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ciistcp.sharepoint.com/sites/CSP/Documentos Compartilhados/3. Execução/P2 - Fiscalização/02. Geral/ADITIVO AO TAG - CORA/Relatório de Execução Financeira/"/>
    </mc:Choice>
  </mc:AlternateContent>
  <xr:revisionPtr revIDLastSave="1" documentId="13_ncr:1_{64C76100-D777-4A02-BBD5-C60CFA9D56C2}" xr6:coauthVersionLast="47" xr6:coauthVersionMax="47" xr10:uidLastSave="{43DCDFD2-3DCB-488D-9FAC-0816B0C432E5}"/>
  <bookViews>
    <workbookView xWindow="28680" yWindow="-120" windowWidth="29040" windowHeight="15720" tabRatio="772" xr2:uid="{00000000-000D-0000-FFFF-FFFF00000000}"/>
  </bookViews>
  <sheets>
    <sheet name="CAPA " sheetId="7" r:id="rId1"/>
    <sheet name="RESUMO BIMESTRAL" sheetId="2" r:id="rId2"/>
    <sheet name="RESUMO MENSAL" sheetId="3" r:id="rId3"/>
    <sheet name="CLASSIFICAÇÃO NF" sheetId="4" r:id="rId4"/>
    <sheet name="OBSERVAÇÕES" sheetId="5" state="hidden" r:id="rId5"/>
    <sheet name="GRÁFICOS" sheetId="6" state="hidden" r:id="rId6"/>
  </sheets>
  <externalReferences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</externalReferences>
  <definedNames>
    <definedName name="\0">[1]DR84PCRF!#REF!</definedName>
    <definedName name="\A">#REF!</definedName>
    <definedName name="\Convergence">1000000</definedName>
    <definedName name="\d">#N/A</definedName>
    <definedName name="\f">#N/A</definedName>
    <definedName name="\IterationCount">0</definedName>
    <definedName name="\p">#N/A</definedName>
    <definedName name="\WorstStream">" "</definedName>
    <definedName name="\y">#REF!</definedName>
    <definedName name="\z">#REF!</definedName>
    <definedName name="_________________ABR95">[2]Consultoria!#REF!</definedName>
    <definedName name="_________________ABR96">[2]Consultoria!#REF!</definedName>
    <definedName name="_________________ABR97">[2]Consultoria!#REF!</definedName>
    <definedName name="_________________ABR98">[2]Consultoria!#REF!</definedName>
    <definedName name="_________________ABR99">[2]Consultoria!#REF!</definedName>
    <definedName name="_________________AGO95">[2]Consultoria!#REF!</definedName>
    <definedName name="_________________AGO96">[2]Consultoria!#REF!</definedName>
    <definedName name="_________________AGO97">[2]Consultoria!#REF!</definedName>
    <definedName name="_________________AGO98">[2]Consultoria!#REF!</definedName>
    <definedName name="_________________AGO99">[2]Consultoria!#REF!</definedName>
    <definedName name="_________________DEZ94">[2]Consultoria!#REF!</definedName>
    <definedName name="_________________DEZ95">[2]Consultoria!#REF!</definedName>
    <definedName name="_________________DEZ96">[2]Consultoria!#REF!</definedName>
    <definedName name="_________________DEZ97">[2]Consultoria!#REF!</definedName>
    <definedName name="_________________DEZ98">[2]Consultoria!#REF!</definedName>
    <definedName name="_________________DEZ99">[2]Consultoria!#REF!</definedName>
    <definedName name="_________________FEV95">[2]Consultoria!#REF!</definedName>
    <definedName name="_________________FEV96">[2]Consultoria!#REF!</definedName>
    <definedName name="_________________FEV97">[2]Consultoria!#REF!</definedName>
    <definedName name="_________________FEV98">[2]Consultoria!#REF!</definedName>
    <definedName name="_________________FEV99">[2]Consultoria!#REF!</definedName>
    <definedName name="_________________JAN95">[2]Consultoria!#REF!</definedName>
    <definedName name="_________________JAN96">[2]Consultoria!#REF!</definedName>
    <definedName name="_________________JAN97">[2]Consultoria!#REF!</definedName>
    <definedName name="_________________JAN98">[2]Consultoria!#REF!</definedName>
    <definedName name="_________________JAN99">[2]Consultoria!#REF!</definedName>
    <definedName name="_________________JUL95">[2]Consultoria!#REF!</definedName>
    <definedName name="_________________JUL96">[2]Consultoria!#REF!</definedName>
    <definedName name="_________________JUL97">[2]Consultoria!#REF!</definedName>
    <definedName name="_________________JUL98">[2]Consultoria!#REF!</definedName>
    <definedName name="_________________JUL99">[2]Consultoria!#REF!</definedName>
    <definedName name="_________________JUN95">[2]Consultoria!#REF!</definedName>
    <definedName name="_________________JUN96">[2]Consultoria!#REF!</definedName>
    <definedName name="_________________JUN97">[2]Consultoria!#REF!</definedName>
    <definedName name="_________________JUN98">[2]Consultoria!#REF!</definedName>
    <definedName name="_________________JUN99">[2]Consultoria!#REF!</definedName>
    <definedName name="_________________MAI95">[2]Consultoria!#REF!</definedName>
    <definedName name="_________________MAI96">[2]Consultoria!#REF!</definedName>
    <definedName name="_________________MAI97">[2]Consultoria!#REF!</definedName>
    <definedName name="_________________MAI98">[2]Consultoria!#REF!</definedName>
    <definedName name="_________________MAI99">[2]Consultoria!#REF!</definedName>
    <definedName name="_________________MAR95">[2]Consultoria!#REF!</definedName>
    <definedName name="_________________MAR96">[2]Consultoria!#REF!</definedName>
    <definedName name="_________________MAR97">[2]Consultoria!#REF!</definedName>
    <definedName name="_________________MAR98">[2]Consultoria!#REF!</definedName>
    <definedName name="_________________MAR99">[2]Consultoria!#REF!</definedName>
    <definedName name="_________________NOV94">[2]Consultoria!#REF!</definedName>
    <definedName name="_________________NOV95">[2]Consultoria!#REF!</definedName>
    <definedName name="_________________NOV96">[2]Consultoria!#REF!</definedName>
    <definedName name="_________________NOV97">[2]Consultoria!#REF!</definedName>
    <definedName name="_________________NOV98">[2]Consultoria!#REF!</definedName>
    <definedName name="_________________NOV99">[2]Consultoria!#REF!</definedName>
    <definedName name="_________________OUT94">[2]Consultoria!#REF!</definedName>
    <definedName name="_________________OUT95">[2]Consultoria!#REF!</definedName>
    <definedName name="_________________OUT96">[2]Consultoria!#REF!</definedName>
    <definedName name="_________________OUT97">[2]Consultoria!#REF!</definedName>
    <definedName name="_________________OUT98">[2]Consultoria!#REF!</definedName>
    <definedName name="_________________OUT99">[2]Consultoria!#REF!</definedName>
    <definedName name="_________________SET94">[2]Consultoria!#REF!</definedName>
    <definedName name="_________________SET95">[2]Consultoria!#REF!</definedName>
    <definedName name="_________________SET96">[2]Consultoria!#REF!</definedName>
    <definedName name="_________________SET97">[2]Consultoria!#REF!</definedName>
    <definedName name="_________________SET98">[2]Consultoria!#REF!</definedName>
    <definedName name="_________________SET99">[2]Consultoria!#REF!</definedName>
    <definedName name="________________ABR95">[2]Consultoria!#REF!</definedName>
    <definedName name="________________ABR96">[2]Consultoria!#REF!</definedName>
    <definedName name="________________ABR97">[2]Consultoria!#REF!</definedName>
    <definedName name="________________ABR98">[2]Consultoria!#REF!</definedName>
    <definedName name="________________ABR99">[2]Consultoria!#REF!</definedName>
    <definedName name="________________AGO95">[2]Consultoria!#REF!</definedName>
    <definedName name="________________AGO96">[2]Consultoria!#REF!</definedName>
    <definedName name="________________AGO97">[2]Consultoria!#REF!</definedName>
    <definedName name="________________AGO98">[2]Consultoria!#REF!</definedName>
    <definedName name="________________AGO99">[2]Consultoria!#REF!</definedName>
    <definedName name="________________DEZ94">[2]Consultoria!#REF!</definedName>
    <definedName name="________________DEZ95">[2]Consultoria!#REF!</definedName>
    <definedName name="________________DEZ96">[2]Consultoria!#REF!</definedName>
    <definedName name="________________DEZ97">[2]Consultoria!#REF!</definedName>
    <definedName name="________________DEZ98">[2]Consultoria!#REF!</definedName>
    <definedName name="________________DEZ99">[2]Consultoria!#REF!</definedName>
    <definedName name="________________FEV95">[2]Consultoria!#REF!</definedName>
    <definedName name="________________FEV96">[2]Consultoria!#REF!</definedName>
    <definedName name="________________FEV97">[2]Consultoria!#REF!</definedName>
    <definedName name="________________FEV98">[2]Consultoria!#REF!</definedName>
    <definedName name="________________FEV99">[2]Consultoria!#REF!</definedName>
    <definedName name="________________JAN95">[2]Consultoria!#REF!</definedName>
    <definedName name="________________JAN96">[2]Consultoria!#REF!</definedName>
    <definedName name="________________JAN97">[2]Consultoria!#REF!</definedName>
    <definedName name="________________JAN98">[2]Consultoria!#REF!</definedName>
    <definedName name="________________JAN99">[2]Consultoria!#REF!</definedName>
    <definedName name="________________JUL95">[2]Consultoria!#REF!</definedName>
    <definedName name="________________JUL96">[2]Consultoria!#REF!</definedName>
    <definedName name="________________JUL97">[2]Consultoria!#REF!</definedName>
    <definedName name="________________JUL98">[2]Consultoria!#REF!</definedName>
    <definedName name="________________JUL99">[2]Consultoria!#REF!</definedName>
    <definedName name="________________JUN95">[2]Consultoria!#REF!</definedName>
    <definedName name="________________JUN96">[2]Consultoria!#REF!</definedName>
    <definedName name="________________JUN97">[2]Consultoria!#REF!</definedName>
    <definedName name="________________JUN98">[2]Consultoria!#REF!</definedName>
    <definedName name="________________JUN99">[2]Consultoria!#REF!</definedName>
    <definedName name="________________MAI95">[2]Consultoria!#REF!</definedName>
    <definedName name="________________MAI96">[2]Consultoria!#REF!</definedName>
    <definedName name="________________MAI97">[2]Consultoria!#REF!</definedName>
    <definedName name="________________MAI98">[2]Consultoria!#REF!</definedName>
    <definedName name="________________MAI99">[2]Consultoria!#REF!</definedName>
    <definedName name="________________MAR95">[2]Consultoria!#REF!</definedName>
    <definedName name="________________MAR96">[2]Consultoria!#REF!</definedName>
    <definedName name="________________MAR97">[2]Consultoria!#REF!</definedName>
    <definedName name="________________MAR98">[2]Consultoria!#REF!</definedName>
    <definedName name="________________MAR99">[2]Consultoria!#REF!</definedName>
    <definedName name="________________NOV94">[2]Consultoria!#REF!</definedName>
    <definedName name="________________NOV95">[2]Consultoria!#REF!</definedName>
    <definedName name="________________NOV96">[2]Consultoria!#REF!</definedName>
    <definedName name="________________NOV97">[2]Consultoria!#REF!</definedName>
    <definedName name="________________NOV98">[2]Consultoria!#REF!</definedName>
    <definedName name="________________NOV99">[2]Consultoria!#REF!</definedName>
    <definedName name="________________OUT94">[2]Consultoria!#REF!</definedName>
    <definedName name="________________OUT95">[2]Consultoria!#REF!</definedName>
    <definedName name="________________OUT96">[2]Consultoria!#REF!</definedName>
    <definedName name="________________OUT97">[2]Consultoria!#REF!</definedName>
    <definedName name="________________OUT98">[2]Consultoria!#REF!</definedName>
    <definedName name="________________OUT99">[2]Consultoria!#REF!</definedName>
    <definedName name="________________SET94">[2]Consultoria!#REF!</definedName>
    <definedName name="________________SET95">[2]Consultoria!#REF!</definedName>
    <definedName name="________________SET96">[2]Consultoria!#REF!</definedName>
    <definedName name="________________SET97">[2]Consultoria!#REF!</definedName>
    <definedName name="________________SET98">[2]Consultoria!#REF!</definedName>
    <definedName name="________________SET99">[2]Consultoria!#REF!</definedName>
    <definedName name="_______________ABR95">[2]Consultoria!#REF!</definedName>
    <definedName name="_______________ABR96">[2]Consultoria!#REF!</definedName>
    <definedName name="_______________ABR97">[2]Consultoria!#REF!</definedName>
    <definedName name="_______________ABR98">[2]Consultoria!#REF!</definedName>
    <definedName name="_______________ABR99">[2]Consultoria!#REF!</definedName>
    <definedName name="_______________AGO95">[2]Consultoria!#REF!</definedName>
    <definedName name="_______________AGO96">[2]Consultoria!#REF!</definedName>
    <definedName name="_______________AGO97">[2]Consultoria!#REF!</definedName>
    <definedName name="_______________AGO98">[2]Consultoria!#REF!</definedName>
    <definedName name="_______________AGO99">[2]Consultoria!#REF!</definedName>
    <definedName name="_______________DEZ94">[2]Consultoria!#REF!</definedName>
    <definedName name="_______________DEZ95">[2]Consultoria!#REF!</definedName>
    <definedName name="_______________DEZ96">[2]Consultoria!#REF!</definedName>
    <definedName name="_______________DEZ97">[2]Consultoria!#REF!</definedName>
    <definedName name="_______________DEZ98">[2]Consultoria!#REF!</definedName>
    <definedName name="_______________DEZ99">[2]Consultoria!#REF!</definedName>
    <definedName name="_______________FEV95">[2]Consultoria!#REF!</definedName>
    <definedName name="_______________FEV96">[2]Consultoria!#REF!</definedName>
    <definedName name="_______________FEV97">[2]Consultoria!#REF!</definedName>
    <definedName name="_______________FEV98">[2]Consultoria!#REF!</definedName>
    <definedName name="_______________FEV99">[2]Consultoria!#REF!</definedName>
    <definedName name="_______________JAN95">[2]Consultoria!#REF!</definedName>
    <definedName name="_______________JAN96">[2]Consultoria!#REF!</definedName>
    <definedName name="_______________JAN97">[2]Consultoria!#REF!</definedName>
    <definedName name="_______________JAN98">[2]Consultoria!#REF!</definedName>
    <definedName name="_______________JAN99">[2]Consultoria!#REF!</definedName>
    <definedName name="_______________JUL95">[2]Consultoria!#REF!</definedName>
    <definedName name="_______________JUL96">[2]Consultoria!#REF!</definedName>
    <definedName name="_______________JUL97">[2]Consultoria!#REF!</definedName>
    <definedName name="_______________JUL98">[2]Consultoria!#REF!</definedName>
    <definedName name="_______________JUL99">[2]Consultoria!#REF!</definedName>
    <definedName name="_______________JUN95">[2]Consultoria!#REF!</definedName>
    <definedName name="_______________JUN96">[2]Consultoria!#REF!</definedName>
    <definedName name="_______________JUN97">[2]Consultoria!#REF!</definedName>
    <definedName name="_______________JUN98">[2]Consultoria!#REF!</definedName>
    <definedName name="_______________JUN99">[2]Consultoria!#REF!</definedName>
    <definedName name="_______________MAI95">[2]Consultoria!#REF!</definedName>
    <definedName name="_______________MAI96">[2]Consultoria!#REF!</definedName>
    <definedName name="_______________MAI97">[2]Consultoria!#REF!</definedName>
    <definedName name="_______________MAI98">[2]Consultoria!#REF!</definedName>
    <definedName name="_______________MAI99">[2]Consultoria!#REF!</definedName>
    <definedName name="_______________MAR95">[2]Consultoria!#REF!</definedName>
    <definedName name="_______________MAR96">[2]Consultoria!#REF!</definedName>
    <definedName name="_______________MAR97">[2]Consultoria!#REF!</definedName>
    <definedName name="_______________MAR98">[2]Consultoria!#REF!</definedName>
    <definedName name="_______________MAR99">[2]Consultoria!#REF!</definedName>
    <definedName name="_______________NOV94">[2]Consultoria!#REF!</definedName>
    <definedName name="_______________NOV95">[2]Consultoria!#REF!</definedName>
    <definedName name="_______________NOV96">[2]Consultoria!#REF!</definedName>
    <definedName name="_______________NOV97">[2]Consultoria!#REF!</definedName>
    <definedName name="_______________NOV98">[2]Consultoria!#REF!</definedName>
    <definedName name="_______________NOV99">[2]Consultoria!#REF!</definedName>
    <definedName name="_______________OUT94">[2]Consultoria!#REF!</definedName>
    <definedName name="_______________OUT95">[2]Consultoria!#REF!</definedName>
    <definedName name="_______________OUT96">[2]Consultoria!#REF!</definedName>
    <definedName name="_______________OUT97">[2]Consultoria!#REF!</definedName>
    <definedName name="_______________OUT98">[2]Consultoria!#REF!</definedName>
    <definedName name="_______________OUT99">[2]Consultoria!#REF!</definedName>
    <definedName name="_______________SET94">[2]Consultoria!#REF!</definedName>
    <definedName name="_______________SET95">[2]Consultoria!#REF!</definedName>
    <definedName name="_______________SET96">[2]Consultoria!#REF!</definedName>
    <definedName name="_______________SET97">[2]Consultoria!#REF!</definedName>
    <definedName name="_______________SET98">[2]Consultoria!#REF!</definedName>
    <definedName name="_______________SET99">[2]Consultoria!#REF!</definedName>
    <definedName name="______________ABR95">[2]Consultoria!#REF!</definedName>
    <definedName name="______________ABR96">[2]Consultoria!#REF!</definedName>
    <definedName name="______________ABR97">[2]Consultoria!#REF!</definedName>
    <definedName name="______________ABR98">[2]Consultoria!#REF!</definedName>
    <definedName name="______________ABR99">[2]Consultoria!#REF!</definedName>
    <definedName name="______________AGO95">[2]Consultoria!#REF!</definedName>
    <definedName name="______________AGO96">[2]Consultoria!#REF!</definedName>
    <definedName name="______________AGO97">[2]Consultoria!#REF!</definedName>
    <definedName name="______________AGO98">[2]Consultoria!#REF!</definedName>
    <definedName name="______________AGO99">[2]Consultoria!#REF!</definedName>
    <definedName name="______________DEZ94">[2]Consultoria!#REF!</definedName>
    <definedName name="______________DEZ95">[2]Consultoria!#REF!</definedName>
    <definedName name="______________DEZ96">[2]Consultoria!#REF!</definedName>
    <definedName name="______________DEZ97">[2]Consultoria!#REF!</definedName>
    <definedName name="______________DEZ98">[2]Consultoria!#REF!</definedName>
    <definedName name="______________DEZ99">[2]Consultoria!#REF!</definedName>
    <definedName name="______________FEV95">[2]Consultoria!#REF!</definedName>
    <definedName name="______________FEV96">[2]Consultoria!#REF!</definedName>
    <definedName name="______________FEV97">[2]Consultoria!#REF!</definedName>
    <definedName name="______________FEV98">[2]Consultoria!#REF!</definedName>
    <definedName name="______________FEV99">[2]Consultoria!#REF!</definedName>
    <definedName name="______________JAN95">[2]Consultoria!#REF!</definedName>
    <definedName name="______________JAN96">[2]Consultoria!#REF!</definedName>
    <definedName name="______________JAN97">[2]Consultoria!#REF!</definedName>
    <definedName name="______________JAN98">[2]Consultoria!#REF!</definedName>
    <definedName name="______________JAN99">[2]Consultoria!#REF!</definedName>
    <definedName name="______________JUL95">[2]Consultoria!#REF!</definedName>
    <definedName name="______________JUL96">[2]Consultoria!#REF!</definedName>
    <definedName name="______________JUL97">[2]Consultoria!#REF!</definedName>
    <definedName name="______________JUL98">[2]Consultoria!#REF!</definedName>
    <definedName name="______________JUL99">[2]Consultoria!#REF!</definedName>
    <definedName name="______________JUN95">[2]Consultoria!#REF!</definedName>
    <definedName name="______________JUN96">[2]Consultoria!#REF!</definedName>
    <definedName name="______________JUN97">[2]Consultoria!#REF!</definedName>
    <definedName name="______________JUN98">[2]Consultoria!#REF!</definedName>
    <definedName name="______________JUN99">[2]Consultoria!#REF!</definedName>
    <definedName name="______________MAI95">[2]Consultoria!#REF!</definedName>
    <definedName name="______________MAI96">[2]Consultoria!#REF!</definedName>
    <definedName name="______________MAI97">[2]Consultoria!#REF!</definedName>
    <definedName name="______________MAI98">[2]Consultoria!#REF!</definedName>
    <definedName name="______________MAI99">[2]Consultoria!#REF!</definedName>
    <definedName name="______________MAR95">[2]Consultoria!#REF!</definedName>
    <definedName name="______________MAR96">[2]Consultoria!#REF!</definedName>
    <definedName name="______________MAR97">[2]Consultoria!#REF!</definedName>
    <definedName name="______________MAR98">[2]Consultoria!#REF!</definedName>
    <definedName name="______________MAR99">[2]Consultoria!#REF!</definedName>
    <definedName name="______________NOV94">[2]Consultoria!#REF!</definedName>
    <definedName name="______________NOV95">[2]Consultoria!#REF!</definedName>
    <definedName name="______________NOV96">[2]Consultoria!#REF!</definedName>
    <definedName name="______________NOV97">[2]Consultoria!#REF!</definedName>
    <definedName name="______________NOV98">[2]Consultoria!#REF!</definedName>
    <definedName name="______________NOV99">[2]Consultoria!#REF!</definedName>
    <definedName name="______________OUT94">[2]Consultoria!#REF!</definedName>
    <definedName name="______________OUT95">[2]Consultoria!#REF!</definedName>
    <definedName name="______________OUT96">[2]Consultoria!#REF!</definedName>
    <definedName name="______________OUT97">[2]Consultoria!#REF!</definedName>
    <definedName name="______________OUT98">[2]Consultoria!#REF!</definedName>
    <definedName name="______________OUT99">[2]Consultoria!#REF!</definedName>
    <definedName name="______________SET94">[2]Consultoria!#REF!</definedName>
    <definedName name="______________SET95">[2]Consultoria!#REF!</definedName>
    <definedName name="______________SET96">[2]Consultoria!#REF!</definedName>
    <definedName name="______________SET97">[2]Consultoria!#REF!</definedName>
    <definedName name="______________SET98">[2]Consultoria!#REF!</definedName>
    <definedName name="______________SET99">[2]Consultoria!#REF!</definedName>
    <definedName name="_____________ABR95">[2]Consultoria!#REF!</definedName>
    <definedName name="_____________ABR96">[2]Consultoria!#REF!</definedName>
    <definedName name="_____________ABR97">[2]Consultoria!#REF!</definedName>
    <definedName name="_____________ABR98">[2]Consultoria!#REF!</definedName>
    <definedName name="_____________ABR99">[2]Consultoria!#REF!</definedName>
    <definedName name="_____________AGO95">[2]Consultoria!#REF!</definedName>
    <definedName name="_____________AGO96">[2]Consultoria!#REF!</definedName>
    <definedName name="_____________AGO97">[2]Consultoria!#REF!</definedName>
    <definedName name="_____________AGO98">[2]Consultoria!#REF!</definedName>
    <definedName name="_____________AGO99">[2]Consultoria!#REF!</definedName>
    <definedName name="_____________DEZ94">[2]Consultoria!#REF!</definedName>
    <definedName name="_____________DEZ95">[2]Consultoria!#REF!</definedName>
    <definedName name="_____________DEZ96">[2]Consultoria!#REF!</definedName>
    <definedName name="_____________DEZ97">[2]Consultoria!#REF!</definedName>
    <definedName name="_____________DEZ98">[2]Consultoria!#REF!</definedName>
    <definedName name="_____________DEZ99">[2]Consultoria!#REF!</definedName>
    <definedName name="_____________FEV95">[2]Consultoria!#REF!</definedName>
    <definedName name="_____________FEV96">[2]Consultoria!#REF!</definedName>
    <definedName name="_____________FEV97">[2]Consultoria!#REF!</definedName>
    <definedName name="_____________FEV98">[2]Consultoria!#REF!</definedName>
    <definedName name="_____________FEV99">[2]Consultoria!#REF!</definedName>
    <definedName name="_____________HUL99">[2]Consultoria!#REF!</definedName>
    <definedName name="_____________JAN95">[2]Consultoria!#REF!</definedName>
    <definedName name="_____________JAN96">[2]Consultoria!#REF!</definedName>
    <definedName name="_____________JAN97">[2]Consultoria!#REF!</definedName>
    <definedName name="_____________JAN98">[2]Consultoria!#REF!</definedName>
    <definedName name="_____________JAN9888">[2]Consultoria!#REF!</definedName>
    <definedName name="_____________JAN99">[2]Consultoria!#REF!</definedName>
    <definedName name="_____________JUL95">[2]Consultoria!#REF!</definedName>
    <definedName name="_____________JUL96">[2]Consultoria!#REF!</definedName>
    <definedName name="_____________JUL97">[2]Consultoria!#REF!</definedName>
    <definedName name="_____________JUL98">[2]Consultoria!#REF!</definedName>
    <definedName name="_____________JUL99">[2]Consultoria!#REF!</definedName>
    <definedName name="_____________JUN95">[2]Consultoria!#REF!</definedName>
    <definedName name="_____________JUN96">[2]Consultoria!#REF!</definedName>
    <definedName name="_____________JUN97">[2]Consultoria!#REF!</definedName>
    <definedName name="_____________JUN98">[2]Consultoria!#REF!</definedName>
    <definedName name="_____________JUN99">[2]Consultoria!#REF!</definedName>
    <definedName name="_____________MAI95">[2]Consultoria!#REF!</definedName>
    <definedName name="_____________MAI96">[2]Consultoria!#REF!</definedName>
    <definedName name="_____________MAI97">[2]Consultoria!#REF!</definedName>
    <definedName name="_____________MAI98">[2]Consultoria!#REF!</definedName>
    <definedName name="_____________MAI99">[2]Consultoria!#REF!</definedName>
    <definedName name="_____________MAI990">[2]Consultoria!#REF!</definedName>
    <definedName name="_____________MAR95">[2]Consultoria!#REF!</definedName>
    <definedName name="_____________MAR96">[2]Consultoria!#REF!</definedName>
    <definedName name="_____________MAR97">[2]Consultoria!#REF!</definedName>
    <definedName name="_____________MAR98">[2]Consultoria!#REF!</definedName>
    <definedName name="_____________MAR99">[2]Consultoria!#REF!</definedName>
    <definedName name="_____________NOV94">[2]Consultoria!#REF!</definedName>
    <definedName name="_____________NOV95">[2]Consultoria!#REF!</definedName>
    <definedName name="_____________NOV96">[2]Consultoria!#REF!</definedName>
    <definedName name="_____________NOV97">[2]Consultoria!#REF!</definedName>
    <definedName name="_____________NOV98">[2]Consultoria!#REF!</definedName>
    <definedName name="_____________NOV99">[2]Consultoria!#REF!</definedName>
    <definedName name="_____________OUT94">[2]Consultoria!#REF!</definedName>
    <definedName name="_____________OUT95">[2]Consultoria!#REF!</definedName>
    <definedName name="_____________OUT96">[2]Consultoria!#REF!</definedName>
    <definedName name="_____________OUT97">[2]Consultoria!#REF!</definedName>
    <definedName name="_____________OUT98">[2]Consultoria!#REF!</definedName>
    <definedName name="_____________OUT99">[2]Consultoria!#REF!</definedName>
    <definedName name="_____________SET94">[2]Consultoria!#REF!</definedName>
    <definedName name="_____________SET95">[2]Consultoria!#REF!</definedName>
    <definedName name="_____________SET96">[2]Consultoria!#REF!</definedName>
    <definedName name="_____________SET97">[2]Consultoria!#REF!</definedName>
    <definedName name="_____________SET98">[2]Consultoria!#REF!</definedName>
    <definedName name="_____________SET99">[2]Consultoria!#REF!</definedName>
    <definedName name="____________ABR95">[2]Consultoria!#REF!</definedName>
    <definedName name="____________ABR96">[2]Consultoria!#REF!</definedName>
    <definedName name="____________ABR97">[2]Consultoria!#REF!</definedName>
    <definedName name="____________ABR98">[2]Consultoria!#REF!</definedName>
    <definedName name="____________ABR99">[2]Consultoria!#REF!</definedName>
    <definedName name="____________AGO95">[2]Consultoria!#REF!</definedName>
    <definedName name="____________AGO96">[2]Consultoria!#REF!</definedName>
    <definedName name="____________AGO97">[2]Consultoria!#REF!</definedName>
    <definedName name="____________AGO98">[2]Consultoria!#REF!</definedName>
    <definedName name="____________AGO99">[2]Consultoria!#REF!</definedName>
    <definedName name="____________DEZ94">[2]Consultoria!#REF!</definedName>
    <definedName name="____________DEZ95">[2]Consultoria!#REF!</definedName>
    <definedName name="____________DEZ96">[2]Consultoria!#REF!</definedName>
    <definedName name="____________DEZ97">[2]Consultoria!#REF!</definedName>
    <definedName name="____________DEZ98">[2]Consultoria!#REF!</definedName>
    <definedName name="____________DEZ99">[2]Consultoria!#REF!</definedName>
    <definedName name="____________FEV95">[2]Consultoria!#REF!</definedName>
    <definedName name="____________FEV96">[2]Consultoria!#REF!</definedName>
    <definedName name="____________FEV97">[2]Consultoria!#REF!</definedName>
    <definedName name="____________FEV98">[2]Consultoria!#REF!</definedName>
    <definedName name="____________FEV99">[2]Consultoria!#REF!</definedName>
    <definedName name="____________HUL99">[2]Consultoria!#REF!</definedName>
    <definedName name="____________JAN95">[2]Consultoria!#REF!</definedName>
    <definedName name="____________JAN96">[2]Consultoria!#REF!</definedName>
    <definedName name="____________JAN97">[2]Consultoria!#REF!</definedName>
    <definedName name="____________JAN98">[2]Consultoria!#REF!</definedName>
    <definedName name="____________JAN9888">[2]Consultoria!#REF!</definedName>
    <definedName name="____________JAN99">[2]Consultoria!#REF!</definedName>
    <definedName name="____________JUL95">[2]Consultoria!#REF!</definedName>
    <definedName name="____________JUL96">[2]Consultoria!#REF!</definedName>
    <definedName name="____________JUL97">[2]Consultoria!#REF!</definedName>
    <definedName name="____________JUL98">[2]Consultoria!#REF!</definedName>
    <definedName name="____________JUL99">[2]Consultoria!#REF!</definedName>
    <definedName name="____________JUN95">[2]Consultoria!#REF!</definedName>
    <definedName name="____________JUN96">[2]Consultoria!#REF!</definedName>
    <definedName name="____________JUN97">[2]Consultoria!#REF!</definedName>
    <definedName name="____________JUN98">[2]Consultoria!#REF!</definedName>
    <definedName name="____________JUN99">[2]Consultoria!#REF!</definedName>
    <definedName name="____________MAI95">[2]Consultoria!#REF!</definedName>
    <definedName name="____________MAI96">[2]Consultoria!#REF!</definedName>
    <definedName name="____________MAI97">[2]Consultoria!#REF!</definedName>
    <definedName name="____________MAI98">[2]Consultoria!#REF!</definedName>
    <definedName name="____________MAI99">[2]Consultoria!#REF!</definedName>
    <definedName name="____________MAI990">[2]Consultoria!#REF!</definedName>
    <definedName name="____________MAR95">[2]Consultoria!#REF!</definedName>
    <definedName name="____________MAR96">[2]Consultoria!#REF!</definedName>
    <definedName name="____________MAR97">[2]Consultoria!#REF!</definedName>
    <definedName name="____________MAR98">[2]Consultoria!#REF!</definedName>
    <definedName name="____________MAR99">[2]Consultoria!#REF!</definedName>
    <definedName name="____________NOV94">[2]Consultoria!#REF!</definedName>
    <definedName name="____________NOV95">[2]Consultoria!#REF!</definedName>
    <definedName name="____________NOV96">[2]Consultoria!#REF!</definedName>
    <definedName name="____________NOV97">[2]Consultoria!#REF!</definedName>
    <definedName name="____________NOV98">[2]Consultoria!#REF!</definedName>
    <definedName name="____________NOV99">[2]Consultoria!#REF!</definedName>
    <definedName name="____________OUT94">[2]Consultoria!#REF!</definedName>
    <definedName name="____________OUT95">[2]Consultoria!#REF!</definedName>
    <definedName name="____________OUT96">[2]Consultoria!#REF!</definedName>
    <definedName name="____________OUT97">[2]Consultoria!#REF!</definedName>
    <definedName name="____________OUT98">[2]Consultoria!#REF!</definedName>
    <definedName name="____________OUT99">[2]Consultoria!#REF!</definedName>
    <definedName name="____________SET94">[2]Consultoria!#REF!</definedName>
    <definedName name="____________SET95">[2]Consultoria!#REF!</definedName>
    <definedName name="____________SET96">[2]Consultoria!#REF!</definedName>
    <definedName name="____________SET97">[2]Consultoria!#REF!</definedName>
    <definedName name="____________SET98">[2]Consultoria!#REF!</definedName>
    <definedName name="____________SET99">[2]Consultoria!#REF!</definedName>
    <definedName name="___________ABR95">[2]Consultoria!#REF!</definedName>
    <definedName name="___________ABR96">[2]Consultoria!#REF!</definedName>
    <definedName name="___________ABR97">[2]Consultoria!#REF!</definedName>
    <definedName name="___________ABR98">[2]Consultoria!#REF!</definedName>
    <definedName name="___________ABR99">[2]Consultoria!#REF!</definedName>
    <definedName name="___________AGO95">[2]Consultoria!#REF!</definedName>
    <definedName name="___________AGO96">[2]Consultoria!#REF!</definedName>
    <definedName name="___________AGO97">[2]Consultoria!#REF!</definedName>
    <definedName name="___________AGO98">[2]Consultoria!#REF!</definedName>
    <definedName name="___________AGO99">[2]Consultoria!#REF!</definedName>
    <definedName name="___________DEZ94">[2]Consultoria!#REF!</definedName>
    <definedName name="___________DEZ95">[2]Consultoria!#REF!</definedName>
    <definedName name="___________DEZ96">[2]Consultoria!#REF!</definedName>
    <definedName name="___________DEZ97">[2]Consultoria!#REF!</definedName>
    <definedName name="___________DEZ98">[2]Consultoria!#REF!</definedName>
    <definedName name="___________DEZ99">[2]Consultoria!#REF!</definedName>
    <definedName name="___________FEV95">[2]Consultoria!#REF!</definedName>
    <definedName name="___________FEV96">[2]Consultoria!#REF!</definedName>
    <definedName name="___________FEV97">[2]Consultoria!#REF!</definedName>
    <definedName name="___________FEV98">[2]Consultoria!#REF!</definedName>
    <definedName name="___________FEV99">[2]Consultoria!#REF!</definedName>
    <definedName name="___________HUL99">[2]Consultoria!#REF!</definedName>
    <definedName name="___________JAN95">[2]Consultoria!#REF!</definedName>
    <definedName name="___________JAN96">[2]Consultoria!#REF!</definedName>
    <definedName name="___________JAN97">[2]Consultoria!#REF!</definedName>
    <definedName name="___________JAN98">[2]Consultoria!#REF!</definedName>
    <definedName name="___________JAN9888">[2]Consultoria!#REF!</definedName>
    <definedName name="___________JAN99">[2]Consultoria!#REF!</definedName>
    <definedName name="___________JUL95">[2]Consultoria!#REF!</definedName>
    <definedName name="___________JUL96">[2]Consultoria!#REF!</definedName>
    <definedName name="___________JUL97">[2]Consultoria!#REF!</definedName>
    <definedName name="___________JUL98">[2]Consultoria!#REF!</definedName>
    <definedName name="___________JUL99">[2]Consultoria!#REF!</definedName>
    <definedName name="___________JUN95">[2]Consultoria!#REF!</definedName>
    <definedName name="___________JUN96">[2]Consultoria!#REF!</definedName>
    <definedName name="___________JUN97">[2]Consultoria!#REF!</definedName>
    <definedName name="___________JUN98">[2]Consultoria!#REF!</definedName>
    <definedName name="___________JUN99">[2]Consultoria!#REF!</definedName>
    <definedName name="___________MAI95">[2]Consultoria!#REF!</definedName>
    <definedName name="___________MAI96">[2]Consultoria!#REF!</definedName>
    <definedName name="___________MAI97">[2]Consultoria!#REF!</definedName>
    <definedName name="___________MAI98">[2]Consultoria!#REF!</definedName>
    <definedName name="___________MAI99">[2]Consultoria!#REF!</definedName>
    <definedName name="___________MAI990">[2]Consultoria!#REF!</definedName>
    <definedName name="___________MAR95">[2]Consultoria!#REF!</definedName>
    <definedName name="___________MAR96">[2]Consultoria!#REF!</definedName>
    <definedName name="___________MAR97">[2]Consultoria!#REF!</definedName>
    <definedName name="___________MAR98">[2]Consultoria!#REF!</definedName>
    <definedName name="___________MAR99">[2]Consultoria!#REF!</definedName>
    <definedName name="___________NOV94">[2]Consultoria!#REF!</definedName>
    <definedName name="___________NOV95">[2]Consultoria!#REF!</definedName>
    <definedName name="___________NOV96">[2]Consultoria!#REF!</definedName>
    <definedName name="___________NOV97">[2]Consultoria!#REF!</definedName>
    <definedName name="___________NOV98">[2]Consultoria!#REF!</definedName>
    <definedName name="___________NOV99">[2]Consultoria!#REF!</definedName>
    <definedName name="___________OUT94">[2]Consultoria!#REF!</definedName>
    <definedName name="___________OUT95">[2]Consultoria!#REF!</definedName>
    <definedName name="___________OUT96">[2]Consultoria!#REF!</definedName>
    <definedName name="___________OUT97">[2]Consultoria!#REF!</definedName>
    <definedName name="___________OUT98">[2]Consultoria!#REF!</definedName>
    <definedName name="___________OUT99">[2]Consultoria!#REF!</definedName>
    <definedName name="___________SET94">[2]Consultoria!#REF!</definedName>
    <definedName name="___________SET95">[2]Consultoria!#REF!</definedName>
    <definedName name="___________SET96">[2]Consultoria!#REF!</definedName>
    <definedName name="___________SET97">[2]Consultoria!#REF!</definedName>
    <definedName name="___________SET98">[2]Consultoria!#REF!</definedName>
    <definedName name="___________SET99">[2]Consultoria!#REF!</definedName>
    <definedName name="__________ABR95">[2]Consultoria!#REF!</definedName>
    <definedName name="__________ABR96">[2]Consultoria!#REF!</definedName>
    <definedName name="__________ABR97">[2]Consultoria!#REF!</definedName>
    <definedName name="__________ABR98">[2]Consultoria!#REF!</definedName>
    <definedName name="__________ABR99">[2]Consultoria!#REF!</definedName>
    <definedName name="__________AGO95">[2]Consultoria!#REF!</definedName>
    <definedName name="__________AGO96">[2]Consultoria!#REF!</definedName>
    <definedName name="__________AGO97">[2]Consultoria!#REF!</definedName>
    <definedName name="__________AGO98">[2]Consultoria!#REF!</definedName>
    <definedName name="__________AGO99">[2]Consultoria!#REF!</definedName>
    <definedName name="__________DEZ94">[2]Consultoria!#REF!</definedName>
    <definedName name="__________DEZ95">[2]Consultoria!#REF!</definedName>
    <definedName name="__________DEZ96">[2]Consultoria!#REF!</definedName>
    <definedName name="__________DEZ97">[2]Consultoria!#REF!</definedName>
    <definedName name="__________DEZ98">[2]Consultoria!#REF!</definedName>
    <definedName name="__________DEZ99">[2]Consultoria!#REF!</definedName>
    <definedName name="__________FEV95">[2]Consultoria!#REF!</definedName>
    <definedName name="__________FEV96">[2]Consultoria!#REF!</definedName>
    <definedName name="__________FEV97">[2]Consultoria!#REF!</definedName>
    <definedName name="__________FEV98">[2]Consultoria!#REF!</definedName>
    <definedName name="__________FEV99">[2]Consultoria!#REF!</definedName>
    <definedName name="__________HUL99">[2]Consultoria!#REF!</definedName>
    <definedName name="__________JAN95">[2]Consultoria!#REF!</definedName>
    <definedName name="__________JAN96">[2]Consultoria!#REF!</definedName>
    <definedName name="__________JAN97">[2]Consultoria!#REF!</definedName>
    <definedName name="__________JAN98">[2]Consultoria!#REF!</definedName>
    <definedName name="__________JAN9888">[2]Consultoria!#REF!</definedName>
    <definedName name="__________JAN99">[2]Consultoria!#REF!</definedName>
    <definedName name="__________JUL95">[2]Consultoria!#REF!</definedName>
    <definedName name="__________JUL96">[2]Consultoria!#REF!</definedName>
    <definedName name="__________JUL97">[2]Consultoria!#REF!</definedName>
    <definedName name="__________JUL98">[2]Consultoria!#REF!</definedName>
    <definedName name="__________JUL99">[2]Consultoria!#REF!</definedName>
    <definedName name="__________JUN95">[2]Consultoria!#REF!</definedName>
    <definedName name="__________JUN96">[2]Consultoria!#REF!</definedName>
    <definedName name="__________JUN97">[2]Consultoria!#REF!</definedName>
    <definedName name="__________JUN98">[2]Consultoria!#REF!</definedName>
    <definedName name="__________JUN99">[2]Consultoria!#REF!</definedName>
    <definedName name="__________MAI95">[2]Consultoria!#REF!</definedName>
    <definedName name="__________MAI96">[2]Consultoria!#REF!</definedName>
    <definedName name="__________MAI97">[2]Consultoria!#REF!</definedName>
    <definedName name="__________MAI98">[2]Consultoria!#REF!</definedName>
    <definedName name="__________MAI99">[2]Consultoria!#REF!</definedName>
    <definedName name="__________MAI990">[2]Consultoria!#REF!</definedName>
    <definedName name="__________MAR95">[2]Consultoria!#REF!</definedName>
    <definedName name="__________MAR96">[2]Consultoria!#REF!</definedName>
    <definedName name="__________MAR97">[2]Consultoria!#REF!</definedName>
    <definedName name="__________MAR98">[2]Consultoria!#REF!</definedName>
    <definedName name="__________MAR99">[2]Consultoria!#REF!</definedName>
    <definedName name="__________NOV94">[2]Consultoria!#REF!</definedName>
    <definedName name="__________NOV95">[2]Consultoria!#REF!</definedName>
    <definedName name="__________NOV96">[2]Consultoria!#REF!</definedName>
    <definedName name="__________NOV97">[2]Consultoria!#REF!</definedName>
    <definedName name="__________NOV98">[2]Consultoria!#REF!</definedName>
    <definedName name="__________NOV99">[2]Consultoria!#REF!</definedName>
    <definedName name="__________OUT94">[2]Consultoria!#REF!</definedName>
    <definedName name="__________OUT95">[2]Consultoria!#REF!</definedName>
    <definedName name="__________OUT96">[2]Consultoria!#REF!</definedName>
    <definedName name="__________OUT97">[2]Consultoria!#REF!</definedName>
    <definedName name="__________OUT98">[2]Consultoria!#REF!</definedName>
    <definedName name="__________OUT99">[2]Consultoria!#REF!</definedName>
    <definedName name="__________SET94">[2]Consultoria!#REF!</definedName>
    <definedName name="__________SET95">[2]Consultoria!#REF!</definedName>
    <definedName name="__________SET96">[2]Consultoria!#REF!</definedName>
    <definedName name="__________SET97">[2]Consultoria!#REF!</definedName>
    <definedName name="__________SET98">[2]Consultoria!#REF!</definedName>
    <definedName name="__________SET99">[2]Consultoria!#REF!</definedName>
    <definedName name="_________ABR95">[2]Consultoria!#REF!</definedName>
    <definedName name="_________ABR96">[2]Consultoria!#REF!</definedName>
    <definedName name="_________ABR97">[2]Consultoria!#REF!</definedName>
    <definedName name="_________ABR98">[2]Consultoria!#REF!</definedName>
    <definedName name="_________ABR99">[2]Consultoria!#REF!</definedName>
    <definedName name="_________AGO95">[2]Consultoria!#REF!</definedName>
    <definedName name="_________AGO96">[2]Consultoria!#REF!</definedName>
    <definedName name="_________AGO97">[2]Consultoria!#REF!</definedName>
    <definedName name="_________AGO98">[2]Consultoria!#REF!</definedName>
    <definedName name="_________AGO99">[2]Consultoria!#REF!</definedName>
    <definedName name="_________DEZ94">[2]Consultoria!#REF!</definedName>
    <definedName name="_________DEZ95">[2]Consultoria!#REF!</definedName>
    <definedName name="_________DEZ96">[2]Consultoria!#REF!</definedName>
    <definedName name="_________DEZ97">[2]Consultoria!#REF!</definedName>
    <definedName name="_________DEZ98">[2]Consultoria!#REF!</definedName>
    <definedName name="_________DEZ99">[2]Consultoria!#REF!</definedName>
    <definedName name="_________FEV95">[2]Consultoria!#REF!</definedName>
    <definedName name="_________FEV96">[2]Consultoria!#REF!</definedName>
    <definedName name="_________FEV97">[2]Consultoria!#REF!</definedName>
    <definedName name="_________FEV98">[2]Consultoria!#REF!</definedName>
    <definedName name="_________FEV99">[2]Consultoria!#REF!</definedName>
    <definedName name="_________JAN95">[2]Consultoria!#REF!</definedName>
    <definedName name="_________JAN96">[2]Consultoria!#REF!</definedName>
    <definedName name="_________JAN97">[2]Consultoria!#REF!</definedName>
    <definedName name="_________JAN98">[2]Consultoria!#REF!</definedName>
    <definedName name="_________JAN99">[2]Consultoria!#REF!</definedName>
    <definedName name="_________JUL95">[2]Consultoria!#REF!</definedName>
    <definedName name="_________JUL96">[2]Consultoria!#REF!</definedName>
    <definedName name="_________JUL97">[2]Consultoria!#REF!</definedName>
    <definedName name="_________JUL98">[2]Consultoria!#REF!</definedName>
    <definedName name="_________JUL99">[2]Consultoria!#REF!</definedName>
    <definedName name="_________JUN95">[2]Consultoria!#REF!</definedName>
    <definedName name="_________JUN96">[2]Consultoria!#REF!</definedName>
    <definedName name="_________JUN97">[2]Consultoria!#REF!</definedName>
    <definedName name="_________JUN98">[2]Consultoria!#REF!</definedName>
    <definedName name="_________JUN99">[2]Consultoria!#REF!</definedName>
    <definedName name="_________MAI95">[2]Consultoria!#REF!</definedName>
    <definedName name="_________MAI96">[2]Consultoria!#REF!</definedName>
    <definedName name="_________MAI97">[2]Consultoria!#REF!</definedName>
    <definedName name="_________MAI98">[2]Consultoria!#REF!</definedName>
    <definedName name="_________MAI99">[2]Consultoria!#REF!</definedName>
    <definedName name="_________MAR95">[2]Consultoria!#REF!</definedName>
    <definedName name="_________MAR96">[2]Consultoria!#REF!</definedName>
    <definedName name="_________MAR97">[2]Consultoria!#REF!</definedName>
    <definedName name="_________MAR98">[2]Consultoria!#REF!</definedName>
    <definedName name="_________MAR99">[2]Consultoria!#REF!</definedName>
    <definedName name="_________NOV94">[2]Consultoria!#REF!</definedName>
    <definedName name="_________NOV95">[2]Consultoria!#REF!</definedName>
    <definedName name="_________NOV96">[2]Consultoria!#REF!</definedName>
    <definedName name="_________NOV97">[2]Consultoria!#REF!</definedName>
    <definedName name="_________NOV98">[2]Consultoria!#REF!</definedName>
    <definedName name="_________NOV99">[2]Consultoria!#REF!</definedName>
    <definedName name="_________OUT94">[2]Consultoria!#REF!</definedName>
    <definedName name="_________OUT95">[2]Consultoria!#REF!</definedName>
    <definedName name="_________OUT96">[2]Consultoria!#REF!</definedName>
    <definedName name="_________OUT97">[2]Consultoria!#REF!</definedName>
    <definedName name="_________OUT98">[2]Consultoria!#REF!</definedName>
    <definedName name="_________OUT99">[2]Consultoria!#REF!</definedName>
    <definedName name="_________SET94">[2]Consultoria!#REF!</definedName>
    <definedName name="_________SET95">[2]Consultoria!#REF!</definedName>
    <definedName name="_________SET96">[2]Consultoria!#REF!</definedName>
    <definedName name="_________SET97">[2]Consultoria!#REF!</definedName>
    <definedName name="_________SET98">[2]Consultoria!#REF!</definedName>
    <definedName name="_________SET99">[2]Consultoria!#REF!</definedName>
    <definedName name="________ABR95">[2]Consultoria!#REF!</definedName>
    <definedName name="________ABR96">[2]Consultoria!#REF!</definedName>
    <definedName name="________ABR97">[2]Consultoria!#REF!</definedName>
    <definedName name="________ABR98">[2]Consultoria!#REF!</definedName>
    <definedName name="________ABR99">[2]Consultoria!#REF!</definedName>
    <definedName name="________AGO95">[2]Consultoria!#REF!</definedName>
    <definedName name="________AGO96">[2]Consultoria!#REF!</definedName>
    <definedName name="________AGO97">[2]Consultoria!#REF!</definedName>
    <definedName name="________AGO98">[2]Consultoria!#REF!</definedName>
    <definedName name="________AGO99">[2]Consultoria!#REF!</definedName>
    <definedName name="________DEZ94">[2]Consultoria!#REF!</definedName>
    <definedName name="________DEZ95">[2]Consultoria!#REF!</definedName>
    <definedName name="________DEZ96">[2]Consultoria!#REF!</definedName>
    <definedName name="________DEZ97">[2]Consultoria!#REF!</definedName>
    <definedName name="________DEZ98">[2]Consultoria!#REF!</definedName>
    <definedName name="________DEZ99">[2]Consultoria!#REF!</definedName>
    <definedName name="________FEV95">[2]Consultoria!#REF!</definedName>
    <definedName name="________FEV96">[2]Consultoria!#REF!</definedName>
    <definedName name="________FEV97">[2]Consultoria!#REF!</definedName>
    <definedName name="________FEV98">[2]Consultoria!#REF!</definedName>
    <definedName name="________FEV99">[2]Consultoria!#REF!</definedName>
    <definedName name="________HUL99">[2]Consultoria!#REF!</definedName>
    <definedName name="________JAN95">[2]Consultoria!#REF!</definedName>
    <definedName name="________JAN96">[2]Consultoria!#REF!</definedName>
    <definedName name="________JAN97">[2]Consultoria!#REF!</definedName>
    <definedName name="________JAN98">[2]Consultoria!#REF!</definedName>
    <definedName name="________JAN9888">[2]Consultoria!#REF!</definedName>
    <definedName name="________JAN99">[2]Consultoria!#REF!</definedName>
    <definedName name="________JUL95">[2]Consultoria!#REF!</definedName>
    <definedName name="________JUL96">[2]Consultoria!#REF!</definedName>
    <definedName name="________JUL97">[2]Consultoria!#REF!</definedName>
    <definedName name="________JUL98">[2]Consultoria!#REF!</definedName>
    <definedName name="________JUL99">[2]Consultoria!#REF!</definedName>
    <definedName name="________JUN95">[2]Consultoria!#REF!</definedName>
    <definedName name="________JUN96">[2]Consultoria!#REF!</definedName>
    <definedName name="________JUN97">[2]Consultoria!#REF!</definedName>
    <definedName name="________JUN98">[2]Consultoria!#REF!</definedName>
    <definedName name="________JUN99">[2]Consultoria!#REF!</definedName>
    <definedName name="________MAI95">[2]Consultoria!#REF!</definedName>
    <definedName name="________MAI96">[2]Consultoria!#REF!</definedName>
    <definedName name="________MAI97">[2]Consultoria!#REF!</definedName>
    <definedName name="________MAI98">[2]Consultoria!#REF!</definedName>
    <definedName name="________MAI99">[2]Consultoria!#REF!</definedName>
    <definedName name="________MAI990">[2]Consultoria!#REF!</definedName>
    <definedName name="________MAR95">[2]Consultoria!#REF!</definedName>
    <definedName name="________MAR96">[2]Consultoria!#REF!</definedName>
    <definedName name="________MAR97">[2]Consultoria!#REF!</definedName>
    <definedName name="________MAR98">[2]Consultoria!#REF!</definedName>
    <definedName name="________MAR99">[2]Consultoria!#REF!</definedName>
    <definedName name="________NOV94">[2]Consultoria!#REF!</definedName>
    <definedName name="________NOV95">[2]Consultoria!#REF!</definedName>
    <definedName name="________NOV96">[2]Consultoria!#REF!</definedName>
    <definedName name="________NOV97">[2]Consultoria!#REF!</definedName>
    <definedName name="________NOV98">[2]Consultoria!#REF!</definedName>
    <definedName name="________NOV99">[2]Consultoria!#REF!</definedName>
    <definedName name="________OUT94">[2]Consultoria!#REF!</definedName>
    <definedName name="________OUT95">[2]Consultoria!#REF!</definedName>
    <definedName name="________OUT96">[2]Consultoria!#REF!</definedName>
    <definedName name="________OUT97">[2]Consultoria!#REF!</definedName>
    <definedName name="________OUT98">[2]Consultoria!#REF!</definedName>
    <definedName name="________OUT99">[2]Consultoria!#REF!</definedName>
    <definedName name="________SET94">[2]Consultoria!#REF!</definedName>
    <definedName name="________SET95">[2]Consultoria!#REF!</definedName>
    <definedName name="________SET96">[2]Consultoria!#REF!</definedName>
    <definedName name="________SET97">[2]Consultoria!#REF!</definedName>
    <definedName name="________SET98">[2]Consultoria!#REF!</definedName>
    <definedName name="________SET99">[2]Consultoria!#REF!</definedName>
    <definedName name="_______ABR95">[2]Consultoria!#REF!</definedName>
    <definedName name="_______ABR96">[2]Consultoria!#REF!</definedName>
    <definedName name="_______ABR97">[2]Consultoria!#REF!</definedName>
    <definedName name="_______ABR98">[2]Consultoria!#REF!</definedName>
    <definedName name="_______ABR99">[2]Consultoria!#REF!</definedName>
    <definedName name="_______AGO95">[2]Consultoria!#REF!</definedName>
    <definedName name="_______AGO96">[2]Consultoria!#REF!</definedName>
    <definedName name="_______AGO97">[2]Consultoria!#REF!</definedName>
    <definedName name="_______AGO98">[2]Consultoria!#REF!</definedName>
    <definedName name="_______AGO99">[2]Consultoria!#REF!</definedName>
    <definedName name="_______DEZ94">[2]Consultoria!#REF!</definedName>
    <definedName name="_______DEZ95">[2]Consultoria!#REF!</definedName>
    <definedName name="_______DEZ96">[2]Consultoria!#REF!</definedName>
    <definedName name="_______DEZ97">[2]Consultoria!#REF!</definedName>
    <definedName name="_______DEZ98">[2]Consultoria!#REF!</definedName>
    <definedName name="_______DEZ99">[2]Consultoria!#REF!</definedName>
    <definedName name="_______FEV95">[2]Consultoria!#REF!</definedName>
    <definedName name="_______FEV96">[2]Consultoria!#REF!</definedName>
    <definedName name="_______FEV97">[2]Consultoria!#REF!</definedName>
    <definedName name="_______FEV98">[2]Consultoria!#REF!</definedName>
    <definedName name="_______FEV99">[2]Consultoria!#REF!</definedName>
    <definedName name="_______HUL99">[2]Consultoria!#REF!</definedName>
    <definedName name="_______JAN95">[2]Consultoria!#REF!</definedName>
    <definedName name="_______JAN96">[2]Consultoria!#REF!</definedName>
    <definedName name="_______JAN97">[2]Consultoria!#REF!</definedName>
    <definedName name="_______JAN98">[2]Consultoria!#REF!</definedName>
    <definedName name="_______JAN9888">[2]Consultoria!#REF!</definedName>
    <definedName name="_______JAN99">[2]Consultoria!#REF!</definedName>
    <definedName name="_______JUL95">[2]Consultoria!#REF!</definedName>
    <definedName name="_______JUL96">[2]Consultoria!#REF!</definedName>
    <definedName name="_______JUL97">[2]Consultoria!#REF!</definedName>
    <definedName name="_______JUL98">[2]Consultoria!#REF!</definedName>
    <definedName name="_______JUL99">[2]Consultoria!#REF!</definedName>
    <definedName name="_______JUN95">[2]Consultoria!#REF!</definedName>
    <definedName name="_______JUN96">[2]Consultoria!#REF!</definedName>
    <definedName name="_______JUN97">[2]Consultoria!#REF!</definedName>
    <definedName name="_______JUN98">[2]Consultoria!#REF!</definedName>
    <definedName name="_______JUN99">[2]Consultoria!#REF!</definedName>
    <definedName name="_______MAI95">[2]Consultoria!#REF!</definedName>
    <definedName name="_______MAI96">[2]Consultoria!#REF!</definedName>
    <definedName name="_______MAI97">[2]Consultoria!#REF!</definedName>
    <definedName name="_______MAI98">[2]Consultoria!#REF!</definedName>
    <definedName name="_______MAI99">[2]Consultoria!#REF!</definedName>
    <definedName name="_______MAI990">[2]Consultoria!#REF!</definedName>
    <definedName name="_______MAR95">[2]Consultoria!#REF!</definedName>
    <definedName name="_______MAR96">[2]Consultoria!#REF!</definedName>
    <definedName name="_______MAR97">[2]Consultoria!#REF!</definedName>
    <definedName name="_______MAR98">[2]Consultoria!#REF!</definedName>
    <definedName name="_______MAR99">[2]Consultoria!#REF!</definedName>
    <definedName name="_______NOV94">[2]Consultoria!#REF!</definedName>
    <definedName name="_______NOV95">[2]Consultoria!#REF!</definedName>
    <definedName name="_______NOV96">[2]Consultoria!#REF!</definedName>
    <definedName name="_______NOV97">[2]Consultoria!#REF!</definedName>
    <definedName name="_______NOV98">[2]Consultoria!#REF!</definedName>
    <definedName name="_______NOV99">[2]Consultoria!#REF!</definedName>
    <definedName name="_______OUT94">[2]Consultoria!#REF!</definedName>
    <definedName name="_______OUT95">[2]Consultoria!#REF!</definedName>
    <definedName name="_______OUT96">[2]Consultoria!#REF!</definedName>
    <definedName name="_______OUT97">[2]Consultoria!#REF!</definedName>
    <definedName name="_______OUT98">[2]Consultoria!#REF!</definedName>
    <definedName name="_______OUT99">[2]Consultoria!#REF!</definedName>
    <definedName name="_______SET94">[2]Consultoria!#REF!</definedName>
    <definedName name="_______SET95">[2]Consultoria!#REF!</definedName>
    <definedName name="_______SET96">[2]Consultoria!#REF!</definedName>
    <definedName name="_______SET97">[2]Consultoria!#REF!</definedName>
    <definedName name="_______SET98">[2]Consultoria!#REF!</definedName>
    <definedName name="_______SET99">[2]Consultoria!#REF!</definedName>
    <definedName name="______ABR95">[2]Consultoria!#REF!</definedName>
    <definedName name="______ABR96">[2]Consultoria!#REF!</definedName>
    <definedName name="______ABR97">[2]Consultoria!#REF!</definedName>
    <definedName name="______ABR98">[2]Consultoria!#REF!</definedName>
    <definedName name="______ABR99">[2]Consultoria!#REF!</definedName>
    <definedName name="______AGO95">[2]Consultoria!#REF!</definedName>
    <definedName name="______AGO96">[2]Consultoria!#REF!</definedName>
    <definedName name="______AGO97">[2]Consultoria!#REF!</definedName>
    <definedName name="______AGO98">[2]Consultoria!#REF!</definedName>
    <definedName name="______AGO99">[2]Consultoria!#REF!</definedName>
    <definedName name="______DEZ94">[2]Consultoria!#REF!</definedName>
    <definedName name="______DEZ95">[2]Consultoria!#REF!</definedName>
    <definedName name="______DEZ96">[2]Consultoria!#REF!</definedName>
    <definedName name="______DEZ97">[2]Consultoria!#REF!</definedName>
    <definedName name="______DEZ98">[2]Consultoria!#REF!</definedName>
    <definedName name="______DEZ99">[2]Consultoria!#REF!</definedName>
    <definedName name="______FEV95">[2]Consultoria!#REF!</definedName>
    <definedName name="______FEV96">[2]Consultoria!#REF!</definedName>
    <definedName name="______FEV97">[2]Consultoria!#REF!</definedName>
    <definedName name="______FEV98">[2]Consultoria!#REF!</definedName>
    <definedName name="______FEV99">[2]Consultoria!#REF!</definedName>
    <definedName name="______HUL99">[2]Consultoria!#REF!</definedName>
    <definedName name="______JAN95">[2]Consultoria!#REF!</definedName>
    <definedName name="______JAN96">[2]Consultoria!#REF!</definedName>
    <definedName name="______JAN97">[2]Consultoria!#REF!</definedName>
    <definedName name="______JAN98">[2]Consultoria!#REF!</definedName>
    <definedName name="______JAN9888">[2]Consultoria!#REF!</definedName>
    <definedName name="______JAN99">[2]Consultoria!#REF!</definedName>
    <definedName name="______JUL95">[2]Consultoria!#REF!</definedName>
    <definedName name="______JUL96">[2]Consultoria!#REF!</definedName>
    <definedName name="______JUL97">[2]Consultoria!#REF!</definedName>
    <definedName name="______JUL98">[2]Consultoria!#REF!</definedName>
    <definedName name="______JUL99">[2]Consultoria!#REF!</definedName>
    <definedName name="______JUN95">[2]Consultoria!#REF!</definedName>
    <definedName name="______JUN96">[2]Consultoria!#REF!</definedName>
    <definedName name="______JUN97">[2]Consultoria!#REF!</definedName>
    <definedName name="______JUN98">[2]Consultoria!#REF!</definedName>
    <definedName name="______JUN99">[2]Consultoria!#REF!</definedName>
    <definedName name="______MAI95">[2]Consultoria!#REF!</definedName>
    <definedName name="______MAI96">[2]Consultoria!#REF!</definedName>
    <definedName name="______MAI97">[2]Consultoria!#REF!</definedName>
    <definedName name="______MAI98">[2]Consultoria!#REF!</definedName>
    <definedName name="______MAI99">[2]Consultoria!#REF!</definedName>
    <definedName name="______MAI990">[2]Consultoria!#REF!</definedName>
    <definedName name="______MAR95">[2]Consultoria!#REF!</definedName>
    <definedName name="______MAR96">[2]Consultoria!#REF!</definedName>
    <definedName name="______MAR97">[2]Consultoria!#REF!</definedName>
    <definedName name="______MAR98">[2]Consultoria!#REF!</definedName>
    <definedName name="______MAR99">[2]Consultoria!#REF!</definedName>
    <definedName name="______NOV94">[2]Consultoria!#REF!</definedName>
    <definedName name="______NOV95">[2]Consultoria!#REF!</definedName>
    <definedName name="______NOV96">[2]Consultoria!#REF!</definedName>
    <definedName name="______NOV97">[2]Consultoria!#REF!</definedName>
    <definedName name="______NOV98">[2]Consultoria!#REF!</definedName>
    <definedName name="______NOV99">[2]Consultoria!#REF!</definedName>
    <definedName name="______OUT94">[2]Consultoria!#REF!</definedName>
    <definedName name="______OUT95">[2]Consultoria!#REF!</definedName>
    <definedName name="______OUT96">[2]Consultoria!#REF!</definedName>
    <definedName name="______OUT97">[2]Consultoria!#REF!</definedName>
    <definedName name="______OUT98">[2]Consultoria!#REF!</definedName>
    <definedName name="______OUT99">[2]Consultoria!#REF!</definedName>
    <definedName name="______SET94">[2]Consultoria!#REF!</definedName>
    <definedName name="______SET95">[2]Consultoria!#REF!</definedName>
    <definedName name="______SET96">[2]Consultoria!#REF!</definedName>
    <definedName name="______SET97">[2]Consultoria!#REF!</definedName>
    <definedName name="______SET98">[2]Consultoria!#REF!</definedName>
    <definedName name="______SET99">[2]Consultoria!#REF!</definedName>
    <definedName name="_____ABR95">[2]Consultoria!#REF!</definedName>
    <definedName name="_____ABR96">[2]Consultoria!#REF!</definedName>
    <definedName name="_____ABR97">[2]Consultoria!#REF!</definedName>
    <definedName name="_____ABR98">[2]Consultoria!#REF!</definedName>
    <definedName name="_____ABR99">[2]Consultoria!#REF!</definedName>
    <definedName name="_____AGO95">[2]Consultoria!#REF!</definedName>
    <definedName name="_____AGO96">[2]Consultoria!#REF!</definedName>
    <definedName name="_____AGO97">[2]Consultoria!#REF!</definedName>
    <definedName name="_____AGO98">[2]Consultoria!#REF!</definedName>
    <definedName name="_____AGO99">[2]Consultoria!#REF!</definedName>
    <definedName name="_____DEZ94">[2]Consultoria!#REF!</definedName>
    <definedName name="_____DEZ95">[2]Consultoria!#REF!</definedName>
    <definedName name="_____DEZ96">[2]Consultoria!#REF!</definedName>
    <definedName name="_____DEZ97">[2]Consultoria!#REF!</definedName>
    <definedName name="_____DEZ98">[2]Consultoria!#REF!</definedName>
    <definedName name="_____DEZ99">[2]Consultoria!#REF!</definedName>
    <definedName name="_____FEV95">[2]Consultoria!#REF!</definedName>
    <definedName name="_____FEV96">[2]Consultoria!#REF!</definedName>
    <definedName name="_____FEV97">[2]Consultoria!#REF!</definedName>
    <definedName name="_____FEV98">[2]Consultoria!#REF!</definedName>
    <definedName name="_____FEV99">[2]Consultoria!#REF!</definedName>
    <definedName name="_____HUL99">[2]Consultoria!#REF!</definedName>
    <definedName name="_____JAN95">[2]Consultoria!#REF!</definedName>
    <definedName name="_____JAN96">[2]Consultoria!#REF!</definedName>
    <definedName name="_____JAN97">[2]Consultoria!#REF!</definedName>
    <definedName name="_____JAN98">[2]Consultoria!#REF!</definedName>
    <definedName name="_____JAN9888">[2]Consultoria!#REF!</definedName>
    <definedName name="_____JAN99">[2]Consultoria!#REF!</definedName>
    <definedName name="_____JUL95">[2]Consultoria!#REF!</definedName>
    <definedName name="_____JUL96">[2]Consultoria!#REF!</definedName>
    <definedName name="_____JUL97">[2]Consultoria!#REF!</definedName>
    <definedName name="_____JUL98">[2]Consultoria!#REF!</definedName>
    <definedName name="_____JUL99">[2]Consultoria!#REF!</definedName>
    <definedName name="_____JUN95">[2]Consultoria!#REF!</definedName>
    <definedName name="_____JUN96">[2]Consultoria!#REF!</definedName>
    <definedName name="_____JUN97">[2]Consultoria!#REF!</definedName>
    <definedName name="_____JUN98">[2]Consultoria!#REF!</definedName>
    <definedName name="_____JUN99">[2]Consultoria!#REF!</definedName>
    <definedName name="_____MAI08">[3]Consultoria!#REF!</definedName>
    <definedName name="_____MAI95">[2]Consultoria!#REF!</definedName>
    <definedName name="_____MAI96">[2]Consultoria!#REF!</definedName>
    <definedName name="_____MAI97">[2]Consultoria!#REF!</definedName>
    <definedName name="_____MAI98">[2]Consultoria!#REF!</definedName>
    <definedName name="_____MAI99">[2]Consultoria!#REF!</definedName>
    <definedName name="_____MAI990">[2]Consultoria!#REF!</definedName>
    <definedName name="_____MAR09">[3]Consultoria!#REF!</definedName>
    <definedName name="_____MAR95">[2]Consultoria!#REF!</definedName>
    <definedName name="_____MAR96">[2]Consultoria!#REF!</definedName>
    <definedName name="_____MAR97">[2]Consultoria!#REF!</definedName>
    <definedName name="_____MAR98">[2]Consultoria!#REF!</definedName>
    <definedName name="_____MAR99">[2]Consultoria!#REF!</definedName>
    <definedName name="_____NOV94">[2]Consultoria!#REF!</definedName>
    <definedName name="_____NOV95">[2]Consultoria!#REF!</definedName>
    <definedName name="_____NOV96">[2]Consultoria!#REF!</definedName>
    <definedName name="_____NOV97">[2]Consultoria!#REF!</definedName>
    <definedName name="_____NOV98">[2]Consultoria!#REF!</definedName>
    <definedName name="_____NOV99">[2]Consultoria!#REF!</definedName>
    <definedName name="_____OUT94">[2]Consultoria!#REF!</definedName>
    <definedName name="_____OUT95">[2]Consultoria!#REF!</definedName>
    <definedName name="_____OUT96">[2]Consultoria!#REF!</definedName>
    <definedName name="_____OUT97">[2]Consultoria!#REF!</definedName>
    <definedName name="_____OUT98">[2]Consultoria!#REF!</definedName>
    <definedName name="_____OUT99">[2]Consultoria!#REF!</definedName>
    <definedName name="_____SET94">[2]Consultoria!#REF!</definedName>
    <definedName name="_____SET95">[2]Consultoria!#REF!</definedName>
    <definedName name="_____SET96">[2]Consultoria!#REF!</definedName>
    <definedName name="_____SET97">[2]Consultoria!#REF!</definedName>
    <definedName name="_____SET98">[2]Consultoria!#REF!</definedName>
    <definedName name="_____SET99">[2]Consultoria!#REF!</definedName>
    <definedName name="_____xlfn_IFERROR">#N/A</definedName>
    <definedName name="____A1">#REF!</definedName>
    <definedName name="____a2">#REF!</definedName>
    <definedName name="____ABR95">[2]Consultoria!#REF!</definedName>
    <definedName name="____ABR96">[2]Consultoria!#REF!</definedName>
    <definedName name="____ABR97">[2]Consultoria!#REF!</definedName>
    <definedName name="____ABR98">[2]Consultoria!#REF!</definedName>
    <definedName name="____ABR99">[2]Consultoria!#REF!</definedName>
    <definedName name="____AGO95">[2]Consultoria!#REF!</definedName>
    <definedName name="____AGO96">[2]Consultoria!#REF!</definedName>
    <definedName name="____AGO97">[2]Consultoria!#REF!</definedName>
    <definedName name="____AGO98">[2]Consultoria!#REF!</definedName>
    <definedName name="____AGO99">[2]Consultoria!#REF!</definedName>
    <definedName name="____b1">#REF!</definedName>
    <definedName name="____DEZ94">[2]Consultoria!#REF!</definedName>
    <definedName name="____DEZ95">[2]Consultoria!#REF!</definedName>
    <definedName name="____DEZ96">[2]Consultoria!#REF!</definedName>
    <definedName name="____DEZ97">[2]Consultoria!#REF!</definedName>
    <definedName name="____DEZ98">[2]Consultoria!#REF!</definedName>
    <definedName name="____DEZ99">[2]Consultoria!#REF!</definedName>
    <definedName name="____FEV95">[2]Consultoria!#REF!</definedName>
    <definedName name="____FEV96">[2]Consultoria!#REF!</definedName>
    <definedName name="____FEV97">[2]Consultoria!#REF!</definedName>
    <definedName name="____FEV98">[2]Consultoria!#REF!</definedName>
    <definedName name="____FEV99">[2]Consultoria!#REF!</definedName>
    <definedName name="____HUL99">[2]Consultoria!#REF!</definedName>
    <definedName name="____JAN95">[2]Consultoria!#REF!</definedName>
    <definedName name="____JAN96">[2]Consultoria!#REF!</definedName>
    <definedName name="____JAN97">[2]Consultoria!#REF!</definedName>
    <definedName name="____JAN98">[2]Consultoria!#REF!</definedName>
    <definedName name="____JAN9888">[2]Consultoria!#REF!</definedName>
    <definedName name="____JAN99">[2]Consultoria!#REF!</definedName>
    <definedName name="____JUL95">[2]Consultoria!#REF!</definedName>
    <definedName name="____JUL96">[2]Consultoria!#REF!</definedName>
    <definedName name="____JUL97">[2]Consultoria!#REF!</definedName>
    <definedName name="____JUL98">[2]Consultoria!#REF!</definedName>
    <definedName name="____JUL99">[2]Consultoria!#REF!</definedName>
    <definedName name="____JUN95">[2]Consultoria!#REF!</definedName>
    <definedName name="____JUN96">[2]Consultoria!#REF!</definedName>
    <definedName name="____JUN97">[2]Consultoria!#REF!</definedName>
    <definedName name="____JUN98">[2]Consultoria!#REF!</definedName>
    <definedName name="____JUN99">[2]Consultoria!#REF!</definedName>
    <definedName name="____MAI08">[3]Consultoria!#REF!</definedName>
    <definedName name="____MAI95">[2]Consultoria!#REF!</definedName>
    <definedName name="____MAI96">[2]Consultoria!#REF!</definedName>
    <definedName name="____MAI97">[2]Consultoria!#REF!</definedName>
    <definedName name="____MAI98">[2]Consultoria!#REF!</definedName>
    <definedName name="____MAI99">[2]Consultoria!#REF!</definedName>
    <definedName name="____MAI990">[2]Consultoria!#REF!</definedName>
    <definedName name="____MAR09">[3]Consultoria!#REF!</definedName>
    <definedName name="____MAR95">[2]Consultoria!#REF!</definedName>
    <definedName name="____MAR96">[2]Consultoria!#REF!</definedName>
    <definedName name="____MAR97">[2]Consultoria!#REF!</definedName>
    <definedName name="____MAR98">[2]Consultoria!#REF!</definedName>
    <definedName name="____MAR99">[2]Consultoria!#REF!</definedName>
    <definedName name="____NOV94">[2]Consultoria!#REF!</definedName>
    <definedName name="____NOV95">[2]Consultoria!#REF!</definedName>
    <definedName name="____NOV96">[2]Consultoria!#REF!</definedName>
    <definedName name="____NOV97">[2]Consultoria!#REF!</definedName>
    <definedName name="____NOV98">[2]Consultoria!#REF!</definedName>
    <definedName name="____NOV99">[2]Consultoria!#REF!</definedName>
    <definedName name="____OUT94">[2]Consultoria!#REF!</definedName>
    <definedName name="____OUT95">[2]Consultoria!#REF!</definedName>
    <definedName name="____OUT96">[2]Consultoria!#REF!</definedName>
    <definedName name="____OUT97">[2]Consultoria!#REF!</definedName>
    <definedName name="____OUT98">[2]Consultoria!#REF!</definedName>
    <definedName name="____OUT99">[2]Consultoria!#REF!</definedName>
    <definedName name="____SET94">[2]Consultoria!#REF!</definedName>
    <definedName name="____SET95">[2]Consultoria!#REF!</definedName>
    <definedName name="____SET96">[2]Consultoria!#REF!</definedName>
    <definedName name="____SET97">[2]Consultoria!#REF!</definedName>
    <definedName name="____SET98">[2]Consultoria!#REF!</definedName>
    <definedName name="____SET99">[2]Consultoria!#REF!</definedName>
    <definedName name="____xlfn_IFERROR">#N/A</definedName>
    <definedName name="___A1">#REF!</definedName>
    <definedName name="___a2">#REF!</definedName>
    <definedName name="___ABR95">[2]Consultoria!#REF!</definedName>
    <definedName name="___ABR96">[2]Consultoria!#REF!</definedName>
    <definedName name="___ABR97">[2]Consultoria!#REF!</definedName>
    <definedName name="___ABR98">[2]Consultoria!#REF!</definedName>
    <definedName name="___ABR99">[2]Consultoria!#REF!</definedName>
    <definedName name="___AGO95">[2]Consultoria!#REF!</definedName>
    <definedName name="___AGO96">[2]Consultoria!#REF!</definedName>
    <definedName name="___AGO97">[2]Consultoria!#REF!</definedName>
    <definedName name="___AGO98">[2]Consultoria!#REF!</definedName>
    <definedName name="___AGO99">[2]Consultoria!#REF!</definedName>
    <definedName name="___b1">#REF!</definedName>
    <definedName name="___COL36">#REF!</definedName>
    <definedName name="___COL37">#REF!</definedName>
    <definedName name="___COL38">#REF!</definedName>
    <definedName name="___DEZ94">[2]Consultoria!#REF!</definedName>
    <definedName name="___DEZ95">[2]Consultoria!#REF!</definedName>
    <definedName name="___DEZ96">[2]Consultoria!#REF!</definedName>
    <definedName name="___DEZ97">[2]Consultoria!#REF!</definedName>
    <definedName name="___DEZ98">[2]Consultoria!#REF!</definedName>
    <definedName name="___DEZ99">[2]Consultoria!#REF!</definedName>
    <definedName name="___FEV95">[2]Consultoria!#REF!</definedName>
    <definedName name="___FEV96">[2]Consultoria!#REF!</definedName>
    <definedName name="___FEV97">[2]Consultoria!#REF!</definedName>
    <definedName name="___FEV98">[2]Consultoria!#REF!</definedName>
    <definedName name="___FEV99">[2]Consultoria!#REF!</definedName>
    <definedName name="___HUL99">[2]Consultoria!#REF!</definedName>
    <definedName name="___JAN95">[2]Consultoria!#REF!</definedName>
    <definedName name="___JAN96">[2]Consultoria!#REF!</definedName>
    <definedName name="___JAN97">[2]Consultoria!#REF!</definedName>
    <definedName name="___JAN98">[2]Consultoria!#REF!</definedName>
    <definedName name="___JAN9888">[2]Consultoria!#REF!</definedName>
    <definedName name="___JAN99">[2]Consultoria!#REF!</definedName>
    <definedName name="___JUL95">[2]Consultoria!#REF!</definedName>
    <definedName name="___JUL96">[2]Consultoria!#REF!</definedName>
    <definedName name="___JUL97">[2]Consultoria!#REF!</definedName>
    <definedName name="___JUL98">[2]Consultoria!#REF!</definedName>
    <definedName name="___JUL99">[2]Consultoria!#REF!</definedName>
    <definedName name="___JUN95">[2]Consultoria!#REF!</definedName>
    <definedName name="___JUN96">[2]Consultoria!#REF!</definedName>
    <definedName name="___JUN97">[2]Consultoria!#REF!</definedName>
    <definedName name="___JUN98">[2]Consultoria!#REF!</definedName>
    <definedName name="___JUN99">[2]Consultoria!#REF!</definedName>
    <definedName name="___MAI08">[3]Consultoria!#REF!</definedName>
    <definedName name="___MAI95">[2]Consultoria!#REF!</definedName>
    <definedName name="___MAI96">[2]Consultoria!#REF!</definedName>
    <definedName name="___MAI97">[2]Consultoria!#REF!</definedName>
    <definedName name="___MAI98">[2]Consultoria!#REF!</definedName>
    <definedName name="___MAI99">[2]Consultoria!#REF!</definedName>
    <definedName name="___MAI990">[2]Consultoria!#REF!</definedName>
    <definedName name="___MAR09">[3]Consultoria!#REF!</definedName>
    <definedName name="___MAR95">[2]Consultoria!#REF!</definedName>
    <definedName name="___MAR96">[2]Consultoria!#REF!</definedName>
    <definedName name="___MAR97">[2]Consultoria!#REF!</definedName>
    <definedName name="___MAR98">[2]Consultoria!#REF!</definedName>
    <definedName name="___MAR99">[2]Consultoria!#REF!</definedName>
    <definedName name="___NOV94">[2]Consultoria!#REF!</definedName>
    <definedName name="___NOV95">[2]Consultoria!#REF!</definedName>
    <definedName name="___NOV96">[2]Consultoria!#REF!</definedName>
    <definedName name="___NOV97">[2]Consultoria!#REF!</definedName>
    <definedName name="___NOV98">[2]Consultoria!#REF!</definedName>
    <definedName name="___NOV99">[2]Consultoria!#REF!</definedName>
    <definedName name="___OUT94">[2]Consultoria!#REF!</definedName>
    <definedName name="___OUT95">[2]Consultoria!#REF!</definedName>
    <definedName name="___OUT96">[2]Consultoria!#REF!</definedName>
    <definedName name="___OUT97">[2]Consultoria!#REF!</definedName>
    <definedName name="___OUT98">[2]Consultoria!#REF!</definedName>
    <definedName name="___OUT99">[2]Consultoria!#REF!</definedName>
    <definedName name="___SET94">[2]Consultoria!#REF!</definedName>
    <definedName name="___SET95">[2]Consultoria!#REF!</definedName>
    <definedName name="___SET96">[2]Consultoria!#REF!</definedName>
    <definedName name="___SET97">[2]Consultoria!#REF!</definedName>
    <definedName name="___SET98">[2]Consultoria!#REF!</definedName>
    <definedName name="___SET99">[2]Consultoria!#REF!</definedName>
    <definedName name="___xlfn_IFERROR">#N/A</definedName>
    <definedName name="__123Graph_A" hidden="1">#REF!</definedName>
    <definedName name="__123Graph_B" hidden="1">#REF!</definedName>
    <definedName name="__123Graph_C" hidden="1">#REF!</definedName>
    <definedName name="__123Graph_D" hidden="1">'[4]Etapa Única'!$C$125:$C$134</definedName>
    <definedName name="__123Graph_E" hidden="1">'[4]Etapa Única'!$E$125:$E$134</definedName>
    <definedName name="__123Graph_X" hidden="1">#REF!</definedName>
    <definedName name="__1Excel_BuiltIn_Print_Titles_1">#REF!</definedName>
    <definedName name="__A1">#REF!</definedName>
    <definedName name="__a2">#REF!</definedName>
    <definedName name="__ABR95">[2]Consultoria!#REF!</definedName>
    <definedName name="__ABR96">[2]Consultoria!#REF!</definedName>
    <definedName name="__ABR97">[2]Consultoria!#REF!</definedName>
    <definedName name="__ABR98">[2]Consultoria!#REF!</definedName>
    <definedName name="__ABR99">[2]Consultoria!#REF!</definedName>
    <definedName name="__AGO95">[2]Consultoria!#REF!</definedName>
    <definedName name="__AGO96">[2]Consultoria!#REF!</definedName>
    <definedName name="__AGO97">[2]Consultoria!#REF!</definedName>
    <definedName name="__AGO98">[2]Consultoria!#REF!</definedName>
    <definedName name="__AGO99">[2]Consultoria!#REF!</definedName>
    <definedName name="__b1">#REF!</definedName>
    <definedName name="__BDI1">[5]Dados!#REF!</definedName>
    <definedName name="__DEZ94">[2]Consultoria!#REF!</definedName>
    <definedName name="__DEZ95">[2]Consultoria!#REF!</definedName>
    <definedName name="__DEZ96">[2]Consultoria!#REF!</definedName>
    <definedName name="__DEZ97">[2]Consultoria!#REF!</definedName>
    <definedName name="__DEZ98">[2]Consultoria!#REF!</definedName>
    <definedName name="__DEZ99">[2]Consultoria!#REF!</definedName>
    <definedName name="__FEV95">[2]Consultoria!#REF!</definedName>
    <definedName name="__FEV96">[2]Consultoria!#REF!</definedName>
    <definedName name="__FEV97">[2]Consultoria!#REF!</definedName>
    <definedName name="__FEV98">[2]Consultoria!#REF!</definedName>
    <definedName name="__FEV99">[2]Consultoria!#REF!</definedName>
    <definedName name="__HUL99">[2]Consultoria!#REF!</definedName>
    <definedName name="__JAN95">[2]Consultoria!#REF!</definedName>
    <definedName name="__JAN96">[2]Consultoria!#REF!</definedName>
    <definedName name="__JAN97">[2]Consultoria!#REF!</definedName>
    <definedName name="__JAN98">[2]Consultoria!#REF!</definedName>
    <definedName name="__JAN9888">[2]Consultoria!#REF!</definedName>
    <definedName name="__JAN99">[2]Consultoria!#REF!</definedName>
    <definedName name="__JUL95">[2]Consultoria!#REF!</definedName>
    <definedName name="__JUL96">[2]Consultoria!#REF!</definedName>
    <definedName name="__JUL97">[2]Consultoria!#REF!</definedName>
    <definedName name="__JUL98">[2]Consultoria!#REF!</definedName>
    <definedName name="__JUL99">[2]Consultoria!#REF!</definedName>
    <definedName name="__JUN95">[2]Consultoria!#REF!</definedName>
    <definedName name="__JUN96">[2]Consultoria!#REF!</definedName>
    <definedName name="__JUN97">[2]Consultoria!#REF!</definedName>
    <definedName name="__JUN98">[2]Consultoria!#REF!</definedName>
    <definedName name="__JUN99">[2]Consultoria!#REF!</definedName>
    <definedName name="__MAI08">[3]Consultoria!#REF!</definedName>
    <definedName name="__MAI95">[2]Consultoria!#REF!</definedName>
    <definedName name="__MAI96">[2]Consultoria!#REF!</definedName>
    <definedName name="__MAI97">[2]Consultoria!#REF!</definedName>
    <definedName name="__MAI98">[2]Consultoria!#REF!</definedName>
    <definedName name="__MAI99">[2]Consultoria!#REF!</definedName>
    <definedName name="__MAI990">[2]Consultoria!#REF!</definedName>
    <definedName name="__MAR09">[3]Consultoria!#REF!</definedName>
    <definedName name="__MAR95">[2]Consultoria!#REF!</definedName>
    <definedName name="__MAR96">[2]Consultoria!#REF!</definedName>
    <definedName name="__MAR97">[2]Consultoria!#REF!</definedName>
    <definedName name="__MAR98">[2]Consultoria!#REF!</definedName>
    <definedName name="__MAR99">[2]Consultoria!#REF!</definedName>
    <definedName name="__NOV94">[2]Consultoria!#REF!</definedName>
    <definedName name="__NOV95">[2]Consultoria!#REF!</definedName>
    <definedName name="__NOV96">[2]Consultoria!#REF!</definedName>
    <definedName name="__NOV97">[2]Consultoria!#REF!</definedName>
    <definedName name="__NOV98">[2]Consultoria!#REF!</definedName>
    <definedName name="__NOV99">[2]Consultoria!#REF!</definedName>
    <definedName name="__OUT94">[2]Consultoria!#REF!</definedName>
    <definedName name="__OUT95">[2]Consultoria!#REF!</definedName>
    <definedName name="__OUT96">[2]Consultoria!#REF!</definedName>
    <definedName name="__OUT97">[2]Consultoria!#REF!</definedName>
    <definedName name="__OUT98">[2]Consultoria!#REF!</definedName>
    <definedName name="__OUT99">[2]Consultoria!#REF!</definedName>
    <definedName name="__SET94">[2]Consultoria!#REF!</definedName>
    <definedName name="__SET95">[2]Consultoria!#REF!</definedName>
    <definedName name="__SET96">[2]Consultoria!#REF!</definedName>
    <definedName name="__SET97">[2]Consultoria!#REF!</definedName>
    <definedName name="__SET98">[2]Consultoria!#REF!</definedName>
    <definedName name="__SET99">[2]Consultoria!#REF!</definedName>
    <definedName name="__xlfn.AVERAGEIF" hidden="1">#NAME?</definedName>
    <definedName name="__xlfn.RTD" hidden="1">#NAME?</definedName>
    <definedName name="__xlfn_IFERROR">#N/A</definedName>
    <definedName name="_0">"$#REF!.$#REF!$#REF!"</definedName>
    <definedName name="_0___0">"$#REF!.$#REF!$#REF!"</definedName>
    <definedName name="_10Excel_BuiltIn_Print_Area_2_1">'[6]resumo transporte'!#REF!</definedName>
    <definedName name="_1Excel_BuiltIn_Print_Area_1_1_1">#REF!</definedName>
    <definedName name="_1Excel_BuiltIn_Print_Area_13_1">#REF!</definedName>
    <definedName name="_1Excel_BuiltIn_Print_Titles_1">#REF!</definedName>
    <definedName name="_2Excel_BuiltIn_Print_Area_24_1">#REF!</definedName>
    <definedName name="_5Excel_BuiltIn_Print_Area_1_1_1">#REF!</definedName>
    <definedName name="_A1">#REF!</definedName>
    <definedName name="_a2">#REF!</definedName>
    <definedName name="_ABR95">[2]Consultoria!#REF!</definedName>
    <definedName name="_ABR96">[2]Consultoria!#REF!</definedName>
    <definedName name="_ABR97">[2]Consultoria!#REF!</definedName>
    <definedName name="_ABR98">[2]Consultoria!#REF!</definedName>
    <definedName name="_ABR99">[2]Consultoria!#REF!</definedName>
    <definedName name="_AGO95">[2]Consultoria!#REF!</definedName>
    <definedName name="_AGO96">[2]Consultoria!#REF!</definedName>
    <definedName name="_AGO97">[2]Consultoria!#REF!</definedName>
    <definedName name="_AGO98">[2]Consultoria!#REF!</definedName>
    <definedName name="_AGO99">[2]Consultoria!#REF!</definedName>
    <definedName name="_b1">#REF!</definedName>
    <definedName name="_BD2">#REF!</definedName>
    <definedName name="_BD2_4">#REF!</definedName>
    <definedName name="_BD2_4_5">#REF!</definedName>
    <definedName name="_BD2_4_5_4">#REF!</definedName>
    <definedName name="_BD2_5">#REF!</definedName>
    <definedName name="_BD2_5_4">#REF!</definedName>
    <definedName name="_COL36">#REF!</definedName>
    <definedName name="_COL37">#REF!</definedName>
    <definedName name="_COL38">#REF!</definedName>
    <definedName name="_d">#REF!</definedName>
    <definedName name="_DEZ94">[2]Consultoria!#REF!</definedName>
    <definedName name="_DEZ95">[2]Consultoria!#REF!</definedName>
    <definedName name="_DEZ96">[2]Consultoria!#REF!</definedName>
    <definedName name="_DEZ97">[2]Consultoria!#REF!</definedName>
    <definedName name="_DEZ98">[2]Consultoria!#REF!</definedName>
    <definedName name="_DEZ99">[2]Consultoria!#REF!</definedName>
    <definedName name="_f">#REF!</definedName>
    <definedName name="_FEV95">[2]Consultoria!#REF!</definedName>
    <definedName name="_FEV96">[2]Consultoria!#REF!</definedName>
    <definedName name="_FEV97">[2]Consultoria!#REF!</definedName>
    <definedName name="_FEV98">[2]Consultoria!#REF!</definedName>
    <definedName name="_FEV99">[2]Consultoria!#REF!</definedName>
    <definedName name="_Fill" hidden="1">#REF!</definedName>
    <definedName name="_xlnm._FilterDatabase" localSheetId="3" hidden="1">'CLASSIFICAÇÃO NF'!$A$1:$O$3868</definedName>
    <definedName name="_xlnm._FilterDatabase" localSheetId="5" hidden="1">GRÁFICOS!$C$131:$E$132</definedName>
    <definedName name="_HUL99">[2]Consultoria!#REF!</definedName>
    <definedName name="_JAN95">[2]Consultoria!#REF!</definedName>
    <definedName name="_JAN96">[2]Consultoria!#REF!</definedName>
    <definedName name="_JAN97">[2]Consultoria!#REF!</definedName>
    <definedName name="_JAN98">[2]Consultoria!#REF!</definedName>
    <definedName name="_JAN9888">[2]Consultoria!#REF!</definedName>
    <definedName name="_JAN99">[2]Consultoria!#REF!</definedName>
    <definedName name="_JUL95">[2]Consultoria!#REF!</definedName>
    <definedName name="_JUL96">[2]Consultoria!#REF!</definedName>
    <definedName name="_JUL97">[2]Consultoria!#REF!</definedName>
    <definedName name="_JUL98">[2]Consultoria!#REF!</definedName>
    <definedName name="_JUL99">[2]Consultoria!#REF!</definedName>
    <definedName name="_JUN95">[2]Consultoria!#REF!</definedName>
    <definedName name="_JUN96">[2]Consultoria!#REF!</definedName>
    <definedName name="_JUN97">[2]Consultoria!#REF!</definedName>
    <definedName name="_JUN98">[2]Consultoria!#REF!</definedName>
    <definedName name="_JUN99">[2]Consultoria!#REF!</definedName>
    <definedName name="_Key1" hidden="1">#REF!</definedName>
    <definedName name="_Key2" hidden="1">#REF!</definedName>
    <definedName name="_MAI08">[3]Consultoria!#REF!</definedName>
    <definedName name="_MAI95">[2]Consultoria!#REF!</definedName>
    <definedName name="_MAI96">[2]Consultoria!#REF!</definedName>
    <definedName name="_MAI97">[2]Consultoria!#REF!</definedName>
    <definedName name="_MAI98">[2]Consultoria!#REF!</definedName>
    <definedName name="_MAI99">[2]Consultoria!#REF!</definedName>
    <definedName name="_MAI990">[2]Consultoria!#REF!</definedName>
    <definedName name="_MAR09">[3]Consultoria!#REF!</definedName>
    <definedName name="_MAR95">[2]Consultoria!#REF!</definedName>
    <definedName name="_MAR96">[2]Consultoria!#REF!</definedName>
    <definedName name="_MAR97">[2]Consultoria!#REF!</definedName>
    <definedName name="_MAR98">[2]Consultoria!#REF!</definedName>
    <definedName name="_MAR99">[2]Consultoria!#REF!</definedName>
    <definedName name="_MM" hidden="1">#REF!</definedName>
    <definedName name="_NOV94">[2]Consultoria!#REF!</definedName>
    <definedName name="_NOV95">[2]Consultoria!#REF!</definedName>
    <definedName name="_NOV96">[2]Consultoria!#REF!</definedName>
    <definedName name="_NOV97">[2]Consultoria!#REF!</definedName>
    <definedName name="_NOV98">[2]Consultoria!#REF!</definedName>
    <definedName name="_NOV99">[2]Consultoria!#REF!</definedName>
    <definedName name="_Order1" hidden="1">255</definedName>
    <definedName name="_Order2" hidden="1">0</definedName>
    <definedName name="_OUT94">[2]Consultoria!#REF!</definedName>
    <definedName name="_OUT95">[2]Consultoria!#REF!</definedName>
    <definedName name="_OUT96">[2]Consultoria!#REF!</definedName>
    <definedName name="_OUT97">[2]Consultoria!#REF!</definedName>
    <definedName name="_OUT98">[2]Consultoria!#REF!</definedName>
    <definedName name="_OUT99">[2]Consultoria!#REF!</definedName>
    <definedName name="_p">#REF!</definedName>
    <definedName name="_Parse_Out" hidden="1">#REF!</definedName>
    <definedName name="_SET94">[2]Consultoria!#REF!</definedName>
    <definedName name="_SET95">[2]Consultoria!#REF!</definedName>
    <definedName name="_SET96">[2]Consultoria!#REF!</definedName>
    <definedName name="_SET97">[2]Consultoria!#REF!</definedName>
    <definedName name="_SET98">[2]Consultoria!#REF!</definedName>
    <definedName name="_SET99">[2]Consultoria!#REF!</definedName>
    <definedName name="_Sort" hidden="1">#REF!</definedName>
    <definedName name="A">[7]TERRAPLENAGEM!#REF!</definedName>
    <definedName name="a0">#REF!</definedName>
    <definedName name="a1_10">#REF!</definedName>
    <definedName name="a1_100">#REF!</definedName>
    <definedName name="a1_15">#REF!</definedName>
    <definedName name="a1_25">#REF!</definedName>
    <definedName name="a1_5">#REF!</definedName>
    <definedName name="a1_50">#REF!</definedName>
    <definedName name="a1_a15">#REF!</definedName>
    <definedName name="a1_a5">#REF!</definedName>
    <definedName name="a2_10">#REF!</definedName>
    <definedName name="a2_100">#REF!</definedName>
    <definedName name="a2_25">#REF!</definedName>
    <definedName name="a2_5">#REF!</definedName>
    <definedName name="a2_50">#REF!</definedName>
    <definedName name="a2_a15">#REF!</definedName>
    <definedName name="ABERTA">NA()</definedName>
    <definedName name="ABR00">[2]Consultoria!#REF!</definedName>
    <definedName name="ABVFDS">[2]Consultoria!#REF!</definedName>
    <definedName name="AC">#REF!</definedName>
    <definedName name="AccessDatabase" hidden="1">"C:\Controle\DER\R. Mato Grosso\ct_matMAT GR0898.mdb"</definedName>
    <definedName name="acha.coluna">#REF!</definedName>
    <definedName name="acha.dados">#REF!</definedName>
    <definedName name="acha.linha">#REF!</definedName>
    <definedName name="ACO">NA()</definedName>
    <definedName name="ACRE" hidden="1">#REF!</definedName>
    <definedName name="ACRES">NA()</definedName>
    <definedName name="ademir" localSheetId="0" hidden="1">{#N/A,#N/A,FALSE,"Cronograma";#N/A,#N/A,FALSE,"Cronogr. 2"}</definedName>
    <definedName name="ademir" hidden="1">{#N/A,#N/A,FALSE,"Cronograma";#N/A,#N/A,FALSE,"Cronogr. 2"}</definedName>
    <definedName name="AE" hidden="1">#REF!</definedName>
    <definedName name="AERG">#REF!</definedName>
    <definedName name="AGB">#REF!</definedName>
    <definedName name="AGUA">NA()</definedName>
    <definedName name="al">[3]Consultoria!#REF!</definedName>
    <definedName name="ALIMENTADORES">[8]motors!$A$15:$A$19</definedName>
    <definedName name="ALLISON" hidden="1">#REF!</definedName>
    <definedName name="ALUGUEL">#REF!</definedName>
    <definedName name="Alvenaria_vedação">"$#REF!.$A$76"</definedName>
    <definedName name="ana">#REF!</definedName>
    <definedName name="ANEL_C_100_AN">#REF!</definedName>
    <definedName name="ANEL_C_100_AT">#REF!</definedName>
    <definedName name="ANEL_P_150_AN">#REF!</definedName>
    <definedName name="ANEL_P_150_AT">#REF!</definedName>
    <definedName name="ANEL_P_200_AN">#REF!</definedName>
    <definedName name="ANEL_P_200_AT">#REF!</definedName>
    <definedName name="ANEL_P_250_AN">#REF!</definedName>
    <definedName name="ANEL_P_250_AT">#REF!</definedName>
    <definedName name="ANEL_P_300_AN">#REF!</definedName>
    <definedName name="ANEL_P_300_AT">#REF!</definedName>
    <definedName name="ANEL_R_150_AN">#REF!</definedName>
    <definedName name="ANEL_R_150_AT">#REF!</definedName>
    <definedName name="ANEL_R_300_AN">#REF!</definedName>
    <definedName name="ANEL_R_300_AT">#REF!</definedName>
    <definedName name="AQUISIÇÃO_CASCALHO">#REF!="S"</definedName>
    <definedName name="AREA">#REF!</definedName>
    <definedName name="_xlnm.Extract">#REF!</definedName>
    <definedName name="_xlnm.Print_Area" localSheetId="0">'CAPA '!$A$1:$G$35</definedName>
    <definedName name="_xlnm.Print_Area" localSheetId="5">GRÁFICOS!$A$1:$J$252</definedName>
    <definedName name="Área_impressão_IM">#REF!</definedName>
    <definedName name="ÁREA_PROCV_BAIRROS">[9]Códigos!$E$5:$O$38</definedName>
    <definedName name="ÁREA_PROCV_DADOS_MEDIÇÃO">'[9]B M Pl04'!$Q$5:$AB$32</definedName>
    <definedName name="ÁREA_PROCV_SUB_EMPREITEIRAS">'[9]B M Pl04'!$B$5:$C$32</definedName>
    <definedName name="ARNO">#REF!</definedName>
    <definedName name="AS" hidden="1">#REF!</definedName>
    <definedName name="ASEFA" localSheetId="0" hidden="1">{#N/A,#N/A,TRUE,"Serviços"}</definedName>
    <definedName name="ASEFA" hidden="1">{#N/A,#N/A,TRUE,"Serviços"}</definedName>
    <definedName name="ASFDSF">[1]DR84PCRF!#REF!</definedName>
    <definedName name="Aut_original">[10]PROJETO!#REF!</definedName>
    <definedName name="Aut_resumo">[11]RESUMO_AUT1!#REF!</definedName>
    <definedName name="aux">#REF!</definedName>
    <definedName name="AUXILIARES">#REF!</definedName>
    <definedName name="AWERTWERT">#REF!</definedName>
    <definedName name="B">#REF!</definedName>
    <definedName name="b1_10">#REF!</definedName>
    <definedName name="b1_100">#REF!</definedName>
    <definedName name="b1_25">#REF!</definedName>
    <definedName name="b1_5">#REF!</definedName>
    <definedName name="b1_50">#REF!</definedName>
    <definedName name="b1_a15">#REF!</definedName>
    <definedName name="b1_b15">#REF!</definedName>
    <definedName name="b2_10">#REF!</definedName>
    <definedName name="b2_100">#REF!</definedName>
    <definedName name="b2_15">#REF!</definedName>
    <definedName name="b2_25">#REF!</definedName>
    <definedName name="b2_5">#REF!</definedName>
    <definedName name="b2_50">#REF!</definedName>
    <definedName name="b2_a15">#REF!</definedName>
    <definedName name="b2_b15">#REF!</definedName>
    <definedName name="_xlnm.Database">#REF!</definedName>
    <definedName name="BANCODADOS1">'[12]CUSTO EQUIP'!$A$3:$T$56</definedName>
    <definedName name="bancodedados">#REF!</definedName>
    <definedName name="BANDEIRAS">INDEX([13]LOGO!$E$5:$E$60,MATCH([13]LOGO!$H$5,[13]LOGO!$C$5:$C$60,0))</definedName>
    <definedName name="BANDEIRAS_PO">INDEX([13]LOGO!$E$5:$E$52,MATCH('[13]PLANILHA ORÇAM.'!#REF!,[13]LOGO!$C$5:$C$52,0))</definedName>
    <definedName name="BASCARROCERIA">[7]TERRAPLENAGEM!#REF!</definedName>
    <definedName name="base">[2]Consultoria!#REF!</definedName>
    <definedName name="Básico">#REF!</definedName>
    <definedName name="bbb">#REF!</definedName>
    <definedName name="BDI">#REF!</definedName>
    <definedName name="BDI.Taxa">#REF!</definedName>
    <definedName name="BDI_AGETOP">#REF!</definedName>
    <definedName name="BDI_SANEAGO">#REF!</definedName>
    <definedName name="bloco">#REF!</definedName>
    <definedName name="Bloco2" hidden="1">#REF!</definedName>
    <definedName name="BOMBA_AN">#REF!</definedName>
    <definedName name="BOMBA_AT">#REF!</definedName>
    <definedName name="BONITO">#REF!</definedName>
    <definedName name="BORIDOS">#REF!</definedName>
    <definedName name="bosta" localSheetId="0" hidden="1">{#N/A,#N/A,FALSE,"Cronograma";#N/A,#N/A,FALSE,"Cronogr. 2"}</definedName>
    <definedName name="bosta" hidden="1">{#N/A,#N/A,FALSE,"Cronograma";#N/A,#N/A,FALSE,"Cronogr. 2"}</definedName>
    <definedName name="BOTA">#REF!</definedName>
    <definedName name="BR">[14]INVENTÁRIO!$B$14</definedName>
    <definedName name="BUEIROMETÁLICO">#REF!</definedName>
    <definedName name="BUEIROSMETALICOS">#REF!</definedName>
    <definedName name="BuiltIn_Print_Area">#REF!</definedName>
    <definedName name="BuiltIn_Print_Titles">#REF!</definedName>
    <definedName name="BuiltIn_Print_Titles___0">#REF!</definedName>
    <definedName name="Button_12">"ct_matMAT_GR0898_Lançamento_Lista1"</definedName>
    <definedName name="Button_13">"ct_matMAT_GR0898_Lançamento_Lista2"</definedName>
    <definedName name="C_">#REF!</definedName>
    <definedName name="CA´L" localSheetId="0" hidden="1">{#N/A,#N/A,FALSE,"Cronograma";#N/A,#N/A,FALSE,"Cronogr. 2"}</definedName>
    <definedName name="CA´L" hidden="1">{#N/A,#N/A,FALSE,"Cronograma";#N/A,#N/A,FALSE,"Cronogr. 2"}</definedName>
    <definedName name="CABO">#N/A</definedName>
    <definedName name="CADASTRO_AN">#REF!</definedName>
    <definedName name="CADASTRO_AT">#REF!</definedName>
    <definedName name="Cadastro1">#REF!</definedName>
    <definedName name="CadIns" hidden="1">#REF!</definedName>
    <definedName name="CadSrv" hidden="1">#REF!</definedName>
    <definedName name="CAIX">#N/A</definedName>
    <definedName name="calculo_de_hf">#REF!</definedName>
    <definedName name="cam">#REF!</definedName>
    <definedName name="Camada_brita">"$#REF!.$A$173"</definedName>
    <definedName name="Camada_impermeabilizadora">"$#REF!.$A$46"</definedName>
    <definedName name="CANT_ETE">#REF!</definedName>
    <definedName name="CANT_REDE">[15]Planejamento!#REF!</definedName>
    <definedName name="CAPA" localSheetId="0" hidden="1">{#N/A,#N/A,TRUE,"Serviços"}</definedName>
    <definedName name="CAPA" hidden="1">{#N/A,#N/A,TRUE,"Serviços"}</definedName>
    <definedName name="capa1" localSheetId="0" hidden="1">{#N/A,#N/A,TRUE,"Serviços"}</definedName>
    <definedName name="capa1" hidden="1">{#N/A,#N/A,TRUE,"Serviços"}</definedName>
    <definedName name="capa2" localSheetId="0" hidden="1">{#N/A,#N/A,TRUE,"Serviços"}</definedName>
    <definedName name="capa2" hidden="1">{#N/A,#N/A,TRUE,"Serviços"}</definedName>
    <definedName name="CARALHO">#REF!</definedName>
    <definedName name="CARGA">NA()</definedName>
    <definedName name="CARGA_1_AN">#REF!</definedName>
    <definedName name="CARGA_1_AT">#REF!</definedName>
    <definedName name="CARGA_2_AN">#REF!</definedName>
    <definedName name="CARGA_2_AT">#REF!</definedName>
    <definedName name="CARGA_3_AN">#REF!</definedName>
    <definedName name="CARGA_3_AT">#REF!</definedName>
    <definedName name="CARGA_ROCHA_AN">#REF!</definedName>
    <definedName name="CARGA_ROCHA_AT">#REF!</definedName>
    <definedName name="CARGA_TERRA_AN">#REF!</definedName>
    <definedName name="CARGA_TERRA_AT">#REF!</definedName>
    <definedName name="CARIMBO">INDEX(#REF!,MATCH('[13]PLANILHA ORÇAM.'!$P$5,#REF!,0))</definedName>
    <definedName name="CARROCERIA">NA()</definedName>
    <definedName name="ccccdddd">#REF!</definedName>
    <definedName name="cch" hidden="1">#N/A</definedName>
    <definedName name="CDG">[16]CIDADE!$A:$E</definedName>
    <definedName name="CdQtEqA" hidden="1">2</definedName>
    <definedName name="CdQtEqP" hidden="1">2</definedName>
    <definedName name="CdQtMoA" hidden="1">2</definedName>
    <definedName name="CdQtMoP" hidden="1">2</definedName>
    <definedName name="CdQtMpA" hidden="1">5</definedName>
    <definedName name="CdQtMpP" hidden="1">5</definedName>
    <definedName name="CdQtTrA" hidden="1">2</definedName>
    <definedName name="CdQtTrP" hidden="1">2</definedName>
    <definedName name="CDT">#N/A</definedName>
    <definedName name="CERCA_ETE">#REF!</definedName>
    <definedName name="CERCA_REDE">[15]Planejamento!#REF!</definedName>
    <definedName name="Chapisco">"$#REF!.$A$113"</definedName>
    <definedName name="Chave" hidden="1">#REF!</definedName>
    <definedName name="Chave1" hidden="1">#REF!</definedName>
    <definedName name="CIDADE">'[15]Vínculos (Não Mexer)'!$G$36</definedName>
    <definedName name="Clas" hidden="1">MAX(LEN(#REF!))</definedName>
    <definedName name="class">#REF!</definedName>
    <definedName name="Cliente" hidden="1">""</definedName>
    <definedName name="Cls" hidden="1">#N/A</definedName>
    <definedName name="Cobertura">"$#REF!.$A$164"</definedName>
    <definedName name="Cod" hidden="1">#REF!</definedName>
    <definedName name="COL_36">#REF!</definedName>
    <definedName name="COL_37">#REF!</definedName>
    <definedName name="COL_38">#REF!</definedName>
    <definedName name="Coluna" hidden="1">#REF!</definedName>
    <definedName name="COLUNA_36">#REF!</definedName>
    <definedName name="COLUNA_37">#REF!</definedName>
    <definedName name="COLUNA_38">#REF!</definedName>
    <definedName name="COMING">[2]Consultoria!#REF!</definedName>
    <definedName name="COMP">#REF!</definedName>
    <definedName name="COMP_BARRACÃO">#REF!</definedName>
    <definedName name="COMP_CANTEIRO">#REF!</definedName>
    <definedName name="COMPLEMENTO">"* * * * * * * * * * * * * * * * * * * * * * * * * * * * * * * * * * * * * * * * * * * * * * * * * * * * * * * * * * * * * * * * * * * * * * * * * * * * * * * * * * * * * * * * * * * * * * * * * * * * * * * * * * * * * * * * * * * * * * "</definedName>
    <definedName name="COMPOS_PLAY">#REF!</definedName>
    <definedName name="CONC_1000_AN">#REF!</definedName>
    <definedName name="CONC_1000_AT">#REF!</definedName>
    <definedName name="CONC_1100_AN">#REF!</definedName>
    <definedName name="CONC_1100_AT">#REF!</definedName>
    <definedName name="CONC_1200_AN">#REF!</definedName>
    <definedName name="CONC_1200_AT">#REF!</definedName>
    <definedName name="CONC_1500_AN">#REF!</definedName>
    <definedName name="CONC_1500_AT">#REF!</definedName>
    <definedName name="CONC_400_AN">#REF!</definedName>
    <definedName name="CONC_400_AT">#REF!</definedName>
    <definedName name="CONC_500_AN">#REF!</definedName>
    <definedName name="CONC_500_AT">#REF!</definedName>
    <definedName name="CONC_600_AN">#REF!</definedName>
    <definedName name="CONC_600_AT">#REF!</definedName>
    <definedName name="CONC_700_AN">#REF!</definedName>
    <definedName name="CONC_700_AT">#REF!</definedName>
    <definedName name="CONC_800_AN">#REF!</definedName>
    <definedName name="CONC_800_AT">#REF!</definedName>
    <definedName name="CONC_900_AN">#REF!</definedName>
    <definedName name="CONC_900_AT">#REF!</definedName>
    <definedName name="concorrentes" localSheetId="0" hidden="1">{#N/A,#N/A,FALSE,"Cronograma";#N/A,#N/A,FALSE,"Cronogr. 2"}</definedName>
    <definedName name="concorrentes" hidden="1">{#N/A,#N/A,FALSE,"Cronograma";#N/A,#N/A,FALSE,"Cronogr. 2"}</definedName>
    <definedName name="CONCRETO_AN">#REF!</definedName>
    <definedName name="CONCRETO_AT">#REF!</definedName>
    <definedName name="COND">#N/A</definedName>
    <definedName name="CONE">#N/A</definedName>
    <definedName name="CONS.ASF.">[7]TERRAPLENAGEM!#REF!</definedName>
    <definedName name="CONS_ÁGUA">#REF!</definedName>
    <definedName name="CONS_ENERGIA">#REF!</definedName>
    <definedName name="CONSERVAÇ">#REF!</definedName>
    <definedName name="CONSERVAÇÃO">[7]TERRAPLENAGEM!#REF!</definedName>
    <definedName name="CONSERVASF">#REF!</definedName>
    <definedName name="CONT_REPASSE">#REF!</definedName>
    <definedName name="CONTA_FONE">#REF!</definedName>
    <definedName name="CONTÍNUO_3_AN">#REF!</definedName>
    <definedName name="CONTÍNUO_3_AT">#REF!</definedName>
    <definedName name="CONTÍNUO_7_AN">#REF!</definedName>
    <definedName name="CONTÍNUO_7_AT">#REF!</definedName>
    <definedName name="CORTE_MAN_AN">#REF!</definedName>
    <definedName name="CORTE_MAN_AT">#REF!</definedName>
    <definedName name="CORTE_MEC_AN">#REF!</definedName>
    <definedName name="CORTE_MEC_AT">#REF!</definedName>
    <definedName name="CpuAux" hidden="1">#REF!</definedName>
    <definedName name="CPUs" hidden="1">#REF!</definedName>
    <definedName name="CRIT" hidden="1">#REF!</definedName>
    <definedName name="Criteria">#REF!</definedName>
    <definedName name="_xlnm.Criteria">#REF!</definedName>
    <definedName name="CRON">#REF!</definedName>
    <definedName name="Cronogr.">'[17]CR LOTE 02'!#REF!</definedName>
    <definedName name="cronograma" localSheetId="0" hidden="1">{#N/A,#N/A,TRUE,"Plan1"}</definedName>
    <definedName name="cronograma" hidden="1">{#N/A,#N/A,TRUE,"Plan1"}</definedName>
    <definedName name="cronograma1" localSheetId="0" hidden="1">{#N/A,#N/A,TRUE,"Plan1"}</definedName>
    <definedName name="cronograma1" hidden="1">{#N/A,#N/A,TRUE,"Plan1"}</definedName>
    <definedName name="CRONOGRAMAA" localSheetId="0" hidden="1">{#N/A,#N/A,TRUE,"Plan1"}</definedName>
    <definedName name="CRONOGRAMAA" hidden="1">{#N/A,#N/A,TRUE,"Plan1"}</definedName>
    <definedName name="CRONOGRAMAA1" localSheetId="0" hidden="1">{#N/A,#N/A,TRUE,"Plan1"}</definedName>
    <definedName name="CRONOGRAMAA1" hidden="1">{#N/A,#N/A,TRUE,"Plan1"}</definedName>
    <definedName name="CunEq" hidden="1">SUM(IF(#REF! =#REF!,(#REF!)*(#REF!="EQ")))</definedName>
    <definedName name="CunMo" hidden="1">SUM(IF(#REF! =#REF!,(#REF!)*(#REF!="MO")))</definedName>
    <definedName name="CunMp" hidden="1">SUM(IF(#REF! =#REF!,(#REF!)*(#REF!="MP")))</definedName>
    <definedName name="d">#REF!</definedName>
    <definedName name="D.0">#REF!</definedName>
    <definedName name="d1a">#REF!</definedName>
    <definedName name="d2a">#REF!</definedName>
    <definedName name="DAER1" localSheetId="0" hidden="1">{#N/A,#N/A,TRUE,"Serviços"}</definedName>
    <definedName name="DAER1" hidden="1">{#N/A,#N/A,TRUE,"Serviços"}</definedName>
    <definedName name="DASDASD">#REF!</definedName>
    <definedName name="DATA">[5]Dados!#REF!</definedName>
    <definedName name="data16">#REF!</definedName>
    <definedName name="data25">#REF!</definedName>
    <definedName name="data28">#REF!</definedName>
    <definedName name="data31">#REF!</definedName>
    <definedName name="data34">#REF!</definedName>
    <definedName name="Database">#REF!</definedName>
    <definedName name="ddddd">[2]Consultoria!#REF!</definedName>
    <definedName name="DE">NA()</definedName>
    <definedName name="def" hidden="1">#REF!</definedName>
    <definedName name="DescAux" hidden="1">#N/A</definedName>
    <definedName name="DESCONTÍNUO_3_AN">#REF!</definedName>
    <definedName name="DESCONTÍNUO_3_AT">#REF!</definedName>
    <definedName name="DESCONTÍNUO_7_AN">#REF!</definedName>
    <definedName name="DESCONTÍNUO_7_AT">#REF!</definedName>
    <definedName name="DESCR_COMPL">#REF!="S"</definedName>
    <definedName name="df" hidden="1">#REF!</definedName>
    <definedName name="DFASD">#REF!</definedName>
    <definedName name="DFGGBB" hidden="1">#REF!</definedName>
    <definedName name="DIA">[14]INVENTÁRIO!$B$2</definedName>
    <definedName name="dia3estac">#REF!</definedName>
    <definedName name="diaestaca">#REF!</definedName>
    <definedName name="diaestaca_2">#REF!</definedName>
    <definedName name="diaestaca_2_4">#REF!</definedName>
    <definedName name="diaestaca_4">#REF!</definedName>
    <definedName name="diambase">#REF!</definedName>
    <definedName name="DIESEL">[18]INVENTÁRIO!$D$5</definedName>
    <definedName name="direcionador_2">#N/A</definedName>
    <definedName name="DIST_CANTEIRO">#REF!</definedName>
    <definedName name="Distribuição">#REF!</definedName>
    <definedName name="DIVE">#N/A</definedName>
    <definedName name="DMT">[19]Tabela!$A$5:$F$21</definedName>
    <definedName name="Dollars">#REF!</definedName>
    <definedName name="DRENAGEM">[7]TERRAPLENAGEM!#REF!</definedName>
    <definedName name="DT_BF">#REF!</definedName>
    <definedName name="DT_BRITA_GAP">#REF!</definedName>
    <definedName name="DT_CASC">#REF!</definedName>
    <definedName name="DT_LIMP">#REF!</definedName>
    <definedName name="DT_OBRA">#REF!</definedName>
    <definedName name="DTUBOS">#REF!</definedName>
    <definedName name="DURAÇÃO_ETE">#REF!</definedName>
    <definedName name="DURAÇÃO_OBRA">[15]Planejamento!#REF!</definedName>
    <definedName name="DV">[20]motors!$A$15:$A$19</definedName>
    <definedName name="edir">[7]TERRAPLENAGEM!#REF!</definedName>
    <definedName name="Elemento_vazado">"$#REF!.$A$109"</definedName>
    <definedName name="EmpAux" hidden="1">""</definedName>
    <definedName name="ENTUPIMENTO_AN">#REF!</definedName>
    <definedName name="ENTUPIMENTO_AT">#REF!</definedName>
    <definedName name="EQ">#REF!</definedName>
    <definedName name="EQ_LEVES">#REF!</definedName>
    <definedName name="EQ_PESADOS">#REF!</definedName>
    <definedName name="EQUI">#N/A</definedName>
    <definedName name="EQUIP_LEVE">#REF!</definedName>
    <definedName name="EQUIP_PESADO">#REF!</definedName>
    <definedName name="EQUIP_TRANSP_AN">#REF!</definedName>
    <definedName name="EQUIP_TRANSP_AT">#REF!</definedName>
    <definedName name="EQUIPAMENTOS">[7]TERRAPLENAGEM!#REF!</definedName>
    <definedName name="er" hidden="1">[21]Poço!#REF!</definedName>
    <definedName name="ERT">#REF!</definedName>
    <definedName name="Escavação">"$#REF!.$A$18"</definedName>
    <definedName name="ESCRITÓRIO">#REF!</definedName>
    <definedName name="ESGOTAMENTO_AN">#REF!</definedName>
    <definedName name="ESGOTAMENTO_AT">#REF!</definedName>
    <definedName name="ESP_BRITA">#REF!</definedName>
    <definedName name="ESPALHAMENTO_AN">#REF!</definedName>
    <definedName name="ESPALHAMENTO_AT">#REF!</definedName>
    <definedName name="ESPELHO">#REF!</definedName>
    <definedName name="Esquadrias">"$#REF!.$A$206"</definedName>
    <definedName name="estaca">#REF!</definedName>
    <definedName name="estaca3">#REF!</definedName>
    <definedName name="eu" localSheetId="0" hidden="1">{#N/A,#N/A,FALSE,"MO (2)"}</definedName>
    <definedName name="eu" hidden="1">{#N/A,#N/A,FALSE,"MO (2)"}</definedName>
    <definedName name="Excel_BuiltIn__FilterDatabase_1">#REF!</definedName>
    <definedName name="Excel_BuiltIn__FilterDatabase_2">#REF!</definedName>
    <definedName name="Excel_BuiltIn__FilterDatabase_2_1">#REF!</definedName>
    <definedName name="Excel_BuiltIn__FilterDatabase_4">#REF!</definedName>
    <definedName name="Excel_BuiltIn__FilterDatabase_4_5">#REF!</definedName>
    <definedName name="Excel_BuiltIn__FilterDatabase_4_5_4">#REF!</definedName>
    <definedName name="Excel_BuiltIn_Database">#REF!</definedName>
    <definedName name="Excel_BuiltIn_Database_0">"$#REF!.$A$8:$K$922"</definedName>
    <definedName name="Excel_BuiltIn_Database_2">#REF!</definedName>
    <definedName name="Excel_BuiltIn_Database_2_1">#REF!</definedName>
    <definedName name="Excel_BuiltIn_Database_3">#REF!</definedName>
    <definedName name="Excel_BuiltIn_Database_6">#REF!</definedName>
    <definedName name="Excel_BuiltIn_Database_7">#REF!</definedName>
    <definedName name="Excel_BuiltIn_Print_Area">#REF!</definedName>
    <definedName name="Excel_BuiltIn_Print_Area_1">#REF!</definedName>
    <definedName name="Excel_BuiltIn_Print_Area_1_1">#REF!</definedName>
    <definedName name="Excel_BuiltIn_Print_Area_1_1_1">#REF!</definedName>
    <definedName name="Excel_BuiltIn_Print_Area_10">"$#REF!.$A$1:$D$46"</definedName>
    <definedName name="Excel_BuiltIn_Print_Area_11">#N/A</definedName>
    <definedName name="Excel_BuiltIn_Print_Area_11_1">#REF!</definedName>
    <definedName name="Excel_BuiltIn_Print_Area_12">"$#REF!.$A$1:$G$13"</definedName>
    <definedName name="Excel_BuiltIn_Print_Area_14">"$#REF!.$A$1:$H$84"</definedName>
    <definedName name="Excel_BuiltIn_Print_Area_15">"$#REF!.$A$1:$D$47"</definedName>
    <definedName name="Excel_BuiltIn_Print_Area_16">#N/A</definedName>
    <definedName name="Excel_BuiltIn_Print_Area_17">#N/A</definedName>
    <definedName name="Excel_BuiltIn_Print_Area_19">"$#REF!.$A$1:$G$44"</definedName>
    <definedName name="Excel_BuiltIn_Print_Area_2">"$#REF!.$A$1:$H$82"</definedName>
    <definedName name="Excel_BuiltIn_Print_Area_2_1">#REF!</definedName>
    <definedName name="Excel_BuiltIn_Print_Area_2_1_1">#REF!</definedName>
    <definedName name="Excel_BuiltIn_Print_Area_20">"$#REF!.$A$1:$G$33"</definedName>
    <definedName name="Excel_BuiltIn_Print_Area_21">"$#REF!.$A$1:$G$65"</definedName>
    <definedName name="Excel_BuiltIn_Print_Area_23">"$#REF!.$A$1:$H$85"</definedName>
    <definedName name="Excel_BuiltIn_Print_Area_24">"$#REF!.$A$1:$D$48"</definedName>
    <definedName name="Excel_BuiltIn_Print_Area_25">#N/A</definedName>
    <definedName name="Excel_BuiltIn_Print_Area_26">#N/A</definedName>
    <definedName name="Excel_BuiltIn_Print_Area_28">"$#REF!.$A$1:$G$44"</definedName>
    <definedName name="Excel_BuiltIn_Print_Area_29">"$#REF!.$A$1:$G$33"</definedName>
    <definedName name="Excel_BuiltIn_Print_Area_3">"$#REF!.$A$1:$K$71"</definedName>
    <definedName name="Excel_BuiltIn_Print_Area_3_1">#REF!</definedName>
    <definedName name="Excel_BuiltIn_Print_Area_3_1_1">#REF!</definedName>
    <definedName name="Excel_BuiltIn_Print_Area_30">"$#REF!.$A$1:$G$65"</definedName>
    <definedName name="Excel_BuiltIn_Print_Area_30_1">#REF!</definedName>
    <definedName name="Excel_BuiltIn_Print_Area_33_1">('[22]TAB_  POÇOS DEFINITIVO _2007  c'!$A$1:$E$115,'[22]TAB_  POÇOS DEFINITIVO _2007  c'!$A$1:$F$65)</definedName>
    <definedName name="Excel_BuiltIn_Print_Area_4">#REF!</definedName>
    <definedName name="Excel_BuiltIn_Print_Area_4_1">#REF!</definedName>
    <definedName name="Excel_BuiltIn_Print_Area_4_1_5">#REF!</definedName>
    <definedName name="Excel_BuiltIn_Print_Area_4_1_5_4">#REF!</definedName>
    <definedName name="Excel_BuiltIn_Print_Area_5">"$#REF!.$A$1:$IV$32000"</definedName>
    <definedName name="Excel_BuiltIn_Print_Area_5_1">#REF!</definedName>
    <definedName name="Excel_BuiltIn_Print_Area_6">"$#REF!.$A$1:$K$252"</definedName>
    <definedName name="Excel_BuiltIn_Print_Area_6_1">#REF!</definedName>
    <definedName name="Excel_BuiltIn_Print_Area_7">"$#REF!.$A$1:$G$14"</definedName>
    <definedName name="Excel_BuiltIn_Print_Area_8">#REF!</definedName>
    <definedName name="Excel_BuiltIn_Print_Area_9">"$#REF!.$A$1:$I$102"</definedName>
    <definedName name="Excel_BuiltIn_Print_Titles">#REF!</definedName>
    <definedName name="Excel_BuiltIn_Print_Titles_1">#REF!</definedName>
    <definedName name="Excel_BuiltIn_Print_Titles_1_1">#REF!</definedName>
    <definedName name="Excel_BuiltIn_Print_Titles_10">"$#REF!.$A$1:$IV$8"</definedName>
    <definedName name="Excel_BuiltIn_Print_Titles_11_1">#REF!</definedName>
    <definedName name="Excel_BuiltIn_Print_Titles_15">"$#REF!.$A$1:$IV$7"</definedName>
    <definedName name="Excel_BuiltIn_Print_Titles_2">#REF!</definedName>
    <definedName name="Excel_BuiltIn_Print_Titles_2_1" localSheetId="0">('CAPA '!#REF!,'CAPA '!#REF!)</definedName>
    <definedName name="Excel_BuiltIn_Print_Titles_2_1">(#REF!,#REF!)</definedName>
    <definedName name="Excel_BuiltIn_Print_Titles_2_1_5">(#REF!,#REF!)</definedName>
    <definedName name="Excel_BuiltIn_Print_Titles_24">"$#REF!.$A$1:$IV$8"</definedName>
    <definedName name="Excel_BuiltIn_Print_Titles_3">#REF!</definedName>
    <definedName name="Excel_BuiltIn_Print_Titles_3_1">#REF!</definedName>
    <definedName name="Excel_BuiltIn_Print_Titles_33">"$#REF!.$A$1:$IU$3"</definedName>
    <definedName name="Excel_BuiltIn_Print_Titles_4">'[23]tabela orçamento'!#REF!</definedName>
    <definedName name="Excel_BuiltIn_Print_Titles_4_1">#REF!</definedName>
    <definedName name="Excel_BuiltIn_Print_Titles_4_1_5">#REF!</definedName>
    <definedName name="Excel_BuiltIn_Print_Titles_4_1_5_4">#REF!</definedName>
    <definedName name="Excel_BuiltIn_Print_Titles_5">#REF!</definedName>
    <definedName name="Excel_BuiltIn_Print_Titles_5_1">(#REF!,#REF!)</definedName>
    <definedName name="Excel_BuiltIn_Print_Titles_5_1_5">(#REF!,#REF!)</definedName>
    <definedName name="Excel_BuiltIn_Print_Titles_6">"$#REF!.$A$1:$IV$8"</definedName>
    <definedName name="Excel_BuiltIn_Print_Titles_6_1">#REF!</definedName>
    <definedName name="Excel_BuiltIn_Print_Titles_7">(#REF!,#REF!)</definedName>
    <definedName name="Excel_BuiltIn_Print_Titles_7_5">(#REF!,#REF!)</definedName>
    <definedName name="Excel_BuiltIn_Print_Titles_8_1">(#REF!,#REF!)</definedName>
    <definedName name="Excel_BuiltIn_Print_Titles_8_1_12">(#REF!,#REF!)</definedName>
    <definedName name="Excel_BuiltIn_Print_Titles_8_1_13">(#REF!,#REF!)</definedName>
    <definedName name="Excel_BuiltIn_Print_Titles_8_1_14">(#REF!,#REF!)</definedName>
    <definedName name="Excel_BuiltIn_Print_Titles_8_1_5">(#REF!,#REF!)</definedName>
    <definedName name="Excel_BuiltIn_Print_Titles_8_1_5_4">(#REF!,#REF!)</definedName>
    <definedName name="Exist">#REF!</definedName>
    <definedName name="EXPANSAO">#REF!</definedName>
    <definedName name="EXT">[14]INVENTÁRIO!$D$22</definedName>
    <definedName name="EXTENSOES" hidden="1">#REF!</definedName>
    <definedName name="Extract">#REF!</definedName>
    <definedName name="F" hidden="1">#REF!</definedName>
    <definedName name="FAIXA_AN">#REF!</definedName>
    <definedName name="FATURAS2002" localSheetId="0" hidden="1">{#N/A,#N/A,TRUE,"Serviços"}</definedName>
    <definedName name="FATURAS2002" hidden="1">{#N/A,#N/A,TRUE,"Serviços"}</definedName>
    <definedName name="FDFD">[2]Consultoria!#REF!</definedName>
    <definedName name="fdfsdfsdf">#REF!</definedName>
    <definedName name="fdsafsa">[11]RESUMO_AUT1!#REF!</definedName>
    <definedName name="FDVGD" hidden="1">#REF!</definedName>
    <definedName name="fernanda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fernanda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FEV00">[2]Consultoria!#REF!</definedName>
    <definedName name="FFF" hidden="1">#REF!</definedName>
    <definedName name="FFFFFFFFFF" hidden="1">#REF!</definedName>
    <definedName name="FGAFHADFHNSAHFA">#REF!</definedName>
    <definedName name="fgghhj">#REF!</definedName>
    <definedName name="fghf">[2]Consultoria!#REF!</definedName>
    <definedName name="FGHJK">#REF!</definedName>
    <definedName name="FGSGRJHHGH">[2]Consultoria!#REF!</definedName>
    <definedName name="Filtro">"$#REF!.$A$237"</definedName>
    <definedName name="FIM">#REF!</definedName>
    <definedName name="FIXA">NA()</definedName>
    <definedName name="FOFO">#REF!</definedName>
    <definedName name="FOGO">'[24]RESUMO POR CÓD'!#REF!</definedName>
    <definedName name="FOGO.">'[24]RESUMO POR CÓD'!#REF!</definedName>
    <definedName name="FOLHA01" localSheetId="0" hidden="1">{#N/A,#N/A,TRUE,"Serviços"}</definedName>
    <definedName name="FOLHA01" hidden="1">{#N/A,#N/A,TRUE,"Serviços"}</definedName>
    <definedName name="folha1" localSheetId="0" hidden="1">{#N/A,#N/A,TRUE,"Serviços"}</definedName>
    <definedName name="folha1" hidden="1">{#N/A,#N/A,TRUE,"Serviços"}</definedName>
    <definedName name="FORMA_AN">#REF!</definedName>
    <definedName name="FORMA_AT">#REF!</definedName>
    <definedName name="formula">"$#REF!.$F$11"</definedName>
    <definedName name="FORN_MEIO_FIO_AN">#REF!</definedName>
    <definedName name="FORN_MEIO_FIO_AT">#REF!</definedName>
    <definedName name="FORNECIMENTO_AN">#REF!</definedName>
    <definedName name="FORNECIMENTO_AT">#REF!</definedName>
    <definedName name="FOSSA">#REF!</definedName>
    <definedName name="FRDES">#REF!</definedName>
    <definedName name="fuste">#REF!</definedName>
    <definedName name="G">#REF!</definedName>
    <definedName name="GASOL">[18]INVENTÁRIO!$D$6</definedName>
    <definedName name="GERAL">NA()</definedName>
    <definedName name="GFSDG">[2]Consultoria!#REF!</definedName>
    <definedName name="ghh">#REF!</definedName>
    <definedName name="gtryfj" localSheetId="0" hidden="1">{#N/A,#N/A,TRUE,"Serviços"}</definedName>
    <definedName name="gtryfj" hidden="1">{#N/A,#N/A,TRUE,"Serviços"}</definedName>
    <definedName name="hfdhsdjshjkdfghshsdhd">#REF!</definedName>
    <definedName name="HORAMÁQUINA">[7]TERRAPLENAGEM!#REF!</definedName>
    <definedName name="HP">NA()</definedName>
    <definedName name="HSFHSFSDFHARFHARTAYRYT">#REF!</definedName>
    <definedName name="hshgsfghsghshg">#REF!</definedName>
    <definedName name="hwaghwerytweryw">#REF!</definedName>
    <definedName name="i">'[25]PBA 04 - PCS'!#REF!</definedName>
    <definedName name="I_GAP">#REF!</definedName>
    <definedName name="I_PAVIMENTAÇÃO">#REF!</definedName>
    <definedName name="I_TERRAPLENAGEM">#REF!</definedName>
    <definedName name="ILUM">#N/A</definedName>
    <definedName name="Imprimir_títulos_IM">#N/A</definedName>
    <definedName name="ÍNDICE">#REF!</definedName>
    <definedName name="ÍNDICE_36">#REF!</definedName>
    <definedName name="ÍNDICE_37">#REF!</definedName>
    <definedName name="ÍNDICE_38">#REF!</definedName>
    <definedName name="Inst_hidráulicas">"$#REF!.$A$209"</definedName>
    <definedName name="Inst_sanitárias">"$#REF!.$A$224"</definedName>
    <definedName name="INSUMO">[26]insumos!$1:$1048576</definedName>
    <definedName name="insumos">#REF!</definedName>
    <definedName name="INTE">#N/A</definedName>
    <definedName name="Itens" hidden="1">#REF!</definedName>
    <definedName name="J" hidden="1">#REF!</definedName>
    <definedName name="JAN00">[2]Consultoria!#REF!</definedName>
    <definedName name="JAN000">[2]Consultoria!#REF!</definedName>
    <definedName name="JANEIRO2003" localSheetId="0" hidden="1">{#N/A,#N/A,TRUE,"Serviços"}</definedName>
    <definedName name="JANEIRO2003" hidden="1">{#N/A,#N/A,TRUE,"Serviços"}</definedName>
    <definedName name="jfkjsgkçlajflçhs">#REF!</definedName>
    <definedName name="jgfhd">[2]Consultoria!#REF!</definedName>
    <definedName name="jjjjj">[3]Consultoria!#REF!</definedName>
    <definedName name="jkajlkjdlkfajfkajdçfjaçkdjfaçjf">#REF!</definedName>
    <definedName name="jun00">[2]Consultoria!#REF!</definedName>
    <definedName name="k">NA()</definedName>
    <definedName name="K_PR">#REF!</definedName>
    <definedName name="KG">#REF!</definedName>
    <definedName name="kk">NA()</definedName>
    <definedName name="kkk">NA()</definedName>
    <definedName name="ko">[2]Consultoria!#REF!</definedName>
    <definedName name="L_AREIA_AN">#REF!</definedName>
    <definedName name="L_AREIA_AT">#REF!</definedName>
    <definedName name="L_BRITA_AN">#REF!</definedName>
    <definedName name="L_BRITA_AT">#REF!</definedName>
    <definedName name="L_CASCALHO_AN">#REF!</definedName>
    <definedName name="L_CASCALHO_AT">#REF!</definedName>
    <definedName name="L_MARROADA_AN">#REF!</definedName>
    <definedName name="L_MARROADA_AT">#REF!</definedName>
    <definedName name="LARG_BARRACÃO">#REF!</definedName>
    <definedName name="LARG_CANTEIRO">#REF!</definedName>
    <definedName name="LASTRO_AN">#REF!</definedName>
    <definedName name="LASTRO_AT">#REF!</definedName>
    <definedName name="LDI">#REF!</definedName>
    <definedName name="LF">#REF!</definedName>
    <definedName name="LIG_ÁGUA">#REF!</definedName>
    <definedName name="LIG_ENERG">#REF!</definedName>
    <definedName name="LimnFFFFRange" hidden="1">#REF!</definedName>
    <definedName name="LimnPPP1Range" hidden="1">#REF!</definedName>
    <definedName name="LimnPPP2Range" hidden="1">#REF!</definedName>
    <definedName name="LimnPPP3Range" hidden="1">#REF!</definedName>
    <definedName name="LimnPPP4Range" hidden="1">#REF!</definedName>
    <definedName name="lista">#REF!</definedName>
    <definedName name="lista.coluna">#REF!</definedName>
    <definedName name="lista.linha">#REF!</definedName>
    <definedName name="LISTA_CÓD_MEDIÇÕES">[9]Listas!$B$5:$B$38</definedName>
    <definedName name="ListSize" hidden="1">#REF!</definedName>
    <definedName name="lixo">#REF!</definedName>
    <definedName name="lml">#REF!</definedName>
    <definedName name="Locação">"$#REF!.$A$8"</definedName>
    <definedName name="LOCAÇÃO_AN">#REF!</definedName>
    <definedName name="LOCAÇÃO_AT">#REF!</definedName>
    <definedName name="loo">[27]Cadastrar!$A$4:$O$233</definedName>
    <definedName name="LOTE">[12]Croqui!$I$6</definedName>
    <definedName name="Louças_acessórios">"$#REF!.$A$231"</definedName>
    <definedName name="lpo">[27]Cadastrar!$A$4:$O$233</definedName>
    <definedName name="LS">#REF!</definedName>
    <definedName name="MA">#REF!</definedName>
    <definedName name="MADEIRA">NA()</definedName>
    <definedName name="mai00">[2]Consultoria!#REF!</definedName>
    <definedName name="MAN_BARRO_2_AN">#REF!</definedName>
    <definedName name="MAN_BARRO_2_AT">#REF!</definedName>
    <definedName name="MAN_BARRO_4_AN">#REF!</definedName>
    <definedName name="MAN_BARRO_4_AT">#REF!</definedName>
    <definedName name="MAN_CAMADAS_AN">#REF!</definedName>
    <definedName name="MAN_CAMADAS_AT">#REF!</definedName>
    <definedName name="MAN_CASCALHO_2_AN">#REF!</definedName>
    <definedName name="MAN_CASCALHO_2_AT">#REF!</definedName>
    <definedName name="MAN_CASCALHO_4_AN">#REF!</definedName>
    <definedName name="MAN_CASCALHO_4_AT">#REF!</definedName>
    <definedName name="MAN_COMPRESSOR_2_AN">#REF!</definedName>
    <definedName name="MAN_COMPRESSOR_2_AT">#REF!</definedName>
    <definedName name="MAN_COMPRESSOR_4_AN">#REF!</definedName>
    <definedName name="MAN_COMPRESSOR_4_AT">#REF!</definedName>
    <definedName name="MAN_EXPLOSIVO_2_AN">#REF!</definedName>
    <definedName name="MAN_EXPLOSIVO_2_AT">#REF!</definedName>
    <definedName name="MAN_EXPLOSIVO_4_AN">#REF!</definedName>
    <definedName name="MAN_EXPLOSIVO_4_AT">#REF!</definedName>
    <definedName name="MAN_GST_AN">#REF!</definedName>
    <definedName name="MAN_GST_AT">#REF!</definedName>
    <definedName name="MAN_MATACÃO_2_AN">#REF!</definedName>
    <definedName name="MAN_MATACÃO_2_AT">#REF!</definedName>
    <definedName name="MAN_MATACÃO_4_AN">#REF!</definedName>
    <definedName name="MAN_MATACÃO_4_AT">#REF!</definedName>
    <definedName name="MAN_SEM_AN">#REF!</definedName>
    <definedName name="MAN_SEM_AT">#REF!</definedName>
    <definedName name="MAN_TERRA_2_AN">#REF!</definedName>
    <definedName name="MAN_TERRA_2_AT">#REF!</definedName>
    <definedName name="MAN_TERRA_4_AN">#REF!</definedName>
    <definedName name="MAN_TERRA_4_AT">#REF!</definedName>
    <definedName name="MAQSERV">#REF!</definedName>
    <definedName name="MAQSERV048">#REF!</definedName>
    <definedName name="MAR00">[2]Consultoria!#REF!</definedName>
    <definedName name="MATERIAIS">[7]TERRAPLENAGEM!#REF!</definedName>
    <definedName name="Max" hidden="1">COUNTIF(#REF!,"&lt;&gt;0")+3</definedName>
    <definedName name="MBV_150_AN">#REF!</definedName>
    <definedName name="MBV_150_AT">#REF!</definedName>
    <definedName name="MBV_200_AN">#REF!</definedName>
    <definedName name="MBV_200_AT">#REF!</definedName>
    <definedName name="MBV_250_AN">#REF!</definedName>
    <definedName name="MBV_250_AT">#REF!</definedName>
    <definedName name="MBV_300_AN">#REF!</definedName>
    <definedName name="MBV_300_AT">#REF!</definedName>
    <definedName name="MBV_350_AN">#REF!</definedName>
    <definedName name="MBV_350_AT">#REF!</definedName>
    <definedName name="MBV_375_AN">#REF!</definedName>
    <definedName name="MBV_375_AT">#REF!</definedName>
    <definedName name="MBV_400_AN">#REF!</definedName>
    <definedName name="MBV_400_AT">#REF!</definedName>
    <definedName name="MC_PARTE2">#REF!</definedName>
    <definedName name="MEC_BARRO_2_AN">#REF!</definedName>
    <definedName name="MEC_BARRO_2_AT">#REF!</definedName>
    <definedName name="MEC_BARRO_4_AN">#REF!</definedName>
    <definedName name="MEC_BARRO_4_AT">#REF!</definedName>
    <definedName name="MEC_BARRO_6_AN">#REF!</definedName>
    <definedName name="MEC_BARRO_6_AT">#REF!</definedName>
    <definedName name="MEC_CAMADAS_AN">#REF!</definedName>
    <definedName name="MEC_CAMADAS_AT">#REF!</definedName>
    <definedName name="MEC_GST_AN">#REF!</definedName>
    <definedName name="MEC_GST_AT">#REF!</definedName>
    <definedName name="MEC_MATACÃO_2_AN">#REF!</definedName>
    <definedName name="MEC_MATACÃO_2_AT">#REF!</definedName>
    <definedName name="MEC_MATACÃO_4_AN">#REF!</definedName>
    <definedName name="MEC_MATACÃO_4_AT">#REF!</definedName>
    <definedName name="MEC_MATACÃO_6_AN">#REF!</definedName>
    <definedName name="MEC_MATACÃO_6_AT">#REF!</definedName>
    <definedName name="MEC_SEM_AN">#REF!</definedName>
    <definedName name="MEC_SEM_AT">#REF!</definedName>
    <definedName name="MEC_TERRA_2_AN">#REF!</definedName>
    <definedName name="MEC_TERRA_2_AT">#REF!</definedName>
    <definedName name="MEC_TERRA_4_AN">#REF!</definedName>
    <definedName name="MEC_TERRA_4_AT">#REF!</definedName>
    <definedName name="MEC_TERRA_6_AN">#REF!</definedName>
    <definedName name="MEC_TERRA_6_AT">#REF!</definedName>
    <definedName name="MEDIÇÃO">'[15]Vínculos (Não Mexer)'!$G$23</definedName>
    <definedName name="MEDIO">NA()</definedName>
    <definedName name="MEDIR_CERCA">#REF!="S"</definedName>
    <definedName name="mem">[7]TERRAPLENAGEM!#REF!</definedName>
    <definedName name="METÁLICO_AN">#REF!</definedName>
    <definedName name="METÁLICO_AT">#REF!</definedName>
    <definedName name="MMMM" hidden="1">[21]Poço!#REF!</definedName>
    <definedName name="MO">#REF!</definedName>
    <definedName name="Modelo" hidden="1">#REF!</definedName>
    <definedName name="Monocamada1">[28]SIMULADOR!#REF!</definedName>
    <definedName name="MOSTRAR_DT">#REF!="S"</definedName>
    <definedName name="MP" hidden="1">#REF!</definedName>
    <definedName name="MSICRO">[14]INVENTÁRIO!$B$1</definedName>
    <definedName name="MUNICIPIOS">[29]LOGO!$C$5:$C$52</definedName>
    <definedName name="n">NA()</definedName>
    <definedName name="nil">#REF!</definedName>
    <definedName name="NILO">#REF!</definedName>
    <definedName name="NLEq" hidden="1">4</definedName>
    <definedName name="NLMo" hidden="1">6</definedName>
    <definedName name="NLMp" hidden="1">5</definedName>
    <definedName name="NLTr" hidden="1">3</definedName>
    <definedName name="nova">#REF!</definedName>
    <definedName name="novo">#REF!</definedName>
    <definedName name="numDerived">17</definedName>
    <definedName name="numMassRelated">34</definedName>
    <definedName name="O.A.E.">#REF!</definedName>
    <definedName name="O.COMPLEM.">#REF!</definedName>
    <definedName name="OAC">[7]TERRAPLENAGEM!#REF!</definedName>
    <definedName name="OAE">#REF!</definedName>
    <definedName name="OAE_MAR94">#REF!</definedName>
    <definedName name="OBJETIVO">#REF!</definedName>
    <definedName name="Obra" hidden="1">""</definedName>
    <definedName name="OLI">#REF!</definedName>
    <definedName name="OLO">#REF!</definedName>
    <definedName name="OnOff" hidden="1">"ON"</definedName>
    <definedName name="opções">[30]FRE!$AM$260:$AM$262</definedName>
    <definedName name="Orc">#REF!</definedName>
    <definedName name="ORÇ">[31]PORIGINAL!$B$1:$G$174</definedName>
    <definedName name="Orçamento_10">#REF!</definedName>
    <definedName name="Orçamento_14">#REF!</definedName>
    <definedName name="orçamrest" localSheetId="0" hidden="1">{#N/A,#N/A,TRUE,"Serviços"}</definedName>
    <definedName name="orçamrest" hidden="1">{#N/A,#N/A,TRUE,"Serviços"}</definedName>
    <definedName name="Ordem" hidden="1">#REF!</definedName>
    <definedName name="Origem" hidden="1">#REF!</definedName>
    <definedName name="P">NA()</definedName>
    <definedName name="P.1">#REF!</definedName>
    <definedName name="P.10">#REF!</definedName>
    <definedName name="P.11">#REF!</definedName>
    <definedName name="P.12">#REF!</definedName>
    <definedName name="P.13">#REF!</definedName>
    <definedName name="P.14">#REF!</definedName>
    <definedName name="P.15">#REF!</definedName>
    <definedName name="P.2">#REF!</definedName>
    <definedName name="P.3">#REF!</definedName>
    <definedName name="P.4">#REF!</definedName>
    <definedName name="P.5">#REF!</definedName>
    <definedName name="P.6">#REF!</definedName>
    <definedName name="P.7">#REF!</definedName>
    <definedName name="P.8">#REF!</definedName>
    <definedName name="P.9">#REF!</definedName>
    <definedName name="PADRAO">NA()</definedName>
    <definedName name="panenn">[7]TERRAPLENAGEM!#REF!</definedName>
    <definedName name="PARA">#N/A</definedName>
    <definedName name="PassaExtenso">[32]!PassaExtenso</definedName>
    <definedName name="PAV_MAR94">#REF!</definedName>
    <definedName name="PAVIMENT.">[7]TERRAPLENAGEM!#REF!</definedName>
    <definedName name="PAVIMENTA">#REF!</definedName>
    <definedName name="PERDA">#REF!</definedName>
    <definedName name="perfura">#REF!</definedName>
    <definedName name="periodo">'[33]Resumo_%'!$C$5:$O$22</definedName>
    <definedName name="PERÍODO">'[15]Vínculos (Não Mexer)'!$G$24</definedName>
    <definedName name="pesquisa">#REF!</definedName>
    <definedName name="Pia_cozinha">"$#REF!.$A$187"</definedName>
    <definedName name="Pilar">"$#REF!.$A$182"</definedName>
    <definedName name="pilares">#REF!</definedName>
    <definedName name="pilares_2">#REF!</definedName>
    <definedName name="pilares_2_4">#REF!</definedName>
    <definedName name="pilares_4">#REF!</definedName>
    <definedName name="Pintura_cal">"$#REF!.$A$151"</definedName>
    <definedName name="Pintura_óleo">"$#REF!.$A$155"</definedName>
    <definedName name="Piso_cimentado">"$#REF!.$A$67"</definedName>
    <definedName name="Placa_de_cimento">"$#REF!.$A$36"</definedName>
    <definedName name="Placa_obra">"$#REF!.$A$176"</definedName>
    <definedName name="PLAN">#REF!</definedName>
    <definedName name="Plan1" hidden="1">#REF!</definedName>
    <definedName name="PLANILHA">#REF!</definedName>
    <definedName name="PN_95_AN">#REF!</definedName>
    <definedName name="PN_95_AT">#REF!</definedName>
    <definedName name="PONTALETEAMENTO_AN">#REF!</definedName>
    <definedName name="PONTALETEAMENTO_AT">#REF!</definedName>
    <definedName name="PONTEMADEIRA">#REF!</definedName>
    <definedName name="PONTESMADEIRA">#REF!</definedName>
    <definedName name="Popular" localSheetId="0" hidden="1">{#N/A,#N/A,FALSE,"Cronograma";#N/A,#N/A,FALSE,"Cronogr. 2"}</definedName>
    <definedName name="Popular" hidden="1">{#N/A,#N/A,FALSE,"Cronograma";#N/A,#N/A,FALSE,"Cronogr. 2"}</definedName>
    <definedName name="Posição" hidden="1">#REF!</definedName>
    <definedName name="PP1.1">#REF!</definedName>
    <definedName name="PP1.10">#REF!</definedName>
    <definedName name="PP1.11">#REF!</definedName>
    <definedName name="PP1.12">#REF!</definedName>
    <definedName name="PP1.13">#REF!</definedName>
    <definedName name="PP1.14">#REF!</definedName>
    <definedName name="PP1.15">#REF!</definedName>
    <definedName name="PP1.2">#REF!</definedName>
    <definedName name="PP1.3">#REF!</definedName>
    <definedName name="PP1.4">#REF!</definedName>
    <definedName name="PP1.5">#REF!</definedName>
    <definedName name="PP1.6">#REF!</definedName>
    <definedName name="PP1.7">#REF!</definedName>
    <definedName name="PP1.8">#REF!</definedName>
    <definedName name="PP1.9">#REF!</definedName>
    <definedName name="Prd" hidden="1">#N/A</definedName>
    <definedName name="PrdAux" hidden="1">#N/A</definedName>
    <definedName name="PREÇO_ETE">#REF!</definedName>
    <definedName name="PREÇO_LEVE">#REF!</definedName>
    <definedName name="PREÇO_PESADO">#REF!</definedName>
    <definedName name="PREÇO_PREF">#REF!="S"</definedName>
    <definedName name="PREÇO_REDE">[15]Planejamento!#REF!</definedName>
    <definedName name="PRECOSTUB">[34]Plan3!$A$1:$P$93</definedName>
    <definedName name="PREFEITO">'[15]Vínculos (Não Mexer)'!$G$38</definedName>
    <definedName name="Print">[35]QuQuant!#REF!</definedName>
    <definedName name="Print_Area_MI">#REF!</definedName>
    <definedName name="Print_Titles_MI">[36]DRANPX14!$1:$39,[36]DRANPX14!$A:$E</definedName>
    <definedName name="PROC_BAIRROS">[9]Listas!$O$8:$P$41</definedName>
    <definedName name="PROC_EMPREITEIRAS">[9]Listas!$R$8:$S$41</definedName>
    <definedName name="PROC_MEDIÇÕES">[9]Listas!$D$8:$M$41</definedName>
    <definedName name="PROD_1" localSheetId="0" hidden="1">{#N/A,#N/A,TRUE,"Serviços"}</definedName>
    <definedName name="PROD_1" hidden="1">{#N/A,#N/A,TRUE,"Serviços"}</definedName>
    <definedName name="PROGRAMA">#REF!</definedName>
    <definedName name="PS_CALÇADA_AN">#REF!</definedName>
    <definedName name="PS_CALÇADA_AT">#REF!</definedName>
    <definedName name="PS_RUA_AN">#REF!</definedName>
    <definedName name="PS_RUA_AT">#REF!</definedName>
    <definedName name="PV_10_AN">#REF!</definedName>
    <definedName name="PV_10_AT">#REF!</definedName>
    <definedName name="PV_15_AN">#REF!</definedName>
    <definedName name="PV_15_AT">#REF!</definedName>
    <definedName name="PV_20_AN">#REF!</definedName>
    <definedName name="PV_20_AT">#REF!</definedName>
    <definedName name="PV_25_AN">#REF!</definedName>
    <definedName name="PV_25_AT">#REF!</definedName>
    <definedName name="PV_30_AN">#REF!</definedName>
    <definedName name="PV_30_AT">#REF!</definedName>
    <definedName name="PV_35_AN">#REF!</definedName>
    <definedName name="PV_35_AT">#REF!</definedName>
    <definedName name="PV_40_AN">#REF!</definedName>
    <definedName name="PV_40_AT">#REF!</definedName>
    <definedName name="PV_45_AN">#REF!</definedName>
    <definedName name="PV_45_AT">#REF!</definedName>
    <definedName name="PV_50_AN">#REF!</definedName>
    <definedName name="PV_50_AT">#REF!</definedName>
    <definedName name="PV_55_AN">#REF!</definedName>
    <definedName name="PV_55_AT">#REF!</definedName>
    <definedName name="PV_ATÉ_2_AN">SUM([15]Vínculos!$H$143:$H$145)</definedName>
    <definedName name="PV_ATÉ_2_AT">SUM([15]Vínculos!$G$143:$G$145)</definedName>
    <definedName name="PVC_100_AN">#REF!</definedName>
    <definedName name="PVC_100_AT">#REF!</definedName>
    <definedName name="PVC_150_AN">#REF!</definedName>
    <definedName name="PVC_150_AT">#REF!</definedName>
    <definedName name="PVC_200_AN">#REF!</definedName>
    <definedName name="PVC_200_AT">#REF!</definedName>
    <definedName name="PVC_250_AN">#REF!</definedName>
    <definedName name="PVC_250_AT">#REF!</definedName>
    <definedName name="PVC_300_AN">#REF!</definedName>
    <definedName name="PVC_300_AT">#REF!</definedName>
    <definedName name="PVC_350_AN">#REF!</definedName>
    <definedName name="PVC_350_AT">#REF!</definedName>
    <definedName name="PVC_375_AN">#REF!</definedName>
    <definedName name="PVC_375_AT">#REF!</definedName>
    <definedName name="PVC_75_AN">#REF!</definedName>
    <definedName name="PVC_75_AT">#REF!</definedName>
    <definedName name="q">NA()</definedName>
    <definedName name="Q913m123">#REF!</definedName>
    <definedName name="qd">NA()</definedName>
    <definedName name="QDM">#REF!</definedName>
    <definedName name="qh">NA()</definedName>
    <definedName name="qm">NA()</definedName>
    <definedName name="QTD" hidden="1">#REF!</definedName>
    <definedName name="qtd3esta">#REF!</definedName>
    <definedName name="qtdbase">#REF!</definedName>
    <definedName name="qtdbltub">#REF!</definedName>
    <definedName name="qtdestac">#REF!</definedName>
    <definedName name="qtdestac_2">#REF!</definedName>
    <definedName name="qtdestac_2_4">#REF!</definedName>
    <definedName name="qtdestac_4">#REF!</definedName>
    <definedName name="qtdsap">#REF!</definedName>
    <definedName name="qtdtub">#REF!</definedName>
    <definedName name="QtEq" hidden="1">#REF!</definedName>
    <definedName name="QtMo" hidden="1">#REF!</definedName>
    <definedName name="QtMp" hidden="1">#REF!</definedName>
    <definedName name="QtTr" hidden="1">#REF!</definedName>
    <definedName name="QUANT">#REF!</definedName>
    <definedName name="QUANT___0">[37]COMPOSIÇOES!#REF!</definedName>
    <definedName name="quantidade">#REF!</definedName>
    <definedName name="Quantidades" localSheetId="0" hidden="1">{#N/A,#N/A,FALSE,"MO (2)"}</definedName>
    <definedName name="Quantidades" hidden="1">{#N/A,#N/A,FALSE,"MO (2)"}</definedName>
    <definedName name="QUANTITATIVO">#REF!</definedName>
    <definedName name="rasc">#REF!-#REF!</definedName>
    <definedName name="RBV">[38]Teor!$C$3:$C$7</definedName>
    <definedName name="readequação">#REF!</definedName>
    <definedName name="Reajuste">[39]Tabela!$A$7:$W$163</definedName>
    <definedName name="Real">#REF!</definedName>
    <definedName name="Reaterro">"$#REF!.$A$56"</definedName>
    <definedName name="Reboco">"$#REF!.$A$127"</definedName>
    <definedName name="REBOQUE">[14]COMPOSIÇÕES!$H$76</definedName>
    <definedName name="rec">#REF!</definedName>
    <definedName name="REC_ASFALTO_AN">#REF!</definedName>
    <definedName name="REC_ASFALTO_AT">#REF!</definedName>
    <definedName name="REC_CALÇADA_AN">#REF!</definedName>
    <definedName name="REC_CALÇADA_AT">#REF!</definedName>
    <definedName name="REF">#REF!</definedName>
    <definedName name="REG_MAN_AN">#REF!</definedName>
    <definedName name="REG_MAN_AT">#REF!</definedName>
    <definedName name="REG_MEC_AN">#REF!</definedName>
    <definedName name="REG_MEC_AT">#REF!</definedName>
    <definedName name="REGULARIZAÇÃO_AN">SUM([15]Vínculos!$H$59:$H$60)</definedName>
    <definedName name="REGULARIZAÇÃO_AT">SUM([15]Vínculos!$G$59:$G$60)</definedName>
    <definedName name="REL" localSheetId="0" hidden="1">{#N/A,#N/A,TRUE,"Serviços"}</definedName>
    <definedName name="REL" hidden="1">{#N/A,#N/A,TRUE,"Serviços"}</definedName>
    <definedName name="Relat" hidden="1">#REF!</definedName>
    <definedName name="REM_BLOKRET_AN">#REF!</definedName>
    <definedName name="REM_BLOKRET_AT">#REF!</definedName>
    <definedName name="REM_MEIO_FIO_AN">#REF!</definedName>
    <definedName name="REM_MEIO_FIO_AT">#REF!</definedName>
    <definedName name="REM_PARALELEP_AN">#REF!</definedName>
    <definedName name="REM_PARALELEP_AT">#REF!</definedName>
    <definedName name="RENO">#REF!</definedName>
    <definedName name="REP_BLOKRET_AN">#REF!</definedName>
    <definedName name="REP_BLOKRET_AT">#REF!</definedName>
    <definedName name="REP_MEIO_FIO_AN">#REF!</definedName>
    <definedName name="REP_MEIO_FIO_AT">#REF!</definedName>
    <definedName name="REP_PARALELEP_AN">#REF!</definedName>
    <definedName name="REP_PARALELEP_AT">#REF!</definedName>
    <definedName name="resumo" localSheetId="0" hidden="1">{#N/A,#N/A,TRUE,"Plan1"}</definedName>
    <definedName name="resumo" hidden="1">{#N/A,#N/A,TRUE,"Plan1"}</definedName>
    <definedName name="Resumo_Quantidade">#REF!</definedName>
    <definedName name="RESUMOO" localSheetId="0" hidden="1">{#N/A,#N/A,TRUE,"Plan1"}</definedName>
    <definedName name="RESUMOO" hidden="1">{#N/A,#N/A,TRUE,"Plan1"}</definedName>
    <definedName name="resumou" localSheetId="0" hidden="1">{#N/A,#N/A,TRUE,"Plan1"}</definedName>
    <definedName name="resumou" hidden="1">{#N/A,#N/A,TRUE,"Plan1"}</definedName>
    <definedName name="RESUMOUU" localSheetId="0" hidden="1">{#N/A,#N/A,TRUE,"Plan1"}</definedName>
    <definedName name="RESUMOUU" hidden="1">{#N/A,#N/A,TRUE,"Plan1"}</definedName>
    <definedName name="REV.PRIMÁRIO">[7]TERRAPLENAGEM!#REF!</definedName>
    <definedName name="REVESTIMPRIM">#REF!</definedName>
    <definedName name="rio" localSheetId="0" hidden="1">{#N/A,#N/A,FALSE,"Cronograma";#N/A,#N/A,FALSE,"Cronogr. 2"}</definedName>
    <definedName name="rio" hidden="1">{#N/A,#N/A,FALSE,"Cronograma";#N/A,#N/A,FALSE,"Cronogr. 2"}</definedName>
    <definedName name="RIOMACHADO">#REF!</definedName>
    <definedName name="RIOMUQUI">#REF!</definedName>
    <definedName name="RIONOVE">#REF!</definedName>
    <definedName name="RIORIACHUELO">#REF!</definedName>
    <definedName name="RIOSÃOPEDRO">#REF!</definedName>
    <definedName name="RIOSOLEDADE">#REF!</definedName>
    <definedName name="RR">#REF!</definedName>
    <definedName name="rrff" localSheetId="0" hidden="1">{#N/A,#N/A,TRUE,"Serviços"}</definedName>
    <definedName name="rrff" hidden="1">{#N/A,#N/A,TRUE,"Serviços"}</definedName>
    <definedName name="RTY">[2]Consultoria!#REF!</definedName>
    <definedName name="RUAS">#REF!</definedName>
    <definedName name="S">NA()</definedName>
    <definedName name="SAFGA" hidden="1">#REF!</definedName>
    <definedName name="SAGASGA">#REF!</definedName>
    <definedName name="sapata">#REF!</definedName>
    <definedName name="sdgshghs">#REF!</definedName>
    <definedName name="SDKLLSKDJ">'[17]CR LOTE 02'!#REF!</definedName>
    <definedName name="SE">NA()</definedName>
    <definedName name="SEG">[14]INVENTÁRIO!$B$21</definedName>
    <definedName name="segmentos">#REF!</definedName>
    <definedName name="SEINFRA">#REF!</definedName>
    <definedName name="Serviços">[40]Solum!$A$3:$AD$2430</definedName>
    <definedName name="SETEMBRO" localSheetId="0" hidden="1">{#N/A,#N/A,TRUE,"Serviços"}</definedName>
    <definedName name="SETEMBRO" hidden="1">{#N/A,#N/A,TRUE,"Serviços"}</definedName>
    <definedName name="sgfskçldfksfçhsçjhs">#REF!</definedName>
    <definedName name="SHARED_FORMULA_0_12_0_12_1">#REF!+1</definedName>
    <definedName name="SHARED_FORMULA_0_246_0_246_1">#REF!+1</definedName>
    <definedName name="SHARED_FORMULA_0_254_0_254_0">#REF!</definedName>
    <definedName name="SHARED_FORMULA_0_7346_0_7346_2">#REF!+1</definedName>
    <definedName name="SHARED_FORMULA_1_13_1_13_1">#REF!-#REF!</definedName>
    <definedName name="SHARED_FORMULA_1_141_1_141_1">#REF!-#REF!</definedName>
    <definedName name="SHARED_FORMULA_1_205_1_205_1">#REF!-#REF!</definedName>
    <definedName name="SHARED_FORMULA_1_77_1_77_1">#REF!-#REF!</definedName>
    <definedName name="SHARED_FORMULA_10_102_10_102_0">"(#REF!+#REF!)*#REF!"</definedName>
    <definedName name="SHARED_FORMULA_10_106_10_106_0">"(#REF!+#REF!)*#REF!"</definedName>
    <definedName name="SHARED_FORMULA_10_113_10_113_0">"(#REF!+#REF!)*#REF!"</definedName>
    <definedName name="SHARED_FORMULA_10_118_10_118_0">"(#REF!+#REF!)*#REF!"</definedName>
    <definedName name="SHARED_FORMULA_10_126_10_126_0">"(#REF!+#REF!)*#REF!"</definedName>
    <definedName name="SHARED_FORMULA_10_130_10_130_0">"(#REF!+#REF!)*#REF!"</definedName>
    <definedName name="SHARED_FORMULA_10_134_10_134_0">"(#REF!+#REF!)*#REF!"</definedName>
    <definedName name="SHARED_FORMULA_10_14_10_14_1">ROUND(#REF!*#REF!,2)</definedName>
    <definedName name="SHARED_FORMULA_10_141_10_141_0">"(#REF!+#REF!)*#REF!"</definedName>
    <definedName name="SHARED_FORMULA_10_146_10_146_0">"(#REF!+#REF!)*#REF!"</definedName>
    <definedName name="SHARED_FORMULA_10_154_10_154_0">"(#REF!+#REF!)*#REF!"</definedName>
    <definedName name="SHARED_FORMULA_10_17_10_17_0">"(#REF!+#REF!)*#REF!"</definedName>
    <definedName name="SHARED_FORMULA_10_172_10_172_0">"(#REF!+#REF!)*#REF!"</definedName>
    <definedName name="SHARED_FORMULA_10_179_10_179_0">"(#REF!+#REF!)*#REF!"</definedName>
    <definedName name="SHARED_FORMULA_10_191_10_191_0">"(#REF!+#REF!)*#REF!"</definedName>
    <definedName name="SHARED_FORMULA_10_201_10_201_0">"(#REF!+#REF!)*#REF!"</definedName>
    <definedName name="SHARED_FORMULA_10_21_10_21_0">"(#REF!+#REF!)*#REF!"</definedName>
    <definedName name="SHARED_FORMULA_10_223_10_223_0">"(#REF!+#REF!)*#REF!"</definedName>
    <definedName name="SHARED_FORMULA_10_245_10_245_0">"(#REF!+#REF!)*#REF!"</definedName>
    <definedName name="SHARED_FORMULA_10_265_10_265_0">"(#REF!+#REF!)*#REF!"</definedName>
    <definedName name="SHARED_FORMULA_10_28_10_28_0">"(#REF!+#REF!)*#REF!"</definedName>
    <definedName name="SHARED_FORMULA_10_282_10_282_0">"(#REF!+#REF!)*#REF!"</definedName>
    <definedName name="SHARED_FORMULA_10_289_10_289_0">"(#REF!+#REF!)*#REF!"</definedName>
    <definedName name="SHARED_FORMULA_10_296_10_296_0">"(#REF!+#REF!)*#REF!"</definedName>
    <definedName name="SHARED_FORMULA_10_300_10_300_0">"(#REF!+#REF!)*#REF!"</definedName>
    <definedName name="SHARED_FORMULA_10_306_10_306_0">"(#REF!+#REF!)*#REF!"</definedName>
    <definedName name="SHARED_FORMULA_10_313_10_313_0">"(#REF!+#REF!)*#REF!"</definedName>
    <definedName name="SHARED_FORMULA_10_319_10_319_0">"(#REF!+#REF!)*#REF!"</definedName>
    <definedName name="SHARED_FORMULA_10_323_10_323_0">"(#REF!+#REF!)*#REF!"</definedName>
    <definedName name="SHARED_FORMULA_10_331_10_331_0">"(#REF!+#REF!)*#REF!"</definedName>
    <definedName name="SHARED_FORMULA_10_34_10_34_0">"(#REF!+#REF!)*#REF!"</definedName>
    <definedName name="SHARED_FORMULA_10_342_10_342_0">"(#REF!+#REF!)*#REF!"</definedName>
    <definedName name="SHARED_FORMULA_10_349_10_349_0">"(#REF!+#REF!)*#REF!"</definedName>
    <definedName name="SHARED_FORMULA_10_361_10_361_0">"(#REF!+#REF!)*#REF!"</definedName>
    <definedName name="SHARED_FORMULA_10_379_10_379_0">"(#REF!+#REF!)*#REF!"</definedName>
    <definedName name="SHARED_FORMULA_10_386_10_386_0">"(#REF!+#REF!)*#REF!"</definedName>
    <definedName name="SHARED_FORMULA_10_391_10_391_0">"(#REF!+#REF!)*#REF!"</definedName>
    <definedName name="SHARED_FORMULA_10_397_10_397_0">"(#REF!+#REF!)*#REF!"</definedName>
    <definedName name="SHARED_FORMULA_10_40_10_40_0">"(#REF!+#REF!)*#REF!"</definedName>
    <definedName name="SHARED_FORMULA_10_404_10_404_0">"(#REF!+#REF!)*#REF!"</definedName>
    <definedName name="SHARED_FORMULA_10_47_10_47_0">"(#REF!+#REF!)*#REF!"</definedName>
    <definedName name="SHARED_FORMULA_10_54_10_54_0">"(#REF!+#REF!)*#REF!"</definedName>
    <definedName name="SHARED_FORMULA_10_67_10_67_0">"(#REF!+#REF!)*#REF!"</definedName>
    <definedName name="SHARED_FORMULA_10_72_10_72_0">"(#REF!+#REF!)*#REF!"</definedName>
    <definedName name="SHARED_FORMULA_10_84_10_84_0">"(#REF!+#REF!)*#REF!"</definedName>
    <definedName name="SHARED_FORMULA_10_89_10_89_0">"(#REF!+#REF!)*#REF!"</definedName>
    <definedName name="SHARED_FORMULA_10_95_10_95_0">"(#REF!+#REF!)*#REF!"</definedName>
    <definedName name="SHARED_FORMULA_11_12_11_12_1">ROUND(ROUND(#REF!,2)*ROUND(#REF!,2),2)</definedName>
    <definedName name="SHARED_FORMULA_11_163_11_163_1">IF(#REF!="","",ROUND(ROUND(#REF!,2)*ROUND(#REF!,2),2))</definedName>
    <definedName name="SHARED_FORMULA_11_173_11_173_1">IF(#REF!="","",ROUND(ROUND(#REF!,2)*ROUND(#REF!,2),2))</definedName>
    <definedName name="SHARED_FORMULA_11_185_11_185_1">IF(#REF!="","",ROUND(ROUND(#REF!,2)*ROUND(#REF!,2),2))</definedName>
    <definedName name="SHARED_FORMULA_11_195_11_195_1">IF(#REF!="","",ROUND(ROUND(#REF!,2)*ROUND(#REF!,2),2))</definedName>
    <definedName name="SHARED_FORMULA_11_254_11_254_0">ROUND(#REF!*#REF!*#REF!*#REF!,2)</definedName>
    <definedName name="SHARED_FORMULA_11_78_11_78_1">IF(#REF!="","",ROUND(ROUND(#REF!,2)*ROUND(#REF!,2),2))</definedName>
    <definedName name="SHARED_FORMULA_2_12_2_12_1">#REF!</definedName>
    <definedName name="SHARED_FORMULA_2_125_2_125_1">#REF!</definedName>
    <definedName name="SHARED_FORMULA_2_163_2_163_1">#REF!</definedName>
    <definedName name="SHARED_FORMULA_2_173_2_173_1">#REF!</definedName>
    <definedName name="SHARED_FORMULA_2_185_2_185_1">#REF!</definedName>
    <definedName name="SHARED_FORMULA_2_195_2_195_1">#REF!</definedName>
    <definedName name="SHARED_FORMULA_2_203_2_203_1">#REF!</definedName>
    <definedName name="SHARED_FORMULA_2_240_2_240_1">#REF!</definedName>
    <definedName name="SHARED_FORMULA_2_30_2_30_1">#REF!</definedName>
    <definedName name="SHARED_FORMULA_2_62_2_62_1">#REF!</definedName>
    <definedName name="SHARED_FORMULA_2_87_2_87_1">#REF!</definedName>
    <definedName name="SHARED_FORMULA_3_254_3_254_0">#REF!</definedName>
    <definedName name="SHARED_FORMULA_5_1029_5_1029_7">IF(#REF!="","",#REF!*#REF!)</definedName>
    <definedName name="SHARED_FORMULA_5_106_5_106_7">IF(#REF!="","",#REF!*#REF!)</definedName>
    <definedName name="SHARED_FORMULA_5_1067_5_1067_7">IF(#REF!="","",#REF!*#REF!)</definedName>
    <definedName name="SHARED_FORMULA_5_1098_5_1098_7">IF(#REF!="","",#REF!*#REF!)</definedName>
    <definedName name="SHARED_FORMULA_5_1131_5_1131_7">IF(#REF!="","",#REF!*#REF!)</definedName>
    <definedName name="SHARED_FORMULA_5_1160_5_1160_7">IF(#REF!="","",#REF!*#REF!)</definedName>
    <definedName name="SHARED_FORMULA_5_1191_5_1191_7">IF(#REF!="","",#REF!*#REF!)</definedName>
    <definedName name="SHARED_FORMULA_5_1215_5_1215_7">IF(#REF!="","",#REF!*#REF!)</definedName>
    <definedName name="SHARED_FORMULA_5_1253_5_1253_7">IF(#REF!="","",#REF!*#REF!)</definedName>
    <definedName name="SHARED_FORMULA_5_1284_5_1284_7">IF(#REF!="","",#REF!*#REF!)</definedName>
    <definedName name="SHARED_FORMULA_5_13_5_13_7">IF(#REF!="","",#REF!*#REF!)</definedName>
    <definedName name="SHARED_FORMULA_5_1348_5_1348_7">IF(#REF!="","",#REF!*#REF!)</definedName>
    <definedName name="SHARED_FORMULA_5_1370_5_1370_7">IF(#REF!="","",#REF!*#REF!)</definedName>
    <definedName name="SHARED_FORMULA_5_1401_5_1401_7">IF(#REF!="","",#REF!*#REF!)</definedName>
    <definedName name="SHARED_FORMULA_5_1433_5_1433_7">IF(#REF!="","",#REF!*#REF!)</definedName>
    <definedName name="SHARED_FORMULA_5_168_5_168_7">IF(#REF!="","",#REF!*#REF!)</definedName>
    <definedName name="SHARED_FORMULA_5_200_5_200_7">IF(#REF!="","",#REF!*#REF!)</definedName>
    <definedName name="SHARED_FORMULA_5_230_5_230_7">IF(#REF!="","",#REF!*#REF!)</definedName>
    <definedName name="SHARED_FORMULA_5_263_5_263_7">IF(#REF!="","",#REF!*#REF!)</definedName>
    <definedName name="SHARED_FORMULA_5_293_5_293_7">IF(#REF!="","",#REF!*#REF!)</definedName>
    <definedName name="SHARED_FORMULA_5_325_5_325_7">IF(#REF!="","",#REF!*#REF!)</definedName>
    <definedName name="SHARED_FORMULA_5_355_5_355_7">IF(#REF!="","",#REF!*#REF!)</definedName>
    <definedName name="SHARED_FORMULA_5_386_5_386_7">IF(#REF!="","",#REF!*#REF!)</definedName>
    <definedName name="SHARED_FORMULA_5_416_5_416_7">IF(#REF!="","",#REF!*#REF!)</definedName>
    <definedName name="SHARED_FORMULA_5_44_5_44_7">IF(#REF!="","",#REF!*#REF!)</definedName>
    <definedName name="SHARED_FORMULA_5_441_5_441_0">ROUND(#REF!*#REF!,2)</definedName>
    <definedName name="SHARED_FORMULA_5_449_5_449_7">IF(#REF!="","",#REF!*#REF!)</definedName>
    <definedName name="SHARED_FORMULA_5_480_5_480_7">IF(#REF!="","",#REF!*#REF!)</definedName>
    <definedName name="SHARED_FORMULA_5_509_5_509_7">IF(#REF!="","",#REF!*#REF!)</definedName>
    <definedName name="SHARED_FORMULA_5_540_5_540_7">IF(#REF!="","",#REF!*#REF!)</definedName>
    <definedName name="SHARED_FORMULA_5_571_5_571_7">IF(#REF!="","",#REF!*#REF!)</definedName>
    <definedName name="SHARED_FORMULA_5_603_5_603_7">IF(#REF!="","",#REF!*#REF!)</definedName>
    <definedName name="SHARED_FORMULA_5_635_5_635_7">IF(#REF!="","",#REF!*#REF!)</definedName>
    <definedName name="SHARED_FORMULA_5_664_5_664_7">IF(#REF!="","",#REF!*#REF!)</definedName>
    <definedName name="SHARED_FORMULA_5_695_5_695_7">IF(#REF!="","",#REF!*#REF!)</definedName>
    <definedName name="SHARED_FORMULA_5_719_5_719_7">IF(#REF!="","",#REF!*#REF!)</definedName>
    <definedName name="SHARED_FORMULA_5_75_5_75_7">IF(#REF!="","",#REF!*#REF!)</definedName>
    <definedName name="SHARED_FORMULA_5_750_5_750_7">IF(#REF!="","",#REF!*#REF!)</definedName>
    <definedName name="SHARED_FORMULA_5_788_5_788_7">IF(#REF!="","",#REF!*#REF!)</definedName>
    <definedName name="SHARED_FORMULA_5_812_5_812_7">IF(#REF!="","",#REF!*#REF!)</definedName>
    <definedName name="SHARED_FORMULA_5_874_5_874_7">IF(#REF!="","",ROUND(#REF!*#REF!,2))</definedName>
    <definedName name="SHARED_FORMULA_5_9_5_9_3">ROUND(#REF!*#REF!,2)</definedName>
    <definedName name="SHARED_FORMULA_5_905_5_905_7">IF(#REF!="","",#REF!*#REF!)</definedName>
    <definedName name="SHARED_FORMULA_5_944_5_944_7">IF(#REF!="","",#REF!*#REF!)</definedName>
    <definedName name="SHARED_FORMULA_5_976_5_976_7">IF(#REF!="","",#REF!*#REF!)</definedName>
    <definedName name="SHARED_FORMULA_5_998_5_998_7">IF(#REF!="","",#REF!*#REF!)</definedName>
    <definedName name="SHARED_FORMULA_6_102_6_102_0">"(#REF!+#REF!)*#REF!"</definedName>
    <definedName name="SHARED_FORMULA_6_1025_6_1025_7">IF(ISNUMBER(#REF!),INDIRECT(ADDRESS(INT((ROW(#REF!)-2)/31)*31+2,4))*#REF!,"")</definedName>
    <definedName name="SHARED_FORMULA_6_1056_6_1056_7">IF(ISNUMBER(#REF!),INDIRECT(ADDRESS(INT((ROW(#REF!)-2)/31)*31+2,4))*#REF!,"")</definedName>
    <definedName name="SHARED_FORMULA_6_106_6_106_0">"(#REF!+#REF!)*#REF!"</definedName>
    <definedName name="SHARED_FORMULA_6_1087_6_1087_7">IF(ISNUMBER(#REF!),INDIRECT(ADDRESS(INT((ROW(#REF!)-2)/31)*31+2,4))*#REF!,"")</definedName>
    <definedName name="SHARED_FORMULA_6_1118_6_1118_7">IF(ISNUMBER(#REF!),INDIRECT(ADDRESS(INT((ROW(#REF!)-2)/31)*31+2,4))*#REF!,"")</definedName>
    <definedName name="SHARED_FORMULA_6_113_6_113_0">"(#REF!+#REF!)*#REF!"</definedName>
    <definedName name="SHARED_FORMULA_6_1149_6_1149_7">IF(ISNUMBER(#REF!),INDIRECT(ADDRESS(INT((ROW(#REF!)-2)/31)*31+2,4))*#REF!,"")</definedName>
    <definedName name="SHARED_FORMULA_6_118_6_118_0">"(#REF!+#REF!)*#REF!"</definedName>
    <definedName name="SHARED_FORMULA_6_1180_6_1180_7">IF(ISNUMBER(#REF!),INDIRECT(ADDRESS(INT((ROW(#REF!)-2)/31)*31+2,4))*#REF!,"")</definedName>
    <definedName name="SHARED_FORMULA_6_12_6_12_1">IF(#REF!="","",#REF!&amp;#REF!)</definedName>
    <definedName name="SHARED_FORMULA_6_1211_6_1211_7">IF(ISNUMBER(#REF!),INDIRECT(ADDRESS(INT((ROW(#REF!)-2)/31)*31+2,4))*#REF!,"")</definedName>
    <definedName name="SHARED_FORMULA_6_1242_6_1242_7">IF(ISNUMBER(#REF!),INDIRECT(ADDRESS(INT((ROW(#REF!)-2)/31)*31+2,4))*#REF!,"")</definedName>
    <definedName name="SHARED_FORMULA_6_126_6_126_0">"(#REF!+#REF!)*#REF!"</definedName>
    <definedName name="SHARED_FORMULA_6_126_6_126_7">IF(ISNUMBER(#REF!),INDIRECT(ADDRESS(INT((ROW(#REF!)-2)/31)*31+2,4))*#REF!,"")</definedName>
    <definedName name="SHARED_FORMULA_6_1273_6_1273_7">IF(ISNUMBER(#REF!),INDIRECT(ADDRESS(INT((ROW(#REF!)-2)/31)*31+2,4))*#REF!,"")</definedName>
    <definedName name="SHARED_FORMULA_6_130_6_130_0">"(#REF!+#REF!)*#REF!"</definedName>
    <definedName name="SHARED_FORMULA_6_1304_6_1304_7">IF(ISNUMBER(#REF!),INDIRECT(ADDRESS(INT((ROW(#REF!)-2)/31)*31+2,4))*#REF!,"")</definedName>
    <definedName name="SHARED_FORMULA_6_1335_6_1335_7">IF(ISNUMBER(#REF!),INDIRECT(ADDRESS(INT((ROW(#REF!)-2)/31)*31+2,4))*#REF!,"")</definedName>
    <definedName name="SHARED_FORMULA_6_134_6_134_0">"(#REF!+#REF!)*#REF!"</definedName>
    <definedName name="SHARED_FORMULA_6_1366_6_1366_7">IF(ISNUMBER(#REF!),INDIRECT(ADDRESS(INT((ROW(#REF!)-2)/31)*31+2,4))*#REF!,"")</definedName>
    <definedName name="SHARED_FORMULA_6_137_6_137_1">IF(#REF!="","",#REF!&amp;#REF!)</definedName>
    <definedName name="SHARED_FORMULA_6_1397_6_1397_7">IF(ISNUMBER(#REF!),INDIRECT(ADDRESS(INT((ROW(#REF!)-2)/31)*31+2,4))*#REF!,"")</definedName>
    <definedName name="SHARED_FORMULA_6_141_6_141_0">"(#REF!+#REF!)*#REF!"</definedName>
    <definedName name="SHARED_FORMULA_6_146_6_146_0">"(#REF!+#REF!)*#REF!"</definedName>
    <definedName name="SHARED_FORMULA_6_154_6_154_0">"(#REF!+#REF!)*#REF!"</definedName>
    <definedName name="SHARED_FORMULA_6_157_6_157_7">IF(ISNUMBER(#REF!),INDIRECT(ADDRESS(INT((ROW(#REF!)-2)/31)*31+2,4))*#REF!,"")</definedName>
    <definedName name="SHARED_FORMULA_6_162_6_162_1">IF(#REF!="","",#REF!&amp;#REF!)</definedName>
    <definedName name="SHARED_FORMULA_6_17_6_17_0">"[.E18]*[.F18]"</definedName>
    <definedName name="SHARED_FORMULA_6_17_6_17_10">"#REF!*#REF!"</definedName>
    <definedName name="SHARED_FORMULA_6_17_6_17_11">"#REF!*#REF!"</definedName>
    <definedName name="SHARED_FORMULA_6_17_6_17_12">"#REF!*#REF!"</definedName>
    <definedName name="SHARED_FORMULA_6_17_6_17_3">"#REF!*#REF!"</definedName>
    <definedName name="SHARED_FORMULA_6_17_6_17_4">"#REF!*#REF!"</definedName>
    <definedName name="SHARED_FORMULA_6_17_6_17_5">"#REF!*#REF!"</definedName>
    <definedName name="SHARED_FORMULA_6_17_6_17_6">"#REF!*#REF!"</definedName>
    <definedName name="SHARED_FORMULA_6_17_6_17_8">"#REF!*#REF!"</definedName>
    <definedName name="SHARED_FORMULA_6_17_6_17_9">"#REF!*#REF!"</definedName>
    <definedName name="SHARED_FORMULA_6_172_6_172_0">"(#REF!+#REF!)*#REF!"</definedName>
    <definedName name="SHARED_FORMULA_6_172_6_172_1">IF(#REF!="","",#REF!&amp;#REF!)</definedName>
    <definedName name="SHARED_FORMULA_6_179_6_179_0">"(#REF!+#REF!)*#REF!"</definedName>
    <definedName name="SHARED_FORMULA_6_184_6_184_1">IF(#REF!="","",#REF!&amp;#REF!)</definedName>
    <definedName name="SHARED_FORMULA_6_188_6_188_7">IF(ISNUMBER(#REF!),INDIRECT(ADDRESS(INT((ROW(#REF!)-2)/31)*31+2,4))*#REF!,"")</definedName>
    <definedName name="SHARED_FORMULA_6_191_6_191_0">"(#REF!+#REF!)*#REF!"</definedName>
    <definedName name="SHARED_FORMULA_6_194_6_194_1">IF(#REF!="","",#REF!&amp;#REF!)</definedName>
    <definedName name="SHARED_FORMULA_6_2_6_2_7">IF(ISNUMBER(#REF!),INDIRECT(ADDRESS(INT((ROW(#REF!)-2)/31)*31+2,4))*#REF!,"")</definedName>
    <definedName name="SHARED_FORMULA_6_20_6_20_3">#REF!/#REF!</definedName>
    <definedName name="SHARED_FORMULA_6_201_6_201_0">"(#REF!+#REF!)*#REF!"</definedName>
    <definedName name="SHARED_FORMULA_6_21_6_21_0">"(#REF!+#REF!)*#REF!"</definedName>
    <definedName name="SHARED_FORMULA_6_21_6_21_13">"1.46*(1.5+1.5+1.8+1.8)*1.9"</definedName>
    <definedName name="SHARED_FORMULA_6_219_6_219_7">IF(ISNUMBER(#REF!),INDIRECT(ADDRESS(INT((ROW(#REF!)-2)/31)*31+2,4))*#REF!,"")</definedName>
    <definedName name="SHARED_FORMULA_6_223_6_223_0">"(#REF!+#REF!)*#REF!"</definedName>
    <definedName name="SHARED_FORMULA_6_233_6_233_1">IF(#REF!="","",#REF!&amp;#REF!)</definedName>
    <definedName name="SHARED_FORMULA_6_245_6_245_0">"(#REF!+#REF!)*#REF!"</definedName>
    <definedName name="SHARED_FORMULA_6_250_6_250_7">IF(ISNUMBER(#REF!),INDIRECT(ADDRESS(INT((ROW(#REF!)-2)/31)*31+2,4))*#REF!,"")</definedName>
    <definedName name="SHARED_FORMULA_6_265_6_265_0">"(#REF!+#REF!)*#REF!"</definedName>
    <definedName name="SHARED_FORMULA_6_28_6_28_0">"(#REF!+#REF!)*#REF!"</definedName>
    <definedName name="SHARED_FORMULA_6_281_6_281_7">IF(ISNUMBER(#REF!),INDIRECT(ADDRESS(INT((ROW(#REF!)-2)/31)*31+2,4))*#REF!,"")</definedName>
    <definedName name="SHARED_FORMULA_6_282_6_282_0">"(#REF!+#REF!)*#REF!"</definedName>
    <definedName name="SHARED_FORMULA_6_289_6_289_0">"(#REF!+#REF!)*#REF!"</definedName>
    <definedName name="SHARED_FORMULA_6_296_6_296_0">"(#REF!+#REF!)*#REF!"</definedName>
    <definedName name="SHARED_FORMULA_6_300_6_300_0">"(#REF!+#REF!)*#REF!"</definedName>
    <definedName name="SHARED_FORMULA_6_306_6_306_0">"(#REF!+#REF!)*#REF!"</definedName>
    <definedName name="SHARED_FORMULA_6_312_6_312_7">IF(ISNUMBER(#REF!),INDIRECT(ADDRESS(INT((ROW(#REF!)-2)/31)*31+2,4))*#REF!,"")</definedName>
    <definedName name="SHARED_FORMULA_6_313_6_313_0">"(#REF!+#REF!)*#REF!"</definedName>
    <definedName name="SHARED_FORMULA_6_319_6_319_0">"(#REF!+#REF!)*#REF!"</definedName>
    <definedName name="SHARED_FORMULA_6_323_6_323_0">"(#REF!+#REF!)*#REF!"</definedName>
    <definedName name="SHARED_FORMULA_6_33_6_33_7">IF(ISNUMBER(#REF!),INDIRECT(ADDRESS(INT((ROW(#REF!)-2)/31)*31+2,4))*#REF!,"")</definedName>
    <definedName name="SHARED_FORMULA_6_331_6_331_0">"(#REF!+#REF!)*#REF!"</definedName>
    <definedName name="SHARED_FORMULA_6_34_6_34_0">"(#REF!+#REF!)*#REF!"</definedName>
    <definedName name="SHARED_FORMULA_6_34_6_34_10">"#REF!*#REF!"</definedName>
    <definedName name="SHARED_FORMULA_6_34_6_34_11">"#REF!*#REF!"</definedName>
    <definedName name="SHARED_FORMULA_6_34_6_34_12">"#REF!*#REF!"</definedName>
    <definedName name="SHARED_FORMULA_6_342_6_342_0">"(#REF!+#REF!)*#REF!"</definedName>
    <definedName name="SHARED_FORMULA_6_343_6_343_7">IF(ISNUMBER(#REF!),INDIRECT(ADDRESS(INT((ROW(#REF!)-2)/31)*31+2,4))*#REF!,"")</definedName>
    <definedName name="SHARED_FORMULA_6_349_6_349_0">"(#REF!+#REF!)*#REF!"</definedName>
    <definedName name="SHARED_FORMULA_6_361_6_361_0">"(#REF!+#REF!)*#REF!"</definedName>
    <definedName name="SHARED_FORMULA_6_37_6_37_3">"#REF!*#REF!"</definedName>
    <definedName name="SHARED_FORMULA_6_374_6_374_7">IF(ISNUMBER(#REF!),INDIRECT(ADDRESS(INT((ROW(#REF!)-2)/31)*31+2,4))*#REF!,"")</definedName>
    <definedName name="SHARED_FORMULA_6_379_6_379_0">"(#REF!+#REF!)*#REF!"</definedName>
    <definedName name="SHARED_FORMULA_6_38_6_38_4">"#REF!*#REF!"</definedName>
    <definedName name="SHARED_FORMULA_6_38_6_38_5">"#REF!*#REF!"</definedName>
    <definedName name="SHARED_FORMULA_6_38_6_38_6">"#REF!*#REF!"</definedName>
    <definedName name="SHARED_FORMULA_6_386_6_386_0">"(#REF!+#REF!)*#REF!"</definedName>
    <definedName name="SHARED_FORMULA_6_39_6_39_1">ROUND(#REF!*#REF!,2)</definedName>
    <definedName name="SHARED_FORMULA_6_391_6_391_0">"(#REF!+#REF!)*#REF!"</definedName>
    <definedName name="SHARED_FORMULA_6_397_6_397_0">"(#REF!+#REF!)*#REF!"</definedName>
    <definedName name="SHARED_FORMULA_6_40_6_40_0">"[.D41]*[.F41]"</definedName>
    <definedName name="SHARED_FORMULA_6_404_6_404_0">"(#REF!+#REF!)*#REF!"</definedName>
    <definedName name="SHARED_FORMULA_6_405_6_405_7">IF(ISNUMBER(#REF!),INDIRECT(ADDRESS(INT((ROW(#REF!)-2)/31)*31+2,4))*#REF!,"")</definedName>
    <definedName name="SHARED_FORMULA_6_43_6_43_10">"#REF!*#REF!"</definedName>
    <definedName name="SHARED_FORMULA_6_43_6_43_11">"#REF!*#REF!"</definedName>
    <definedName name="SHARED_FORMULA_6_43_6_43_12">"#REF!*#REF!"</definedName>
    <definedName name="SHARED_FORMULA_6_436_6_436_7">IF(ISNUMBER(#REF!),INDIRECT(ADDRESS(INT((ROW(#REF!)-2)/31)*31+2,4))*#REF!,"")</definedName>
    <definedName name="SHARED_FORMULA_6_46_6_46_3">"#REF!*#REF!"</definedName>
    <definedName name="SHARED_FORMULA_6_467_6_467_7">IF(ISNUMBER(#REF!),INDIRECT(ADDRESS(INT((ROW(#REF!)-2)/31)*31+2,4))*#REF!,"")</definedName>
    <definedName name="SHARED_FORMULA_6_47_6_47_0">"(#REF!+#REF!)*#REF!"</definedName>
    <definedName name="SHARED_FORMULA_6_47_6_47_4">"#REF!*#REF!"</definedName>
    <definedName name="SHARED_FORMULA_6_47_6_47_5">"#REF!*#REF!"</definedName>
    <definedName name="SHARED_FORMULA_6_47_6_47_6">"#REF!*#REF!"</definedName>
    <definedName name="SHARED_FORMULA_6_49_6_49_0">"[.E50]*[.F50]"</definedName>
    <definedName name="SHARED_FORMULA_6_498_6_498_7">IF(ISNUMBER(#REF!),INDIRECT(ADDRESS(INT((ROW(#REF!)-2)/31)*31+2,4))*#REF!,"")</definedName>
    <definedName name="SHARED_FORMULA_6_51_6_51_9">"#REF!*#REF!"</definedName>
    <definedName name="SHARED_FORMULA_6_52_6_52_7">"0.72*38.05"</definedName>
    <definedName name="SHARED_FORMULA_6_52_6_52_8">"#REF!*#REF!"</definedName>
    <definedName name="SHARED_FORMULA_6_529_6_529_7">IF(ISNUMBER(#REF!),INDIRECT(ADDRESS(INT((ROW(#REF!)-2)/31)*31+2,4))*#REF!,"")</definedName>
    <definedName name="SHARED_FORMULA_6_54_6_54_0">"(#REF!+#REF!)*#REF!"</definedName>
    <definedName name="SHARED_FORMULA_6_560_6_560_7">IF(ISNUMBER(#REF!),INDIRECT(ADDRESS(INT((ROW(#REF!)-2)/31)*31+2,4))*#REF!,"")</definedName>
    <definedName name="SHARED_FORMULA_6_591_6_591_7">IF(ISNUMBER(#REF!),INDIRECT(ADDRESS(INT((ROW(#REF!)-2)/31)*31+2,4))*#REF!,"")</definedName>
    <definedName name="SHARED_FORMULA_6_60_6_60_9">"#REF!*#REF!"</definedName>
    <definedName name="SHARED_FORMULA_6_61_6_61_8">"#REF!*#REF!"</definedName>
    <definedName name="SHARED_FORMULA_6_622_6_622_7">IF(ISNUMBER(#REF!),INDIRECT(ADDRESS(INT((ROW(#REF!)-2)/31)*31+2,4))*#REF!,"")</definedName>
    <definedName name="SHARED_FORMULA_6_64_6_64_7">IF(ISNUMBER(#REF!),INDIRECT(ADDRESS(INT((ROW(#REF!)-2)/31)*31+2,4))*#REF!,"")</definedName>
    <definedName name="SHARED_FORMULA_6_653_6_653_7">IF(ISNUMBER(#REF!),INDIRECT(ADDRESS(INT((ROW(#REF!)-2)/31)*31+2,4))*#REF!,"")</definedName>
    <definedName name="SHARED_FORMULA_6_66_6_66_13">"1.46*(1.5+1.5+1.8+1.8)*1.9"</definedName>
    <definedName name="SHARED_FORMULA_6_67_6_67_0">"(#REF!+#REF!)*#REF!"</definedName>
    <definedName name="SHARED_FORMULA_6_684_6_684_7">IF(ISNUMBER(#REF!),INDIRECT(ADDRESS(INT((ROW(#REF!)-2)/31)*31+2,4))*#REF!,"")</definedName>
    <definedName name="SHARED_FORMULA_6_715_6_715_7">IF(ISNUMBER(#REF!),INDIRECT(ADDRESS(INT((ROW(#REF!)-2)/31)*31+2,4))*#REF!,"")</definedName>
    <definedName name="SHARED_FORMULA_6_72_6_72_0">"(#REF!+#REF!)*#REF!"</definedName>
    <definedName name="SHARED_FORMULA_6_7345_6_7345_2">#REF!+#REF!-#REF!</definedName>
    <definedName name="SHARED_FORMULA_6_746_6_746_7">IF(ISNUMBER(#REF!),INDIRECT(ADDRESS(INT((ROW(#REF!)-2)/31)*31+2,4))*#REF!,"")</definedName>
    <definedName name="SHARED_FORMULA_6_77_6_77_1">IF(#REF!="","",#REF!&amp;#REF!)</definedName>
    <definedName name="SHARED_FORMULA_6_777_6_777_7">IF(ISNUMBER(#REF!),INDIRECT(ADDRESS(INT((ROW(#REF!)-2)/31)*31+2,4))*#REF!,"")</definedName>
    <definedName name="SHARED_FORMULA_6_8_6_8_0">"[.D9]*[.F9]"</definedName>
    <definedName name="SHARED_FORMULA_6_8_6_8_10">"#REF!*#REF!"</definedName>
    <definedName name="SHARED_FORMULA_6_8_6_8_11">"#REF!*#REF!"</definedName>
    <definedName name="SHARED_FORMULA_6_8_6_8_12">"#REF!*#REF!"</definedName>
    <definedName name="SHARED_FORMULA_6_8_6_8_16">"#REF!*#REF!"</definedName>
    <definedName name="SHARED_FORMULA_6_8_6_8_17">"#REF!*#REF!"</definedName>
    <definedName name="SHARED_FORMULA_6_8_6_8_3">"#REF!*#REF!"</definedName>
    <definedName name="SHARED_FORMULA_6_8_6_8_4">"#REF!*#REF!"</definedName>
    <definedName name="SHARED_FORMULA_6_8_6_8_5">"#REF!*#REF!"</definedName>
    <definedName name="SHARED_FORMULA_6_8_6_8_6">"#REF!*#REF!"</definedName>
    <definedName name="SHARED_FORMULA_6_8_6_8_7">"0.72*38.05"</definedName>
    <definedName name="SHARED_FORMULA_6_8_6_8_8">"#REF!*#REF!"</definedName>
    <definedName name="SHARED_FORMULA_6_8_6_8_9">"#REF!*#REF!"</definedName>
    <definedName name="SHARED_FORMULA_6_808_6_808_7">IF(ISNUMBER(#REF!),INDIRECT(ADDRESS(INT((ROW(#REF!)-2)/31)*31+2,4))*#REF!,"")</definedName>
    <definedName name="SHARED_FORMULA_6_839_6_839_7">IF(ISNUMBER(#REF!),INDIRECT(ADDRESS(INT((ROW(#REF!)-2)/31)*31+2,4))*#REF!,"")</definedName>
    <definedName name="SHARED_FORMULA_6_84_6_84_0">"(#REF!+#REF!)*#REF!"</definedName>
    <definedName name="SHARED_FORMULA_6_870_6_870_7">IF(ISNUMBER(#REF!),INDIRECT(ADDRESS(INT((ROW(#REF!)-2)/31)*31+2,4))*#REF!,"")</definedName>
    <definedName name="SHARED_FORMULA_6_89_6_89_0">"(#REF!+#REF!)*#REF!"</definedName>
    <definedName name="SHARED_FORMULA_6_9_6_9_3">#REF!/#REF!</definedName>
    <definedName name="SHARED_FORMULA_6_901_6_901_7">IF(ISNUMBER(#REF!),INDIRECT(ADDRESS(INT((ROW(#REF!)-2)/31)*31+2,4))*#REF!,"")</definedName>
    <definedName name="SHARED_FORMULA_6_932_6_932_7">IF(ISNUMBER(#REF!),INDIRECT(ADDRESS(INT((ROW(#REF!)-2)/31)*31+2,4))*#REF!,"")</definedName>
    <definedName name="SHARED_FORMULA_6_95_6_95_0">"(#REF!+#REF!)*#REF!"</definedName>
    <definedName name="SHARED_FORMULA_6_95_6_95_7">IF(ISNUMBER(#REF!),INDIRECT(ADDRESS(INT((ROW(#REF!)-2)/31)*31+2,4))*#REF!,"")</definedName>
    <definedName name="SHARED_FORMULA_6_963_6_963_7">IF(ISNUMBER(#REF!),INDIRECT(ADDRESS(INT((ROW(#REF!)-2)/31)*31+2,4))*#REF!,"")</definedName>
    <definedName name="SHARED_FORMULA_6_994_6_994_7">IF(ISNUMBER(#REF!),INDIRECT(ADDRESS(INT((ROW(#REF!)-2)/31)*31+2,4))*#REF!,"")</definedName>
    <definedName name="SHARED_FORMULA_7_102_7_102_2">ROUND(#REF!*#REF!,2)</definedName>
    <definedName name="SHARED_FORMULA_7_11_7_11_3">#REF!+#REF!</definedName>
    <definedName name="SHARED_FORMULA_7_114_7_114_2">ROUND(#REF!*#REF!,2)</definedName>
    <definedName name="SHARED_FORMULA_7_17_7_17_13">"#REF!*#REF!"</definedName>
    <definedName name="SHARED_FORMULA_7_17_7_17_14">"#REF!*#REF!"</definedName>
    <definedName name="SHARED_FORMULA_7_17_7_17_15">"#REF!*#REF!"</definedName>
    <definedName name="SHARED_FORMULA_7_17_7_17_7">"#REF!*#REF!"</definedName>
    <definedName name="SHARED_FORMULA_7_187_7_187_2">ROUND(#REF!*#REF!,2)</definedName>
    <definedName name="SHARED_FORMULA_7_23_7_23_15">"#REF!*#REF!"</definedName>
    <definedName name="SHARED_FORMULA_7_23_7_23_2">ROUND(#REF!*#REF!,4)</definedName>
    <definedName name="SHARED_FORMULA_7_239_7_239_0">ROUND(#REF!*#REF!*#REF!*#REF!,2)</definedName>
    <definedName name="SHARED_FORMULA_7_24_7_24_14">"#REF!*#REF!"</definedName>
    <definedName name="SHARED_FORMULA_7_24_7_24_7">"#REF!*#REF!"</definedName>
    <definedName name="SHARED_FORMULA_7_28_7_28_13">"#REF!*#REF!"</definedName>
    <definedName name="SHARED_FORMULA_7_29_7_29_3">#REF!+#REF!</definedName>
    <definedName name="SHARED_FORMULA_7_52_7_52_7">"#REF!*#REF!"</definedName>
    <definedName name="SHARED_FORMULA_7_53_7_53_13">"#REF!*#REF!"</definedName>
    <definedName name="SHARED_FORMULA_7_61_7_61_7">"#REF!*#REF!"</definedName>
    <definedName name="SHARED_FORMULA_7_62_7_62_13">"#REF!*#REF!"</definedName>
    <definedName name="SHARED_FORMULA_7_65_7_65_2">ROUND(#REF!*#REF!,2)</definedName>
    <definedName name="SHARED_FORMULA_7_68_7_68_7">"#REF!*#REF!"</definedName>
    <definedName name="SHARED_FORMULA_7_73_7_73_13">"#REF!*#REF!"</definedName>
    <definedName name="SHARED_FORMULA_7_8_7_8_13">"#REF!*#REF!"</definedName>
    <definedName name="SHARED_FORMULA_7_8_7_8_14">"#REF!*#REF!"</definedName>
    <definedName name="SHARED_FORMULA_7_8_7_8_15">"#REF!*#REF!"</definedName>
    <definedName name="SHARED_FORMULA_7_8_7_8_7">"#REF!*#REF!"</definedName>
    <definedName name="SHARED_FORMULA_7_89_7_89_2">ROUND(#REF!*#REF!,2)</definedName>
    <definedName name="SHARED_FORMULA_8_11_8_11_3">SUM(#REF!)</definedName>
    <definedName name="SHARED_FORMULA_8_14_8_14_1">#REF!</definedName>
    <definedName name="SHARED_FORMULA_8_23_8_23_15">"#REF!*#REF!"</definedName>
    <definedName name="SHARED_FORMULA_8_24_8_24_14">"#REF!*#REF!"</definedName>
    <definedName name="SHARED_FORMULA_8_24_8_24_7">"#REF!*#REF!"</definedName>
    <definedName name="SHARED_FORMULA_8_28_8_28_13">"#REF!*#REF!"</definedName>
    <definedName name="SHARED_FORMULA_8_68_8_68_7">"#REF!*#REF!"</definedName>
    <definedName name="SHARED_FORMULA_8_73_8_73_13">"#REF!*#REF!"</definedName>
    <definedName name="SHARED_FORMULA_9_14_9_14_1">#REF!</definedName>
    <definedName name="SINALIZAÇAO">#REF!</definedName>
    <definedName name="SINAPI">#REF!</definedName>
    <definedName name="SINAPI_AC" hidden="1">#REF!</definedName>
    <definedName name="SRROO">[12]Croqui!$I$4</definedName>
    <definedName name="SRV" hidden="1">#REF!</definedName>
    <definedName name="ss" localSheetId="0" hidden="1">{#N/A,#N/A,FALSE,"Cronograma";#N/A,#N/A,FALSE,"Cronogr. 2"}</definedName>
    <definedName name="ss" hidden="1">{#N/A,#N/A,FALSE,"Cronograma";#N/A,#N/A,FALSE,"Cronogr. 2"}</definedName>
    <definedName name="Step2Manual" hidden="1">#REF!</definedName>
    <definedName name="Step2NumSizes" hidden="1">#REF!</definedName>
    <definedName name="Step2Ratio" hidden="1">#REF!</definedName>
    <definedName name="Step2TopSize" hidden="1">#REF!</definedName>
    <definedName name="Step3LowSG" hidden="1">#REF!</definedName>
    <definedName name="Step3Manual" hidden="1">#REF!</definedName>
    <definedName name="Step3NumSGs" hidden="1">#REF!</definedName>
    <definedName name="Step3SGInterval" hidden="1">#REF!</definedName>
    <definedName name="Step4NumItems" hidden="1">#REF!</definedName>
    <definedName name="Step5NumItems" hidden="1">#REF!</definedName>
    <definedName name="Step6NumItems" hidden="1">#REF!</definedName>
    <definedName name="SUBSTITUIÇÃO">'[24]RESUMO POR CÓD'!#REF!</definedName>
    <definedName name="substituição2">'[24]RESUMO POR CÓD'!#REF!</definedName>
    <definedName name="SUBT">[14]INVENTÁRIO!$B$20</definedName>
    <definedName name="SUCCAO">#REF!</definedName>
    <definedName name="SUP_MAR94">#REF!</definedName>
    <definedName name="t">NA()</definedName>
    <definedName name="T.0">#REF!</definedName>
    <definedName name="T.1">#REF!</definedName>
    <definedName name="T.10">#REF!</definedName>
    <definedName name="T.11">#REF!</definedName>
    <definedName name="T.12">#REF!</definedName>
    <definedName name="T.13">#REF!</definedName>
    <definedName name="T.14">#REF!</definedName>
    <definedName name="T.15">#REF!</definedName>
    <definedName name="T.2">#REF!</definedName>
    <definedName name="T.3">#REF!</definedName>
    <definedName name="T.4">#REF!</definedName>
    <definedName name="T.5">#REF!</definedName>
    <definedName name="T.6">#REF!</definedName>
    <definedName name="T.7">#REF!</definedName>
    <definedName name="T.8">#REF!</definedName>
    <definedName name="T.9">#REF!</definedName>
    <definedName name="TAB">#REF!</definedName>
    <definedName name="TABEL.OAE.COMPL.">#REF!</definedName>
    <definedName name="TABEL.PREÇOS">[7]TERRAPLENAGEM!#REF!</definedName>
    <definedName name="TABELA">#REF!</definedName>
    <definedName name="TABELANOVA">#REF!</definedName>
    <definedName name="TABREC">#REF!</definedName>
    <definedName name="TABTUBOMM">#REF!</definedName>
    <definedName name="TAC">[5]Dados!#REF!</definedName>
    <definedName name="TANQUE">NA()</definedName>
    <definedName name="TD">#REF!</definedName>
    <definedName name="TEMP">#REF!</definedName>
    <definedName name="TEMPO_CANTEIRO">#REF!</definedName>
    <definedName name="Teor">[38]Teor!$A$3:$A$7</definedName>
    <definedName name="Teoriar">[41]Teor!$A$3:$A$7</definedName>
    <definedName name="TER_MAR94">#REF!</definedName>
    <definedName name="TERRAPL.">[7]TERRAPLENAGEM!#REF!</definedName>
    <definedName name="TERRAPLEN">#REF!</definedName>
    <definedName name="teste">#REF!</definedName>
    <definedName name="thisFlowsheet">#REF!</definedName>
    <definedName name="thisUnit">"Uthis Unit"</definedName>
    <definedName name="tiag">[42]PROJETO!#REF!</definedName>
    <definedName name="TIL_C_100_AN">#REF!</definedName>
    <definedName name="TIL_C_100_AT">#REF!</definedName>
    <definedName name="TIL_CALÇADA_AN">#REF!</definedName>
    <definedName name="TIL_CALÇADA_AT">#REF!</definedName>
    <definedName name="TIL_P_150_AN">#REF!</definedName>
    <definedName name="TIL_P_150_AT">#REF!</definedName>
    <definedName name="TIL_P_200_AN">#REF!</definedName>
    <definedName name="TIL_P_200_AT">#REF!</definedName>
    <definedName name="TIL_P_250_AN">#REF!</definedName>
    <definedName name="TIL_P_250_AT">#REF!</definedName>
    <definedName name="TIL_P_300_AN">#REF!</definedName>
    <definedName name="TIL_P_300_AT">#REF!</definedName>
    <definedName name="TIL_R_150_AN">#REF!</definedName>
    <definedName name="TIL_R_150_AT">#REF!</definedName>
    <definedName name="TIL_R_300_AN">#REF!</definedName>
    <definedName name="TIL_R_300_AT">#REF!</definedName>
    <definedName name="TIL_RUA_AN">#REF!</definedName>
    <definedName name="TIL_RUA_AT">#REF!</definedName>
    <definedName name="TIPO_SAPO_AN">#REF!</definedName>
    <definedName name="TIPO_SAPO_AT">#REF!</definedName>
    <definedName name="tipobloco">#REF!</definedName>
    <definedName name="_xlnm.Print_Titles">#N/A</definedName>
    <definedName name="TOT" hidden="1">#REF!</definedName>
    <definedName name="TOT.P">#REF!</definedName>
    <definedName name="TOT1.P">#REF!</definedName>
    <definedName name="tot3estac">#REF!</definedName>
    <definedName name="TOTAL">#REF!</definedName>
    <definedName name="totbase">#REF!</definedName>
    <definedName name="totestaca">#REF!</definedName>
    <definedName name="totestaca_2">#REF!</definedName>
    <definedName name="totestaca_2_4">#REF!</definedName>
    <definedName name="totestaca_4">#REF!</definedName>
    <definedName name="totperfura">#REF!</definedName>
    <definedName name="TQ_150_AN">#REF!</definedName>
    <definedName name="TQ_150_AT">#REF!</definedName>
    <definedName name="TQ_200_AN">#REF!</definedName>
    <definedName name="TQ_200_AT">#REF!</definedName>
    <definedName name="TQ_250_AN">#REF!</definedName>
    <definedName name="TQ_250_AT">#REF!</definedName>
    <definedName name="TQ_300_AN">#REF!</definedName>
    <definedName name="TQ_300_AT">#REF!</definedName>
    <definedName name="TRANSP">NA()</definedName>
    <definedName name="TRANSP_1_AN">#REF!</definedName>
    <definedName name="TRANSP_1_AT">#REF!</definedName>
    <definedName name="TRANSP_3_AN">#REF!</definedName>
    <definedName name="TRANSP_3_AT">#REF!</definedName>
    <definedName name="transporte">#REF!</definedName>
    <definedName name="TRANSPORTES">[7]TERRAPLENAGEM!#REF!</definedName>
    <definedName name="TRAVESSIA_AN">#REF!</definedName>
    <definedName name="TRAVESSIA_AT">#REF!</definedName>
    <definedName name="TREC">[14]INVENTÁRIO!$B$19</definedName>
    <definedName name="TT.1">#REF!</definedName>
    <definedName name="TT.10">#REF!</definedName>
    <definedName name="TT.11">#REF!</definedName>
    <definedName name="TT.12">#REF!</definedName>
    <definedName name="TT.13">#REF!</definedName>
    <definedName name="TT.14">#REF!</definedName>
    <definedName name="TT.15">#REF!</definedName>
    <definedName name="TT.2">#REF!</definedName>
    <definedName name="TT.3">#REF!</definedName>
    <definedName name="TT.4">#REF!</definedName>
    <definedName name="TT.5">#REF!</definedName>
    <definedName name="TT.6">#REF!</definedName>
    <definedName name="TT.7">#REF!</definedName>
    <definedName name="TT.8">#REF!</definedName>
    <definedName name="TT.9">#REF!</definedName>
    <definedName name="TT_ORÇADA">#REF!</definedName>
    <definedName name="TT_ORÇADA3">2750000</definedName>
    <definedName name="TT_ORÇADA4">1320000</definedName>
    <definedName name="Tubos_PRFV">#REF!</definedName>
    <definedName name="Tubulacao">#REF!</definedName>
    <definedName name="tudo">#REF!</definedName>
    <definedName name="TYUIO" localSheetId="0" hidden="1">{#N/A,#N/A,TRUE,"Serviços"}</definedName>
    <definedName name="TYUIO" hidden="1">{#N/A,#N/A,TRUE,"Serviços"}</definedName>
    <definedName name="tyuu" hidden="1">[21]Poço!#REF!</definedName>
    <definedName name="U">#REF!</definedName>
    <definedName name="UL">[14]INVENTÁRIO!$B$12</definedName>
    <definedName name="UMIDECIMENTO_AN">#REF!</definedName>
    <definedName name="UMIDECIMENTO_AT">#REF!</definedName>
    <definedName name="un" hidden="1">#N/A</definedName>
    <definedName name="unidade">#REF!</definedName>
    <definedName name="UnidAux" hidden="1">#N/A</definedName>
    <definedName name="UNIT">#REF!</definedName>
    <definedName name="unitário">#REF!</definedName>
    <definedName name="URV_MAR94">#REF!</definedName>
    <definedName name="VALOR.TOTAL">#REF!</definedName>
    <definedName name="VAZAO">#REF!</definedName>
    <definedName name="Vazios">[38]Teor!$B$3:$B$7</definedName>
    <definedName name="VBNM">#REF!</definedName>
    <definedName name="VD">[20]motors!$A$15:$A$19</definedName>
    <definedName name="VER_DT">#REF!&lt;&gt;"N"</definedName>
    <definedName name="VERBA_CANTEIRO">#REF!="S"</definedName>
    <definedName name="Verga">"$#REF!.$A$179"</definedName>
    <definedName name="vert">#REF!</definedName>
    <definedName name="VGY">#REF!</definedName>
    <definedName name="VOL">#REF!</definedName>
    <definedName name="VR_CONTRATO">'[15]Vínculos (Não Mexer)'!$G$39</definedName>
    <definedName name="w" localSheetId="0" hidden="1">{#N/A,#N/A,TRUE,"Plan1"}</definedName>
    <definedName name="w" hidden="1">{#N/A,#N/A,TRUE,"Plan1"}</definedName>
    <definedName name="wrn.Cronograma." localSheetId="0" hidden="1">{#N/A,#N/A,FALSE,"Cronograma";#N/A,#N/A,FALSE,"Cronogr. 2"}</definedName>
    <definedName name="wrn.Cronograma." hidden="1">{#N/A,#N/A,FALSE,"Cronograma";#N/A,#N/A,FALSE,"Cronogr. 2"}</definedName>
    <definedName name="wrn.CUSTOS._.INDIRETOS." localSheetId="0" hidden="1">{#N/A,#N/A,FALSE,"ServTéc.";#N/A,#N/A,FALSE,"ServPrel.";#N/A,#N/A,FALSE,"InsProv.";#N/A,#N/A,FALSE,"Administ.";#N/A,#N/A,FALSE,"DespGerais"}</definedName>
    <definedName name="wrn.CUSTOS._.INDIRETOS." hidden="1">{#N/A,#N/A,FALSE,"ServTéc.";#N/A,#N/A,FALSE,"ServPrel.";#N/A,#N/A,FALSE,"InsProv.";#N/A,#N/A,FALSE,"Administ.";#N/A,#N/A,FALSE,"DespGerais"}</definedName>
    <definedName name="wrn.GERAL." localSheetId="0" hidden="1">{#N/A,#N/A,FALSE,"ET-CAPA";#N/A,#N/A,FALSE,"ET-PAG1";#N/A,#N/A,FALSE,"ET-PAG2";#N/A,#N/A,FALSE,"ET-PAG3";#N/A,#N/A,FALSE,"ET-PAG4";#N/A,#N/A,FALSE,"ET-PAG5"}</definedName>
    <definedName name="wrn.GERAL." hidden="1">{#N/A,#N/A,FALSE,"ET-CAPA";#N/A,#N/A,FALSE,"ET-PAG1";#N/A,#N/A,FALSE,"ET-PAG2";#N/A,#N/A,FALSE,"ET-PAG3";#N/A,#N/A,FALSE,"ET-PAG4";#N/A,#N/A,FALSE,"ET-PAG5"}</definedName>
    <definedName name="wrn.GRÁFICOS." localSheetId="0" hidden="1">{#N/A,#N/A,FALSE,"Gráficos"}</definedName>
    <definedName name="wrn.GRÁFICOS." hidden="1">{#N/A,#N/A,FALSE,"Gráficos"}</definedName>
    <definedName name="wrn.mo2." localSheetId="0" hidden="1">{#N/A,#N/A,FALSE,"MO (2)"}</definedName>
    <definedName name="wrn.mo2." hidden="1">{#N/A,#N/A,FALSE,"MO (2)"}</definedName>
    <definedName name="wrn.PENDENCIAS.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wrn.PENDENCIAS.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wrn.PLANILHAS." localSheetId="0" hidden="1">{#N/A,#N/A,FALSE,"PL. LT 01 - TO134";#N/A,#N/A,FALSE,"PL. LT 02 - TO255";#N/A,#N/A,FALSE,"PL. LT 03 - TO255";#N/A,#N/A,FALSE,"PL. LT 04 - TO374";#N/A,#N/A,FALSE,"PL. LT 05 - TO050";#N/A,#N/A,FALSE,"PL. LT 06 - TO050";#N/A,#N/A,FALSE,"PL. LT 07 - TO280";#N/A,#N/A,FALSE,"PL. LT 08 - TO280";#N/A,#N/A,FALSE,"PL. LT 09 - TO280";#N/A,#N/A,FALSE,"PL. LT 10 - TO373";#N/A,#N/A,FALSE,"PL. LT 11 - TO373";#N/A,#N/A,FALSE,"PL LT 12 - TO373";#N/A,#N/A,FALSE,"PL LT 13 - TO050";#N/A,#N/A,FALSE,"PL LT 14 - TO050";#N/A,#N/A,FALSE,"PL LT 15 - TO050";#N/A,#N/A,FALSE,"PL LT 16 - TO255"}</definedName>
    <definedName name="wrn.PLANILHAS." hidden="1">{#N/A,#N/A,FALSE,"PL. LT 01 - TO134";#N/A,#N/A,FALSE,"PL. LT 02 - TO255";#N/A,#N/A,FALSE,"PL. LT 03 - TO255";#N/A,#N/A,FALSE,"PL. LT 04 - TO374";#N/A,#N/A,FALSE,"PL. LT 05 - TO050";#N/A,#N/A,FALSE,"PL. LT 06 - TO050";#N/A,#N/A,FALSE,"PL. LT 07 - TO280";#N/A,#N/A,FALSE,"PL. LT 08 - TO280";#N/A,#N/A,FALSE,"PL. LT 09 - TO280";#N/A,#N/A,FALSE,"PL. LT 10 - TO373";#N/A,#N/A,FALSE,"PL. LT 11 - TO373";#N/A,#N/A,FALSE,"PL LT 12 - TO373";#N/A,#N/A,FALSE,"PL LT 13 - TO050";#N/A,#N/A,FALSE,"PL LT 14 - TO050";#N/A,#N/A,FALSE,"PL LT 15 - TO050";#N/A,#N/A,FALSE,"PL LT 16 - TO255"}</definedName>
    <definedName name="wrn.relext." localSheetId="0" hidden="1">{#N/A,#N/A,TRUE,"Plan1"}</definedName>
    <definedName name="wrn.relext." hidden="1">{#N/A,#N/A,TRUE,"Plan1"}</definedName>
    <definedName name="wrn.RESUMO." localSheetId="0" hidden="1">{#N/A,#N/A,FALSE,"RESUMO"}</definedName>
    <definedName name="wrn.RESUMO." hidden="1">{#N/A,#N/A,FALSE,"RESUMO"}</definedName>
    <definedName name="wrn.Tipo." localSheetId="0" hidden="1">{#N/A,#N/A,TRUE,"Serviços"}</definedName>
    <definedName name="wrn.Tipo." hidden="1">{#N/A,#N/A,TRUE,"Serviços"}</definedName>
    <definedName name="wrn.TUDO." localSheetId="0" hidden="1">{#N/A,#N/A,FALSE,"RESUMO";#N/A,#N/A,FALSE,"ServTéc.";#N/A,#N/A,FALSE,"ServPrel.";#N/A,#N/A,FALSE,"InsProv.";#N/A,#N/A,FALSE,"Administ.";#N/A,#N/A,FALSE,"DespGerais";#N/A,#N/A,FALSE,"Gráficos"}</definedName>
    <definedName name="wrn.TUDO." hidden="1">{#N/A,#N/A,FALSE,"RESUMO";#N/A,#N/A,FALSE,"ServTéc.";#N/A,#N/A,FALSE,"ServPrel.";#N/A,#N/A,FALSE,"InsProv.";#N/A,#N/A,FALSE,"Administ.";#N/A,#N/A,FALSE,"DespGerais";#N/A,#N/A,FALSE,"Gráficos"}</definedName>
    <definedName name="WW">#REF!</definedName>
    <definedName name="WWWWWWWWWWWWWWWWWWWWWWWWWWWWWW">#REF!</definedName>
    <definedName name="x">#REF!</definedName>
    <definedName name="X1a">#REF!</definedName>
    <definedName name="X2a">#REF!</definedName>
    <definedName name="XXX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XXX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XXXX">[43]RESUMO_AUT1!#REF!</definedName>
    <definedName name="XXXXX">#REF!</definedName>
    <definedName name="yy" localSheetId="0" hidden="1">{#N/A,#N/A,TRUE,"Serviços"}</definedName>
    <definedName name="yy" hidden="1">{#N/A,#N/A,TRUE,"Serviços"}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" i="3" l="1"/>
  <c r="B4" i="2"/>
  <c r="F18" i="7"/>
  <c r="B19" i="7"/>
  <c r="I3869" i="4"/>
  <c r="C27" i="2" s="1"/>
  <c r="N3837" i="4"/>
  <c r="N3838" i="4"/>
  <c r="O3837" i="4"/>
  <c r="O3838" i="4"/>
  <c r="N3839" i="4"/>
  <c r="N3840" i="4"/>
  <c r="O3839" i="4"/>
  <c r="O3840" i="4"/>
  <c r="N3841" i="4"/>
  <c r="N3842" i="4"/>
  <c r="O3841" i="4"/>
  <c r="O3842" i="4"/>
  <c r="N3843" i="4"/>
  <c r="N3844" i="4"/>
  <c r="O3843" i="4"/>
  <c r="O3844" i="4"/>
  <c r="N3845" i="4"/>
  <c r="N3846" i="4"/>
  <c r="O3845" i="4"/>
  <c r="O3846" i="4"/>
  <c r="N3847" i="4"/>
  <c r="N3848" i="4"/>
  <c r="O3847" i="4"/>
  <c r="O3848" i="4"/>
  <c r="N3849" i="4"/>
  <c r="N3850" i="4"/>
  <c r="O3849" i="4"/>
  <c r="O3850" i="4"/>
  <c r="N3851" i="4"/>
  <c r="N3852" i="4"/>
  <c r="O3851" i="4"/>
  <c r="O3852" i="4"/>
  <c r="N3853" i="4"/>
  <c r="N3854" i="4"/>
  <c r="O3853" i="4"/>
  <c r="O3854" i="4"/>
  <c r="N3855" i="4"/>
  <c r="N3856" i="4"/>
  <c r="O3855" i="4"/>
  <c r="O3856" i="4"/>
  <c r="N3857" i="4"/>
  <c r="N3858" i="4"/>
  <c r="O3857" i="4"/>
  <c r="O3858" i="4"/>
  <c r="N3859" i="4"/>
  <c r="N3860" i="4"/>
  <c r="O3859" i="4"/>
  <c r="O3860" i="4"/>
  <c r="N3861" i="4"/>
  <c r="N3862" i="4"/>
  <c r="O3861" i="4"/>
  <c r="O3862" i="4"/>
  <c r="N3863" i="4"/>
  <c r="N3864" i="4"/>
  <c r="O3863" i="4"/>
  <c r="O3864" i="4"/>
  <c r="N3865" i="4"/>
  <c r="N3866" i="4"/>
  <c r="O3865" i="4"/>
  <c r="O3866" i="4"/>
  <c r="N3824" i="4"/>
  <c r="N3825" i="4"/>
  <c r="N3826" i="4"/>
  <c r="O3824" i="4"/>
  <c r="O3825" i="4"/>
  <c r="O3826" i="4"/>
  <c r="N3827" i="4"/>
  <c r="N3828" i="4"/>
  <c r="N3829" i="4"/>
  <c r="O3827" i="4"/>
  <c r="O3828" i="4"/>
  <c r="O3829" i="4"/>
  <c r="N3830" i="4"/>
  <c r="N3831" i="4"/>
  <c r="N3832" i="4"/>
  <c r="O3830" i="4"/>
  <c r="O3831" i="4"/>
  <c r="O3832" i="4"/>
  <c r="N3833" i="4"/>
  <c r="N3834" i="4"/>
  <c r="N3835" i="4"/>
  <c r="O3833" i="4"/>
  <c r="O3834" i="4"/>
  <c r="O3835" i="4"/>
  <c r="N3836" i="4"/>
  <c r="O3836" i="4"/>
  <c r="N3867" i="4"/>
  <c r="O3867" i="4"/>
  <c r="N3823" i="4"/>
  <c r="O3823" i="4"/>
  <c r="N3868" i="4" l="1"/>
  <c r="O3868" i="4"/>
  <c r="N3782" i="4" l="1"/>
  <c r="N3783" i="4"/>
  <c r="N3784" i="4"/>
  <c r="N3785" i="4"/>
  <c r="N3786" i="4"/>
  <c r="N3787" i="4"/>
  <c r="N3788" i="4"/>
  <c r="N3789" i="4"/>
  <c r="N3790" i="4"/>
  <c r="N3791" i="4"/>
  <c r="N3792" i="4"/>
  <c r="N3793" i="4"/>
  <c r="N3794" i="4"/>
  <c r="N3795" i="4"/>
  <c r="N3796" i="4"/>
  <c r="N3797" i="4"/>
  <c r="N3798" i="4"/>
  <c r="O3782" i="4"/>
  <c r="O3783" i="4"/>
  <c r="O3784" i="4"/>
  <c r="O3785" i="4"/>
  <c r="O3786" i="4"/>
  <c r="O3787" i="4"/>
  <c r="O3788" i="4"/>
  <c r="O3789" i="4"/>
  <c r="O3790" i="4"/>
  <c r="O3791" i="4"/>
  <c r="O3792" i="4"/>
  <c r="O3793" i="4"/>
  <c r="O3794" i="4"/>
  <c r="O3795" i="4"/>
  <c r="O3796" i="4"/>
  <c r="O3797" i="4"/>
  <c r="O3798" i="4"/>
  <c r="N3773" i="4"/>
  <c r="O3773" i="4"/>
  <c r="N3768" i="4"/>
  <c r="N3769" i="4"/>
  <c r="N3770" i="4"/>
  <c r="N3771" i="4"/>
  <c r="N3772" i="4"/>
  <c r="N3774" i="4"/>
  <c r="N3775" i="4"/>
  <c r="N3776" i="4"/>
  <c r="N3777" i="4"/>
  <c r="N3778" i="4"/>
  <c r="O3768" i="4"/>
  <c r="O3769" i="4"/>
  <c r="O3770" i="4"/>
  <c r="O3771" i="4"/>
  <c r="O3772" i="4"/>
  <c r="O3774" i="4"/>
  <c r="O3775" i="4"/>
  <c r="O3776" i="4"/>
  <c r="O3777" i="4"/>
  <c r="O3778" i="4"/>
  <c r="N3760" i="4"/>
  <c r="N3761" i="4"/>
  <c r="N3762" i="4"/>
  <c r="N3763" i="4"/>
  <c r="N3764" i="4"/>
  <c r="O3760" i="4"/>
  <c r="O3761" i="4"/>
  <c r="O3762" i="4"/>
  <c r="O3763" i="4"/>
  <c r="O3764" i="4"/>
  <c r="N3754" i="4"/>
  <c r="N3755" i="4"/>
  <c r="N3756" i="4"/>
  <c r="N3757" i="4"/>
  <c r="N3758" i="4"/>
  <c r="N3759" i="4"/>
  <c r="O3754" i="4"/>
  <c r="O3755" i="4"/>
  <c r="O3756" i="4"/>
  <c r="O3757" i="4"/>
  <c r="O3758" i="4"/>
  <c r="O3759" i="4"/>
  <c r="N3738" i="4"/>
  <c r="O3738" i="4"/>
  <c r="N2504" i="4"/>
  <c r="O2504" i="4"/>
  <c r="N3800" i="4"/>
  <c r="N3801" i="4"/>
  <c r="N3802" i="4"/>
  <c r="N3803" i="4"/>
  <c r="N3804" i="4"/>
  <c r="N3805" i="4"/>
  <c r="N3806" i="4"/>
  <c r="N3807" i="4"/>
  <c r="N3808" i="4"/>
  <c r="N3809" i="4"/>
  <c r="N3810" i="4"/>
  <c r="N3811" i="4"/>
  <c r="N3812" i="4"/>
  <c r="N3813" i="4"/>
  <c r="N3814" i="4"/>
  <c r="N3815" i="4"/>
  <c r="N3816" i="4"/>
  <c r="N3817" i="4"/>
  <c r="N3818" i="4"/>
  <c r="N3819" i="4"/>
  <c r="N3820" i="4"/>
  <c r="N3821" i="4"/>
  <c r="N3822" i="4"/>
  <c r="O3800" i="4"/>
  <c r="O3801" i="4"/>
  <c r="O3802" i="4"/>
  <c r="O3803" i="4"/>
  <c r="O3804" i="4"/>
  <c r="O3805" i="4"/>
  <c r="O3806" i="4"/>
  <c r="O3807" i="4"/>
  <c r="O3808" i="4"/>
  <c r="O3809" i="4"/>
  <c r="O3810" i="4"/>
  <c r="O3811" i="4"/>
  <c r="O3812" i="4"/>
  <c r="O3813" i="4"/>
  <c r="O3814" i="4"/>
  <c r="O3815" i="4"/>
  <c r="O3816" i="4"/>
  <c r="O3817" i="4"/>
  <c r="O3818" i="4"/>
  <c r="O3819" i="4"/>
  <c r="O3820" i="4"/>
  <c r="O3821" i="4"/>
  <c r="O3822" i="4"/>
  <c r="N3742" i="4" l="1"/>
  <c r="N3743" i="4"/>
  <c r="N3744" i="4"/>
  <c r="N3745" i="4"/>
  <c r="N3746" i="4"/>
  <c r="N3747" i="4"/>
  <c r="N3748" i="4"/>
  <c r="N3749" i="4"/>
  <c r="N3750" i="4"/>
  <c r="N3751" i="4"/>
  <c r="N3752" i="4"/>
  <c r="N3753" i="4"/>
  <c r="N3765" i="4"/>
  <c r="N3766" i="4"/>
  <c r="N3767" i="4"/>
  <c r="N3779" i="4"/>
  <c r="N3780" i="4"/>
  <c r="N3781" i="4"/>
  <c r="O3742" i="4"/>
  <c r="O3743" i="4"/>
  <c r="O3744" i="4"/>
  <c r="O3745" i="4"/>
  <c r="O3746" i="4"/>
  <c r="O3747" i="4"/>
  <c r="O3748" i="4"/>
  <c r="O3749" i="4"/>
  <c r="O3750" i="4"/>
  <c r="O3751" i="4"/>
  <c r="O3752" i="4"/>
  <c r="O3753" i="4"/>
  <c r="O3765" i="4"/>
  <c r="O3766" i="4"/>
  <c r="O3767" i="4"/>
  <c r="O3779" i="4"/>
  <c r="O3780" i="4"/>
  <c r="O3781" i="4"/>
  <c r="N3710" i="4" l="1"/>
  <c r="N3711" i="4"/>
  <c r="N3712" i="4"/>
  <c r="N3713" i="4"/>
  <c r="N3714" i="4"/>
  <c r="N3715" i="4"/>
  <c r="N3716" i="4"/>
  <c r="N3717" i="4"/>
  <c r="N3718" i="4"/>
  <c r="N3719" i="4"/>
  <c r="N3720" i="4"/>
  <c r="N3721" i="4"/>
  <c r="N3722" i="4"/>
  <c r="N3723" i="4"/>
  <c r="N3724" i="4"/>
  <c r="N3725" i="4"/>
  <c r="N3726" i="4"/>
  <c r="N3727" i="4"/>
  <c r="N3728" i="4"/>
  <c r="N3729" i="4"/>
  <c r="N3730" i="4"/>
  <c r="N3731" i="4"/>
  <c r="N3732" i="4"/>
  <c r="N3733" i="4"/>
  <c r="N3734" i="4"/>
  <c r="N3735" i="4"/>
  <c r="N3736" i="4"/>
  <c r="N3737" i="4"/>
  <c r="O3710" i="4"/>
  <c r="O3711" i="4"/>
  <c r="O3712" i="4"/>
  <c r="O3713" i="4"/>
  <c r="O3714" i="4"/>
  <c r="O3715" i="4"/>
  <c r="O3716" i="4"/>
  <c r="O3717" i="4"/>
  <c r="O3718" i="4"/>
  <c r="O3719" i="4"/>
  <c r="O3720" i="4"/>
  <c r="O3721" i="4"/>
  <c r="O3722" i="4"/>
  <c r="O3723" i="4"/>
  <c r="O3724" i="4"/>
  <c r="O3725" i="4"/>
  <c r="O3726" i="4"/>
  <c r="O3727" i="4"/>
  <c r="O3728" i="4"/>
  <c r="O3729" i="4"/>
  <c r="O3730" i="4"/>
  <c r="O3731" i="4"/>
  <c r="O3732" i="4"/>
  <c r="O3733" i="4"/>
  <c r="O3734" i="4"/>
  <c r="O3735" i="4"/>
  <c r="O3736" i="4"/>
  <c r="O3737" i="4"/>
  <c r="N3705" i="4"/>
  <c r="N3706" i="4"/>
  <c r="O3705" i="4"/>
  <c r="O3706" i="4"/>
  <c r="N3703" i="4"/>
  <c r="O3703" i="4"/>
  <c r="N3701" i="4"/>
  <c r="O3701" i="4"/>
  <c r="N3697" i="4"/>
  <c r="N3698" i="4"/>
  <c r="O3697" i="4"/>
  <c r="O3698" i="4"/>
  <c r="N3594" i="4"/>
  <c r="O3594" i="4"/>
  <c r="N3656" i="4" l="1"/>
  <c r="O3656" i="4"/>
  <c r="N3632" i="4" l="1"/>
  <c r="O3632" i="4"/>
  <c r="N3633" i="4"/>
  <c r="O3633" i="4"/>
  <c r="N3625" i="4"/>
  <c r="N3626" i="4"/>
  <c r="O3625" i="4"/>
  <c r="O3626" i="4"/>
  <c r="N3624" i="4"/>
  <c r="O3624" i="4"/>
  <c r="N3608" i="4"/>
  <c r="O3608" i="4"/>
  <c r="N3603" i="4"/>
  <c r="O3603" i="4"/>
  <c r="N3589" i="4"/>
  <c r="O3589" i="4"/>
  <c r="N3588" i="4"/>
  <c r="O3588" i="4"/>
  <c r="N3567" i="4"/>
  <c r="O3567" i="4"/>
  <c r="N3636" i="4"/>
  <c r="N3638" i="4"/>
  <c r="N3639" i="4"/>
  <c r="N3640" i="4"/>
  <c r="N3641" i="4"/>
  <c r="N3642" i="4"/>
  <c r="N3643" i="4"/>
  <c r="N3644" i="4"/>
  <c r="N3645" i="4"/>
  <c r="N3646" i="4"/>
  <c r="N3647" i="4"/>
  <c r="N3648" i="4"/>
  <c r="N3649" i="4"/>
  <c r="N3650" i="4"/>
  <c r="N3652" i="4"/>
  <c r="N3653" i="4"/>
  <c r="N3654" i="4"/>
  <c r="N3655" i="4"/>
  <c r="N3658" i="4"/>
  <c r="N3659" i="4"/>
  <c r="N3660" i="4"/>
  <c r="N3661" i="4"/>
  <c r="N3662" i="4"/>
  <c r="N3663" i="4"/>
  <c r="N3664" i="4"/>
  <c r="N3665" i="4"/>
  <c r="N3666" i="4"/>
  <c r="N3667" i="4"/>
  <c r="N3668" i="4"/>
  <c r="N3672" i="4"/>
  <c r="N3673" i="4"/>
  <c r="N3674" i="4"/>
  <c r="N3675" i="4"/>
  <c r="N3676" i="4"/>
  <c r="N3677" i="4"/>
  <c r="N3678" i="4"/>
  <c r="N3679" i="4"/>
  <c r="N3680" i="4"/>
  <c r="N3681" i="4"/>
  <c r="N3682" i="4"/>
  <c r="N3684" i="4"/>
  <c r="N3686" i="4"/>
  <c r="N3687" i="4"/>
  <c r="N3688" i="4"/>
  <c r="N3689" i="4"/>
  <c r="N3690" i="4"/>
  <c r="N3691" i="4"/>
  <c r="N3692" i="4"/>
  <c r="N3693" i="4"/>
  <c r="N3694" i="4"/>
  <c r="N3695" i="4"/>
  <c r="N3696" i="4"/>
  <c r="N3699" i="4"/>
  <c r="N3700" i="4"/>
  <c r="N3702" i="4"/>
  <c r="N3704" i="4"/>
  <c r="N3707" i="4"/>
  <c r="N3708" i="4"/>
  <c r="N3709" i="4"/>
  <c r="N3739" i="4"/>
  <c r="N3740" i="4"/>
  <c r="N3741" i="4"/>
  <c r="O3636" i="4"/>
  <c r="O3638" i="4"/>
  <c r="O3639" i="4"/>
  <c r="O3640" i="4"/>
  <c r="O3641" i="4"/>
  <c r="O3642" i="4"/>
  <c r="O3643" i="4"/>
  <c r="O3644" i="4"/>
  <c r="O3645" i="4"/>
  <c r="O3646" i="4"/>
  <c r="O3647" i="4"/>
  <c r="O3648" i="4"/>
  <c r="O3649" i="4"/>
  <c r="O3650" i="4"/>
  <c r="O3652" i="4"/>
  <c r="O3653" i="4"/>
  <c r="O3654" i="4"/>
  <c r="O3655" i="4"/>
  <c r="O3658" i="4"/>
  <c r="O3659" i="4"/>
  <c r="O3660" i="4"/>
  <c r="O3661" i="4"/>
  <c r="O3662" i="4"/>
  <c r="O3663" i="4"/>
  <c r="O3664" i="4"/>
  <c r="O3665" i="4"/>
  <c r="O3666" i="4"/>
  <c r="O3667" i="4"/>
  <c r="O3668" i="4"/>
  <c r="O3672" i="4"/>
  <c r="O3673" i="4"/>
  <c r="O3674" i="4"/>
  <c r="O3675" i="4"/>
  <c r="O3676" i="4"/>
  <c r="O3677" i="4"/>
  <c r="O3678" i="4"/>
  <c r="O3679" i="4"/>
  <c r="O3680" i="4"/>
  <c r="O3681" i="4"/>
  <c r="O3682" i="4"/>
  <c r="O3684" i="4"/>
  <c r="O3686" i="4"/>
  <c r="O3687" i="4"/>
  <c r="O3688" i="4"/>
  <c r="O3689" i="4"/>
  <c r="O3690" i="4"/>
  <c r="O3691" i="4"/>
  <c r="O3692" i="4"/>
  <c r="O3693" i="4"/>
  <c r="O3694" i="4"/>
  <c r="O3695" i="4"/>
  <c r="O3696" i="4"/>
  <c r="O3699" i="4"/>
  <c r="O3700" i="4"/>
  <c r="O3702" i="4"/>
  <c r="O3704" i="4"/>
  <c r="O3707" i="4"/>
  <c r="O3708" i="4"/>
  <c r="O3709" i="4"/>
  <c r="O3739" i="4"/>
  <c r="O3740" i="4"/>
  <c r="O3741" i="4"/>
  <c r="N3474" i="4" l="1"/>
  <c r="O3474" i="4"/>
  <c r="N3459" i="4"/>
  <c r="O3459" i="4"/>
  <c r="N3412" i="4"/>
  <c r="O3412" i="4"/>
  <c r="O3685" i="4"/>
  <c r="N3685" i="4"/>
  <c r="O3683" i="4"/>
  <c r="N3683" i="4"/>
  <c r="O3671" i="4"/>
  <c r="N3671" i="4"/>
  <c r="O3670" i="4"/>
  <c r="N3670" i="4"/>
  <c r="O3669" i="4"/>
  <c r="N3669" i="4"/>
  <c r="O3657" i="4"/>
  <c r="N3657" i="4"/>
  <c r="O3651" i="4"/>
  <c r="N3651" i="4"/>
  <c r="O3637" i="4"/>
  <c r="N3637" i="4"/>
  <c r="O3635" i="4"/>
  <c r="N3635" i="4"/>
  <c r="O3634" i="4"/>
  <c r="N3634" i="4"/>
  <c r="O3631" i="4"/>
  <c r="N3631" i="4"/>
  <c r="O3630" i="4"/>
  <c r="N3630" i="4"/>
  <c r="O3629" i="4"/>
  <c r="N3629" i="4"/>
  <c r="O3628" i="4"/>
  <c r="N3628" i="4"/>
  <c r="O3627" i="4"/>
  <c r="N3627" i="4"/>
  <c r="O3623" i="4"/>
  <c r="N3623" i="4"/>
  <c r="O3622" i="4"/>
  <c r="N3622" i="4"/>
  <c r="O3621" i="4"/>
  <c r="N3621" i="4"/>
  <c r="O3620" i="4"/>
  <c r="N3620" i="4"/>
  <c r="O3619" i="4"/>
  <c r="N3619" i="4"/>
  <c r="O3618" i="4"/>
  <c r="N3618" i="4"/>
  <c r="O3617" i="4"/>
  <c r="N3617" i="4"/>
  <c r="O3616" i="4"/>
  <c r="N3616" i="4"/>
  <c r="O3615" i="4"/>
  <c r="N3615" i="4"/>
  <c r="O3614" i="4"/>
  <c r="N3614" i="4"/>
  <c r="O3613" i="4"/>
  <c r="N3613" i="4"/>
  <c r="O3612" i="4"/>
  <c r="N3612" i="4"/>
  <c r="O3611" i="4"/>
  <c r="N3611" i="4"/>
  <c r="O3610" i="4"/>
  <c r="N3610" i="4"/>
  <c r="O3609" i="4"/>
  <c r="N3609" i="4"/>
  <c r="O3607" i="4"/>
  <c r="N3607" i="4"/>
  <c r="O3606" i="4"/>
  <c r="N3606" i="4"/>
  <c r="O3605" i="4"/>
  <c r="N3605" i="4"/>
  <c r="O3604" i="4"/>
  <c r="N3604" i="4"/>
  <c r="O3602" i="4"/>
  <c r="N3602" i="4"/>
  <c r="O3601" i="4"/>
  <c r="N3601" i="4"/>
  <c r="O3600" i="4"/>
  <c r="N3600" i="4"/>
  <c r="O3599" i="4"/>
  <c r="N3599" i="4"/>
  <c r="O3598" i="4"/>
  <c r="N3598" i="4"/>
  <c r="O3597" i="4"/>
  <c r="N3597" i="4"/>
  <c r="O3596" i="4"/>
  <c r="N3596" i="4"/>
  <c r="O3595" i="4"/>
  <c r="N3595" i="4"/>
  <c r="O3593" i="4"/>
  <c r="N3593" i="4"/>
  <c r="O3592" i="4"/>
  <c r="N3592" i="4"/>
  <c r="O3591" i="4"/>
  <c r="N3591" i="4"/>
  <c r="O3590" i="4"/>
  <c r="N3590" i="4"/>
  <c r="O3587" i="4"/>
  <c r="N3587" i="4"/>
  <c r="O3586" i="4"/>
  <c r="N3586" i="4"/>
  <c r="O3585" i="4"/>
  <c r="N3585" i="4"/>
  <c r="O3584" i="4"/>
  <c r="N3584" i="4"/>
  <c r="O3583" i="4"/>
  <c r="N3583" i="4"/>
  <c r="O3582" i="4"/>
  <c r="N3582" i="4"/>
  <c r="O3581" i="4"/>
  <c r="N3581" i="4"/>
  <c r="O3580" i="4"/>
  <c r="N3580" i="4"/>
  <c r="O3579" i="4"/>
  <c r="N3579" i="4"/>
  <c r="O3578" i="4"/>
  <c r="N3578" i="4"/>
  <c r="O3577" i="4"/>
  <c r="N3577" i="4"/>
  <c r="O3576" i="4"/>
  <c r="N3576" i="4"/>
  <c r="O3575" i="4"/>
  <c r="N3575" i="4"/>
  <c r="O3574" i="4"/>
  <c r="N3574" i="4"/>
  <c r="O3573" i="4"/>
  <c r="N3573" i="4"/>
  <c r="O3572" i="4"/>
  <c r="N3572" i="4"/>
  <c r="O3571" i="4"/>
  <c r="N3571" i="4"/>
  <c r="O3570" i="4"/>
  <c r="N3570" i="4"/>
  <c r="O3569" i="4"/>
  <c r="N3569" i="4"/>
  <c r="O3568" i="4"/>
  <c r="N3568" i="4"/>
  <c r="O3566" i="4"/>
  <c r="N3566" i="4"/>
  <c r="O3565" i="4"/>
  <c r="N3565" i="4"/>
  <c r="O3564" i="4"/>
  <c r="N3564" i="4"/>
  <c r="O3563" i="4"/>
  <c r="N3563" i="4"/>
  <c r="O3562" i="4"/>
  <c r="N3562" i="4"/>
  <c r="O3561" i="4"/>
  <c r="N3561" i="4"/>
  <c r="O3560" i="4"/>
  <c r="N3560" i="4"/>
  <c r="O3559" i="4"/>
  <c r="N3559" i="4"/>
  <c r="O3558" i="4"/>
  <c r="N3558" i="4"/>
  <c r="O3557" i="4"/>
  <c r="N3557" i="4"/>
  <c r="O3556" i="4"/>
  <c r="N3556" i="4"/>
  <c r="O3555" i="4"/>
  <c r="N3555" i="4"/>
  <c r="O3554" i="4"/>
  <c r="N3554" i="4"/>
  <c r="O3553" i="4"/>
  <c r="N3553" i="4"/>
  <c r="O3552" i="4"/>
  <c r="N3552" i="4"/>
  <c r="O3551" i="4"/>
  <c r="N3551" i="4"/>
  <c r="O3550" i="4"/>
  <c r="N3550" i="4"/>
  <c r="O3549" i="4"/>
  <c r="N3549" i="4"/>
  <c r="O3548" i="4"/>
  <c r="N3548" i="4"/>
  <c r="O3547" i="4"/>
  <c r="N3547" i="4"/>
  <c r="O3546" i="4"/>
  <c r="N3546" i="4"/>
  <c r="O3545" i="4"/>
  <c r="N3545" i="4"/>
  <c r="O3544" i="4"/>
  <c r="N3544" i="4"/>
  <c r="O3543" i="4"/>
  <c r="N3543" i="4"/>
  <c r="O3542" i="4"/>
  <c r="N3542" i="4"/>
  <c r="O3541" i="4"/>
  <c r="N3541" i="4"/>
  <c r="O3540" i="4"/>
  <c r="N3540" i="4"/>
  <c r="O3539" i="4"/>
  <c r="N3539" i="4"/>
  <c r="O3538" i="4"/>
  <c r="N3538" i="4"/>
  <c r="O3537" i="4"/>
  <c r="N3537" i="4"/>
  <c r="O3536" i="4"/>
  <c r="N3536" i="4"/>
  <c r="O3535" i="4"/>
  <c r="N3535" i="4"/>
  <c r="O3534" i="4"/>
  <c r="N3534" i="4"/>
  <c r="O3533" i="4"/>
  <c r="N3533" i="4"/>
  <c r="O3532" i="4"/>
  <c r="N3532" i="4"/>
  <c r="O3531" i="4"/>
  <c r="N3531" i="4"/>
  <c r="O3530" i="4"/>
  <c r="N3530" i="4"/>
  <c r="O3529" i="4"/>
  <c r="N3529" i="4"/>
  <c r="O3528" i="4"/>
  <c r="N3528" i="4"/>
  <c r="O3527" i="4"/>
  <c r="N3527" i="4"/>
  <c r="O3526" i="4"/>
  <c r="N3526" i="4"/>
  <c r="O3525" i="4"/>
  <c r="N3525" i="4"/>
  <c r="O3524" i="4"/>
  <c r="N3524" i="4"/>
  <c r="O3523" i="4"/>
  <c r="N3523" i="4"/>
  <c r="O3522" i="4"/>
  <c r="N3522" i="4"/>
  <c r="O3521" i="4"/>
  <c r="N3521" i="4"/>
  <c r="O3520" i="4"/>
  <c r="N3520" i="4"/>
  <c r="O3519" i="4"/>
  <c r="N3519" i="4"/>
  <c r="O3518" i="4"/>
  <c r="N3518" i="4"/>
  <c r="O3517" i="4"/>
  <c r="N3517" i="4"/>
  <c r="O3516" i="4"/>
  <c r="N3516" i="4"/>
  <c r="O3515" i="4"/>
  <c r="N3515" i="4"/>
  <c r="O3514" i="4"/>
  <c r="N3514" i="4"/>
  <c r="O3513" i="4"/>
  <c r="N3513" i="4"/>
  <c r="O3512" i="4"/>
  <c r="N3512" i="4"/>
  <c r="O3511" i="4"/>
  <c r="N3511" i="4"/>
  <c r="O3510" i="4"/>
  <c r="N3510" i="4"/>
  <c r="O3509" i="4"/>
  <c r="N3509" i="4"/>
  <c r="O3508" i="4"/>
  <c r="N3508" i="4"/>
  <c r="O3507" i="4"/>
  <c r="N3507" i="4"/>
  <c r="O3506" i="4"/>
  <c r="N3506" i="4"/>
  <c r="O3505" i="4"/>
  <c r="N3505" i="4"/>
  <c r="O3504" i="4"/>
  <c r="N3504" i="4"/>
  <c r="O3503" i="4"/>
  <c r="N3503" i="4"/>
  <c r="O3502" i="4"/>
  <c r="N3502" i="4"/>
  <c r="O3500" i="4"/>
  <c r="N3500" i="4"/>
  <c r="O3499" i="4"/>
  <c r="N3499" i="4"/>
  <c r="O3501" i="4"/>
  <c r="N3501" i="4"/>
  <c r="O3498" i="4"/>
  <c r="N3498" i="4"/>
  <c r="O3497" i="4"/>
  <c r="N3497" i="4"/>
  <c r="O3496" i="4"/>
  <c r="N3496" i="4"/>
  <c r="O3495" i="4"/>
  <c r="N3495" i="4"/>
  <c r="O3494" i="4"/>
  <c r="N3494" i="4"/>
  <c r="O3493" i="4"/>
  <c r="N3493" i="4"/>
  <c r="O3492" i="4"/>
  <c r="N3492" i="4"/>
  <c r="O3491" i="4"/>
  <c r="N3491" i="4"/>
  <c r="O3490" i="4"/>
  <c r="N3490" i="4"/>
  <c r="O3489" i="4"/>
  <c r="N3489" i="4"/>
  <c r="O3488" i="4"/>
  <c r="N3488" i="4"/>
  <c r="O3487" i="4"/>
  <c r="N3487" i="4"/>
  <c r="O3486" i="4"/>
  <c r="N3486" i="4"/>
  <c r="O3485" i="4"/>
  <c r="N3485" i="4"/>
  <c r="O3475" i="4"/>
  <c r="N3475" i="4"/>
  <c r="O3484" i="4"/>
  <c r="N3484" i="4"/>
  <c r="O3483" i="4"/>
  <c r="N3483" i="4"/>
  <c r="O3482" i="4"/>
  <c r="N3482" i="4"/>
  <c r="O3481" i="4"/>
  <c r="N3481" i="4"/>
  <c r="O3480" i="4"/>
  <c r="N3480" i="4"/>
  <c r="O3479" i="4"/>
  <c r="N3479" i="4"/>
  <c r="O3478" i="4"/>
  <c r="N3478" i="4"/>
  <c r="O3477" i="4"/>
  <c r="N3477" i="4"/>
  <c r="O3476" i="4"/>
  <c r="N3476" i="4"/>
  <c r="O3473" i="4"/>
  <c r="N3473" i="4"/>
  <c r="O3472" i="4"/>
  <c r="N3472" i="4"/>
  <c r="O3471" i="4"/>
  <c r="N3471" i="4"/>
  <c r="O3470" i="4"/>
  <c r="N3470" i="4"/>
  <c r="O3469" i="4"/>
  <c r="N3469" i="4"/>
  <c r="O3468" i="4"/>
  <c r="N3468" i="4"/>
  <c r="O3467" i="4"/>
  <c r="N3467" i="4"/>
  <c r="O3466" i="4"/>
  <c r="N3466" i="4"/>
  <c r="O3465" i="4"/>
  <c r="N3465" i="4"/>
  <c r="O3464" i="4"/>
  <c r="N3464" i="4"/>
  <c r="O3463" i="4"/>
  <c r="N3463" i="4"/>
  <c r="O3462" i="4"/>
  <c r="N3462" i="4"/>
  <c r="O3461" i="4"/>
  <c r="N3461" i="4"/>
  <c r="O3460" i="4"/>
  <c r="N3460" i="4"/>
  <c r="O3458" i="4"/>
  <c r="N3458" i="4"/>
  <c r="O3457" i="4"/>
  <c r="N3457" i="4"/>
  <c r="O3456" i="4"/>
  <c r="N3456" i="4"/>
  <c r="O3455" i="4"/>
  <c r="N3455" i="4"/>
  <c r="O3454" i="4"/>
  <c r="N3454" i="4"/>
  <c r="O3453" i="4"/>
  <c r="N3453" i="4"/>
  <c r="O3452" i="4"/>
  <c r="N3452" i="4"/>
  <c r="O3451" i="4"/>
  <c r="N3451" i="4"/>
  <c r="O3450" i="4"/>
  <c r="N3450" i="4"/>
  <c r="O3449" i="4"/>
  <c r="N3449" i="4"/>
  <c r="O3448" i="4"/>
  <c r="N3448" i="4"/>
  <c r="O3447" i="4"/>
  <c r="N3447" i="4"/>
  <c r="O3446" i="4"/>
  <c r="N3446" i="4"/>
  <c r="O3445" i="4"/>
  <c r="N3445" i="4"/>
  <c r="O3444" i="4"/>
  <c r="N3444" i="4"/>
  <c r="O3443" i="4"/>
  <c r="N3443" i="4"/>
  <c r="O3442" i="4"/>
  <c r="N3442" i="4"/>
  <c r="O3441" i="4"/>
  <c r="N3441" i="4"/>
  <c r="O3440" i="4"/>
  <c r="N3440" i="4"/>
  <c r="O3439" i="4"/>
  <c r="N3439" i="4"/>
  <c r="O3438" i="4"/>
  <c r="N3438" i="4"/>
  <c r="O3437" i="4"/>
  <c r="N3437" i="4"/>
  <c r="O3436" i="4"/>
  <c r="N3436" i="4"/>
  <c r="O3435" i="4"/>
  <c r="N3435" i="4"/>
  <c r="O3434" i="4"/>
  <c r="N3434" i="4"/>
  <c r="O3433" i="4"/>
  <c r="N3433" i="4"/>
  <c r="O3432" i="4"/>
  <c r="N3432" i="4"/>
  <c r="O3431" i="4"/>
  <c r="N3431" i="4"/>
  <c r="O3430" i="4"/>
  <c r="N3430" i="4"/>
  <c r="O3429" i="4"/>
  <c r="N3429" i="4"/>
  <c r="O3428" i="4"/>
  <c r="N3428" i="4"/>
  <c r="O3427" i="4"/>
  <c r="N3427" i="4"/>
  <c r="O3426" i="4"/>
  <c r="N3426" i="4"/>
  <c r="O3425" i="4"/>
  <c r="N3425" i="4"/>
  <c r="O3424" i="4"/>
  <c r="N3424" i="4"/>
  <c r="O3423" i="4"/>
  <c r="N3423" i="4"/>
  <c r="O3422" i="4"/>
  <c r="N3422" i="4"/>
  <c r="O3421" i="4"/>
  <c r="N3421" i="4"/>
  <c r="O3420" i="4"/>
  <c r="N3420" i="4"/>
  <c r="O3419" i="4"/>
  <c r="N3419" i="4"/>
  <c r="O3418" i="4"/>
  <c r="N3418" i="4"/>
  <c r="O3417" i="4"/>
  <c r="N3417" i="4"/>
  <c r="O3416" i="4"/>
  <c r="N3416" i="4"/>
  <c r="O3415" i="4"/>
  <c r="N3415" i="4"/>
  <c r="O3414" i="4"/>
  <c r="N3414" i="4"/>
  <c r="O3413" i="4"/>
  <c r="N3413" i="4"/>
  <c r="O3411" i="4"/>
  <c r="N3411" i="4"/>
  <c r="O3410" i="4"/>
  <c r="N3410" i="4"/>
  <c r="O3409" i="4"/>
  <c r="N3409" i="4"/>
  <c r="O3408" i="4"/>
  <c r="N3408" i="4"/>
  <c r="O3407" i="4"/>
  <c r="N3407" i="4"/>
  <c r="O3406" i="4"/>
  <c r="N3406" i="4"/>
  <c r="O3405" i="4"/>
  <c r="N3405" i="4"/>
  <c r="O3404" i="4"/>
  <c r="N3404" i="4"/>
  <c r="O3403" i="4"/>
  <c r="N3403" i="4"/>
  <c r="O3402" i="4"/>
  <c r="N3402" i="4"/>
  <c r="O3401" i="4"/>
  <c r="N3401" i="4"/>
  <c r="O3400" i="4"/>
  <c r="N3400" i="4"/>
  <c r="O3399" i="4"/>
  <c r="N3399" i="4"/>
  <c r="O3398" i="4"/>
  <c r="N3398" i="4"/>
  <c r="O3397" i="4"/>
  <c r="N3397" i="4"/>
  <c r="O3396" i="4"/>
  <c r="N3396" i="4"/>
  <c r="O3395" i="4"/>
  <c r="N3395" i="4"/>
  <c r="O3394" i="4"/>
  <c r="N3394" i="4"/>
  <c r="O3393" i="4"/>
  <c r="N3393" i="4"/>
  <c r="O3392" i="4"/>
  <c r="N3392" i="4"/>
  <c r="O3391" i="4"/>
  <c r="N3391" i="4"/>
  <c r="O3390" i="4"/>
  <c r="N3390" i="4"/>
  <c r="O3389" i="4"/>
  <c r="N3389" i="4"/>
  <c r="O3388" i="4"/>
  <c r="N3388" i="4"/>
  <c r="O3387" i="4"/>
  <c r="N3387" i="4"/>
  <c r="O3386" i="4"/>
  <c r="N3386" i="4"/>
  <c r="O3385" i="4"/>
  <c r="N3385" i="4"/>
  <c r="O3384" i="4"/>
  <c r="N3384" i="4"/>
  <c r="O3383" i="4"/>
  <c r="N3383" i="4"/>
  <c r="O3382" i="4"/>
  <c r="N3382" i="4"/>
  <c r="O3381" i="4"/>
  <c r="N3381" i="4"/>
  <c r="O3380" i="4"/>
  <c r="N3380" i="4"/>
  <c r="O3379" i="4"/>
  <c r="N3379" i="4"/>
  <c r="O3378" i="4"/>
  <c r="N3378" i="4"/>
  <c r="O3377" i="4"/>
  <c r="N3377" i="4"/>
  <c r="O3376" i="4"/>
  <c r="N3376" i="4"/>
  <c r="O3375" i="4"/>
  <c r="N3375" i="4"/>
  <c r="O3374" i="4"/>
  <c r="N3374" i="4"/>
  <c r="O3373" i="4"/>
  <c r="N3373" i="4"/>
  <c r="O3372" i="4"/>
  <c r="N3372" i="4"/>
  <c r="O3371" i="4"/>
  <c r="N3371" i="4"/>
  <c r="O3370" i="4"/>
  <c r="N3370" i="4"/>
  <c r="O3369" i="4"/>
  <c r="N3369" i="4"/>
  <c r="O3368" i="4"/>
  <c r="N3368" i="4"/>
  <c r="O3367" i="4"/>
  <c r="N3367" i="4"/>
  <c r="O3366" i="4"/>
  <c r="N3366" i="4"/>
  <c r="O3365" i="4"/>
  <c r="N3365" i="4"/>
  <c r="O3364" i="4"/>
  <c r="N3364" i="4"/>
  <c r="O3363" i="4"/>
  <c r="N3363" i="4"/>
  <c r="O3362" i="4"/>
  <c r="N3362" i="4"/>
  <c r="O3361" i="4"/>
  <c r="N3361" i="4"/>
  <c r="O3360" i="4"/>
  <c r="N3360" i="4"/>
  <c r="O3359" i="4"/>
  <c r="N3359" i="4"/>
  <c r="O3358" i="4"/>
  <c r="N3358" i="4"/>
  <c r="O3357" i="4"/>
  <c r="N3357" i="4"/>
  <c r="O3356" i="4"/>
  <c r="N3356" i="4"/>
  <c r="O3355" i="4"/>
  <c r="N3355" i="4"/>
  <c r="O3354" i="4"/>
  <c r="N3354" i="4"/>
  <c r="O3353" i="4"/>
  <c r="N3353" i="4"/>
  <c r="O3352" i="4"/>
  <c r="N3352" i="4"/>
  <c r="O3351" i="4"/>
  <c r="N3351" i="4"/>
  <c r="O3350" i="4"/>
  <c r="N3350" i="4"/>
  <c r="O3349" i="4"/>
  <c r="N3349" i="4"/>
  <c r="O3348" i="4"/>
  <c r="N3348" i="4"/>
  <c r="O3347" i="4"/>
  <c r="N3347" i="4"/>
  <c r="O3346" i="4"/>
  <c r="N3346" i="4"/>
  <c r="O3345" i="4"/>
  <c r="N3345" i="4"/>
  <c r="O3344" i="4"/>
  <c r="N3344" i="4"/>
  <c r="O3343" i="4"/>
  <c r="N3343" i="4"/>
  <c r="O3342" i="4"/>
  <c r="N3342" i="4"/>
  <c r="O3341" i="4"/>
  <c r="N3341" i="4"/>
  <c r="O3340" i="4"/>
  <c r="N3340" i="4"/>
  <c r="O3339" i="4"/>
  <c r="N3339" i="4"/>
  <c r="O3338" i="4"/>
  <c r="N3338" i="4"/>
  <c r="O3337" i="4"/>
  <c r="N3337" i="4"/>
  <c r="O3336" i="4"/>
  <c r="N3336" i="4"/>
  <c r="O3335" i="4"/>
  <c r="N3335" i="4"/>
  <c r="O3334" i="4"/>
  <c r="N3334" i="4"/>
  <c r="O3333" i="4"/>
  <c r="N3333" i="4"/>
  <c r="O3332" i="4"/>
  <c r="N3332" i="4"/>
  <c r="O3331" i="4"/>
  <c r="N3331" i="4"/>
  <c r="O3330" i="4"/>
  <c r="N3330" i="4"/>
  <c r="O3329" i="4"/>
  <c r="N3329" i="4"/>
  <c r="O3328" i="4"/>
  <c r="N3328" i="4"/>
  <c r="O3327" i="4"/>
  <c r="N3327" i="4"/>
  <c r="O3326" i="4"/>
  <c r="N3326" i="4"/>
  <c r="O3325" i="4"/>
  <c r="N3325" i="4"/>
  <c r="O3324" i="4"/>
  <c r="N3324" i="4"/>
  <c r="O3323" i="4"/>
  <c r="N3323" i="4"/>
  <c r="O3322" i="4"/>
  <c r="N3322" i="4"/>
  <c r="O3321" i="4"/>
  <c r="N3321" i="4"/>
  <c r="O3320" i="4"/>
  <c r="N3320" i="4"/>
  <c r="O3319" i="4"/>
  <c r="N3319" i="4"/>
  <c r="O3318" i="4"/>
  <c r="N3318" i="4"/>
  <c r="O3317" i="4"/>
  <c r="N3317" i="4"/>
  <c r="O3316" i="4"/>
  <c r="N3316" i="4"/>
  <c r="O3315" i="4"/>
  <c r="N3315" i="4"/>
  <c r="O3314" i="4"/>
  <c r="N3314" i="4"/>
  <c r="O3313" i="4"/>
  <c r="N3313" i="4"/>
  <c r="O3312" i="4"/>
  <c r="N3312" i="4"/>
  <c r="O3311" i="4"/>
  <c r="N3311" i="4"/>
  <c r="O3310" i="4"/>
  <c r="N3310" i="4"/>
  <c r="O3309" i="4"/>
  <c r="N3309" i="4"/>
  <c r="O3308" i="4"/>
  <c r="N3308" i="4"/>
  <c r="O3307" i="4"/>
  <c r="N3307" i="4"/>
  <c r="O3306" i="4"/>
  <c r="N3306" i="4"/>
  <c r="O3305" i="4"/>
  <c r="N3305" i="4"/>
  <c r="O3304" i="4"/>
  <c r="N3304" i="4"/>
  <c r="O3303" i="4"/>
  <c r="N3303" i="4"/>
  <c r="O3302" i="4"/>
  <c r="N3302" i="4"/>
  <c r="O3301" i="4"/>
  <c r="N3301" i="4"/>
  <c r="O3300" i="4"/>
  <c r="N3300" i="4"/>
  <c r="O3299" i="4"/>
  <c r="N3299" i="4"/>
  <c r="O3298" i="4"/>
  <c r="N3298" i="4"/>
  <c r="O3297" i="4"/>
  <c r="N3297" i="4"/>
  <c r="O3296" i="4"/>
  <c r="N3296" i="4"/>
  <c r="O3295" i="4"/>
  <c r="N3295" i="4"/>
  <c r="O3294" i="4"/>
  <c r="N3294" i="4"/>
  <c r="O3293" i="4"/>
  <c r="N3293" i="4"/>
  <c r="O3292" i="4"/>
  <c r="N3292" i="4"/>
  <c r="O3291" i="4"/>
  <c r="N3291" i="4"/>
  <c r="O3290" i="4"/>
  <c r="N3290" i="4"/>
  <c r="O3289" i="4"/>
  <c r="N3289" i="4"/>
  <c r="O3288" i="4"/>
  <c r="N3288" i="4"/>
  <c r="O3287" i="4"/>
  <c r="N3287" i="4"/>
  <c r="O3286" i="4"/>
  <c r="N3286" i="4"/>
  <c r="O3285" i="4"/>
  <c r="N3285" i="4"/>
  <c r="O3284" i="4"/>
  <c r="N3284" i="4"/>
  <c r="O3283" i="4"/>
  <c r="N3283" i="4"/>
  <c r="O3282" i="4"/>
  <c r="N3282" i="4"/>
  <c r="O3281" i="4"/>
  <c r="N3281" i="4"/>
  <c r="O3280" i="4"/>
  <c r="N3280" i="4"/>
  <c r="O3279" i="4"/>
  <c r="N3279" i="4"/>
  <c r="O3278" i="4"/>
  <c r="N3278" i="4"/>
  <c r="O3277" i="4"/>
  <c r="N3277" i="4"/>
  <c r="O3276" i="4"/>
  <c r="N3276" i="4"/>
  <c r="O3275" i="4"/>
  <c r="N3275" i="4"/>
  <c r="O3274" i="4"/>
  <c r="N3274" i="4"/>
  <c r="O3273" i="4"/>
  <c r="N3273" i="4"/>
  <c r="O3272" i="4"/>
  <c r="N3272" i="4"/>
  <c r="O3271" i="4"/>
  <c r="N3271" i="4"/>
  <c r="O3270" i="4"/>
  <c r="N3270" i="4"/>
  <c r="O3269" i="4"/>
  <c r="N3269" i="4"/>
  <c r="O3268" i="4"/>
  <c r="N3268" i="4"/>
  <c r="O3267" i="4"/>
  <c r="N3267" i="4"/>
  <c r="O3266" i="4"/>
  <c r="N3266" i="4"/>
  <c r="O3265" i="4"/>
  <c r="N3265" i="4"/>
  <c r="O3264" i="4"/>
  <c r="N3264" i="4"/>
  <c r="O3263" i="4"/>
  <c r="N3263" i="4"/>
  <c r="O3262" i="4"/>
  <c r="N3262" i="4"/>
  <c r="O3261" i="4"/>
  <c r="N3261" i="4"/>
  <c r="O3260" i="4"/>
  <c r="N3260" i="4"/>
  <c r="O3259" i="4"/>
  <c r="N3259" i="4"/>
  <c r="O3258" i="4"/>
  <c r="N3258" i="4"/>
  <c r="O3257" i="4"/>
  <c r="N3257" i="4"/>
  <c r="O3256" i="4"/>
  <c r="N3256" i="4"/>
  <c r="O3255" i="4"/>
  <c r="N3255" i="4"/>
  <c r="O3254" i="4"/>
  <c r="N3254" i="4"/>
  <c r="O3253" i="4"/>
  <c r="N3253" i="4"/>
  <c r="O3252" i="4"/>
  <c r="N3252" i="4"/>
  <c r="O3251" i="4"/>
  <c r="N3251" i="4"/>
  <c r="O3250" i="4"/>
  <c r="N3250" i="4"/>
  <c r="O3249" i="4"/>
  <c r="N3249" i="4"/>
  <c r="O3248" i="4"/>
  <c r="N3248" i="4"/>
  <c r="O3247" i="4"/>
  <c r="N3247" i="4"/>
  <c r="O3246" i="4"/>
  <c r="N3246" i="4"/>
  <c r="O3245" i="4"/>
  <c r="N3245" i="4"/>
  <c r="O3244" i="4"/>
  <c r="N3244" i="4"/>
  <c r="O3243" i="4"/>
  <c r="N3243" i="4"/>
  <c r="O3242" i="4"/>
  <c r="N3242" i="4"/>
  <c r="O3241" i="4"/>
  <c r="N3241" i="4"/>
  <c r="O3240" i="4"/>
  <c r="N3240" i="4"/>
  <c r="O3239" i="4"/>
  <c r="N3239" i="4"/>
  <c r="O3238" i="4"/>
  <c r="N3238" i="4"/>
  <c r="O3237" i="4"/>
  <c r="N3237" i="4"/>
  <c r="O3236" i="4"/>
  <c r="N3236" i="4"/>
  <c r="O3235" i="4"/>
  <c r="N3235" i="4"/>
  <c r="O3234" i="4"/>
  <c r="N3234" i="4"/>
  <c r="O3233" i="4"/>
  <c r="N3233" i="4"/>
  <c r="O3232" i="4"/>
  <c r="N3232" i="4"/>
  <c r="O3231" i="4"/>
  <c r="N3231" i="4"/>
  <c r="O3230" i="4"/>
  <c r="N3230" i="4"/>
  <c r="O3229" i="4"/>
  <c r="N3229" i="4"/>
  <c r="O3228" i="4"/>
  <c r="N3228" i="4"/>
  <c r="O3227" i="4"/>
  <c r="N3227" i="4"/>
  <c r="O3226" i="4"/>
  <c r="N3226" i="4"/>
  <c r="O3225" i="4"/>
  <c r="N3225" i="4"/>
  <c r="O3224" i="4"/>
  <c r="N3224" i="4"/>
  <c r="O3223" i="4"/>
  <c r="N3223" i="4"/>
  <c r="O3222" i="4"/>
  <c r="N3222" i="4"/>
  <c r="O3221" i="4"/>
  <c r="N3221" i="4"/>
  <c r="O3220" i="4"/>
  <c r="N3220" i="4"/>
  <c r="O3219" i="4"/>
  <c r="N3219" i="4"/>
  <c r="O3218" i="4"/>
  <c r="N3218" i="4"/>
  <c r="O3217" i="4"/>
  <c r="N3217" i="4"/>
  <c r="O3216" i="4"/>
  <c r="N3216" i="4"/>
  <c r="O3215" i="4"/>
  <c r="N3215" i="4"/>
  <c r="O3214" i="4"/>
  <c r="N3214" i="4"/>
  <c r="O3213" i="4"/>
  <c r="N3213" i="4"/>
  <c r="O3212" i="4"/>
  <c r="N3212" i="4"/>
  <c r="O3211" i="4"/>
  <c r="N3211" i="4"/>
  <c r="O3210" i="4"/>
  <c r="N3210" i="4"/>
  <c r="O3209" i="4"/>
  <c r="N3209" i="4"/>
  <c r="O3208" i="4"/>
  <c r="N3208" i="4"/>
  <c r="O3207" i="4"/>
  <c r="N3207" i="4"/>
  <c r="O3206" i="4"/>
  <c r="N3206" i="4"/>
  <c r="O3205" i="4"/>
  <c r="N3205" i="4"/>
  <c r="O3204" i="4"/>
  <c r="N3204" i="4"/>
  <c r="O3203" i="4"/>
  <c r="N3203" i="4"/>
  <c r="O3202" i="4"/>
  <c r="N3202" i="4"/>
  <c r="O3201" i="4"/>
  <c r="N3201" i="4"/>
  <c r="O3200" i="4"/>
  <c r="N3200" i="4"/>
  <c r="O3199" i="4"/>
  <c r="N3199" i="4"/>
  <c r="O3198" i="4"/>
  <c r="N3198" i="4"/>
  <c r="O3197" i="4"/>
  <c r="N3197" i="4"/>
  <c r="O3196" i="4"/>
  <c r="N3196" i="4"/>
  <c r="O3195" i="4"/>
  <c r="N3195" i="4"/>
  <c r="O3194" i="4"/>
  <c r="N3194" i="4"/>
  <c r="O3193" i="4"/>
  <c r="N3193" i="4"/>
  <c r="O3192" i="4"/>
  <c r="N3192" i="4"/>
  <c r="O3191" i="4"/>
  <c r="N3191" i="4"/>
  <c r="O3190" i="4"/>
  <c r="N3190" i="4"/>
  <c r="O3189" i="4"/>
  <c r="N3189" i="4"/>
  <c r="O3188" i="4"/>
  <c r="N3188" i="4"/>
  <c r="O3187" i="4"/>
  <c r="N3187" i="4"/>
  <c r="O3186" i="4"/>
  <c r="N3186" i="4"/>
  <c r="O3185" i="4"/>
  <c r="N3185" i="4"/>
  <c r="O3184" i="4"/>
  <c r="N3184" i="4"/>
  <c r="O3183" i="4"/>
  <c r="N3183" i="4"/>
  <c r="O3182" i="4"/>
  <c r="N3182" i="4"/>
  <c r="O3181" i="4"/>
  <c r="N3181" i="4"/>
  <c r="O3180" i="4"/>
  <c r="N3180" i="4"/>
  <c r="O3179" i="4"/>
  <c r="N3179" i="4"/>
  <c r="O3178" i="4"/>
  <c r="N3178" i="4"/>
  <c r="O3177" i="4"/>
  <c r="N3177" i="4"/>
  <c r="O3176" i="4"/>
  <c r="N3176" i="4"/>
  <c r="O3175" i="4"/>
  <c r="N3175" i="4"/>
  <c r="O3174" i="4"/>
  <c r="N3174" i="4"/>
  <c r="O3173" i="4"/>
  <c r="N3173" i="4"/>
  <c r="O3172" i="4"/>
  <c r="N3172" i="4"/>
  <c r="O3171" i="4"/>
  <c r="N3171" i="4"/>
  <c r="O3170" i="4"/>
  <c r="N3170" i="4"/>
  <c r="O3169" i="4"/>
  <c r="N3169" i="4"/>
  <c r="O3168" i="4"/>
  <c r="N3168" i="4"/>
  <c r="O3167" i="4"/>
  <c r="N3167" i="4"/>
  <c r="O3166" i="4"/>
  <c r="N3166" i="4"/>
  <c r="O3165" i="4"/>
  <c r="N3165" i="4"/>
  <c r="O3164" i="4"/>
  <c r="N3164" i="4"/>
  <c r="O3163" i="4"/>
  <c r="N3163" i="4"/>
  <c r="O3162" i="4"/>
  <c r="N3162" i="4"/>
  <c r="O3161" i="4"/>
  <c r="N3161" i="4"/>
  <c r="O3160" i="4"/>
  <c r="N3160" i="4"/>
  <c r="O3159" i="4"/>
  <c r="N3159" i="4"/>
  <c r="O3158" i="4"/>
  <c r="N3158" i="4"/>
  <c r="O3157" i="4"/>
  <c r="N3157" i="4"/>
  <c r="O3156" i="4"/>
  <c r="N3156" i="4"/>
  <c r="O3155" i="4"/>
  <c r="N3155" i="4"/>
  <c r="O3154" i="4"/>
  <c r="N3154" i="4"/>
  <c r="O3153" i="4"/>
  <c r="N3153" i="4"/>
  <c r="O3152" i="4"/>
  <c r="N3152" i="4"/>
  <c r="O3151" i="4"/>
  <c r="N3151" i="4"/>
  <c r="O3150" i="4"/>
  <c r="N3150" i="4"/>
  <c r="O3149" i="4"/>
  <c r="N3149" i="4"/>
  <c r="O3148" i="4"/>
  <c r="N3148" i="4"/>
  <c r="O3147" i="4"/>
  <c r="N3147" i="4"/>
  <c r="O3146" i="4"/>
  <c r="N3146" i="4"/>
  <c r="O3145" i="4"/>
  <c r="N3145" i="4"/>
  <c r="O3144" i="4"/>
  <c r="N3144" i="4"/>
  <c r="O3143" i="4"/>
  <c r="N3143" i="4"/>
  <c r="O3142" i="4"/>
  <c r="N3142" i="4"/>
  <c r="O3141" i="4"/>
  <c r="N3141" i="4"/>
  <c r="O3140" i="4"/>
  <c r="N3140" i="4"/>
  <c r="O3139" i="4"/>
  <c r="N3139" i="4"/>
  <c r="O3138" i="4"/>
  <c r="N3138" i="4"/>
  <c r="O3137" i="4"/>
  <c r="N3137" i="4"/>
  <c r="O3136" i="4"/>
  <c r="N3136" i="4"/>
  <c r="O3135" i="4"/>
  <c r="N3135" i="4"/>
  <c r="O3134" i="4"/>
  <c r="N3134" i="4"/>
  <c r="O3133" i="4"/>
  <c r="N3133" i="4"/>
  <c r="O3132" i="4"/>
  <c r="N3132" i="4"/>
  <c r="O3131" i="4"/>
  <c r="N3131" i="4"/>
  <c r="O3130" i="4"/>
  <c r="N3130" i="4"/>
  <c r="O3129" i="4"/>
  <c r="N3129" i="4"/>
  <c r="O3128" i="4"/>
  <c r="N3128" i="4"/>
  <c r="O3127" i="4"/>
  <c r="N3127" i="4"/>
  <c r="O3126" i="4"/>
  <c r="N3126" i="4"/>
  <c r="O3125" i="4"/>
  <c r="N3125" i="4"/>
  <c r="O3124" i="4"/>
  <c r="N3124" i="4"/>
  <c r="O3123" i="4"/>
  <c r="N3123" i="4"/>
  <c r="O3122" i="4"/>
  <c r="N3122" i="4"/>
  <c r="O3121" i="4"/>
  <c r="N3121" i="4"/>
  <c r="O3120" i="4"/>
  <c r="N3120" i="4"/>
  <c r="O3119" i="4"/>
  <c r="N3119" i="4"/>
  <c r="O3118" i="4"/>
  <c r="N3118" i="4"/>
  <c r="O3117" i="4"/>
  <c r="N3117" i="4"/>
  <c r="O3116" i="4"/>
  <c r="N3116" i="4"/>
  <c r="O3115" i="4"/>
  <c r="N3115" i="4"/>
  <c r="O3114" i="4"/>
  <c r="N3114" i="4"/>
  <c r="O3113" i="4"/>
  <c r="N3113" i="4"/>
  <c r="O3112" i="4"/>
  <c r="N3112" i="4"/>
  <c r="O3111" i="4"/>
  <c r="N3111" i="4"/>
  <c r="O3110" i="4"/>
  <c r="N3110" i="4"/>
  <c r="O3109" i="4"/>
  <c r="N3109" i="4"/>
  <c r="O3108" i="4"/>
  <c r="N3108" i="4"/>
  <c r="O3107" i="4"/>
  <c r="N3107" i="4"/>
  <c r="O3106" i="4"/>
  <c r="N3106" i="4"/>
  <c r="O3105" i="4"/>
  <c r="N3105" i="4"/>
  <c r="O3104" i="4"/>
  <c r="N3104" i="4"/>
  <c r="O3103" i="4"/>
  <c r="N3103" i="4"/>
  <c r="O3102" i="4"/>
  <c r="N3102" i="4"/>
  <c r="O3101" i="4"/>
  <c r="N3101" i="4"/>
  <c r="O3100" i="4"/>
  <c r="N3100" i="4"/>
  <c r="O3099" i="4"/>
  <c r="N3099" i="4"/>
  <c r="O3098" i="4"/>
  <c r="N3098" i="4"/>
  <c r="O3097" i="4"/>
  <c r="N3097" i="4"/>
  <c r="O3096" i="4"/>
  <c r="N3096" i="4"/>
  <c r="O3095" i="4"/>
  <c r="N3095" i="4"/>
  <c r="O3094" i="4"/>
  <c r="N3094" i="4"/>
  <c r="O3093" i="4"/>
  <c r="N3093" i="4"/>
  <c r="O3092" i="4"/>
  <c r="N3092" i="4"/>
  <c r="O3091" i="4"/>
  <c r="N3091" i="4"/>
  <c r="O3090" i="4"/>
  <c r="N3090" i="4"/>
  <c r="O3089" i="4"/>
  <c r="N3089" i="4"/>
  <c r="O3088" i="4"/>
  <c r="N3088" i="4"/>
  <c r="O3087" i="4"/>
  <c r="N3087" i="4"/>
  <c r="O3086" i="4"/>
  <c r="N3086" i="4"/>
  <c r="O3085" i="4"/>
  <c r="N3085" i="4"/>
  <c r="O3084" i="4"/>
  <c r="N3084" i="4"/>
  <c r="O3083" i="4"/>
  <c r="N3083" i="4"/>
  <c r="O3082" i="4"/>
  <c r="N3082" i="4"/>
  <c r="O3081" i="4"/>
  <c r="N3081" i="4"/>
  <c r="O3080" i="4"/>
  <c r="N3080" i="4"/>
  <c r="O3079" i="4"/>
  <c r="N3079" i="4"/>
  <c r="O3078" i="4"/>
  <c r="N3078" i="4"/>
  <c r="O3077" i="4"/>
  <c r="N3077" i="4"/>
  <c r="O3076" i="4"/>
  <c r="N3076" i="4"/>
  <c r="O3075" i="4"/>
  <c r="N3075" i="4"/>
  <c r="O3074" i="4"/>
  <c r="N3074" i="4"/>
  <c r="O3073" i="4"/>
  <c r="N3073" i="4"/>
  <c r="O3072" i="4"/>
  <c r="N3072" i="4"/>
  <c r="O3071" i="4"/>
  <c r="N3071" i="4"/>
  <c r="O3070" i="4"/>
  <c r="N3070" i="4"/>
  <c r="O3069" i="4"/>
  <c r="N3069" i="4"/>
  <c r="O3068" i="4"/>
  <c r="N3068" i="4"/>
  <c r="O3067" i="4"/>
  <c r="N3067" i="4"/>
  <c r="O3066" i="4"/>
  <c r="N3066" i="4"/>
  <c r="O3065" i="4"/>
  <c r="N3065" i="4"/>
  <c r="O3064" i="4"/>
  <c r="N3064" i="4"/>
  <c r="O3063" i="4"/>
  <c r="N3063" i="4"/>
  <c r="O3062" i="4"/>
  <c r="N3062" i="4"/>
  <c r="O3061" i="4"/>
  <c r="N3061" i="4"/>
  <c r="O3060" i="4"/>
  <c r="N3060" i="4"/>
  <c r="O3059" i="4"/>
  <c r="N3059" i="4"/>
  <c r="O3058" i="4"/>
  <c r="N3058" i="4"/>
  <c r="O3057" i="4"/>
  <c r="N3057" i="4"/>
  <c r="O3056" i="4"/>
  <c r="N3056" i="4"/>
  <c r="O3055" i="4"/>
  <c r="N3055" i="4"/>
  <c r="O3054" i="4"/>
  <c r="N3054" i="4"/>
  <c r="O3053" i="4"/>
  <c r="N3053" i="4"/>
  <c r="O3052" i="4"/>
  <c r="N3052" i="4"/>
  <c r="O3051" i="4"/>
  <c r="N3051" i="4"/>
  <c r="O3050" i="4"/>
  <c r="N3050" i="4"/>
  <c r="O3049" i="4"/>
  <c r="N3049" i="4"/>
  <c r="O3048" i="4"/>
  <c r="N3048" i="4"/>
  <c r="O3047" i="4"/>
  <c r="N3047" i="4"/>
  <c r="O3046" i="4"/>
  <c r="N3046" i="4"/>
  <c r="O3045" i="4"/>
  <c r="N3045" i="4"/>
  <c r="O3044" i="4"/>
  <c r="N3044" i="4"/>
  <c r="O3043" i="4"/>
  <c r="N3043" i="4"/>
  <c r="O3042" i="4"/>
  <c r="N3042" i="4"/>
  <c r="O3041" i="4"/>
  <c r="N3041" i="4"/>
  <c r="O3040" i="4"/>
  <c r="N3040" i="4"/>
  <c r="O3039" i="4"/>
  <c r="N3039" i="4"/>
  <c r="O3038" i="4"/>
  <c r="N3038" i="4"/>
  <c r="O3037" i="4"/>
  <c r="N3037" i="4"/>
  <c r="O3036" i="4"/>
  <c r="N3036" i="4"/>
  <c r="O3035" i="4"/>
  <c r="N3035" i="4"/>
  <c r="O3034" i="4"/>
  <c r="N3034" i="4"/>
  <c r="O3033" i="4"/>
  <c r="N3033" i="4"/>
  <c r="O3032" i="4"/>
  <c r="N3032" i="4"/>
  <c r="O3031" i="4"/>
  <c r="N3031" i="4"/>
  <c r="O3030" i="4"/>
  <c r="N3030" i="4"/>
  <c r="O3029" i="4"/>
  <c r="N3029" i="4"/>
  <c r="O3028" i="4"/>
  <c r="N3028" i="4"/>
  <c r="O3027" i="4"/>
  <c r="N3027" i="4"/>
  <c r="O3026" i="4"/>
  <c r="N3026" i="4"/>
  <c r="O3025" i="4"/>
  <c r="N3025" i="4"/>
  <c r="O3024" i="4"/>
  <c r="N3024" i="4"/>
  <c r="O3023" i="4"/>
  <c r="N3023" i="4"/>
  <c r="O3022" i="4"/>
  <c r="N3022" i="4"/>
  <c r="O3021" i="4"/>
  <c r="N3021" i="4"/>
  <c r="O3020" i="4"/>
  <c r="N3020" i="4"/>
  <c r="O3019" i="4"/>
  <c r="N3019" i="4"/>
  <c r="O3018" i="4"/>
  <c r="N3018" i="4"/>
  <c r="O3017" i="4"/>
  <c r="N3017" i="4"/>
  <c r="O3016" i="4"/>
  <c r="N3016" i="4"/>
  <c r="O3015" i="4"/>
  <c r="N3015" i="4"/>
  <c r="O3014" i="4"/>
  <c r="N3014" i="4"/>
  <c r="O3013" i="4"/>
  <c r="N3013" i="4"/>
  <c r="O3012" i="4"/>
  <c r="N3012" i="4"/>
  <c r="O3011" i="4"/>
  <c r="N3011" i="4"/>
  <c r="O3010" i="4"/>
  <c r="N3010" i="4"/>
  <c r="O3009" i="4"/>
  <c r="N3009" i="4"/>
  <c r="O3008" i="4"/>
  <c r="N3008" i="4"/>
  <c r="O3007" i="4"/>
  <c r="N3007" i="4"/>
  <c r="O3006" i="4"/>
  <c r="N3006" i="4"/>
  <c r="O3005" i="4"/>
  <c r="N3005" i="4"/>
  <c r="O3004" i="4"/>
  <c r="N3004" i="4"/>
  <c r="O3003" i="4"/>
  <c r="N3003" i="4"/>
  <c r="O3002" i="4"/>
  <c r="N3002" i="4"/>
  <c r="O3001" i="4"/>
  <c r="N3001" i="4"/>
  <c r="O3000" i="4"/>
  <c r="N3000" i="4"/>
  <c r="O2999" i="4"/>
  <c r="N2999" i="4"/>
  <c r="O2998" i="4"/>
  <c r="N2998" i="4"/>
  <c r="O2997" i="4"/>
  <c r="N2997" i="4"/>
  <c r="O2996" i="4"/>
  <c r="N2996" i="4"/>
  <c r="O2995" i="4"/>
  <c r="N2995" i="4"/>
  <c r="O2994" i="4"/>
  <c r="N2994" i="4"/>
  <c r="O2993" i="4"/>
  <c r="N2993" i="4"/>
  <c r="O2992" i="4"/>
  <c r="N2992" i="4"/>
  <c r="O2991" i="4"/>
  <c r="N2991" i="4"/>
  <c r="O2990" i="4"/>
  <c r="N2990" i="4"/>
  <c r="O2989" i="4"/>
  <c r="N2989" i="4"/>
  <c r="O2988" i="4"/>
  <c r="N2988" i="4"/>
  <c r="O2987" i="4"/>
  <c r="N2987" i="4"/>
  <c r="O2986" i="4"/>
  <c r="N2986" i="4"/>
  <c r="O2985" i="4"/>
  <c r="N2985" i="4"/>
  <c r="O2984" i="4"/>
  <c r="N2984" i="4"/>
  <c r="O2983" i="4"/>
  <c r="N2983" i="4"/>
  <c r="O2982" i="4"/>
  <c r="N2982" i="4"/>
  <c r="O2981" i="4"/>
  <c r="N2981" i="4"/>
  <c r="O2980" i="4"/>
  <c r="N2980" i="4"/>
  <c r="O2979" i="4"/>
  <c r="N2979" i="4"/>
  <c r="O2978" i="4"/>
  <c r="N2978" i="4"/>
  <c r="O2977" i="4"/>
  <c r="N2977" i="4"/>
  <c r="O2976" i="4"/>
  <c r="N2976" i="4"/>
  <c r="O2975" i="4"/>
  <c r="N2975" i="4"/>
  <c r="O2974" i="4"/>
  <c r="N2974" i="4"/>
  <c r="O2973" i="4"/>
  <c r="N2973" i="4"/>
  <c r="O2972" i="4"/>
  <c r="N2972" i="4"/>
  <c r="O2971" i="4"/>
  <c r="N2971" i="4"/>
  <c r="O2970" i="4"/>
  <c r="N2970" i="4"/>
  <c r="O2969" i="4"/>
  <c r="N2969" i="4"/>
  <c r="O2968" i="4"/>
  <c r="N2968" i="4"/>
  <c r="O2967" i="4"/>
  <c r="N2967" i="4"/>
  <c r="O2966" i="4"/>
  <c r="N2966" i="4"/>
  <c r="O2965" i="4"/>
  <c r="N2965" i="4"/>
  <c r="O2964" i="4"/>
  <c r="N2964" i="4"/>
  <c r="O2963" i="4"/>
  <c r="N2963" i="4"/>
  <c r="O2962" i="4"/>
  <c r="N2962" i="4"/>
  <c r="O2961" i="4"/>
  <c r="N2961" i="4"/>
  <c r="O2960" i="4"/>
  <c r="N2960" i="4"/>
  <c r="O2959" i="4"/>
  <c r="N2959" i="4"/>
  <c r="O2958" i="4"/>
  <c r="N2958" i="4"/>
  <c r="O2957" i="4"/>
  <c r="N2957" i="4"/>
  <c r="O2956" i="4"/>
  <c r="N2956" i="4"/>
  <c r="O2955" i="4"/>
  <c r="N2955" i="4"/>
  <c r="O2954" i="4"/>
  <c r="N2954" i="4"/>
  <c r="O2953" i="4"/>
  <c r="N2953" i="4"/>
  <c r="O2952" i="4"/>
  <c r="N2952" i="4"/>
  <c r="O2951" i="4"/>
  <c r="N2951" i="4"/>
  <c r="O2950" i="4"/>
  <c r="N2950" i="4"/>
  <c r="O2949" i="4"/>
  <c r="N2949" i="4"/>
  <c r="O2948" i="4"/>
  <c r="N2948" i="4"/>
  <c r="O2947" i="4"/>
  <c r="N2947" i="4"/>
  <c r="O2946" i="4"/>
  <c r="N2946" i="4"/>
  <c r="O2945" i="4"/>
  <c r="N2945" i="4"/>
  <c r="O2944" i="4"/>
  <c r="N2944" i="4"/>
  <c r="O2943" i="4"/>
  <c r="N2943" i="4"/>
  <c r="O2942" i="4"/>
  <c r="N2942" i="4"/>
  <c r="O2941" i="4"/>
  <c r="N2941" i="4"/>
  <c r="O2940" i="4"/>
  <c r="N2940" i="4"/>
  <c r="O2939" i="4"/>
  <c r="N2939" i="4"/>
  <c r="O2938" i="4"/>
  <c r="N2938" i="4"/>
  <c r="O2937" i="4"/>
  <c r="N2937" i="4"/>
  <c r="O2936" i="4"/>
  <c r="N2936" i="4"/>
  <c r="O2935" i="4"/>
  <c r="N2935" i="4"/>
  <c r="O2934" i="4"/>
  <c r="N2934" i="4"/>
  <c r="O2933" i="4"/>
  <c r="N2933" i="4"/>
  <c r="O2932" i="4"/>
  <c r="N2932" i="4"/>
  <c r="O2931" i="4"/>
  <c r="N2931" i="4"/>
  <c r="O2930" i="4"/>
  <c r="N2930" i="4"/>
  <c r="O2929" i="4"/>
  <c r="N2929" i="4"/>
  <c r="O2928" i="4"/>
  <c r="N2928" i="4"/>
  <c r="O2927" i="4"/>
  <c r="N2927" i="4"/>
  <c r="O2926" i="4"/>
  <c r="N2926" i="4"/>
  <c r="O2925" i="4"/>
  <c r="N2925" i="4"/>
  <c r="O2924" i="4"/>
  <c r="N2924" i="4"/>
  <c r="O2923" i="4"/>
  <c r="N2923" i="4"/>
  <c r="O2922" i="4"/>
  <c r="N2922" i="4"/>
  <c r="O2921" i="4"/>
  <c r="N2921" i="4"/>
  <c r="O2920" i="4"/>
  <c r="N2920" i="4"/>
  <c r="O2919" i="4"/>
  <c r="N2919" i="4"/>
  <c r="O2918" i="4"/>
  <c r="N2918" i="4"/>
  <c r="O2917" i="4"/>
  <c r="N2917" i="4"/>
  <c r="O2916" i="4"/>
  <c r="N2916" i="4"/>
  <c r="O2915" i="4"/>
  <c r="N2915" i="4"/>
  <c r="O2914" i="4"/>
  <c r="N2914" i="4"/>
  <c r="O2913" i="4"/>
  <c r="N2913" i="4"/>
  <c r="O2912" i="4"/>
  <c r="N2912" i="4"/>
  <c r="O2911" i="4"/>
  <c r="N2911" i="4"/>
  <c r="O2910" i="4"/>
  <c r="N2910" i="4"/>
  <c r="O2909" i="4"/>
  <c r="N2909" i="4"/>
  <c r="O2908" i="4"/>
  <c r="N2908" i="4"/>
  <c r="O2907" i="4"/>
  <c r="N2907" i="4"/>
  <c r="O2906" i="4"/>
  <c r="N2906" i="4"/>
  <c r="O2905" i="4"/>
  <c r="N2905" i="4"/>
  <c r="O2904" i="4"/>
  <c r="N2904" i="4"/>
  <c r="O2903" i="4"/>
  <c r="N2903" i="4"/>
  <c r="O2902" i="4"/>
  <c r="N2902" i="4"/>
  <c r="O2901" i="4"/>
  <c r="N2901" i="4"/>
  <c r="O2900" i="4"/>
  <c r="N2900" i="4"/>
  <c r="O2899" i="4"/>
  <c r="N2899" i="4"/>
  <c r="O2898" i="4"/>
  <c r="N2898" i="4"/>
  <c r="O2897" i="4"/>
  <c r="N2897" i="4"/>
  <c r="O2896" i="4"/>
  <c r="N2896" i="4"/>
  <c r="O2895" i="4"/>
  <c r="N2895" i="4"/>
  <c r="O2894" i="4"/>
  <c r="N2894" i="4"/>
  <c r="O2893" i="4"/>
  <c r="N2893" i="4"/>
  <c r="O2892" i="4"/>
  <c r="N2892" i="4"/>
  <c r="O2891" i="4"/>
  <c r="N2891" i="4"/>
  <c r="O2890" i="4"/>
  <c r="N2890" i="4"/>
  <c r="O2889" i="4"/>
  <c r="N2889" i="4"/>
  <c r="O2888" i="4"/>
  <c r="N2888" i="4"/>
  <c r="O2887" i="4"/>
  <c r="N2887" i="4"/>
  <c r="O2886" i="4"/>
  <c r="N2886" i="4"/>
  <c r="O2885" i="4"/>
  <c r="N2885" i="4"/>
  <c r="O2884" i="4"/>
  <c r="N2884" i="4"/>
  <c r="O2883" i="4"/>
  <c r="N2883" i="4"/>
  <c r="O2882" i="4"/>
  <c r="N2882" i="4"/>
  <c r="O2881" i="4"/>
  <c r="N2881" i="4"/>
  <c r="O2880" i="4"/>
  <c r="N2880" i="4"/>
  <c r="O2879" i="4"/>
  <c r="N2879" i="4"/>
  <c r="O2878" i="4"/>
  <c r="N2878" i="4"/>
  <c r="O2876" i="4"/>
  <c r="N2876" i="4"/>
  <c r="O2875" i="4"/>
  <c r="N2875" i="4"/>
  <c r="O2877" i="4"/>
  <c r="N2877" i="4"/>
  <c r="O2874" i="4"/>
  <c r="N2874" i="4"/>
  <c r="O2873" i="4"/>
  <c r="N2873" i="4"/>
  <c r="O2872" i="4"/>
  <c r="N2872" i="4"/>
  <c r="O2871" i="4"/>
  <c r="N2871" i="4"/>
  <c r="O2870" i="4"/>
  <c r="N2870" i="4"/>
  <c r="O2869" i="4"/>
  <c r="N2869" i="4"/>
  <c r="O2868" i="4"/>
  <c r="N2868" i="4"/>
  <c r="O2867" i="4"/>
  <c r="N2867" i="4"/>
  <c r="O2866" i="4"/>
  <c r="N2866" i="4"/>
  <c r="O2865" i="4"/>
  <c r="N2865" i="4"/>
  <c r="O2864" i="4"/>
  <c r="N2864" i="4"/>
  <c r="O2863" i="4"/>
  <c r="N2863" i="4"/>
  <c r="O2862" i="4"/>
  <c r="N2862" i="4"/>
  <c r="O2861" i="4"/>
  <c r="N2861" i="4"/>
  <c r="O2860" i="4"/>
  <c r="N2860" i="4"/>
  <c r="O2859" i="4"/>
  <c r="N2859" i="4"/>
  <c r="O2858" i="4"/>
  <c r="N2858" i="4"/>
  <c r="O2857" i="4"/>
  <c r="N2857" i="4"/>
  <c r="O2856" i="4"/>
  <c r="N2856" i="4"/>
  <c r="O2855" i="4"/>
  <c r="N2855" i="4"/>
  <c r="O2854" i="4"/>
  <c r="N2854" i="4"/>
  <c r="O2853" i="4"/>
  <c r="N2853" i="4"/>
  <c r="O2852" i="4"/>
  <c r="N2852" i="4"/>
  <c r="O2851" i="4"/>
  <c r="N2851" i="4"/>
  <c r="O2850" i="4"/>
  <c r="N2850" i="4"/>
  <c r="O2849" i="4"/>
  <c r="N2849" i="4"/>
  <c r="O2848" i="4"/>
  <c r="N2848" i="4"/>
  <c r="O2847" i="4"/>
  <c r="N2847" i="4"/>
  <c r="O2846" i="4"/>
  <c r="N2846" i="4"/>
  <c r="O2845" i="4"/>
  <c r="N2845" i="4"/>
  <c r="O2844" i="4"/>
  <c r="N2844" i="4"/>
  <c r="O2843" i="4"/>
  <c r="N2843" i="4"/>
  <c r="O2842" i="4"/>
  <c r="N2842" i="4"/>
  <c r="O2841" i="4"/>
  <c r="N2841" i="4"/>
  <c r="O2840" i="4"/>
  <c r="N2840" i="4"/>
  <c r="O2839" i="4"/>
  <c r="N2839" i="4"/>
  <c r="O2838" i="4"/>
  <c r="N2838" i="4"/>
  <c r="O2837" i="4"/>
  <c r="N2837" i="4"/>
  <c r="O2836" i="4"/>
  <c r="N2836" i="4"/>
  <c r="O2835" i="4"/>
  <c r="N2835" i="4"/>
  <c r="O2834" i="4"/>
  <c r="N2834" i="4"/>
  <c r="O2833" i="4"/>
  <c r="N2833" i="4"/>
  <c r="O2832" i="4"/>
  <c r="N2832" i="4"/>
  <c r="O2831" i="4"/>
  <c r="N2831" i="4"/>
  <c r="O2830" i="4"/>
  <c r="N2830" i="4"/>
  <c r="O2829" i="4"/>
  <c r="N2829" i="4"/>
  <c r="O2828" i="4"/>
  <c r="N2828" i="4"/>
  <c r="O2827" i="4"/>
  <c r="N2827" i="4"/>
  <c r="O2826" i="4"/>
  <c r="N2826" i="4"/>
  <c r="O2825" i="4"/>
  <c r="N2825" i="4"/>
  <c r="O2824" i="4"/>
  <c r="N2824" i="4"/>
  <c r="O2823" i="4"/>
  <c r="N2823" i="4"/>
  <c r="O2822" i="4"/>
  <c r="N2822" i="4"/>
  <c r="O2821" i="4"/>
  <c r="N2821" i="4"/>
  <c r="O2820" i="4"/>
  <c r="N2820" i="4"/>
  <c r="O2819" i="4"/>
  <c r="N2819" i="4"/>
  <c r="O2818" i="4"/>
  <c r="N2818" i="4"/>
  <c r="O2817" i="4"/>
  <c r="N2817" i="4"/>
  <c r="O2816" i="4"/>
  <c r="N2816" i="4"/>
  <c r="O2815" i="4"/>
  <c r="N2815" i="4"/>
  <c r="O2814" i="4"/>
  <c r="N2814" i="4"/>
  <c r="O2813" i="4"/>
  <c r="N2813" i="4"/>
  <c r="O2812" i="4"/>
  <c r="N2812" i="4"/>
  <c r="O2811" i="4"/>
  <c r="N2811" i="4"/>
  <c r="O2810" i="4"/>
  <c r="N2810" i="4"/>
  <c r="O2809" i="4"/>
  <c r="N2809" i="4"/>
  <c r="O2808" i="4"/>
  <c r="N2808" i="4"/>
  <c r="O2807" i="4"/>
  <c r="N2807" i="4"/>
  <c r="O2806" i="4"/>
  <c r="N2806" i="4"/>
  <c r="O2805" i="4"/>
  <c r="N2805" i="4"/>
  <c r="O2804" i="4"/>
  <c r="N2804" i="4"/>
  <c r="O2803" i="4"/>
  <c r="N2803" i="4"/>
  <c r="O2802" i="4"/>
  <c r="N2802" i="4"/>
  <c r="O2801" i="4"/>
  <c r="N2801" i="4"/>
  <c r="O2800" i="4"/>
  <c r="N2800" i="4"/>
  <c r="O2799" i="4"/>
  <c r="N2799" i="4"/>
  <c r="O2798" i="4"/>
  <c r="N2798" i="4"/>
  <c r="O2797" i="4"/>
  <c r="N2797" i="4"/>
  <c r="O2796" i="4"/>
  <c r="N2796" i="4"/>
  <c r="O2795" i="4"/>
  <c r="N2795" i="4"/>
  <c r="O2794" i="4"/>
  <c r="N2794" i="4"/>
  <c r="O2793" i="4"/>
  <c r="N2793" i="4"/>
  <c r="O2792" i="4"/>
  <c r="N2792" i="4"/>
  <c r="O2791" i="4"/>
  <c r="N2791" i="4"/>
  <c r="O2790" i="4"/>
  <c r="N2790" i="4"/>
  <c r="O2789" i="4"/>
  <c r="N2789" i="4"/>
  <c r="O2788" i="4"/>
  <c r="N2788" i="4"/>
  <c r="O2787" i="4"/>
  <c r="N2787" i="4"/>
  <c r="O2786" i="4"/>
  <c r="N2786" i="4"/>
  <c r="O2785" i="4"/>
  <c r="N2785" i="4"/>
  <c r="O2784" i="4"/>
  <c r="N2784" i="4"/>
  <c r="O2783" i="4"/>
  <c r="N2783" i="4"/>
  <c r="O2782" i="4"/>
  <c r="N2782" i="4"/>
  <c r="O2781" i="4"/>
  <c r="N2781" i="4"/>
  <c r="O2780" i="4"/>
  <c r="N2780" i="4"/>
  <c r="O2779" i="4"/>
  <c r="N2779" i="4"/>
  <c r="O2778" i="4"/>
  <c r="N2778" i="4"/>
  <c r="O2777" i="4"/>
  <c r="N2777" i="4"/>
  <c r="O2776" i="4"/>
  <c r="N2776" i="4"/>
  <c r="O2775" i="4"/>
  <c r="N2775" i="4"/>
  <c r="O2774" i="4"/>
  <c r="N2774" i="4"/>
  <c r="O2773" i="4"/>
  <c r="N2773" i="4"/>
  <c r="O2772" i="4"/>
  <c r="N2772" i="4"/>
  <c r="O2771" i="4"/>
  <c r="N2771" i="4"/>
  <c r="O2770" i="4"/>
  <c r="N2770" i="4"/>
  <c r="O2769" i="4"/>
  <c r="N2769" i="4"/>
  <c r="O2768" i="4"/>
  <c r="N2768" i="4"/>
  <c r="O2767" i="4"/>
  <c r="N2767" i="4"/>
  <c r="O2766" i="4"/>
  <c r="N2766" i="4"/>
  <c r="O2765" i="4"/>
  <c r="N2765" i="4"/>
  <c r="O2764" i="4"/>
  <c r="N2764" i="4"/>
  <c r="O2763" i="4"/>
  <c r="N2763" i="4"/>
  <c r="O2762" i="4"/>
  <c r="N2762" i="4"/>
  <c r="O2761" i="4"/>
  <c r="N2761" i="4"/>
  <c r="O2760" i="4"/>
  <c r="N2760" i="4"/>
  <c r="O2759" i="4"/>
  <c r="N2759" i="4"/>
  <c r="O2758" i="4"/>
  <c r="N2758" i="4"/>
  <c r="O2757" i="4"/>
  <c r="N2757" i="4"/>
  <c r="O2756" i="4"/>
  <c r="N2756" i="4"/>
  <c r="O2755" i="4"/>
  <c r="N2755" i="4"/>
  <c r="O2754" i="4"/>
  <c r="N2754" i="4"/>
  <c r="O2753" i="4"/>
  <c r="N2753" i="4"/>
  <c r="O2752" i="4"/>
  <c r="N2752" i="4"/>
  <c r="O2751" i="4"/>
  <c r="N2751" i="4"/>
  <c r="O2750" i="4"/>
  <c r="N2750" i="4"/>
  <c r="O2749" i="4"/>
  <c r="N2749" i="4"/>
  <c r="O2748" i="4"/>
  <c r="N2748" i="4"/>
  <c r="O2747" i="4"/>
  <c r="N2747" i="4"/>
  <c r="O2746" i="4"/>
  <c r="N2746" i="4"/>
  <c r="O2745" i="4"/>
  <c r="N2745" i="4"/>
  <c r="O2744" i="4"/>
  <c r="N2744" i="4"/>
  <c r="O2743" i="4"/>
  <c r="N2743" i="4"/>
  <c r="O2742" i="4"/>
  <c r="N2742" i="4"/>
  <c r="O2741" i="4"/>
  <c r="N2741" i="4"/>
  <c r="O2740" i="4"/>
  <c r="N2740" i="4"/>
  <c r="O2739" i="4"/>
  <c r="N2739" i="4"/>
  <c r="O2738" i="4"/>
  <c r="N2738" i="4"/>
  <c r="O2737" i="4"/>
  <c r="N2737" i="4"/>
  <c r="O2736" i="4"/>
  <c r="N2736" i="4"/>
  <c r="O2735" i="4"/>
  <c r="N2735" i="4"/>
  <c r="O2734" i="4"/>
  <c r="N2734" i="4"/>
  <c r="O2733" i="4"/>
  <c r="N2733" i="4"/>
  <c r="O2732" i="4"/>
  <c r="N2732" i="4"/>
  <c r="O2731" i="4"/>
  <c r="N2731" i="4"/>
  <c r="O2730" i="4"/>
  <c r="N2730" i="4"/>
  <c r="O2729" i="4"/>
  <c r="N2729" i="4"/>
  <c r="O2728" i="4"/>
  <c r="N2728" i="4"/>
  <c r="O2727" i="4"/>
  <c r="N2727" i="4"/>
  <c r="O2726" i="4"/>
  <c r="N2726" i="4"/>
  <c r="O2725" i="4"/>
  <c r="N2725" i="4"/>
  <c r="O2724" i="4"/>
  <c r="N2724" i="4"/>
  <c r="O2723" i="4"/>
  <c r="N2723" i="4"/>
  <c r="O2722" i="4"/>
  <c r="N2722" i="4"/>
  <c r="O2721" i="4"/>
  <c r="N2721" i="4"/>
  <c r="O2720" i="4"/>
  <c r="N2720" i="4"/>
  <c r="O2719" i="4"/>
  <c r="N2719" i="4"/>
  <c r="O2718" i="4"/>
  <c r="N2718" i="4"/>
  <c r="O2717" i="4"/>
  <c r="N2717" i="4"/>
  <c r="O2716" i="4"/>
  <c r="N2716" i="4"/>
  <c r="O2715" i="4"/>
  <c r="N2715" i="4"/>
  <c r="O2714" i="4"/>
  <c r="N2714" i="4"/>
  <c r="O2713" i="4"/>
  <c r="N2713" i="4"/>
  <c r="O2712" i="4"/>
  <c r="N2712" i="4"/>
  <c r="O2711" i="4"/>
  <c r="N2711" i="4"/>
  <c r="O2710" i="4"/>
  <c r="N2710" i="4"/>
  <c r="O2709" i="4"/>
  <c r="N2709" i="4"/>
  <c r="O2708" i="4"/>
  <c r="N2708" i="4"/>
  <c r="O2707" i="4"/>
  <c r="N2707" i="4"/>
  <c r="O2706" i="4"/>
  <c r="N2706" i="4"/>
  <c r="O2705" i="4"/>
  <c r="N2705" i="4"/>
  <c r="O2704" i="4"/>
  <c r="N2704" i="4"/>
  <c r="O2703" i="4"/>
  <c r="N2703" i="4"/>
  <c r="O2702" i="4"/>
  <c r="N2702" i="4"/>
  <c r="O2701" i="4"/>
  <c r="N2701" i="4"/>
  <c r="O2700" i="4"/>
  <c r="N2700" i="4"/>
  <c r="O2699" i="4"/>
  <c r="N2699" i="4"/>
  <c r="O2698" i="4"/>
  <c r="N2698" i="4"/>
  <c r="O2697" i="4"/>
  <c r="N2697" i="4"/>
  <c r="O2696" i="4"/>
  <c r="N2696" i="4"/>
  <c r="O2695" i="4"/>
  <c r="N2695" i="4"/>
  <c r="O2694" i="4"/>
  <c r="N2694" i="4"/>
  <c r="O2693" i="4"/>
  <c r="N2693" i="4"/>
  <c r="O2692" i="4"/>
  <c r="N2692" i="4"/>
  <c r="O2691" i="4"/>
  <c r="N2691" i="4"/>
  <c r="O2690" i="4"/>
  <c r="N2690" i="4"/>
  <c r="O2689" i="4"/>
  <c r="N2689" i="4"/>
  <c r="O2688" i="4"/>
  <c r="N2688" i="4"/>
  <c r="O2687" i="4"/>
  <c r="N2687" i="4"/>
  <c r="O2686" i="4"/>
  <c r="N2686" i="4"/>
  <c r="O2685" i="4"/>
  <c r="N2685" i="4"/>
  <c r="O2684" i="4"/>
  <c r="N2684" i="4"/>
  <c r="O2683" i="4"/>
  <c r="N2683" i="4"/>
  <c r="O2682" i="4"/>
  <c r="N2682" i="4"/>
  <c r="O2681" i="4"/>
  <c r="N2681" i="4"/>
  <c r="O2680" i="4"/>
  <c r="N2680" i="4"/>
  <c r="O2679" i="4"/>
  <c r="N2679" i="4"/>
  <c r="O2678" i="4"/>
  <c r="N2678" i="4"/>
  <c r="O2677" i="4"/>
  <c r="N2677" i="4"/>
  <c r="O2676" i="4"/>
  <c r="N2676" i="4"/>
  <c r="O2675" i="4"/>
  <c r="N2675" i="4"/>
  <c r="O2674" i="4"/>
  <c r="N2674" i="4"/>
  <c r="O2673" i="4"/>
  <c r="N2673" i="4"/>
  <c r="O2672" i="4"/>
  <c r="N2672" i="4"/>
  <c r="O2671" i="4"/>
  <c r="N2671" i="4"/>
  <c r="O2670" i="4"/>
  <c r="N2670" i="4"/>
  <c r="O2669" i="4"/>
  <c r="N2669" i="4"/>
  <c r="O2668" i="4"/>
  <c r="N2668" i="4"/>
  <c r="O2667" i="4"/>
  <c r="N2667" i="4"/>
  <c r="O2666" i="4"/>
  <c r="N2666" i="4"/>
  <c r="O2665" i="4"/>
  <c r="N2665" i="4"/>
  <c r="O2664" i="4"/>
  <c r="N2664" i="4"/>
  <c r="O2663" i="4"/>
  <c r="N2663" i="4"/>
  <c r="O2662" i="4"/>
  <c r="N2662" i="4"/>
  <c r="O2661" i="4"/>
  <c r="N2661" i="4"/>
  <c r="O2660" i="4"/>
  <c r="N2660" i="4"/>
  <c r="O2659" i="4"/>
  <c r="N2659" i="4"/>
  <c r="O2658" i="4"/>
  <c r="N2658" i="4"/>
  <c r="O2657" i="4"/>
  <c r="N2657" i="4"/>
  <c r="O2656" i="4"/>
  <c r="N2656" i="4"/>
  <c r="O2655" i="4"/>
  <c r="N2655" i="4"/>
  <c r="O2654" i="4"/>
  <c r="N2654" i="4"/>
  <c r="O2653" i="4"/>
  <c r="N2653" i="4"/>
  <c r="O2652" i="4"/>
  <c r="N2652" i="4"/>
  <c r="O2651" i="4"/>
  <c r="N2651" i="4"/>
  <c r="O2650" i="4"/>
  <c r="N2650" i="4"/>
  <c r="O2649" i="4"/>
  <c r="N2649" i="4"/>
  <c r="O2648" i="4"/>
  <c r="N2648" i="4"/>
  <c r="O2647" i="4"/>
  <c r="N2647" i="4"/>
  <c r="O2646" i="4"/>
  <c r="N2646" i="4"/>
  <c r="O2645" i="4"/>
  <c r="N2645" i="4"/>
  <c r="O2644" i="4"/>
  <c r="N2644" i="4"/>
  <c r="O2643" i="4"/>
  <c r="N2643" i="4"/>
  <c r="O2642" i="4"/>
  <c r="N2642" i="4"/>
  <c r="O2641" i="4"/>
  <c r="N2641" i="4"/>
  <c r="O2640" i="4"/>
  <c r="N2640" i="4"/>
  <c r="O2639" i="4"/>
  <c r="N2639" i="4"/>
  <c r="O2638" i="4"/>
  <c r="N2638" i="4"/>
  <c r="O2637" i="4"/>
  <c r="N2637" i="4"/>
  <c r="O2636" i="4"/>
  <c r="N2636" i="4"/>
  <c r="O2635" i="4"/>
  <c r="N2635" i="4"/>
  <c r="O2634" i="4"/>
  <c r="N2634" i="4"/>
  <c r="O2633" i="4"/>
  <c r="N2633" i="4"/>
  <c r="O2632" i="4"/>
  <c r="N2632" i="4"/>
  <c r="O2631" i="4"/>
  <c r="N2631" i="4"/>
  <c r="O2630" i="4"/>
  <c r="N2630" i="4"/>
  <c r="O2629" i="4"/>
  <c r="N2629" i="4"/>
  <c r="O2628" i="4"/>
  <c r="N2628" i="4"/>
  <c r="O2627" i="4"/>
  <c r="N2627" i="4"/>
  <c r="O2626" i="4"/>
  <c r="N2626" i="4"/>
  <c r="O2625" i="4"/>
  <c r="N2625" i="4"/>
  <c r="O2624" i="4"/>
  <c r="N2624" i="4"/>
  <c r="O2623" i="4"/>
  <c r="N2623" i="4"/>
  <c r="O2622" i="4"/>
  <c r="N2622" i="4"/>
  <c r="O2621" i="4"/>
  <c r="N2621" i="4"/>
  <c r="O2620" i="4"/>
  <c r="N2620" i="4"/>
  <c r="O2619" i="4"/>
  <c r="N2619" i="4"/>
  <c r="O2618" i="4"/>
  <c r="N2618" i="4"/>
  <c r="O2617" i="4"/>
  <c r="N2617" i="4"/>
  <c r="O2616" i="4"/>
  <c r="N2616" i="4"/>
  <c r="O2615" i="4"/>
  <c r="N2615" i="4"/>
  <c r="O2614" i="4"/>
  <c r="N2614" i="4"/>
  <c r="O2613" i="4"/>
  <c r="N2613" i="4"/>
  <c r="O2612" i="4"/>
  <c r="N2612" i="4"/>
  <c r="O2611" i="4"/>
  <c r="N2611" i="4"/>
  <c r="O2610" i="4"/>
  <c r="N2610" i="4"/>
  <c r="O2609" i="4"/>
  <c r="N2609" i="4"/>
  <c r="O2608" i="4"/>
  <c r="N2608" i="4"/>
  <c r="O2607" i="4"/>
  <c r="N2607" i="4"/>
  <c r="O2606" i="4"/>
  <c r="N2606" i="4"/>
  <c r="O2605" i="4"/>
  <c r="N2605" i="4"/>
  <c r="O2604" i="4"/>
  <c r="N2604" i="4"/>
  <c r="O2603" i="4"/>
  <c r="N2603" i="4"/>
  <c r="O2602" i="4"/>
  <c r="N2602" i="4"/>
  <c r="O2601" i="4"/>
  <c r="N2601" i="4"/>
  <c r="O2600" i="4"/>
  <c r="N2600" i="4"/>
  <c r="O2599" i="4"/>
  <c r="N2599" i="4"/>
  <c r="O2598" i="4"/>
  <c r="N2598" i="4"/>
  <c r="O2597" i="4"/>
  <c r="N2597" i="4"/>
  <c r="O2596" i="4"/>
  <c r="N2596" i="4"/>
  <c r="O2595" i="4"/>
  <c r="N2595" i="4"/>
  <c r="O2594" i="4"/>
  <c r="N2594" i="4"/>
  <c r="O2593" i="4"/>
  <c r="N2593" i="4"/>
  <c r="O2592" i="4"/>
  <c r="N2592" i="4"/>
  <c r="O2591" i="4"/>
  <c r="N2591" i="4"/>
  <c r="O2590" i="4"/>
  <c r="N2590" i="4"/>
  <c r="O2589" i="4"/>
  <c r="N2589" i="4"/>
  <c r="O2588" i="4"/>
  <c r="N2588" i="4"/>
  <c r="O2587" i="4"/>
  <c r="N2587" i="4"/>
  <c r="O2586" i="4"/>
  <c r="N2586" i="4"/>
  <c r="O2585" i="4"/>
  <c r="N2585" i="4"/>
  <c r="O2584" i="4"/>
  <c r="N2584" i="4"/>
  <c r="O2583" i="4"/>
  <c r="N2583" i="4"/>
  <c r="O2582" i="4"/>
  <c r="N2582" i="4"/>
  <c r="O2581" i="4"/>
  <c r="N2581" i="4"/>
  <c r="O2580" i="4"/>
  <c r="N2580" i="4"/>
  <c r="O2579" i="4"/>
  <c r="N2579" i="4"/>
  <c r="O2578" i="4"/>
  <c r="N2578" i="4"/>
  <c r="O2577" i="4"/>
  <c r="N2577" i="4"/>
  <c r="O2576" i="4"/>
  <c r="N2576" i="4"/>
  <c r="O2575" i="4"/>
  <c r="N2575" i="4"/>
  <c r="O2574" i="4"/>
  <c r="N2574" i="4"/>
  <c r="O2573" i="4"/>
  <c r="N2573" i="4"/>
  <c r="O2572" i="4"/>
  <c r="N2572" i="4"/>
  <c r="O2571" i="4"/>
  <c r="N2571" i="4"/>
  <c r="O2570" i="4"/>
  <c r="N2570" i="4"/>
  <c r="O2569" i="4"/>
  <c r="N2569" i="4"/>
  <c r="O2568" i="4"/>
  <c r="N2568" i="4"/>
  <c r="O2567" i="4"/>
  <c r="N2567" i="4"/>
  <c r="O2566" i="4"/>
  <c r="N2566" i="4"/>
  <c r="O2565" i="4"/>
  <c r="N2565" i="4"/>
  <c r="O2564" i="4"/>
  <c r="N2564" i="4"/>
  <c r="O2563" i="4"/>
  <c r="N2563" i="4"/>
  <c r="O2562" i="4"/>
  <c r="N2562" i="4"/>
  <c r="O2561" i="4"/>
  <c r="N2561" i="4"/>
  <c r="O2560" i="4"/>
  <c r="N2560" i="4"/>
  <c r="O2559" i="4"/>
  <c r="N2559" i="4"/>
  <c r="O2558" i="4"/>
  <c r="N2558" i="4"/>
  <c r="O2557" i="4"/>
  <c r="N2557" i="4"/>
  <c r="O2556" i="4"/>
  <c r="N2556" i="4"/>
  <c r="O2555" i="4"/>
  <c r="N2555" i="4"/>
  <c r="O2554" i="4"/>
  <c r="N2554" i="4"/>
  <c r="O2553" i="4"/>
  <c r="N2553" i="4"/>
  <c r="O2552" i="4"/>
  <c r="N2552" i="4"/>
  <c r="O2551" i="4"/>
  <c r="N2551" i="4"/>
  <c r="O2550" i="4"/>
  <c r="N2550" i="4"/>
  <c r="O2549" i="4"/>
  <c r="N2549" i="4"/>
  <c r="O2548" i="4"/>
  <c r="N2548" i="4"/>
  <c r="O2547" i="4"/>
  <c r="N2547" i="4"/>
  <c r="O2546" i="4"/>
  <c r="N2546" i="4"/>
  <c r="O2545" i="4"/>
  <c r="N2545" i="4"/>
  <c r="O2544" i="4"/>
  <c r="N2544" i="4"/>
  <c r="O2543" i="4"/>
  <c r="N2543" i="4"/>
  <c r="O2542" i="4"/>
  <c r="N2542" i="4"/>
  <c r="O2541" i="4"/>
  <c r="N2541" i="4"/>
  <c r="O2540" i="4"/>
  <c r="N2540" i="4"/>
  <c r="O2539" i="4"/>
  <c r="N2539" i="4"/>
  <c r="O2538" i="4"/>
  <c r="N2538" i="4"/>
  <c r="O2537" i="4"/>
  <c r="N2537" i="4"/>
  <c r="O2536" i="4"/>
  <c r="N2536" i="4"/>
  <c r="O2535" i="4"/>
  <c r="N2535" i="4"/>
  <c r="O2534" i="4"/>
  <c r="N2534" i="4"/>
  <c r="O2533" i="4"/>
  <c r="N2533" i="4"/>
  <c r="O2532" i="4"/>
  <c r="N2532" i="4"/>
  <c r="O2531" i="4"/>
  <c r="N2531" i="4"/>
  <c r="O2530" i="4"/>
  <c r="N2530" i="4"/>
  <c r="O2529" i="4"/>
  <c r="N2529" i="4"/>
  <c r="O2528" i="4"/>
  <c r="N2528" i="4"/>
  <c r="O2527" i="4"/>
  <c r="N2527" i="4"/>
  <c r="O2526" i="4"/>
  <c r="N2526" i="4"/>
  <c r="O2525" i="4"/>
  <c r="N2525" i="4"/>
  <c r="O2524" i="4"/>
  <c r="N2524" i="4"/>
  <c r="O2523" i="4"/>
  <c r="N2523" i="4"/>
  <c r="O2522" i="4"/>
  <c r="N2522" i="4"/>
  <c r="O2521" i="4"/>
  <c r="N2521" i="4"/>
  <c r="O2520" i="4"/>
  <c r="N2520" i="4"/>
  <c r="O2519" i="4"/>
  <c r="N2519" i="4"/>
  <c r="O2518" i="4"/>
  <c r="N2518" i="4"/>
  <c r="O2517" i="4"/>
  <c r="N2517" i="4"/>
  <c r="O2516" i="4"/>
  <c r="N2516" i="4"/>
  <c r="O2515" i="4"/>
  <c r="N2515" i="4"/>
  <c r="O2514" i="4"/>
  <c r="N2514" i="4"/>
  <c r="O2513" i="4"/>
  <c r="N2513" i="4"/>
  <c r="O2512" i="4"/>
  <c r="N2512" i="4"/>
  <c r="O2511" i="4"/>
  <c r="N2511" i="4"/>
  <c r="O2510" i="4"/>
  <c r="N2510" i="4"/>
  <c r="O2509" i="4"/>
  <c r="N2509" i="4"/>
  <c r="O2508" i="4"/>
  <c r="N2508" i="4"/>
  <c r="O2507" i="4"/>
  <c r="N2507" i="4"/>
  <c r="O2506" i="4"/>
  <c r="N2506" i="4"/>
  <c r="O2505" i="4"/>
  <c r="N2505" i="4"/>
  <c r="O2503" i="4"/>
  <c r="N2503" i="4"/>
  <c r="O2502" i="4"/>
  <c r="N2502" i="4"/>
  <c r="O2501" i="4"/>
  <c r="N2501" i="4"/>
  <c r="O2500" i="4"/>
  <c r="N2500" i="4"/>
  <c r="O2499" i="4"/>
  <c r="N2499" i="4"/>
  <c r="O2498" i="4"/>
  <c r="N2498" i="4"/>
  <c r="O2497" i="4"/>
  <c r="N2497" i="4"/>
  <c r="O2496" i="4"/>
  <c r="N2496" i="4"/>
  <c r="O2495" i="4"/>
  <c r="N2495" i="4"/>
  <c r="O2494" i="4"/>
  <c r="N2494" i="4"/>
  <c r="O2493" i="4"/>
  <c r="N2493" i="4"/>
  <c r="O2492" i="4"/>
  <c r="N2492" i="4"/>
  <c r="O2491" i="4"/>
  <c r="N2491" i="4"/>
  <c r="O2490" i="4"/>
  <c r="N2490" i="4"/>
  <c r="O2489" i="4"/>
  <c r="N2489" i="4"/>
  <c r="O2488" i="4"/>
  <c r="N2488" i="4"/>
  <c r="O2487" i="4"/>
  <c r="N2487" i="4"/>
  <c r="O2486" i="4"/>
  <c r="N2486" i="4"/>
  <c r="O2485" i="4"/>
  <c r="N2485" i="4"/>
  <c r="O2484" i="4"/>
  <c r="N2484" i="4"/>
  <c r="O2483" i="4"/>
  <c r="N2483" i="4"/>
  <c r="O2482" i="4"/>
  <c r="N2482" i="4"/>
  <c r="O2481" i="4"/>
  <c r="N2481" i="4"/>
  <c r="O2480" i="4"/>
  <c r="N2480" i="4"/>
  <c r="O2479" i="4"/>
  <c r="N2479" i="4"/>
  <c r="O2478" i="4"/>
  <c r="N2478" i="4"/>
  <c r="O2477" i="4"/>
  <c r="N2477" i="4"/>
  <c r="O2476" i="4"/>
  <c r="N2476" i="4"/>
  <c r="O2475" i="4"/>
  <c r="N2475" i="4"/>
  <c r="O2474" i="4"/>
  <c r="N2474" i="4"/>
  <c r="O2473" i="4"/>
  <c r="N2473" i="4"/>
  <c r="O2472" i="4"/>
  <c r="N2472" i="4"/>
  <c r="O2471" i="4"/>
  <c r="N2471" i="4"/>
  <c r="O2470" i="4"/>
  <c r="N2470" i="4"/>
  <c r="O2469" i="4"/>
  <c r="N2469" i="4"/>
  <c r="O2468" i="4"/>
  <c r="N2468" i="4"/>
  <c r="O2467" i="4"/>
  <c r="N2467" i="4"/>
  <c r="O2466" i="4"/>
  <c r="N2466" i="4"/>
  <c r="O2465" i="4"/>
  <c r="N2465" i="4"/>
  <c r="O2464" i="4"/>
  <c r="N2464" i="4"/>
  <c r="O2463" i="4"/>
  <c r="N2463" i="4"/>
  <c r="O2462" i="4"/>
  <c r="N2462" i="4"/>
  <c r="O2461" i="4"/>
  <c r="N2461" i="4"/>
  <c r="O2460" i="4"/>
  <c r="N2460" i="4"/>
  <c r="O2459" i="4"/>
  <c r="N2459" i="4"/>
  <c r="O2458" i="4"/>
  <c r="N2458" i="4"/>
  <c r="O2457" i="4"/>
  <c r="N2457" i="4"/>
  <c r="O2456" i="4"/>
  <c r="N2456" i="4"/>
  <c r="O2455" i="4"/>
  <c r="N2455" i="4"/>
  <c r="O2454" i="4"/>
  <c r="N2454" i="4"/>
  <c r="O2453" i="4"/>
  <c r="N2453" i="4"/>
  <c r="O2452" i="4"/>
  <c r="N2452" i="4"/>
  <c r="O2451" i="4"/>
  <c r="N2451" i="4"/>
  <c r="O2450" i="4"/>
  <c r="N2450" i="4"/>
  <c r="O2449" i="4"/>
  <c r="N2449" i="4"/>
  <c r="O2448" i="4"/>
  <c r="N2448" i="4"/>
  <c r="O2447" i="4"/>
  <c r="N2447" i="4"/>
  <c r="O2446" i="4"/>
  <c r="N2446" i="4"/>
  <c r="O2445" i="4"/>
  <c r="N2445" i="4"/>
  <c r="O2444" i="4"/>
  <c r="N2444" i="4"/>
  <c r="O2443" i="4"/>
  <c r="N2443" i="4"/>
  <c r="O2442" i="4"/>
  <c r="N2442" i="4"/>
  <c r="O2441" i="4"/>
  <c r="N2441" i="4"/>
  <c r="O2440" i="4"/>
  <c r="N2440" i="4"/>
  <c r="O2439" i="4"/>
  <c r="N2439" i="4"/>
  <c r="O2438" i="4"/>
  <c r="N2438" i="4"/>
  <c r="O2437" i="4"/>
  <c r="N2437" i="4"/>
  <c r="O2436" i="4"/>
  <c r="N2436" i="4"/>
  <c r="O2435" i="4"/>
  <c r="N2435" i="4"/>
  <c r="O2434" i="4"/>
  <c r="N2434" i="4"/>
  <c r="O2433" i="4"/>
  <c r="N2433" i="4"/>
  <c r="O2432" i="4"/>
  <c r="N2432" i="4"/>
  <c r="O2431" i="4"/>
  <c r="N2431" i="4"/>
  <c r="O2430" i="4"/>
  <c r="N2430" i="4"/>
  <c r="O2429" i="4"/>
  <c r="N2429" i="4"/>
  <c r="O2428" i="4"/>
  <c r="N2428" i="4"/>
  <c r="O2427" i="4"/>
  <c r="N2427" i="4"/>
  <c r="O2426" i="4"/>
  <c r="N2426" i="4"/>
  <c r="O2425" i="4"/>
  <c r="N2425" i="4"/>
  <c r="O2424" i="4"/>
  <c r="N2424" i="4"/>
  <c r="O2423" i="4"/>
  <c r="N2423" i="4"/>
  <c r="O2422" i="4"/>
  <c r="N2422" i="4"/>
  <c r="O2421" i="4"/>
  <c r="N2421" i="4"/>
  <c r="O2420" i="4"/>
  <c r="N2420" i="4"/>
  <c r="O2419" i="4"/>
  <c r="N2419" i="4"/>
  <c r="O2418" i="4"/>
  <c r="N2418" i="4"/>
  <c r="O2417" i="4"/>
  <c r="N2417" i="4"/>
  <c r="O2416" i="4"/>
  <c r="N2416" i="4"/>
  <c r="O2415" i="4"/>
  <c r="N2415" i="4"/>
  <c r="O2414" i="4"/>
  <c r="N2414" i="4"/>
  <c r="O2413" i="4"/>
  <c r="N2413" i="4"/>
  <c r="O2412" i="4"/>
  <c r="N2412" i="4"/>
  <c r="O2411" i="4"/>
  <c r="N2411" i="4"/>
  <c r="O2410" i="4"/>
  <c r="N2410" i="4"/>
  <c r="O2409" i="4"/>
  <c r="N2409" i="4"/>
  <c r="O2408" i="4"/>
  <c r="N2408" i="4"/>
  <c r="O2407" i="4"/>
  <c r="N2407" i="4"/>
  <c r="O2406" i="4"/>
  <c r="N2406" i="4"/>
  <c r="O2405" i="4"/>
  <c r="N2405" i="4"/>
  <c r="O2404" i="4"/>
  <c r="N2404" i="4"/>
  <c r="O2403" i="4"/>
  <c r="N2403" i="4"/>
  <c r="O2402" i="4"/>
  <c r="N2402" i="4"/>
  <c r="O2401" i="4"/>
  <c r="N2401" i="4"/>
  <c r="O2400" i="4"/>
  <c r="N2400" i="4"/>
  <c r="O2399" i="4"/>
  <c r="N2399" i="4"/>
  <c r="O2398" i="4"/>
  <c r="N2398" i="4"/>
  <c r="O2397" i="4"/>
  <c r="N2397" i="4"/>
  <c r="O2396" i="4"/>
  <c r="N2396" i="4"/>
  <c r="O2395" i="4"/>
  <c r="N2395" i="4"/>
  <c r="O2394" i="4"/>
  <c r="N2394" i="4"/>
  <c r="O2393" i="4"/>
  <c r="N2393" i="4"/>
  <c r="O2392" i="4"/>
  <c r="N2392" i="4"/>
  <c r="O2391" i="4"/>
  <c r="N2391" i="4"/>
  <c r="O2390" i="4"/>
  <c r="N2390" i="4"/>
  <c r="O2389" i="4"/>
  <c r="N2389" i="4"/>
  <c r="O2388" i="4"/>
  <c r="N2388" i="4"/>
  <c r="O2387" i="4"/>
  <c r="N2387" i="4"/>
  <c r="O2386" i="4"/>
  <c r="N2386" i="4"/>
  <c r="O2385" i="4"/>
  <c r="N2385" i="4"/>
  <c r="O2384" i="4"/>
  <c r="N2384" i="4"/>
  <c r="O2383" i="4"/>
  <c r="N2383" i="4"/>
  <c r="O2382" i="4"/>
  <c r="N2382" i="4"/>
  <c r="O2381" i="4"/>
  <c r="N2381" i="4"/>
  <c r="O2380" i="4"/>
  <c r="N2380" i="4"/>
  <c r="O2379" i="4"/>
  <c r="N2379" i="4"/>
  <c r="O2378" i="4"/>
  <c r="N2378" i="4"/>
  <c r="O2377" i="4"/>
  <c r="N2377" i="4"/>
  <c r="O2376" i="4"/>
  <c r="N2376" i="4"/>
  <c r="O2375" i="4"/>
  <c r="N2375" i="4"/>
  <c r="O2374" i="4"/>
  <c r="N2374" i="4"/>
  <c r="O2373" i="4"/>
  <c r="N2373" i="4"/>
  <c r="O2372" i="4"/>
  <c r="N2372" i="4"/>
  <c r="O2371" i="4"/>
  <c r="N2371" i="4"/>
  <c r="O2370" i="4"/>
  <c r="N2370" i="4"/>
  <c r="O2369" i="4"/>
  <c r="N2369" i="4"/>
  <c r="O2368" i="4"/>
  <c r="N2368" i="4"/>
  <c r="O2367" i="4"/>
  <c r="N2367" i="4"/>
  <c r="O2366" i="4"/>
  <c r="N2366" i="4"/>
  <c r="O2365" i="4"/>
  <c r="N2365" i="4"/>
  <c r="O2364" i="4"/>
  <c r="N2364" i="4"/>
  <c r="O2363" i="4"/>
  <c r="N2363" i="4"/>
  <c r="O2362" i="4"/>
  <c r="N2362" i="4"/>
  <c r="O2361" i="4"/>
  <c r="N2361" i="4"/>
  <c r="O2360" i="4"/>
  <c r="N2360" i="4"/>
  <c r="O2359" i="4"/>
  <c r="N2359" i="4"/>
  <c r="O2358" i="4"/>
  <c r="N2358" i="4"/>
  <c r="O2357" i="4"/>
  <c r="N2357" i="4"/>
  <c r="O2356" i="4"/>
  <c r="N2356" i="4"/>
  <c r="O2355" i="4"/>
  <c r="N2355" i="4"/>
  <c r="O2354" i="4"/>
  <c r="N2354" i="4"/>
  <c r="O2353" i="4"/>
  <c r="N2353" i="4"/>
  <c r="O2352" i="4"/>
  <c r="N2352" i="4"/>
  <c r="O2351" i="4"/>
  <c r="N2351" i="4"/>
  <c r="O2350" i="4"/>
  <c r="N2350" i="4"/>
  <c r="O2349" i="4"/>
  <c r="N2349" i="4"/>
  <c r="O2348" i="4"/>
  <c r="N2348" i="4"/>
  <c r="O2347" i="4"/>
  <c r="N2347" i="4"/>
  <c r="O2346" i="4"/>
  <c r="N2346" i="4"/>
  <c r="O2345" i="4"/>
  <c r="N2345" i="4"/>
  <c r="O2344" i="4"/>
  <c r="N2344" i="4"/>
  <c r="O2343" i="4"/>
  <c r="N2343" i="4"/>
  <c r="O2342" i="4"/>
  <c r="N2342" i="4"/>
  <c r="O2341" i="4"/>
  <c r="N2341" i="4"/>
  <c r="O2340" i="4"/>
  <c r="N2340" i="4"/>
  <c r="O2339" i="4"/>
  <c r="N2339" i="4"/>
  <c r="O2338" i="4"/>
  <c r="N2338" i="4"/>
  <c r="O2337" i="4"/>
  <c r="N2337" i="4"/>
  <c r="O2336" i="4"/>
  <c r="N2336" i="4"/>
  <c r="O2335" i="4"/>
  <c r="N2335" i="4"/>
  <c r="O2334" i="4"/>
  <c r="N2334" i="4"/>
  <c r="O2333" i="4"/>
  <c r="N2333" i="4"/>
  <c r="O2332" i="4"/>
  <c r="N2332" i="4"/>
  <c r="O2331" i="4"/>
  <c r="N2331" i="4"/>
  <c r="O2330" i="4"/>
  <c r="N2330" i="4"/>
  <c r="O2329" i="4"/>
  <c r="N2329" i="4"/>
  <c r="O2328" i="4"/>
  <c r="N2328" i="4"/>
  <c r="O2327" i="4"/>
  <c r="N2327" i="4"/>
  <c r="O2326" i="4"/>
  <c r="N2326" i="4"/>
  <c r="O2325" i="4"/>
  <c r="N2325" i="4"/>
  <c r="O2324" i="4"/>
  <c r="N2324" i="4"/>
  <c r="O2323" i="4"/>
  <c r="N2323" i="4"/>
  <c r="O2322" i="4"/>
  <c r="N2322" i="4"/>
  <c r="O2321" i="4"/>
  <c r="N2321" i="4"/>
  <c r="O2320" i="4"/>
  <c r="N2320" i="4"/>
  <c r="O2319" i="4"/>
  <c r="N2319" i="4"/>
  <c r="O2318" i="4"/>
  <c r="N2318" i="4"/>
  <c r="O2317" i="4"/>
  <c r="N2317" i="4"/>
  <c r="O2316" i="4"/>
  <c r="N2316" i="4"/>
  <c r="O2315" i="4"/>
  <c r="N2315" i="4"/>
  <c r="O2314" i="4"/>
  <c r="N2314" i="4"/>
  <c r="O2313" i="4"/>
  <c r="N2313" i="4"/>
  <c r="O2312" i="4"/>
  <c r="N2312" i="4"/>
  <c r="O2311" i="4"/>
  <c r="N2311" i="4"/>
  <c r="O2310" i="4"/>
  <c r="N2310" i="4"/>
  <c r="O2309" i="4"/>
  <c r="N2309" i="4"/>
  <c r="O2308" i="4"/>
  <c r="N2308" i="4"/>
  <c r="O2307" i="4"/>
  <c r="N2307" i="4"/>
  <c r="O2306" i="4"/>
  <c r="N2306" i="4"/>
  <c r="O2305" i="4"/>
  <c r="N2305" i="4"/>
  <c r="O2304" i="4"/>
  <c r="N2304" i="4"/>
  <c r="O2303" i="4"/>
  <c r="N2303" i="4"/>
  <c r="O2302" i="4"/>
  <c r="N2302" i="4"/>
  <c r="O2301" i="4"/>
  <c r="N2301" i="4"/>
  <c r="O2300" i="4"/>
  <c r="N2300" i="4"/>
  <c r="O2299" i="4"/>
  <c r="N2299" i="4"/>
  <c r="O2298" i="4"/>
  <c r="N2298" i="4"/>
  <c r="O2297" i="4"/>
  <c r="N2297" i="4"/>
  <c r="O2296" i="4"/>
  <c r="N2296" i="4"/>
  <c r="O2295" i="4"/>
  <c r="N2295" i="4"/>
  <c r="O2294" i="4"/>
  <c r="N2294" i="4"/>
  <c r="O2293" i="4"/>
  <c r="N2293" i="4"/>
  <c r="O2292" i="4"/>
  <c r="N2292" i="4"/>
  <c r="O2291" i="4"/>
  <c r="N2291" i="4"/>
  <c r="O2290" i="4"/>
  <c r="N2290" i="4"/>
  <c r="O2289" i="4"/>
  <c r="N2289" i="4"/>
  <c r="O2288" i="4"/>
  <c r="N2288" i="4"/>
  <c r="O2287" i="4"/>
  <c r="N2287" i="4"/>
  <c r="O2286" i="4"/>
  <c r="N2286" i="4"/>
  <c r="O2285" i="4"/>
  <c r="N2285" i="4"/>
  <c r="O2284" i="4"/>
  <c r="N2284" i="4"/>
  <c r="O2283" i="4"/>
  <c r="N2283" i="4"/>
  <c r="O2282" i="4"/>
  <c r="N2282" i="4"/>
  <c r="O2281" i="4"/>
  <c r="N2281" i="4"/>
  <c r="O2280" i="4"/>
  <c r="N2280" i="4"/>
  <c r="O2279" i="4"/>
  <c r="N2279" i="4"/>
  <c r="O2278" i="4"/>
  <c r="N2278" i="4"/>
  <c r="O2277" i="4"/>
  <c r="N2277" i="4"/>
  <c r="O2276" i="4"/>
  <c r="N2276" i="4"/>
  <c r="O2275" i="4"/>
  <c r="N2275" i="4"/>
  <c r="O2274" i="4"/>
  <c r="N2274" i="4"/>
  <c r="O2273" i="4"/>
  <c r="N2273" i="4"/>
  <c r="O2272" i="4"/>
  <c r="N2272" i="4"/>
  <c r="O2271" i="4"/>
  <c r="N2271" i="4"/>
  <c r="O2270" i="4"/>
  <c r="N2270" i="4"/>
  <c r="O2269" i="4"/>
  <c r="N2269" i="4"/>
  <c r="O2268" i="4"/>
  <c r="N2268" i="4"/>
  <c r="O2267" i="4"/>
  <c r="N2267" i="4"/>
  <c r="O2266" i="4"/>
  <c r="N2266" i="4"/>
  <c r="O2265" i="4"/>
  <c r="N2265" i="4"/>
  <c r="O2264" i="4"/>
  <c r="N2264" i="4"/>
  <c r="O2263" i="4"/>
  <c r="N2263" i="4"/>
  <c r="O2262" i="4"/>
  <c r="N2262" i="4"/>
  <c r="O2261" i="4"/>
  <c r="N2261" i="4"/>
  <c r="O2260" i="4"/>
  <c r="N2260" i="4"/>
  <c r="O2259" i="4"/>
  <c r="N2259" i="4"/>
  <c r="O2258" i="4"/>
  <c r="N2258" i="4"/>
  <c r="O2257" i="4"/>
  <c r="N2257" i="4"/>
  <c r="O2256" i="4"/>
  <c r="N2256" i="4"/>
  <c r="O2255" i="4"/>
  <c r="N2255" i="4"/>
  <c r="O2254" i="4"/>
  <c r="N2254" i="4"/>
  <c r="O2253" i="4"/>
  <c r="N2253" i="4"/>
  <c r="O2252" i="4"/>
  <c r="N2252" i="4"/>
  <c r="O2251" i="4"/>
  <c r="N2251" i="4"/>
  <c r="O2250" i="4"/>
  <c r="N2250" i="4"/>
  <c r="O2249" i="4"/>
  <c r="N2249" i="4"/>
  <c r="O2248" i="4"/>
  <c r="N2248" i="4"/>
  <c r="O2247" i="4"/>
  <c r="N2247" i="4"/>
  <c r="O2246" i="4"/>
  <c r="N2246" i="4"/>
  <c r="O2245" i="4"/>
  <c r="N2245" i="4"/>
  <c r="O2244" i="4"/>
  <c r="N2244" i="4"/>
  <c r="O2243" i="4"/>
  <c r="N2243" i="4"/>
  <c r="O2242" i="4"/>
  <c r="N2242" i="4"/>
  <c r="O2241" i="4"/>
  <c r="N2241" i="4"/>
  <c r="O2240" i="4"/>
  <c r="N2240" i="4"/>
  <c r="O2239" i="4"/>
  <c r="N2239" i="4"/>
  <c r="O2238" i="4"/>
  <c r="N2238" i="4"/>
  <c r="O2237" i="4"/>
  <c r="N2237" i="4"/>
  <c r="O2236" i="4"/>
  <c r="N2236" i="4"/>
  <c r="O2235" i="4"/>
  <c r="N2235" i="4"/>
  <c r="O2234" i="4"/>
  <c r="N2234" i="4"/>
  <c r="O2233" i="4"/>
  <c r="N2233" i="4"/>
  <c r="O2232" i="4"/>
  <c r="N2232" i="4"/>
  <c r="O2231" i="4"/>
  <c r="N2231" i="4"/>
  <c r="O2230" i="4"/>
  <c r="N2230" i="4"/>
  <c r="O2229" i="4"/>
  <c r="N2229" i="4"/>
  <c r="O2228" i="4"/>
  <c r="N2228" i="4"/>
  <c r="O2227" i="4"/>
  <c r="N2227" i="4"/>
  <c r="O2226" i="4"/>
  <c r="N2226" i="4"/>
  <c r="O2225" i="4"/>
  <c r="N2225" i="4"/>
  <c r="O2224" i="4"/>
  <c r="N2224" i="4"/>
  <c r="O2223" i="4"/>
  <c r="N2223" i="4"/>
  <c r="O2222" i="4"/>
  <c r="N2222" i="4"/>
  <c r="O2221" i="4"/>
  <c r="N2221" i="4"/>
  <c r="O2220" i="4"/>
  <c r="N2220" i="4"/>
  <c r="O2219" i="4"/>
  <c r="N2219" i="4"/>
  <c r="O2218" i="4"/>
  <c r="N2218" i="4"/>
  <c r="O2217" i="4"/>
  <c r="N2217" i="4"/>
  <c r="O2216" i="4"/>
  <c r="N2216" i="4"/>
  <c r="O2215" i="4"/>
  <c r="N2215" i="4"/>
  <c r="O2214" i="4"/>
  <c r="N2214" i="4"/>
  <c r="O2213" i="4"/>
  <c r="N2213" i="4"/>
  <c r="O2212" i="4"/>
  <c r="N2212" i="4"/>
  <c r="O2211" i="4"/>
  <c r="N2211" i="4"/>
  <c r="O2210" i="4"/>
  <c r="N2210" i="4"/>
  <c r="O2209" i="4"/>
  <c r="N2209" i="4"/>
  <c r="O2208" i="4"/>
  <c r="N2208" i="4"/>
  <c r="O2207" i="4"/>
  <c r="N2207" i="4"/>
  <c r="O2206" i="4"/>
  <c r="N2206" i="4"/>
  <c r="O2205" i="4"/>
  <c r="N2205" i="4"/>
  <c r="O2204" i="4"/>
  <c r="N2204" i="4"/>
  <c r="O2203" i="4"/>
  <c r="N2203" i="4"/>
  <c r="O2202" i="4"/>
  <c r="N2202" i="4"/>
  <c r="O2201" i="4"/>
  <c r="N2201" i="4"/>
  <c r="O2200" i="4"/>
  <c r="N2200" i="4"/>
  <c r="O2199" i="4"/>
  <c r="N2199" i="4"/>
  <c r="O2198" i="4"/>
  <c r="N2198" i="4"/>
  <c r="O2197" i="4"/>
  <c r="N2197" i="4"/>
  <c r="O2196" i="4"/>
  <c r="N2196" i="4"/>
  <c r="O2195" i="4"/>
  <c r="N2195" i="4"/>
  <c r="O2194" i="4"/>
  <c r="N2194" i="4"/>
  <c r="O2193" i="4"/>
  <c r="N2193" i="4"/>
  <c r="O2192" i="4"/>
  <c r="N2192" i="4"/>
  <c r="O2191" i="4"/>
  <c r="N2191" i="4"/>
  <c r="O2190" i="4"/>
  <c r="N2190" i="4"/>
  <c r="O2189" i="4"/>
  <c r="N2189" i="4"/>
  <c r="O2188" i="4"/>
  <c r="N2188" i="4"/>
  <c r="O2187" i="4"/>
  <c r="N2187" i="4"/>
  <c r="O2186" i="4"/>
  <c r="N2186" i="4"/>
  <c r="O2185" i="4"/>
  <c r="N2185" i="4"/>
  <c r="O2184" i="4"/>
  <c r="N2184" i="4"/>
  <c r="O2183" i="4"/>
  <c r="N2183" i="4"/>
  <c r="O2182" i="4"/>
  <c r="N2182" i="4"/>
  <c r="O2181" i="4"/>
  <c r="N2181" i="4"/>
  <c r="O2180" i="4"/>
  <c r="N2180" i="4"/>
  <c r="O2179" i="4"/>
  <c r="N2179" i="4"/>
  <c r="O2178" i="4"/>
  <c r="N2178" i="4"/>
  <c r="O2177" i="4"/>
  <c r="N2177" i="4"/>
  <c r="O2176" i="4"/>
  <c r="N2176" i="4"/>
  <c r="O2175" i="4"/>
  <c r="N2175" i="4"/>
  <c r="O2174" i="4"/>
  <c r="N2174" i="4"/>
  <c r="O2173" i="4"/>
  <c r="N2173" i="4"/>
  <c r="O2172" i="4"/>
  <c r="N2172" i="4"/>
  <c r="O2171" i="4"/>
  <c r="N2171" i="4"/>
  <c r="O2170" i="4"/>
  <c r="N2170" i="4"/>
  <c r="O2169" i="4"/>
  <c r="N2169" i="4"/>
  <c r="O2168" i="4"/>
  <c r="N2168" i="4"/>
  <c r="O2167" i="4"/>
  <c r="N2167" i="4"/>
  <c r="O2166" i="4"/>
  <c r="N2166" i="4"/>
  <c r="O2165" i="4"/>
  <c r="N2165" i="4"/>
  <c r="O2164" i="4"/>
  <c r="N2164" i="4"/>
  <c r="O2163" i="4"/>
  <c r="N2163" i="4"/>
  <c r="O2162" i="4"/>
  <c r="N2162" i="4"/>
  <c r="O2161" i="4"/>
  <c r="N2161" i="4"/>
  <c r="O2160" i="4"/>
  <c r="N2160" i="4"/>
  <c r="O2159" i="4"/>
  <c r="N2159" i="4"/>
  <c r="O2158" i="4"/>
  <c r="N2158" i="4"/>
  <c r="O2157" i="4"/>
  <c r="N2157" i="4"/>
  <c r="O2156" i="4"/>
  <c r="N2156" i="4"/>
  <c r="O2155" i="4"/>
  <c r="N2155" i="4"/>
  <c r="O2154" i="4"/>
  <c r="N2154" i="4"/>
  <c r="O2153" i="4"/>
  <c r="N2153" i="4"/>
  <c r="O2152" i="4"/>
  <c r="N2152" i="4"/>
  <c r="O2151" i="4"/>
  <c r="N2151" i="4"/>
  <c r="O2150" i="4"/>
  <c r="N2150" i="4"/>
  <c r="O2149" i="4"/>
  <c r="N2149" i="4"/>
  <c r="O2148" i="4"/>
  <c r="N2148" i="4"/>
  <c r="O2147" i="4"/>
  <c r="N2147" i="4"/>
  <c r="O2146" i="4"/>
  <c r="N2146" i="4"/>
  <c r="O2145" i="4"/>
  <c r="N2145" i="4"/>
  <c r="O2144" i="4"/>
  <c r="N2144" i="4"/>
  <c r="O2143" i="4"/>
  <c r="N2143" i="4"/>
  <c r="O2142" i="4"/>
  <c r="N2142" i="4"/>
  <c r="O2141" i="4"/>
  <c r="N2141" i="4"/>
  <c r="O2140" i="4"/>
  <c r="N2140" i="4"/>
  <c r="O2139" i="4"/>
  <c r="N2139" i="4"/>
  <c r="O2138" i="4"/>
  <c r="N2138" i="4"/>
  <c r="O2137" i="4"/>
  <c r="N2137" i="4"/>
  <c r="O2136" i="4"/>
  <c r="N2136" i="4"/>
  <c r="O2135" i="4"/>
  <c r="N2135" i="4"/>
  <c r="O2134" i="4"/>
  <c r="N2134" i="4"/>
  <c r="O2133" i="4"/>
  <c r="N2133" i="4"/>
  <c r="O2132" i="4"/>
  <c r="N2132" i="4"/>
  <c r="O2131" i="4"/>
  <c r="N2131" i="4"/>
  <c r="O2130" i="4"/>
  <c r="N2130" i="4"/>
  <c r="O2129" i="4"/>
  <c r="N2129" i="4"/>
  <c r="O2128" i="4"/>
  <c r="N2128" i="4"/>
  <c r="O2127" i="4"/>
  <c r="N2127" i="4"/>
  <c r="O2126" i="4"/>
  <c r="N2126" i="4"/>
  <c r="O2125" i="4"/>
  <c r="N2125" i="4"/>
  <c r="O2124" i="4"/>
  <c r="N2124" i="4"/>
  <c r="O2123" i="4"/>
  <c r="N2123" i="4"/>
  <c r="O2122" i="4"/>
  <c r="N2122" i="4"/>
  <c r="O2121" i="4"/>
  <c r="N2121" i="4"/>
  <c r="O2120" i="4"/>
  <c r="N2120" i="4"/>
  <c r="O2119" i="4"/>
  <c r="N2119" i="4"/>
  <c r="O2118" i="4"/>
  <c r="N2118" i="4"/>
  <c r="O2117" i="4"/>
  <c r="N2117" i="4"/>
  <c r="O2116" i="4"/>
  <c r="N2116" i="4"/>
  <c r="O2115" i="4"/>
  <c r="N2115" i="4"/>
  <c r="O2114" i="4"/>
  <c r="N2114" i="4"/>
  <c r="O2113" i="4"/>
  <c r="N2113" i="4"/>
  <c r="O2112" i="4"/>
  <c r="N2112" i="4"/>
  <c r="O2111" i="4"/>
  <c r="N2111" i="4"/>
  <c r="O2110" i="4"/>
  <c r="N2110" i="4"/>
  <c r="O2109" i="4"/>
  <c r="N2109" i="4"/>
  <c r="O2108" i="4"/>
  <c r="N2108" i="4"/>
  <c r="O2107" i="4"/>
  <c r="N2107" i="4"/>
  <c r="O2106" i="4"/>
  <c r="N2106" i="4"/>
  <c r="O2105" i="4"/>
  <c r="N2105" i="4"/>
  <c r="O2104" i="4"/>
  <c r="N2104" i="4"/>
  <c r="O2103" i="4"/>
  <c r="N2103" i="4"/>
  <c r="O2102" i="4"/>
  <c r="N2102" i="4"/>
  <c r="O2101" i="4"/>
  <c r="N2101" i="4"/>
  <c r="O2100" i="4"/>
  <c r="N2100" i="4"/>
  <c r="O2099" i="4"/>
  <c r="N2099" i="4"/>
  <c r="O2098" i="4"/>
  <c r="N2098" i="4"/>
  <c r="O2097" i="4"/>
  <c r="N2097" i="4"/>
  <c r="O2096" i="4"/>
  <c r="N2096" i="4"/>
  <c r="O2095" i="4"/>
  <c r="N2095" i="4"/>
  <c r="O2094" i="4"/>
  <c r="N2094" i="4"/>
  <c r="O2093" i="4"/>
  <c r="N2093" i="4"/>
  <c r="O2092" i="4"/>
  <c r="N2092" i="4"/>
  <c r="O2091" i="4"/>
  <c r="N2091" i="4"/>
  <c r="O2090" i="4"/>
  <c r="N2090" i="4"/>
  <c r="O2089" i="4"/>
  <c r="N2089" i="4"/>
  <c r="O2088" i="4"/>
  <c r="N2088" i="4"/>
  <c r="O2087" i="4"/>
  <c r="N2087" i="4"/>
  <c r="O2086" i="4"/>
  <c r="N2086" i="4"/>
  <c r="O2085" i="4"/>
  <c r="N2085" i="4"/>
  <c r="O2084" i="4"/>
  <c r="N2084" i="4"/>
  <c r="O2083" i="4"/>
  <c r="N2083" i="4"/>
  <c r="O2082" i="4"/>
  <c r="N2082" i="4"/>
  <c r="O2081" i="4"/>
  <c r="N2081" i="4"/>
  <c r="O2080" i="4"/>
  <c r="N2080" i="4"/>
  <c r="O2079" i="4"/>
  <c r="N2079" i="4"/>
  <c r="O2078" i="4"/>
  <c r="N2078" i="4"/>
  <c r="O2077" i="4"/>
  <c r="N2077" i="4"/>
  <c r="O2076" i="4"/>
  <c r="N2076" i="4"/>
  <c r="O2075" i="4"/>
  <c r="N2075" i="4"/>
  <c r="O2074" i="4"/>
  <c r="N2074" i="4"/>
  <c r="O2073" i="4"/>
  <c r="N2073" i="4"/>
  <c r="O2072" i="4"/>
  <c r="N2072" i="4"/>
  <c r="O2071" i="4"/>
  <c r="N2071" i="4"/>
  <c r="O2070" i="4"/>
  <c r="N2070" i="4"/>
  <c r="O2069" i="4"/>
  <c r="N2069" i="4"/>
  <c r="O2068" i="4"/>
  <c r="N2068" i="4"/>
  <c r="O2067" i="4"/>
  <c r="N2067" i="4"/>
  <c r="O2066" i="4"/>
  <c r="N2066" i="4"/>
  <c r="O2065" i="4"/>
  <c r="N2065" i="4"/>
  <c r="O2064" i="4"/>
  <c r="N2064" i="4"/>
  <c r="O2063" i="4"/>
  <c r="N2063" i="4"/>
  <c r="O2062" i="4"/>
  <c r="N2062" i="4"/>
  <c r="O2061" i="4"/>
  <c r="N2061" i="4"/>
  <c r="O2060" i="4"/>
  <c r="N2060" i="4"/>
  <c r="O2059" i="4"/>
  <c r="N2059" i="4"/>
  <c r="O2058" i="4"/>
  <c r="N2058" i="4"/>
  <c r="O2057" i="4"/>
  <c r="N2057" i="4"/>
  <c r="O2056" i="4"/>
  <c r="N2056" i="4"/>
  <c r="O2055" i="4"/>
  <c r="N2055" i="4"/>
  <c r="O2054" i="4"/>
  <c r="N2054" i="4"/>
  <c r="O2053" i="4"/>
  <c r="N2053" i="4"/>
  <c r="O2052" i="4"/>
  <c r="N2052" i="4"/>
  <c r="O2051" i="4"/>
  <c r="N2051" i="4"/>
  <c r="O2050" i="4"/>
  <c r="N2050" i="4"/>
  <c r="O2049" i="4"/>
  <c r="N2049" i="4"/>
  <c r="O2048" i="4"/>
  <c r="N2048" i="4"/>
  <c r="O2047" i="4"/>
  <c r="N2047" i="4"/>
  <c r="O2046" i="4"/>
  <c r="N2046" i="4"/>
  <c r="O2045" i="4"/>
  <c r="N2045" i="4"/>
  <c r="O2044" i="4"/>
  <c r="N2044" i="4"/>
  <c r="O2043" i="4"/>
  <c r="N2043" i="4"/>
  <c r="O2042" i="4"/>
  <c r="N2042" i="4"/>
  <c r="O2041" i="4"/>
  <c r="N2041" i="4"/>
  <c r="O2040" i="4"/>
  <c r="N2040" i="4"/>
  <c r="O2039" i="4"/>
  <c r="N2039" i="4"/>
  <c r="O2038" i="4"/>
  <c r="N2038" i="4"/>
  <c r="O2037" i="4"/>
  <c r="N2037" i="4"/>
  <c r="O2036" i="4"/>
  <c r="N2036" i="4"/>
  <c r="O2035" i="4"/>
  <c r="N2035" i="4"/>
  <c r="O2034" i="4"/>
  <c r="N2034" i="4"/>
  <c r="O2033" i="4"/>
  <c r="N2033" i="4"/>
  <c r="O2032" i="4"/>
  <c r="N2032" i="4"/>
  <c r="O2031" i="4"/>
  <c r="N2031" i="4"/>
  <c r="O2030" i="4"/>
  <c r="N2030" i="4"/>
  <c r="O2029" i="4"/>
  <c r="N2029" i="4"/>
  <c r="O2028" i="4"/>
  <c r="N2028" i="4"/>
  <c r="O2027" i="4"/>
  <c r="N2027" i="4"/>
  <c r="O2026" i="4"/>
  <c r="N2026" i="4"/>
  <c r="O2025" i="4"/>
  <c r="N2025" i="4"/>
  <c r="O2024" i="4"/>
  <c r="N2024" i="4"/>
  <c r="O2023" i="4"/>
  <c r="N2023" i="4"/>
  <c r="O2022" i="4"/>
  <c r="N2022" i="4"/>
  <c r="O2021" i="4"/>
  <c r="N2021" i="4"/>
  <c r="O2020" i="4"/>
  <c r="N2020" i="4"/>
  <c r="O2019" i="4"/>
  <c r="N2019" i="4"/>
  <c r="O2018" i="4"/>
  <c r="N2018" i="4"/>
  <c r="O2017" i="4"/>
  <c r="N2017" i="4"/>
  <c r="O2016" i="4"/>
  <c r="N2016" i="4"/>
  <c r="O2015" i="4"/>
  <c r="N2015" i="4"/>
  <c r="O2014" i="4"/>
  <c r="N2014" i="4"/>
  <c r="O2013" i="4"/>
  <c r="N2013" i="4"/>
  <c r="O2012" i="4"/>
  <c r="N2012" i="4"/>
  <c r="O2011" i="4"/>
  <c r="N2011" i="4"/>
  <c r="O2010" i="4"/>
  <c r="N2010" i="4"/>
  <c r="O2009" i="4"/>
  <c r="N2009" i="4"/>
  <c r="O2008" i="4"/>
  <c r="N2008" i="4"/>
  <c r="O2007" i="4"/>
  <c r="N2007" i="4"/>
  <c r="O2006" i="4"/>
  <c r="N2006" i="4"/>
  <c r="O2005" i="4"/>
  <c r="N2005" i="4"/>
  <c r="O2004" i="4"/>
  <c r="N2004" i="4"/>
  <c r="O2003" i="4"/>
  <c r="N2003" i="4"/>
  <c r="O2002" i="4"/>
  <c r="N2002" i="4"/>
  <c r="O2001" i="4"/>
  <c r="N2001" i="4"/>
  <c r="O2000" i="4"/>
  <c r="N2000" i="4"/>
  <c r="O1999" i="4"/>
  <c r="N1999" i="4"/>
  <c r="O1998" i="4"/>
  <c r="N1998" i="4"/>
  <c r="O1997" i="4"/>
  <c r="N1997" i="4"/>
  <c r="O1996" i="4"/>
  <c r="N1996" i="4"/>
  <c r="O1995" i="4"/>
  <c r="N1995" i="4"/>
  <c r="O1994" i="4"/>
  <c r="N1994" i="4"/>
  <c r="O1993" i="4"/>
  <c r="N1993" i="4"/>
  <c r="O1992" i="4"/>
  <c r="N1992" i="4"/>
  <c r="O1991" i="4"/>
  <c r="N1991" i="4"/>
  <c r="O1990" i="4"/>
  <c r="N1990" i="4"/>
  <c r="O1989" i="4"/>
  <c r="N1989" i="4"/>
  <c r="O1988" i="4"/>
  <c r="N1988" i="4"/>
  <c r="O1987" i="4"/>
  <c r="N1987" i="4"/>
  <c r="O1986" i="4"/>
  <c r="N1986" i="4"/>
  <c r="O1985" i="4"/>
  <c r="N1985" i="4"/>
  <c r="O1984" i="4"/>
  <c r="N1984" i="4"/>
  <c r="O1983" i="4"/>
  <c r="N1983" i="4"/>
  <c r="O1982" i="4"/>
  <c r="N1982" i="4"/>
  <c r="O1981" i="4"/>
  <c r="N1981" i="4"/>
  <c r="O1980" i="4"/>
  <c r="N1980" i="4"/>
  <c r="O1979" i="4"/>
  <c r="N1979" i="4"/>
  <c r="O1978" i="4"/>
  <c r="N1978" i="4"/>
  <c r="O1977" i="4"/>
  <c r="N1977" i="4"/>
  <c r="O1976" i="4"/>
  <c r="N1976" i="4"/>
  <c r="O1975" i="4"/>
  <c r="N1975" i="4"/>
  <c r="O1974" i="4"/>
  <c r="N1974" i="4"/>
  <c r="O1973" i="4"/>
  <c r="N1973" i="4"/>
  <c r="O1972" i="4"/>
  <c r="N1972" i="4"/>
  <c r="O1971" i="4"/>
  <c r="N1971" i="4"/>
  <c r="O1970" i="4"/>
  <c r="N1970" i="4"/>
  <c r="O1969" i="4"/>
  <c r="N1969" i="4"/>
  <c r="O1968" i="4"/>
  <c r="N1968" i="4"/>
  <c r="O1967" i="4"/>
  <c r="N1967" i="4"/>
  <c r="O1966" i="4"/>
  <c r="N1966" i="4"/>
  <c r="O1965" i="4"/>
  <c r="N1965" i="4"/>
  <c r="O1964" i="4"/>
  <c r="N1964" i="4"/>
  <c r="O1963" i="4"/>
  <c r="N1963" i="4"/>
  <c r="O1962" i="4"/>
  <c r="N1962" i="4"/>
  <c r="O1961" i="4"/>
  <c r="N1961" i="4"/>
  <c r="O1960" i="4"/>
  <c r="N1960" i="4"/>
  <c r="O1959" i="4"/>
  <c r="N1959" i="4"/>
  <c r="O1958" i="4"/>
  <c r="N1958" i="4"/>
  <c r="O1957" i="4"/>
  <c r="N1957" i="4"/>
  <c r="O1956" i="4"/>
  <c r="N1956" i="4"/>
  <c r="O1955" i="4"/>
  <c r="N1955" i="4"/>
  <c r="O1954" i="4"/>
  <c r="N1954" i="4"/>
  <c r="O1953" i="4"/>
  <c r="N1953" i="4"/>
  <c r="O1952" i="4"/>
  <c r="N1952" i="4"/>
  <c r="O1951" i="4"/>
  <c r="N1951" i="4"/>
  <c r="O1950" i="4"/>
  <c r="N1950" i="4"/>
  <c r="O1949" i="4"/>
  <c r="N1949" i="4"/>
  <c r="O1948" i="4"/>
  <c r="N1948" i="4"/>
  <c r="O1947" i="4"/>
  <c r="N1947" i="4"/>
  <c r="O1946" i="4"/>
  <c r="N1946" i="4"/>
  <c r="O1945" i="4"/>
  <c r="N1945" i="4"/>
  <c r="O1944" i="4"/>
  <c r="N1944" i="4"/>
  <c r="O1943" i="4"/>
  <c r="N1943" i="4"/>
  <c r="O1942" i="4"/>
  <c r="N1942" i="4"/>
  <c r="O1941" i="4"/>
  <c r="N1941" i="4"/>
  <c r="O1940" i="4"/>
  <c r="N1940" i="4"/>
  <c r="O1939" i="4"/>
  <c r="N1939" i="4"/>
  <c r="O1938" i="4"/>
  <c r="N1938" i="4"/>
  <c r="O1937" i="4"/>
  <c r="N1937" i="4"/>
  <c r="O1936" i="4"/>
  <c r="N1936" i="4"/>
  <c r="O1935" i="4"/>
  <c r="N1935" i="4"/>
  <c r="O1934" i="4"/>
  <c r="N1934" i="4"/>
  <c r="O1933" i="4"/>
  <c r="N1933" i="4"/>
  <c r="O1932" i="4"/>
  <c r="N1932" i="4"/>
  <c r="O1931" i="4"/>
  <c r="N1931" i="4"/>
  <c r="O1930" i="4"/>
  <c r="N1930" i="4"/>
  <c r="O1929" i="4"/>
  <c r="N1929" i="4"/>
  <c r="O1928" i="4"/>
  <c r="N1928" i="4"/>
  <c r="O1927" i="4"/>
  <c r="N1927" i="4"/>
  <c r="O1926" i="4"/>
  <c r="N1926" i="4"/>
  <c r="O1925" i="4"/>
  <c r="N1925" i="4"/>
  <c r="O1924" i="4"/>
  <c r="N1924" i="4"/>
  <c r="O1923" i="4"/>
  <c r="N1923" i="4"/>
  <c r="O1922" i="4"/>
  <c r="N1922" i="4"/>
  <c r="O1921" i="4"/>
  <c r="N1921" i="4"/>
  <c r="O1920" i="4"/>
  <c r="N1920" i="4"/>
  <c r="O1919" i="4"/>
  <c r="N1919" i="4"/>
  <c r="O1918" i="4"/>
  <c r="N1918" i="4"/>
  <c r="O1917" i="4"/>
  <c r="N1917" i="4"/>
  <c r="O1916" i="4"/>
  <c r="N1916" i="4"/>
  <c r="O1915" i="4"/>
  <c r="N1915" i="4"/>
  <c r="O1914" i="4"/>
  <c r="N1914" i="4"/>
  <c r="O1913" i="4"/>
  <c r="N1913" i="4"/>
  <c r="O1912" i="4"/>
  <c r="N1912" i="4"/>
  <c r="O1911" i="4"/>
  <c r="N1911" i="4"/>
  <c r="O1910" i="4"/>
  <c r="N1910" i="4"/>
  <c r="O1909" i="4"/>
  <c r="N1909" i="4"/>
  <c r="O1908" i="4"/>
  <c r="N1908" i="4"/>
  <c r="O1907" i="4"/>
  <c r="N1907" i="4"/>
  <c r="O1906" i="4"/>
  <c r="N1906" i="4"/>
  <c r="O1905" i="4"/>
  <c r="N1905" i="4"/>
  <c r="O1904" i="4"/>
  <c r="N1904" i="4"/>
  <c r="O1903" i="4"/>
  <c r="N1903" i="4"/>
  <c r="O1902" i="4"/>
  <c r="N1902" i="4"/>
  <c r="O1901" i="4"/>
  <c r="N1901" i="4"/>
  <c r="O1900" i="4"/>
  <c r="N1900" i="4"/>
  <c r="O1899" i="4"/>
  <c r="N1899" i="4"/>
  <c r="O1898" i="4"/>
  <c r="N1898" i="4"/>
  <c r="O1897" i="4"/>
  <c r="N1897" i="4"/>
  <c r="O1896" i="4"/>
  <c r="N1896" i="4"/>
  <c r="O1895" i="4"/>
  <c r="N1895" i="4"/>
  <c r="O1894" i="4"/>
  <c r="N1894" i="4"/>
  <c r="O1893" i="4"/>
  <c r="N1893" i="4"/>
  <c r="O1892" i="4"/>
  <c r="N1892" i="4"/>
  <c r="O1891" i="4"/>
  <c r="N1891" i="4"/>
  <c r="O1890" i="4"/>
  <c r="N1890" i="4"/>
  <c r="O1889" i="4"/>
  <c r="N1889" i="4"/>
  <c r="O1888" i="4"/>
  <c r="N1888" i="4"/>
  <c r="O1887" i="4"/>
  <c r="N1887" i="4"/>
  <c r="O1886" i="4"/>
  <c r="N1886" i="4"/>
  <c r="O1885" i="4"/>
  <c r="N1885" i="4"/>
  <c r="O1884" i="4"/>
  <c r="N1884" i="4"/>
  <c r="O1883" i="4"/>
  <c r="N1883" i="4"/>
  <c r="O1882" i="4"/>
  <c r="N1882" i="4"/>
  <c r="O1881" i="4"/>
  <c r="N1881" i="4"/>
  <c r="O1880" i="4"/>
  <c r="N1880" i="4"/>
  <c r="O1879" i="4"/>
  <c r="N1879" i="4"/>
  <c r="O1878" i="4"/>
  <c r="N1878" i="4"/>
  <c r="O1877" i="4"/>
  <c r="N1877" i="4"/>
  <c r="O1876" i="4"/>
  <c r="N1876" i="4"/>
  <c r="O1875" i="4"/>
  <c r="N1875" i="4"/>
  <c r="O1874" i="4"/>
  <c r="N1874" i="4"/>
  <c r="O1873" i="4"/>
  <c r="N1873" i="4"/>
  <c r="O1872" i="4"/>
  <c r="N1872" i="4"/>
  <c r="O1871" i="4"/>
  <c r="N1871" i="4"/>
  <c r="O1870" i="4"/>
  <c r="N1870" i="4"/>
  <c r="O1869" i="4"/>
  <c r="N1869" i="4"/>
  <c r="O1868" i="4"/>
  <c r="N1868" i="4"/>
  <c r="O1867" i="4"/>
  <c r="N1867" i="4"/>
  <c r="O1866" i="4"/>
  <c r="N1866" i="4"/>
  <c r="O1865" i="4"/>
  <c r="N1865" i="4"/>
  <c r="O1864" i="4"/>
  <c r="N1864" i="4"/>
  <c r="O1863" i="4"/>
  <c r="N1863" i="4"/>
  <c r="O1862" i="4"/>
  <c r="N1862" i="4"/>
  <c r="O1861" i="4"/>
  <c r="N1861" i="4"/>
  <c r="O1860" i="4"/>
  <c r="N1860" i="4"/>
  <c r="O1859" i="4"/>
  <c r="N1859" i="4"/>
  <c r="O1858" i="4"/>
  <c r="N1858" i="4"/>
  <c r="O1857" i="4"/>
  <c r="N1857" i="4"/>
  <c r="O1856" i="4"/>
  <c r="N1856" i="4"/>
  <c r="O1855" i="4"/>
  <c r="N1855" i="4"/>
  <c r="O1854" i="4"/>
  <c r="N1854" i="4"/>
  <c r="O1853" i="4"/>
  <c r="N1853" i="4"/>
  <c r="O1852" i="4"/>
  <c r="N1852" i="4"/>
  <c r="O1851" i="4"/>
  <c r="N1851" i="4"/>
  <c r="O1850" i="4"/>
  <c r="N1850" i="4"/>
  <c r="O1849" i="4"/>
  <c r="N1849" i="4"/>
  <c r="O1848" i="4"/>
  <c r="N1848" i="4"/>
  <c r="O1847" i="4"/>
  <c r="N1847" i="4"/>
  <c r="O1846" i="4"/>
  <c r="N1846" i="4"/>
  <c r="O1845" i="4"/>
  <c r="N1845" i="4"/>
  <c r="O1844" i="4"/>
  <c r="N1844" i="4"/>
  <c r="O1843" i="4"/>
  <c r="N1843" i="4"/>
  <c r="O1842" i="4"/>
  <c r="N1842" i="4"/>
  <c r="O1841" i="4"/>
  <c r="N1841" i="4"/>
  <c r="O1840" i="4"/>
  <c r="N1840" i="4"/>
  <c r="O1839" i="4"/>
  <c r="N1839" i="4"/>
  <c r="O1838" i="4"/>
  <c r="N1838" i="4"/>
  <c r="O1837" i="4"/>
  <c r="N1837" i="4"/>
  <c r="O1836" i="4"/>
  <c r="N1836" i="4"/>
  <c r="O1835" i="4"/>
  <c r="N1835" i="4"/>
  <c r="O1834" i="4"/>
  <c r="N1834" i="4"/>
  <c r="O1833" i="4"/>
  <c r="N1833" i="4"/>
  <c r="O1832" i="4"/>
  <c r="N1832" i="4"/>
  <c r="O1831" i="4"/>
  <c r="N1831" i="4"/>
  <c r="O1830" i="4"/>
  <c r="N1830" i="4"/>
  <c r="O1829" i="4"/>
  <c r="N1829" i="4"/>
  <c r="O1828" i="4"/>
  <c r="N1828" i="4"/>
  <c r="O1827" i="4"/>
  <c r="N1827" i="4"/>
  <c r="O1826" i="4"/>
  <c r="N1826" i="4"/>
  <c r="O1825" i="4"/>
  <c r="N1825" i="4"/>
  <c r="O1824" i="4"/>
  <c r="N1824" i="4"/>
  <c r="O1823" i="4"/>
  <c r="N1823" i="4"/>
  <c r="O1822" i="4"/>
  <c r="N1822" i="4"/>
  <c r="O1821" i="4"/>
  <c r="N1821" i="4"/>
  <c r="O1820" i="4"/>
  <c r="N1820" i="4"/>
  <c r="O1819" i="4"/>
  <c r="N1819" i="4"/>
  <c r="O1818" i="4"/>
  <c r="N1818" i="4"/>
  <c r="O1817" i="4"/>
  <c r="N1817" i="4"/>
  <c r="O1816" i="4"/>
  <c r="N1816" i="4"/>
  <c r="O1815" i="4"/>
  <c r="N1815" i="4"/>
  <c r="O1814" i="4"/>
  <c r="N1814" i="4"/>
  <c r="O1813" i="4"/>
  <c r="N1813" i="4"/>
  <c r="O1812" i="4"/>
  <c r="N1812" i="4"/>
  <c r="O1811" i="4"/>
  <c r="N1811" i="4"/>
  <c r="O1810" i="4"/>
  <c r="N1810" i="4"/>
  <c r="O1809" i="4"/>
  <c r="N1809" i="4"/>
  <c r="O1808" i="4"/>
  <c r="N1808" i="4"/>
  <c r="O1807" i="4"/>
  <c r="N1807" i="4"/>
  <c r="O1806" i="4"/>
  <c r="N1806" i="4"/>
  <c r="O1805" i="4"/>
  <c r="N1805" i="4"/>
  <c r="O1804" i="4"/>
  <c r="N1804" i="4"/>
  <c r="O1803" i="4"/>
  <c r="N1803" i="4"/>
  <c r="O1802" i="4"/>
  <c r="N1802" i="4"/>
  <c r="O1801" i="4"/>
  <c r="N1801" i="4"/>
  <c r="O1800" i="4"/>
  <c r="N1800" i="4"/>
  <c r="O1799" i="4"/>
  <c r="N1799" i="4"/>
  <c r="O1798" i="4"/>
  <c r="N1798" i="4"/>
  <c r="O1797" i="4"/>
  <c r="N1797" i="4"/>
  <c r="O1796" i="4"/>
  <c r="N1796" i="4"/>
  <c r="O1795" i="4"/>
  <c r="N1795" i="4"/>
  <c r="O1794" i="4"/>
  <c r="N1794" i="4"/>
  <c r="O1793" i="4"/>
  <c r="N1793" i="4"/>
  <c r="O1792" i="4"/>
  <c r="N1792" i="4"/>
  <c r="O1791" i="4"/>
  <c r="N1791" i="4"/>
  <c r="O1790" i="4"/>
  <c r="N1790" i="4"/>
  <c r="O1789" i="4"/>
  <c r="N1789" i="4"/>
  <c r="O1788" i="4"/>
  <c r="N1788" i="4"/>
  <c r="O1787" i="4"/>
  <c r="N1787" i="4"/>
  <c r="O1786" i="4"/>
  <c r="N1786" i="4"/>
  <c r="O1785" i="4"/>
  <c r="N1785" i="4"/>
  <c r="O1784" i="4"/>
  <c r="N1784" i="4"/>
  <c r="O1783" i="4"/>
  <c r="N1783" i="4"/>
  <c r="O1782" i="4"/>
  <c r="N1782" i="4"/>
  <c r="O1781" i="4"/>
  <c r="N1781" i="4"/>
  <c r="O1780" i="4"/>
  <c r="N1780" i="4"/>
  <c r="O1779" i="4"/>
  <c r="N1779" i="4"/>
  <c r="O1778" i="4"/>
  <c r="N1778" i="4"/>
  <c r="O1777" i="4"/>
  <c r="N1777" i="4"/>
  <c r="O1776" i="4"/>
  <c r="N1776" i="4"/>
  <c r="O1775" i="4"/>
  <c r="N1775" i="4"/>
  <c r="O1774" i="4"/>
  <c r="N1774" i="4"/>
  <c r="O1773" i="4"/>
  <c r="N1773" i="4"/>
  <c r="O1772" i="4"/>
  <c r="N1772" i="4"/>
  <c r="O1771" i="4"/>
  <c r="N1771" i="4"/>
  <c r="O1770" i="4"/>
  <c r="N1770" i="4"/>
  <c r="O1769" i="4"/>
  <c r="N1769" i="4"/>
  <c r="O1768" i="4"/>
  <c r="N1768" i="4"/>
  <c r="O1767" i="4"/>
  <c r="N1767" i="4"/>
  <c r="O1766" i="4"/>
  <c r="N1766" i="4"/>
  <c r="O1765" i="4"/>
  <c r="N1765" i="4"/>
  <c r="O1764" i="4"/>
  <c r="N1764" i="4"/>
  <c r="O1763" i="4"/>
  <c r="N1763" i="4"/>
  <c r="O1762" i="4"/>
  <c r="N1762" i="4"/>
  <c r="O1761" i="4"/>
  <c r="N1761" i="4"/>
  <c r="O1760" i="4"/>
  <c r="N1760" i="4"/>
  <c r="O1759" i="4"/>
  <c r="N1759" i="4"/>
  <c r="O1758" i="4"/>
  <c r="N1758" i="4"/>
  <c r="O1757" i="4"/>
  <c r="N1757" i="4"/>
  <c r="O1756" i="4"/>
  <c r="N1756" i="4"/>
  <c r="O1755" i="4"/>
  <c r="N1755" i="4"/>
  <c r="O1754" i="4"/>
  <c r="N1754" i="4"/>
  <c r="O1753" i="4"/>
  <c r="N1753" i="4"/>
  <c r="O1752" i="4"/>
  <c r="N1752" i="4"/>
  <c r="O1751" i="4"/>
  <c r="N1751" i="4"/>
  <c r="O1750" i="4"/>
  <c r="N1750" i="4"/>
  <c r="O1749" i="4"/>
  <c r="N1749" i="4"/>
  <c r="O1748" i="4"/>
  <c r="N1748" i="4"/>
  <c r="O1747" i="4"/>
  <c r="N1747" i="4"/>
  <c r="O1746" i="4"/>
  <c r="N1746" i="4"/>
  <c r="O1745" i="4"/>
  <c r="N1745" i="4"/>
  <c r="O1744" i="4"/>
  <c r="N1744" i="4"/>
  <c r="O1743" i="4"/>
  <c r="N1743" i="4"/>
  <c r="O1742" i="4"/>
  <c r="N1742" i="4"/>
  <c r="O1741" i="4"/>
  <c r="N1741" i="4"/>
  <c r="O1740" i="4"/>
  <c r="N1740" i="4"/>
  <c r="O1739" i="4"/>
  <c r="N1739" i="4"/>
  <c r="O1738" i="4"/>
  <c r="N1738" i="4"/>
  <c r="O1737" i="4"/>
  <c r="N1737" i="4"/>
  <c r="O1736" i="4"/>
  <c r="N1736" i="4"/>
  <c r="O1735" i="4"/>
  <c r="N1735" i="4"/>
  <c r="O1734" i="4"/>
  <c r="N1734" i="4"/>
  <c r="O1733" i="4"/>
  <c r="N1733" i="4"/>
  <c r="O1732" i="4"/>
  <c r="N1732" i="4"/>
  <c r="O1731" i="4"/>
  <c r="N1731" i="4"/>
  <c r="O1730" i="4"/>
  <c r="N1730" i="4"/>
  <c r="O1729" i="4"/>
  <c r="N1729" i="4"/>
  <c r="O1728" i="4"/>
  <c r="N1728" i="4"/>
  <c r="O1727" i="4"/>
  <c r="N1727" i="4"/>
  <c r="O1726" i="4"/>
  <c r="N1726" i="4"/>
  <c r="O1725" i="4"/>
  <c r="N1725" i="4"/>
  <c r="O1724" i="4"/>
  <c r="N1724" i="4"/>
  <c r="O1723" i="4"/>
  <c r="N1723" i="4"/>
  <c r="O1722" i="4"/>
  <c r="N1722" i="4"/>
  <c r="O1721" i="4"/>
  <c r="N1721" i="4"/>
  <c r="O1720" i="4"/>
  <c r="N1720" i="4"/>
  <c r="O1719" i="4"/>
  <c r="N1719" i="4"/>
  <c r="O1718" i="4"/>
  <c r="N1718" i="4"/>
  <c r="O1717" i="4"/>
  <c r="N1717" i="4"/>
  <c r="O1716" i="4"/>
  <c r="N1716" i="4"/>
  <c r="O1715" i="4"/>
  <c r="N1715" i="4"/>
  <c r="O1714" i="4"/>
  <c r="N1714" i="4"/>
  <c r="O1713" i="4"/>
  <c r="N1713" i="4"/>
  <c r="O1712" i="4"/>
  <c r="N1712" i="4"/>
  <c r="O1711" i="4"/>
  <c r="N1711" i="4"/>
  <c r="O1710" i="4"/>
  <c r="N1710" i="4"/>
  <c r="O1709" i="4"/>
  <c r="N1709" i="4"/>
  <c r="O1708" i="4"/>
  <c r="N1708" i="4"/>
  <c r="O1707" i="4"/>
  <c r="N1707" i="4"/>
  <c r="O1706" i="4"/>
  <c r="N1706" i="4"/>
  <c r="O1705" i="4"/>
  <c r="N1705" i="4"/>
  <c r="O1704" i="4"/>
  <c r="N1704" i="4"/>
  <c r="O1703" i="4"/>
  <c r="N1703" i="4"/>
  <c r="O1702" i="4"/>
  <c r="N1702" i="4"/>
  <c r="O1701" i="4"/>
  <c r="N1701" i="4"/>
  <c r="O1700" i="4"/>
  <c r="N1700" i="4"/>
  <c r="O1699" i="4"/>
  <c r="N1699" i="4"/>
  <c r="O1698" i="4"/>
  <c r="N1698" i="4"/>
  <c r="O1697" i="4"/>
  <c r="N1697" i="4"/>
  <c r="O1696" i="4"/>
  <c r="N1696" i="4"/>
  <c r="O1695" i="4"/>
  <c r="N1695" i="4"/>
  <c r="O1694" i="4"/>
  <c r="N1694" i="4"/>
  <c r="O1693" i="4"/>
  <c r="N1693" i="4"/>
  <c r="O1692" i="4"/>
  <c r="N1692" i="4"/>
  <c r="O1691" i="4"/>
  <c r="N1691" i="4"/>
  <c r="O1690" i="4"/>
  <c r="N1690" i="4"/>
  <c r="O1689" i="4"/>
  <c r="N1689" i="4"/>
  <c r="O1688" i="4"/>
  <c r="N1688" i="4"/>
  <c r="O1687" i="4"/>
  <c r="N1687" i="4"/>
  <c r="O1686" i="4"/>
  <c r="N1686" i="4"/>
  <c r="O1685" i="4"/>
  <c r="N1685" i="4"/>
  <c r="O1684" i="4"/>
  <c r="N1684" i="4"/>
  <c r="O1683" i="4"/>
  <c r="N1683" i="4"/>
  <c r="O1682" i="4"/>
  <c r="N1682" i="4"/>
  <c r="O1681" i="4"/>
  <c r="N1681" i="4"/>
  <c r="O1680" i="4"/>
  <c r="N1680" i="4"/>
  <c r="O1679" i="4"/>
  <c r="N1679" i="4"/>
  <c r="O1678" i="4"/>
  <c r="N1678" i="4"/>
  <c r="O1677" i="4"/>
  <c r="N1677" i="4"/>
  <c r="O1676" i="4"/>
  <c r="N1676" i="4"/>
  <c r="O1675" i="4"/>
  <c r="N1675" i="4"/>
  <c r="O1674" i="4"/>
  <c r="N1674" i="4"/>
  <c r="O1673" i="4"/>
  <c r="N1673" i="4"/>
  <c r="O1672" i="4"/>
  <c r="N1672" i="4"/>
  <c r="O1671" i="4"/>
  <c r="N1671" i="4"/>
  <c r="O1670" i="4"/>
  <c r="N1670" i="4"/>
  <c r="O1669" i="4"/>
  <c r="N1669" i="4"/>
  <c r="O1668" i="4"/>
  <c r="N1668" i="4"/>
  <c r="O1667" i="4"/>
  <c r="N1667" i="4"/>
  <c r="O1666" i="4"/>
  <c r="N1666" i="4"/>
  <c r="O1665" i="4"/>
  <c r="N1665" i="4"/>
  <c r="O1664" i="4"/>
  <c r="N1664" i="4"/>
  <c r="O1663" i="4"/>
  <c r="N1663" i="4"/>
  <c r="O1662" i="4"/>
  <c r="N1662" i="4"/>
  <c r="O1661" i="4"/>
  <c r="N1661" i="4"/>
  <c r="O1660" i="4"/>
  <c r="N1660" i="4"/>
  <c r="O1659" i="4"/>
  <c r="N1659" i="4"/>
  <c r="O1658" i="4"/>
  <c r="N1658" i="4"/>
  <c r="O1657" i="4"/>
  <c r="N1657" i="4"/>
  <c r="O1656" i="4"/>
  <c r="N1656" i="4"/>
  <c r="O1655" i="4"/>
  <c r="N1655" i="4"/>
  <c r="O1654" i="4"/>
  <c r="N1654" i="4"/>
  <c r="O1653" i="4"/>
  <c r="N1653" i="4"/>
  <c r="O1652" i="4"/>
  <c r="N1652" i="4"/>
  <c r="O1651" i="4"/>
  <c r="N1651" i="4"/>
  <c r="O1650" i="4"/>
  <c r="N1650" i="4"/>
  <c r="O1649" i="4"/>
  <c r="N1649" i="4"/>
  <c r="O1648" i="4"/>
  <c r="N1648" i="4"/>
  <c r="O1647" i="4"/>
  <c r="N1647" i="4"/>
  <c r="O1646" i="4"/>
  <c r="N1646" i="4"/>
  <c r="O1645" i="4"/>
  <c r="N1645" i="4"/>
  <c r="O1644" i="4"/>
  <c r="N1644" i="4"/>
  <c r="O1643" i="4"/>
  <c r="N1643" i="4"/>
  <c r="O1642" i="4"/>
  <c r="N1642" i="4"/>
  <c r="O1641" i="4"/>
  <c r="N1641" i="4"/>
  <c r="O1640" i="4"/>
  <c r="N1640" i="4"/>
  <c r="O1639" i="4"/>
  <c r="N1639" i="4"/>
  <c r="O1638" i="4"/>
  <c r="N1638" i="4"/>
  <c r="O1637" i="4"/>
  <c r="N1637" i="4"/>
  <c r="O1636" i="4"/>
  <c r="N1636" i="4"/>
  <c r="O1635" i="4"/>
  <c r="N1635" i="4"/>
  <c r="O1634" i="4"/>
  <c r="N1634" i="4"/>
  <c r="O1633" i="4"/>
  <c r="N1633" i="4"/>
  <c r="O1632" i="4"/>
  <c r="N1632" i="4"/>
  <c r="O1631" i="4"/>
  <c r="N1631" i="4"/>
  <c r="O1630" i="4"/>
  <c r="N1630" i="4"/>
  <c r="O1629" i="4"/>
  <c r="N1629" i="4"/>
  <c r="O1628" i="4"/>
  <c r="N1628" i="4"/>
  <c r="O1627" i="4"/>
  <c r="N1627" i="4"/>
  <c r="O1626" i="4"/>
  <c r="N1626" i="4"/>
  <c r="O1625" i="4"/>
  <c r="N1625" i="4"/>
  <c r="O1624" i="4"/>
  <c r="N1624" i="4"/>
  <c r="O1623" i="4"/>
  <c r="N1623" i="4"/>
  <c r="O1622" i="4"/>
  <c r="N1622" i="4"/>
  <c r="O1621" i="4"/>
  <c r="N1621" i="4"/>
  <c r="O1620" i="4"/>
  <c r="N1620" i="4"/>
  <c r="O1619" i="4"/>
  <c r="N1619" i="4"/>
  <c r="O1618" i="4"/>
  <c r="N1618" i="4"/>
  <c r="O1617" i="4"/>
  <c r="N1617" i="4"/>
  <c r="O1616" i="4"/>
  <c r="N1616" i="4"/>
  <c r="O1615" i="4"/>
  <c r="N1615" i="4"/>
  <c r="O1614" i="4"/>
  <c r="N1614" i="4"/>
  <c r="O1613" i="4"/>
  <c r="N1613" i="4"/>
  <c r="O1612" i="4"/>
  <c r="N1612" i="4"/>
  <c r="O1611" i="4"/>
  <c r="N1611" i="4"/>
  <c r="O1610" i="4"/>
  <c r="N1610" i="4"/>
  <c r="O1609" i="4"/>
  <c r="N1609" i="4"/>
  <c r="O1608" i="4"/>
  <c r="N1608" i="4"/>
  <c r="O1607" i="4"/>
  <c r="N1607" i="4"/>
  <c r="O1606" i="4"/>
  <c r="N1606" i="4"/>
  <c r="O1605" i="4"/>
  <c r="N1605" i="4"/>
  <c r="O1604" i="4"/>
  <c r="N1604" i="4"/>
  <c r="O1603" i="4"/>
  <c r="N1603" i="4"/>
  <c r="O1602" i="4"/>
  <c r="N1602" i="4"/>
  <c r="O1601" i="4"/>
  <c r="N1601" i="4"/>
  <c r="O1600" i="4"/>
  <c r="N1600" i="4"/>
  <c r="O1599" i="4"/>
  <c r="N1599" i="4"/>
  <c r="O1598" i="4"/>
  <c r="N1598" i="4"/>
  <c r="O1597" i="4"/>
  <c r="N1597" i="4"/>
  <c r="O1596" i="4"/>
  <c r="N1596" i="4"/>
  <c r="O1595" i="4"/>
  <c r="N1595" i="4"/>
  <c r="O1594" i="4"/>
  <c r="N1594" i="4"/>
  <c r="O1593" i="4"/>
  <c r="N1593" i="4"/>
  <c r="O1592" i="4"/>
  <c r="N1592" i="4"/>
  <c r="O1591" i="4"/>
  <c r="N1591" i="4"/>
  <c r="O1590" i="4"/>
  <c r="N1590" i="4"/>
  <c r="O1589" i="4"/>
  <c r="N1589" i="4"/>
  <c r="O1588" i="4"/>
  <c r="N1588" i="4"/>
  <c r="O1587" i="4"/>
  <c r="N1587" i="4"/>
  <c r="O1586" i="4"/>
  <c r="N1586" i="4"/>
  <c r="O1585" i="4"/>
  <c r="N1585" i="4"/>
  <c r="O1584" i="4"/>
  <c r="N1584" i="4"/>
  <c r="O1583" i="4"/>
  <c r="N1583" i="4"/>
  <c r="O1582" i="4"/>
  <c r="N1582" i="4"/>
  <c r="O1581" i="4"/>
  <c r="N1581" i="4"/>
  <c r="O1580" i="4"/>
  <c r="N1580" i="4"/>
  <c r="O1579" i="4"/>
  <c r="N1579" i="4"/>
  <c r="O1578" i="4"/>
  <c r="N1578" i="4"/>
  <c r="O1577" i="4"/>
  <c r="N1577" i="4"/>
  <c r="O1576" i="4"/>
  <c r="N1576" i="4"/>
  <c r="O1575" i="4"/>
  <c r="N1575" i="4"/>
  <c r="O1574" i="4"/>
  <c r="N1574" i="4"/>
  <c r="O1573" i="4"/>
  <c r="N1573" i="4"/>
  <c r="O1572" i="4"/>
  <c r="N1572" i="4"/>
  <c r="O1571" i="4"/>
  <c r="N1571" i="4"/>
  <c r="O1570" i="4"/>
  <c r="N1570" i="4"/>
  <c r="O1569" i="4"/>
  <c r="N1569" i="4"/>
  <c r="O1568" i="4"/>
  <c r="N1568" i="4"/>
  <c r="O1567" i="4"/>
  <c r="N1567" i="4"/>
  <c r="O1566" i="4"/>
  <c r="N1566" i="4"/>
  <c r="O1565" i="4"/>
  <c r="N1565" i="4"/>
  <c r="O1564" i="4"/>
  <c r="N1564" i="4"/>
  <c r="O1563" i="4"/>
  <c r="N1563" i="4"/>
  <c r="O1562" i="4"/>
  <c r="N1562" i="4"/>
  <c r="O1561" i="4"/>
  <c r="N1561" i="4"/>
  <c r="O1560" i="4"/>
  <c r="N1560" i="4"/>
  <c r="O1559" i="4"/>
  <c r="N1559" i="4"/>
  <c r="O1558" i="4"/>
  <c r="N1558" i="4"/>
  <c r="O1557" i="4"/>
  <c r="N1557" i="4"/>
  <c r="O1556" i="4"/>
  <c r="N1556" i="4"/>
  <c r="O1555" i="4"/>
  <c r="N1555" i="4"/>
  <c r="O1554" i="4"/>
  <c r="N1554" i="4"/>
  <c r="O1553" i="4"/>
  <c r="N1553" i="4"/>
  <c r="O1552" i="4"/>
  <c r="N1552" i="4"/>
  <c r="O1551" i="4"/>
  <c r="N1551" i="4"/>
  <c r="O1550" i="4"/>
  <c r="N1550" i="4"/>
  <c r="O1549" i="4"/>
  <c r="N1549" i="4"/>
  <c r="O1548" i="4"/>
  <c r="N1548" i="4"/>
  <c r="O1547" i="4"/>
  <c r="N1547" i="4"/>
  <c r="O1546" i="4"/>
  <c r="N1546" i="4"/>
  <c r="O1545" i="4"/>
  <c r="N1545" i="4"/>
  <c r="O1544" i="4"/>
  <c r="N1544" i="4"/>
  <c r="O1543" i="4"/>
  <c r="N1543" i="4"/>
  <c r="O1542" i="4"/>
  <c r="N1542" i="4"/>
  <c r="O1541" i="4"/>
  <c r="N1541" i="4"/>
  <c r="O1540" i="4"/>
  <c r="N1540" i="4"/>
  <c r="O1539" i="4"/>
  <c r="N1539" i="4"/>
  <c r="O1538" i="4"/>
  <c r="N1538" i="4"/>
  <c r="O1537" i="4"/>
  <c r="N1537" i="4"/>
  <c r="O1536" i="4"/>
  <c r="N1536" i="4"/>
  <c r="O1535" i="4"/>
  <c r="N1535" i="4"/>
  <c r="O1534" i="4"/>
  <c r="N1534" i="4"/>
  <c r="O1533" i="4"/>
  <c r="N1533" i="4"/>
  <c r="O1532" i="4"/>
  <c r="N1532" i="4"/>
  <c r="O1531" i="4"/>
  <c r="N1531" i="4"/>
  <c r="O1530" i="4"/>
  <c r="N1530" i="4"/>
  <c r="O1529" i="4"/>
  <c r="N1529" i="4"/>
  <c r="O1528" i="4"/>
  <c r="N1528" i="4"/>
  <c r="O1527" i="4"/>
  <c r="N1527" i="4"/>
  <c r="O1526" i="4"/>
  <c r="N1526" i="4"/>
  <c r="O1525" i="4"/>
  <c r="N1525" i="4"/>
  <c r="O1524" i="4"/>
  <c r="N1524" i="4"/>
  <c r="O1523" i="4"/>
  <c r="N1523" i="4"/>
  <c r="O1522" i="4"/>
  <c r="N1522" i="4"/>
  <c r="O1521" i="4"/>
  <c r="N1521" i="4"/>
  <c r="O1520" i="4"/>
  <c r="N1520" i="4"/>
  <c r="O1519" i="4"/>
  <c r="N1519" i="4"/>
  <c r="O1518" i="4"/>
  <c r="N1518" i="4"/>
  <c r="O1517" i="4"/>
  <c r="N1517" i="4"/>
  <c r="O1516" i="4"/>
  <c r="N1516" i="4"/>
  <c r="O1515" i="4"/>
  <c r="N1515" i="4"/>
  <c r="O1514" i="4"/>
  <c r="N1514" i="4"/>
  <c r="O1513" i="4"/>
  <c r="N1513" i="4"/>
  <c r="O1512" i="4"/>
  <c r="N1512" i="4"/>
  <c r="O1511" i="4"/>
  <c r="N1511" i="4"/>
  <c r="O1510" i="4"/>
  <c r="N1510" i="4"/>
  <c r="O1509" i="4"/>
  <c r="N1509" i="4"/>
  <c r="O1508" i="4"/>
  <c r="N1508" i="4"/>
  <c r="O1507" i="4"/>
  <c r="N1507" i="4"/>
  <c r="O1506" i="4"/>
  <c r="N1506" i="4"/>
  <c r="O1505" i="4"/>
  <c r="N1505" i="4"/>
  <c r="O1504" i="4"/>
  <c r="N1504" i="4"/>
  <c r="O1503" i="4"/>
  <c r="N1503" i="4"/>
  <c r="O1502" i="4"/>
  <c r="N1502" i="4"/>
  <c r="O1501" i="4"/>
  <c r="N1501" i="4"/>
  <c r="O1500" i="4"/>
  <c r="N1500" i="4"/>
  <c r="O1499" i="4"/>
  <c r="N1499" i="4"/>
  <c r="O1498" i="4"/>
  <c r="N1498" i="4"/>
  <c r="O1497" i="4"/>
  <c r="N1497" i="4"/>
  <c r="O1496" i="4"/>
  <c r="N1496" i="4"/>
  <c r="O1495" i="4"/>
  <c r="N1495" i="4"/>
  <c r="O1494" i="4"/>
  <c r="N1494" i="4"/>
  <c r="O1493" i="4"/>
  <c r="N1493" i="4"/>
  <c r="O1492" i="4"/>
  <c r="N1492" i="4"/>
  <c r="O1491" i="4"/>
  <c r="N1491" i="4"/>
  <c r="O1490" i="4"/>
  <c r="N1490" i="4"/>
  <c r="O1489" i="4"/>
  <c r="N1489" i="4"/>
  <c r="O1488" i="4"/>
  <c r="N1488" i="4"/>
  <c r="O1487" i="4"/>
  <c r="N1487" i="4"/>
  <c r="O1486" i="4"/>
  <c r="N1486" i="4"/>
  <c r="O1485" i="4"/>
  <c r="N1485" i="4"/>
  <c r="O1484" i="4"/>
  <c r="N1484" i="4"/>
  <c r="O1483" i="4"/>
  <c r="N1483" i="4"/>
  <c r="O1482" i="4"/>
  <c r="N1482" i="4"/>
  <c r="O1481" i="4"/>
  <c r="N1481" i="4"/>
  <c r="O1480" i="4"/>
  <c r="N1480" i="4"/>
  <c r="O1479" i="4"/>
  <c r="N1479" i="4"/>
  <c r="O1478" i="4"/>
  <c r="N1478" i="4"/>
  <c r="O1477" i="4"/>
  <c r="N1477" i="4"/>
  <c r="O1476" i="4"/>
  <c r="N1476" i="4"/>
  <c r="O1475" i="4"/>
  <c r="N1475" i="4"/>
  <c r="O1474" i="4"/>
  <c r="N1474" i="4"/>
  <c r="O1473" i="4"/>
  <c r="N1473" i="4"/>
  <c r="O1472" i="4"/>
  <c r="N1472" i="4"/>
  <c r="O1471" i="4"/>
  <c r="N1471" i="4"/>
  <c r="O1470" i="4"/>
  <c r="N1470" i="4"/>
  <c r="O1469" i="4"/>
  <c r="N1469" i="4"/>
  <c r="O1468" i="4"/>
  <c r="N1468" i="4"/>
  <c r="O1467" i="4"/>
  <c r="N1467" i="4"/>
  <c r="O1466" i="4"/>
  <c r="N1466" i="4"/>
  <c r="O1465" i="4"/>
  <c r="N1465" i="4"/>
  <c r="O1464" i="4"/>
  <c r="N1464" i="4"/>
  <c r="O1463" i="4"/>
  <c r="N1463" i="4"/>
  <c r="O1462" i="4"/>
  <c r="N1462" i="4"/>
  <c r="O1461" i="4"/>
  <c r="N1461" i="4"/>
  <c r="O1460" i="4"/>
  <c r="N1460" i="4"/>
  <c r="O1459" i="4"/>
  <c r="N1459" i="4"/>
  <c r="O1458" i="4"/>
  <c r="N1458" i="4"/>
  <c r="O1457" i="4"/>
  <c r="N1457" i="4"/>
  <c r="O1456" i="4"/>
  <c r="N1456" i="4"/>
  <c r="O1455" i="4"/>
  <c r="N1455" i="4"/>
  <c r="O1454" i="4"/>
  <c r="N1454" i="4"/>
  <c r="O1453" i="4"/>
  <c r="N1453" i="4"/>
  <c r="O1452" i="4"/>
  <c r="N1452" i="4"/>
  <c r="O1451" i="4"/>
  <c r="N1451" i="4"/>
  <c r="O1450" i="4"/>
  <c r="N1450" i="4"/>
  <c r="O1449" i="4"/>
  <c r="N1449" i="4"/>
  <c r="O1448" i="4"/>
  <c r="N1448" i="4"/>
  <c r="O1447" i="4"/>
  <c r="N1447" i="4"/>
  <c r="O1446" i="4"/>
  <c r="N1446" i="4"/>
  <c r="O1445" i="4"/>
  <c r="N1445" i="4"/>
  <c r="O1444" i="4"/>
  <c r="N1444" i="4"/>
  <c r="O1443" i="4"/>
  <c r="N1443" i="4"/>
  <c r="O1442" i="4"/>
  <c r="N1442" i="4"/>
  <c r="O1441" i="4"/>
  <c r="N1441" i="4"/>
  <c r="O1440" i="4"/>
  <c r="N1440" i="4"/>
  <c r="O1439" i="4"/>
  <c r="N1439" i="4"/>
  <c r="O1438" i="4"/>
  <c r="N1438" i="4"/>
  <c r="O1437" i="4"/>
  <c r="N1437" i="4"/>
  <c r="O1436" i="4"/>
  <c r="N1436" i="4"/>
  <c r="O1435" i="4"/>
  <c r="N1435" i="4"/>
  <c r="O1434" i="4"/>
  <c r="N1434" i="4"/>
  <c r="O1433" i="4"/>
  <c r="N1433" i="4"/>
  <c r="O1432" i="4"/>
  <c r="N1432" i="4"/>
  <c r="O1431" i="4"/>
  <c r="N1431" i="4"/>
  <c r="O1430" i="4"/>
  <c r="N1430" i="4"/>
  <c r="O1429" i="4"/>
  <c r="N1429" i="4"/>
  <c r="O1428" i="4"/>
  <c r="N1428" i="4"/>
  <c r="O1427" i="4"/>
  <c r="N1427" i="4"/>
  <c r="O1426" i="4"/>
  <c r="N1426" i="4"/>
  <c r="O1425" i="4"/>
  <c r="N1425" i="4"/>
  <c r="O1424" i="4"/>
  <c r="N1424" i="4"/>
  <c r="O1423" i="4"/>
  <c r="N1423" i="4"/>
  <c r="O1422" i="4"/>
  <c r="N1422" i="4"/>
  <c r="O1421" i="4"/>
  <c r="N1421" i="4"/>
  <c r="O1420" i="4"/>
  <c r="N1420" i="4"/>
  <c r="O1419" i="4"/>
  <c r="N1419" i="4"/>
  <c r="O1418" i="4"/>
  <c r="N1418" i="4"/>
  <c r="O1417" i="4"/>
  <c r="N1417" i="4"/>
  <c r="O1416" i="4"/>
  <c r="N1416" i="4"/>
  <c r="O1415" i="4"/>
  <c r="N1415" i="4"/>
  <c r="O1414" i="4"/>
  <c r="N1414" i="4"/>
  <c r="O1413" i="4"/>
  <c r="N1413" i="4"/>
  <c r="O1412" i="4"/>
  <c r="N1412" i="4"/>
  <c r="O1411" i="4"/>
  <c r="N1411" i="4"/>
  <c r="O1410" i="4"/>
  <c r="N1410" i="4"/>
  <c r="O1409" i="4"/>
  <c r="N1409" i="4"/>
  <c r="O1408" i="4"/>
  <c r="N1408" i="4"/>
  <c r="O1407" i="4"/>
  <c r="N1407" i="4"/>
  <c r="O1406" i="4"/>
  <c r="N1406" i="4"/>
  <c r="O1405" i="4"/>
  <c r="N1405" i="4"/>
  <c r="O1404" i="4"/>
  <c r="N1404" i="4"/>
  <c r="O1403" i="4"/>
  <c r="N1403" i="4"/>
  <c r="O1402" i="4"/>
  <c r="N1402" i="4"/>
  <c r="O1401" i="4"/>
  <c r="N1401" i="4"/>
  <c r="O1400" i="4"/>
  <c r="N1400" i="4"/>
  <c r="O1399" i="4"/>
  <c r="N1399" i="4"/>
  <c r="O1398" i="4"/>
  <c r="N1398" i="4"/>
  <c r="O1397" i="4"/>
  <c r="N1397" i="4"/>
  <c r="O1396" i="4"/>
  <c r="N1396" i="4"/>
  <c r="O1395" i="4"/>
  <c r="N1395" i="4"/>
  <c r="O1394" i="4"/>
  <c r="N1394" i="4"/>
  <c r="O1393" i="4"/>
  <c r="N1393" i="4"/>
  <c r="O1392" i="4"/>
  <c r="N1392" i="4"/>
  <c r="O1391" i="4"/>
  <c r="N1391" i="4"/>
  <c r="O1390" i="4"/>
  <c r="N1390" i="4"/>
  <c r="O1389" i="4"/>
  <c r="N1389" i="4"/>
  <c r="O1388" i="4"/>
  <c r="N1388" i="4"/>
  <c r="O1387" i="4"/>
  <c r="N1387" i="4"/>
  <c r="O1386" i="4"/>
  <c r="N1386" i="4"/>
  <c r="O1385" i="4"/>
  <c r="N1385" i="4"/>
  <c r="O1384" i="4"/>
  <c r="N1384" i="4"/>
  <c r="O1383" i="4"/>
  <c r="N1383" i="4"/>
  <c r="O1382" i="4"/>
  <c r="N1382" i="4"/>
  <c r="O1381" i="4"/>
  <c r="N1381" i="4"/>
  <c r="O1380" i="4"/>
  <c r="N1380" i="4"/>
  <c r="O1379" i="4"/>
  <c r="N1379" i="4"/>
  <c r="O1378" i="4"/>
  <c r="N1378" i="4"/>
  <c r="O1377" i="4"/>
  <c r="N1377" i="4"/>
  <c r="O1376" i="4"/>
  <c r="N1376" i="4"/>
  <c r="O1375" i="4"/>
  <c r="N1375" i="4"/>
  <c r="O1374" i="4"/>
  <c r="N1374" i="4"/>
  <c r="O1373" i="4"/>
  <c r="N1373" i="4"/>
  <c r="O1372" i="4"/>
  <c r="N1372" i="4"/>
  <c r="O1371" i="4"/>
  <c r="N1371" i="4"/>
  <c r="O1370" i="4"/>
  <c r="N1370" i="4"/>
  <c r="O1369" i="4"/>
  <c r="N1369" i="4"/>
  <c r="O1368" i="4"/>
  <c r="N1368" i="4"/>
  <c r="O1367" i="4"/>
  <c r="N1367" i="4"/>
  <c r="O1366" i="4"/>
  <c r="N1366" i="4"/>
  <c r="O1365" i="4"/>
  <c r="N1365" i="4"/>
  <c r="O1364" i="4"/>
  <c r="N1364" i="4"/>
  <c r="O1363" i="4"/>
  <c r="N1363" i="4"/>
  <c r="O1362" i="4"/>
  <c r="N1362" i="4"/>
  <c r="O1361" i="4"/>
  <c r="N1361" i="4"/>
  <c r="O1360" i="4"/>
  <c r="N1360" i="4"/>
  <c r="O1359" i="4"/>
  <c r="N1359" i="4"/>
  <c r="O1358" i="4"/>
  <c r="N1358" i="4"/>
  <c r="O1357" i="4"/>
  <c r="N1357" i="4"/>
  <c r="O1356" i="4"/>
  <c r="N1356" i="4"/>
  <c r="O1355" i="4"/>
  <c r="N1355" i="4"/>
  <c r="O1354" i="4"/>
  <c r="N1354" i="4"/>
  <c r="O1353" i="4"/>
  <c r="N1353" i="4"/>
  <c r="O1352" i="4"/>
  <c r="N1352" i="4"/>
  <c r="O1351" i="4"/>
  <c r="N1351" i="4"/>
  <c r="O1350" i="4"/>
  <c r="N1350" i="4"/>
  <c r="O1349" i="4"/>
  <c r="N1349" i="4"/>
  <c r="O1348" i="4"/>
  <c r="N1348" i="4"/>
  <c r="O1347" i="4"/>
  <c r="N1347" i="4"/>
  <c r="O1346" i="4"/>
  <c r="N1346" i="4"/>
  <c r="O1345" i="4"/>
  <c r="N1345" i="4"/>
  <c r="O1344" i="4"/>
  <c r="N1344" i="4"/>
  <c r="O1343" i="4"/>
  <c r="N1343" i="4"/>
  <c r="O1342" i="4"/>
  <c r="N1342" i="4"/>
  <c r="O1341" i="4"/>
  <c r="N1341" i="4"/>
  <c r="O1340" i="4"/>
  <c r="N1340" i="4"/>
  <c r="O1339" i="4"/>
  <c r="N1339" i="4"/>
  <c r="O1338" i="4"/>
  <c r="N1338" i="4"/>
  <c r="O1337" i="4"/>
  <c r="N1337" i="4"/>
  <c r="O1336" i="4"/>
  <c r="N1336" i="4"/>
  <c r="O1335" i="4"/>
  <c r="N1335" i="4"/>
  <c r="O1334" i="4"/>
  <c r="N1334" i="4"/>
  <c r="O1333" i="4"/>
  <c r="N1333" i="4"/>
  <c r="O1332" i="4"/>
  <c r="N1332" i="4"/>
  <c r="O1331" i="4"/>
  <c r="N1331" i="4"/>
  <c r="O1330" i="4"/>
  <c r="N1330" i="4"/>
  <c r="O1329" i="4"/>
  <c r="N1329" i="4"/>
  <c r="O1328" i="4"/>
  <c r="N1328" i="4"/>
  <c r="O1327" i="4"/>
  <c r="N1327" i="4"/>
  <c r="O1326" i="4"/>
  <c r="N1326" i="4"/>
  <c r="O1325" i="4"/>
  <c r="N1325" i="4"/>
  <c r="O1324" i="4"/>
  <c r="N1324" i="4"/>
  <c r="O1323" i="4"/>
  <c r="N1323" i="4"/>
  <c r="O1322" i="4"/>
  <c r="N1322" i="4"/>
  <c r="O1321" i="4"/>
  <c r="N1321" i="4"/>
  <c r="O1320" i="4"/>
  <c r="N1320" i="4"/>
  <c r="O1319" i="4"/>
  <c r="N1319" i="4"/>
  <c r="O1318" i="4"/>
  <c r="N1318" i="4"/>
  <c r="O1317" i="4"/>
  <c r="N1317" i="4"/>
  <c r="O1316" i="4"/>
  <c r="N1316" i="4"/>
  <c r="O1315" i="4"/>
  <c r="N1315" i="4"/>
  <c r="O1314" i="4"/>
  <c r="N1314" i="4"/>
  <c r="O1313" i="4"/>
  <c r="N1313" i="4"/>
  <c r="O1312" i="4"/>
  <c r="N1312" i="4"/>
  <c r="O1311" i="4"/>
  <c r="N1311" i="4"/>
  <c r="O1310" i="4"/>
  <c r="N1310" i="4"/>
  <c r="O1309" i="4"/>
  <c r="N1309" i="4"/>
  <c r="O1308" i="4"/>
  <c r="N1308" i="4"/>
  <c r="O1307" i="4"/>
  <c r="N1307" i="4"/>
  <c r="O1306" i="4"/>
  <c r="N1306" i="4"/>
  <c r="O1305" i="4"/>
  <c r="N1305" i="4"/>
  <c r="O1304" i="4"/>
  <c r="N1304" i="4"/>
  <c r="O1303" i="4"/>
  <c r="N1303" i="4"/>
  <c r="O1302" i="4"/>
  <c r="N1302" i="4"/>
  <c r="O1301" i="4"/>
  <c r="N1301" i="4"/>
  <c r="O1300" i="4"/>
  <c r="N1300" i="4"/>
  <c r="O1299" i="4"/>
  <c r="N1299" i="4"/>
  <c r="O1298" i="4"/>
  <c r="N1298" i="4"/>
  <c r="O1297" i="4"/>
  <c r="N1297" i="4"/>
  <c r="O1296" i="4"/>
  <c r="N1296" i="4"/>
  <c r="O1295" i="4"/>
  <c r="N1295" i="4"/>
  <c r="O1294" i="4"/>
  <c r="N1294" i="4"/>
  <c r="O1293" i="4"/>
  <c r="N1293" i="4"/>
  <c r="O1292" i="4"/>
  <c r="N1292" i="4"/>
  <c r="O1291" i="4"/>
  <c r="N1291" i="4"/>
  <c r="O1290" i="4"/>
  <c r="N1290" i="4"/>
  <c r="O1289" i="4"/>
  <c r="N1289" i="4"/>
  <c r="O1288" i="4"/>
  <c r="N1288" i="4"/>
  <c r="O1287" i="4"/>
  <c r="N1287" i="4"/>
  <c r="O1286" i="4"/>
  <c r="N1286" i="4"/>
  <c r="O1285" i="4"/>
  <c r="N1285" i="4"/>
  <c r="O1284" i="4"/>
  <c r="N1284" i="4"/>
  <c r="O1283" i="4"/>
  <c r="N1283" i="4"/>
  <c r="O1282" i="4"/>
  <c r="N1282" i="4"/>
  <c r="O1281" i="4"/>
  <c r="N1281" i="4"/>
  <c r="O1280" i="4"/>
  <c r="N1280" i="4"/>
  <c r="O1279" i="4"/>
  <c r="N1279" i="4"/>
  <c r="O1278" i="4"/>
  <c r="N1278" i="4"/>
  <c r="O1277" i="4"/>
  <c r="N1277" i="4"/>
  <c r="O1276" i="4"/>
  <c r="N1276" i="4"/>
  <c r="O1275" i="4"/>
  <c r="N1275" i="4"/>
  <c r="O1274" i="4"/>
  <c r="N1274" i="4"/>
  <c r="O1273" i="4"/>
  <c r="N1273" i="4"/>
  <c r="O1272" i="4"/>
  <c r="N1272" i="4"/>
  <c r="O1271" i="4"/>
  <c r="N1271" i="4"/>
  <c r="O1270" i="4"/>
  <c r="N1270" i="4"/>
  <c r="O1269" i="4"/>
  <c r="N1269" i="4"/>
  <c r="O1268" i="4"/>
  <c r="N1268" i="4"/>
  <c r="O1267" i="4"/>
  <c r="N1267" i="4"/>
  <c r="O1266" i="4"/>
  <c r="N1266" i="4"/>
  <c r="O1265" i="4"/>
  <c r="N1265" i="4"/>
  <c r="O1264" i="4"/>
  <c r="N1264" i="4"/>
  <c r="O1263" i="4"/>
  <c r="N1263" i="4"/>
  <c r="O1262" i="4"/>
  <c r="N1262" i="4"/>
  <c r="O1261" i="4"/>
  <c r="N1261" i="4"/>
  <c r="O1260" i="4"/>
  <c r="N1260" i="4"/>
  <c r="O1259" i="4"/>
  <c r="N1259" i="4"/>
  <c r="O1258" i="4"/>
  <c r="N1258" i="4"/>
  <c r="O1257" i="4"/>
  <c r="N1257" i="4"/>
  <c r="O1256" i="4"/>
  <c r="N1256" i="4"/>
  <c r="O1255" i="4"/>
  <c r="N1255" i="4"/>
  <c r="O1254" i="4"/>
  <c r="N1254" i="4"/>
  <c r="O1253" i="4"/>
  <c r="N1253" i="4"/>
  <c r="O1252" i="4"/>
  <c r="N1252" i="4"/>
  <c r="O1251" i="4"/>
  <c r="N1251" i="4"/>
  <c r="O1250" i="4"/>
  <c r="N1250" i="4"/>
  <c r="O1249" i="4"/>
  <c r="N1249" i="4"/>
  <c r="O1248" i="4"/>
  <c r="N1248" i="4"/>
  <c r="O1247" i="4"/>
  <c r="N1247" i="4"/>
  <c r="O1246" i="4"/>
  <c r="N1246" i="4"/>
  <c r="O1245" i="4"/>
  <c r="N1245" i="4"/>
  <c r="O1244" i="4"/>
  <c r="N1244" i="4"/>
  <c r="O1243" i="4"/>
  <c r="N1243" i="4"/>
  <c r="O1242" i="4"/>
  <c r="N1242" i="4"/>
  <c r="O1241" i="4"/>
  <c r="N1241" i="4"/>
  <c r="O1240" i="4"/>
  <c r="N1240" i="4"/>
  <c r="O1239" i="4"/>
  <c r="N1239" i="4"/>
  <c r="O1238" i="4"/>
  <c r="N1238" i="4"/>
  <c r="O1237" i="4"/>
  <c r="N1237" i="4"/>
  <c r="O1236" i="4"/>
  <c r="N1236" i="4"/>
  <c r="O1235" i="4"/>
  <c r="N1235" i="4"/>
  <c r="O1234" i="4"/>
  <c r="N1234" i="4"/>
  <c r="O1233" i="4"/>
  <c r="N1233" i="4"/>
  <c r="O1232" i="4"/>
  <c r="N1232" i="4"/>
  <c r="O1231" i="4"/>
  <c r="N1231" i="4"/>
  <c r="O1230" i="4"/>
  <c r="N1230" i="4"/>
  <c r="O1229" i="4"/>
  <c r="N1229" i="4"/>
  <c r="O1228" i="4"/>
  <c r="N1228" i="4"/>
  <c r="O1227" i="4"/>
  <c r="N1227" i="4"/>
  <c r="O1226" i="4"/>
  <c r="N1226" i="4"/>
  <c r="O1225" i="4"/>
  <c r="N1225" i="4"/>
  <c r="O1224" i="4"/>
  <c r="N1224" i="4"/>
  <c r="O1223" i="4"/>
  <c r="N1223" i="4"/>
  <c r="O1222" i="4"/>
  <c r="N1222" i="4"/>
  <c r="O1221" i="4"/>
  <c r="N1221" i="4"/>
  <c r="O1220" i="4"/>
  <c r="N1220" i="4"/>
  <c r="O1219" i="4"/>
  <c r="N1219" i="4"/>
  <c r="O1218" i="4"/>
  <c r="N1218" i="4"/>
  <c r="O1217" i="4"/>
  <c r="N1217" i="4"/>
  <c r="O1216" i="4"/>
  <c r="N1216" i="4"/>
  <c r="O1215" i="4"/>
  <c r="N1215" i="4"/>
  <c r="O1214" i="4"/>
  <c r="N1214" i="4"/>
  <c r="O1213" i="4"/>
  <c r="N1213" i="4"/>
  <c r="O1212" i="4"/>
  <c r="N1212" i="4"/>
  <c r="O1211" i="4"/>
  <c r="N1211" i="4"/>
  <c r="O1210" i="4"/>
  <c r="N1210" i="4"/>
  <c r="O1209" i="4"/>
  <c r="N1209" i="4"/>
  <c r="O1208" i="4"/>
  <c r="N1208" i="4"/>
  <c r="O1207" i="4"/>
  <c r="N1207" i="4"/>
  <c r="O1206" i="4"/>
  <c r="N1206" i="4"/>
  <c r="O1205" i="4"/>
  <c r="N1205" i="4"/>
  <c r="O1204" i="4"/>
  <c r="N1204" i="4"/>
  <c r="O1203" i="4"/>
  <c r="N1203" i="4"/>
  <c r="O1202" i="4"/>
  <c r="N1202" i="4"/>
  <c r="O1201" i="4"/>
  <c r="N1201" i="4"/>
  <c r="O1200" i="4"/>
  <c r="N1200" i="4"/>
  <c r="O1199" i="4"/>
  <c r="N1199" i="4"/>
  <c r="O1198" i="4"/>
  <c r="N1198" i="4"/>
  <c r="O1197" i="4"/>
  <c r="N1197" i="4"/>
  <c r="O1196" i="4"/>
  <c r="N1196" i="4"/>
  <c r="O1195" i="4"/>
  <c r="N1195" i="4"/>
  <c r="O1194" i="4"/>
  <c r="N1194" i="4"/>
  <c r="O1193" i="4"/>
  <c r="N1193" i="4"/>
  <c r="O1192" i="4"/>
  <c r="N1192" i="4"/>
  <c r="O1191" i="4"/>
  <c r="N1191" i="4"/>
  <c r="O1190" i="4"/>
  <c r="N1190" i="4"/>
  <c r="O1189" i="4"/>
  <c r="N1189" i="4"/>
  <c r="O1188" i="4"/>
  <c r="N1188" i="4"/>
  <c r="O1187" i="4"/>
  <c r="N1187" i="4"/>
  <c r="O1186" i="4"/>
  <c r="N1186" i="4"/>
  <c r="O1185" i="4"/>
  <c r="N1185" i="4"/>
  <c r="O1184" i="4"/>
  <c r="N1184" i="4"/>
  <c r="O1183" i="4"/>
  <c r="N1183" i="4"/>
  <c r="O1182" i="4"/>
  <c r="N1182" i="4"/>
  <c r="O1181" i="4"/>
  <c r="N1181" i="4"/>
  <c r="O1180" i="4"/>
  <c r="N1180" i="4"/>
  <c r="O1179" i="4"/>
  <c r="N1179" i="4"/>
  <c r="O1178" i="4"/>
  <c r="N1178" i="4"/>
  <c r="O1177" i="4"/>
  <c r="N1177" i="4"/>
  <c r="O1176" i="4"/>
  <c r="N1176" i="4"/>
  <c r="O1175" i="4"/>
  <c r="N1175" i="4"/>
  <c r="O1174" i="4"/>
  <c r="N1174" i="4"/>
  <c r="O1173" i="4"/>
  <c r="N1173" i="4"/>
  <c r="O1172" i="4"/>
  <c r="N1172" i="4"/>
  <c r="O1171" i="4"/>
  <c r="N1171" i="4"/>
  <c r="O1170" i="4"/>
  <c r="N1170" i="4"/>
  <c r="O1169" i="4"/>
  <c r="N1169" i="4"/>
  <c r="O1168" i="4"/>
  <c r="N1168" i="4"/>
  <c r="O1167" i="4"/>
  <c r="N1167" i="4"/>
  <c r="O1166" i="4"/>
  <c r="N1166" i="4"/>
  <c r="O1165" i="4"/>
  <c r="N1165" i="4"/>
  <c r="O1164" i="4"/>
  <c r="N1164" i="4"/>
  <c r="O1163" i="4"/>
  <c r="N1163" i="4"/>
  <c r="O1162" i="4"/>
  <c r="N1162" i="4"/>
  <c r="O1161" i="4"/>
  <c r="N1161" i="4"/>
  <c r="O1160" i="4"/>
  <c r="N1160" i="4"/>
  <c r="O1159" i="4"/>
  <c r="N1159" i="4"/>
  <c r="O1158" i="4"/>
  <c r="N1158" i="4"/>
  <c r="O1157" i="4"/>
  <c r="N1157" i="4"/>
  <c r="O1156" i="4"/>
  <c r="N1156" i="4"/>
  <c r="O1155" i="4"/>
  <c r="N1155" i="4"/>
  <c r="O1154" i="4"/>
  <c r="N1154" i="4"/>
  <c r="O1153" i="4"/>
  <c r="N1153" i="4"/>
  <c r="O1152" i="4"/>
  <c r="N1152" i="4"/>
  <c r="O1151" i="4"/>
  <c r="N1151" i="4"/>
  <c r="O1150" i="4"/>
  <c r="N1150" i="4"/>
  <c r="O1149" i="4"/>
  <c r="N1149" i="4"/>
  <c r="O1148" i="4"/>
  <c r="N1148" i="4"/>
  <c r="O1147" i="4"/>
  <c r="N1147" i="4"/>
  <c r="O1146" i="4"/>
  <c r="N1146" i="4"/>
  <c r="O1145" i="4"/>
  <c r="N1145" i="4"/>
  <c r="O1144" i="4"/>
  <c r="N1144" i="4"/>
  <c r="O1143" i="4"/>
  <c r="N1143" i="4"/>
  <c r="O1142" i="4"/>
  <c r="N1142" i="4"/>
  <c r="O1141" i="4"/>
  <c r="N1141" i="4"/>
  <c r="O1140" i="4"/>
  <c r="N1140" i="4"/>
  <c r="O1139" i="4"/>
  <c r="N1139" i="4"/>
  <c r="O1138" i="4"/>
  <c r="N1138" i="4"/>
  <c r="O1137" i="4"/>
  <c r="N1137" i="4"/>
  <c r="O1136" i="4"/>
  <c r="N1136" i="4"/>
  <c r="O1135" i="4"/>
  <c r="N1135" i="4"/>
  <c r="O1134" i="4"/>
  <c r="N1134" i="4"/>
  <c r="O1133" i="4"/>
  <c r="N1133" i="4"/>
  <c r="O1132" i="4"/>
  <c r="N1132" i="4"/>
  <c r="O1131" i="4"/>
  <c r="N1131" i="4"/>
  <c r="O1130" i="4"/>
  <c r="N1130" i="4"/>
  <c r="O1129" i="4"/>
  <c r="N1129" i="4"/>
  <c r="O1128" i="4"/>
  <c r="N1128" i="4"/>
  <c r="O1127" i="4"/>
  <c r="N1127" i="4"/>
  <c r="O1126" i="4"/>
  <c r="N1126" i="4"/>
  <c r="O1125" i="4"/>
  <c r="N1125" i="4"/>
  <c r="O1124" i="4"/>
  <c r="N1124" i="4"/>
  <c r="O1123" i="4"/>
  <c r="N1123" i="4"/>
  <c r="O1122" i="4"/>
  <c r="N1122" i="4"/>
  <c r="O1121" i="4"/>
  <c r="N1121" i="4"/>
  <c r="O1120" i="4"/>
  <c r="N1120" i="4"/>
  <c r="O1119" i="4"/>
  <c r="N1119" i="4"/>
  <c r="O1118" i="4"/>
  <c r="N1118" i="4"/>
  <c r="O1117" i="4"/>
  <c r="N1117" i="4"/>
  <c r="O1116" i="4"/>
  <c r="N1116" i="4"/>
  <c r="O1115" i="4"/>
  <c r="N1115" i="4"/>
  <c r="O1114" i="4"/>
  <c r="N1114" i="4"/>
  <c r="O1113" i="4"/>
  <c r="N1113" i="4"/>
  <c r="O1112" i="4"/>
  <c r="N1112" i="4"/>
  <c r="O1111" i="4"/>
  <c r="N1111" i="4"/>
  <c r="O1110" i="4"/>
  <c r="N1110" i="4"/>
  <c r="O1109" i="4"/>
  <c r="N1109" i="4"/>
  <c r="O1108" i="4"/>
  <c r="N1108" i="4"/>
  <c r="O1107" i="4"/>
  <c r="N1107" i="4"/>
  <c r="O1106" i="4"/>
  <c r="N1106" i="4"/>
  <c r="O1105" i="4"/>
  <c r="N1105" i="4"/>
  <c r="O1104" i="4"/>
  <c r="N1104" i="4"/>
  <c r="O1103" i="4"/>
  <c r="N1103" i="4"/>
  <c r="O1102" i="4"/>
  <c r="N1102" i="4"/>
  <c r="O1101" i="4"/>
  <c r="N1101" i="4"/>
  <c r="O1100" i="4"/>
  <c r="N1100" i="4"/>
  <c r="O1099" i="4"/>
  <c r="N1099" i="4"/>
  <c r="O1098" i="4"/>
  <c r="N1098" i="4"/>
  <c r="O1097" i="4"/>
  <c r="N1097" i="4"/>
  <c r="O1096" i="4"/>
  <c r="N1096" i="4"/>
  <c r="O1095" i="4"/>
  <c r="N1095" i="4"/>
  <c r="O1094" i="4"/>
  <c r="N1094" i="4"/>
  <c r="O1093" i="4"/>
  <c r="N1093" i="4"/>
  <c r="O1092" i="4"/>
  <c r="N1092" i="4"/>
  <c r="O1091" i="4"/>
  <c r="N1091" i="4"/>
  <c r="O1090" i="4"/>
  <c r="N1090" i="4"/>
  <c r="O1089" i="4"/>
  <c r="N1089" i="4"/>
  <c r="O1088" i="4"/>
  <c r="N1088" i="4"/>
  <c r="O1087" i="4"/>
  <c r="N1087" i="4"/>
  <c r="O1086" i="4"/>
  <c r="N1086" i="4"/>
  <c r="O1085" i="4"/>
  <c r="N1085" i="4"/>
  <c r="O1084" i="4"/>
  <c r="N1084" i="4"/>
  <c r="O1083" i="4"/>
  <c r="N1083" i="4"/>
  <c r="O1082" i="4"/>
  <c r="N1082" i="4"/>
  <c r="O1081" i="4"/>
  <c r="N1081" i="4"/>
  <c r="O1080" i="4"/>
  <c r="N1080" i="4"/>
  <c r="O1079" i="4"/>
  <c r="N1079" i="4"/>
  <c r="O1078" i="4"/>
  <c r="N1078" i="4"/>
  <c r="O1077" i="4"/>
  <c r="N1077" i="4"/>
  <c r="O1076" i="4"/>
  <c r="N1076" i="4"/>
  <c r="O1075" i="4"/>
  <c r="N1075" i="4"/>
  <c r="O1074" i="4"/>
  <c r="N1074" i="4"/>
  <c r="O1073" i="4"/>
  <c r="N1073" i="4"/>
  <c r="O1072" i="4"/>
  <c r="N1072" i="4"/>
  <c r="O1071" i="4"/>
  <c r="N1071" i="4"/>
  <c r="O1070" i="4"/>
  <c r="N1070" i="4"/>
  <c r="O1069" i="4"/>
  <c r="N1069" i="4"/>
  <c r="O1068" i="4"/>
  <c r="N1068" i="4"/>
  <c r="O1067" i="4"/>
  <c r="N1067" i="4"/>
  <c r="O1066" i="4"/>
  <c r="N1066" i="4"/>
  <c r="O1065" i="4"/>
  <c r="N1065" i="4"/>
  <c r="O1064" i="4"/>
  <c r="N1064" i="4"/>
  <c r="O1063" i="4"/>
  <c r="N1063" i="4"/>
  <c r="O1062" i="4"/>
  <c r="N1062" i="4"/>
  <c r="O1061" i="4"/>
  <c r="N1061" i="4"/>
  <c r="O1060" i="4"/>
  <c r="N1060" i="4"/>
  <c r="O1059" i="4"/>
  <c r="N1059" i="4"/>
  <c r="O1058" i="4"/>
  <c r="N1058" i="4"/>
  <c r="O1057" i="4"/>
  <c r="N1057" i="4"/>
  <c r="O1056" i="4"/>
  <c r="N1056" i="4"/>
  <c r="O1055" i="4"/>
  <c r="N1055" i="4"/>
  <c r="O1054" i="4"/>
  <c r="N1054" i="4"/>
  <c r="O1053" i="4"/>
  <c r="N1053" i="4"/>
  <c r="O1052" i="4"/>
  <c r="N1052" i="4"/>
  <c r="O1051" i="4"/>
  <c r="N1051" i="4"/>
  <c r="O1050" i="4"/>
  <c r="N1050" i="4"/>
  <c r="O1049" i="4"/>
  <c r="N1049" i="4"/>
  <c r="O1048" i="4"/>
  <c r="N1048" i="4"/>
  <c r="O1047" i="4"/>
  <c r="N1047" i="4"/>
  <c r="O1046" i="4"/>
  <c r="N1046" i="4"/>
  <c r="O1045" i="4"/>
  <c r="N1045" i="4"/>
  <c r="O1044" i="4"/>
  <c r="N1044" i="4"/>
  <c r="O1043" i="4"/>
  <c r="N1043" i="4"/>
  <c r="O1042" i="4"/>
  <c r="N1042" i="4"/>
  <c r="O1041" i="4"/>
  <c r="N1041" i="4"/>
  <c r="O1040" i="4"/>
  <c r="N1040" i="4"/>
  <c r="O1039" i="4"/>
  <c r="N1039" i="4"/>
  <c r="O1038" i="4"/>
  <c r="N1038" i="4"/>
  <c r="O1037" i="4"/>
  <c r="N1037" i="4"/>
  <c r="O1036" i="4"/>
  <c r="N1036" i="4"/>
  <c r="O1035" i="4"/>
  <c r="N1035" i="4"/>
  <c r="O1034" i="4"/>
  <c r="N1034" i="4"/>
  <c r="O1033" i="4"/>
  <c r="N1033" i="4"/>
  <c r="O1032" i="4"/>
  <c r="N1032" i="4"/>
  <c r="O1031" i="4"/>
  <c r="N1031" i="4"/>
  <c r="O1030" i="4"/>
  <c r="N1030" i="4"/>
  <c r="O1029" i="4"/>
  <c r="N1029" i="4"/>
  <c r="O1028" i="4"/>
  <c r="N1028" i="4"/>
  <c r="O1027" i="4"/>
  <c r="N1027" i="4"/>
  <c r="O1026" i="4"/>
  <c r="N1026" i="4"/>
  <c r="O1025" i="4"/>
  <c r="N1025" i="4"/>
  <c r="O1024" i="4"/>
  <c r="N1024" i="4"/>
  <c r="O1023" i="4"/>
  <c r="N1023" i="4"/>
  <c r="O1022" i="4"/>
  <c r="N1022" i="4"/>
  <c r="O1021" i="4"/>
  <c r="N1021" i="4"/>
  <c r="O1020" i="4"/>
  <c r="N1020" i="4"/>
  <c r="O1019" i="4"/>
  <c r="N1019" i="4"/>
  <c r="O1018" i="4"/>
  <c r="N1018" i="4"/>
  <c r="O1017" i="4"/>
  <c r="N1017" i="4"/>
  <c r="O1016" i="4"/>
  <c r="N1016" i="4"/>
  <c r="O1015" i="4"/>
  <c r="N1015" i="4"/>
  <c r="O1014" i="4"/>
  <c r="N1014" i="4"/>
  <c r="O1013" i="4"/>
  <c r="N1013" i="4"/>
  <c r="O1012" i="4"/>
  <c r="N1012" i="4"/>
  <c r="O1011" i="4"/>
  <c r="N1011" i="4"/>
  <c r="O1010" i="4"/>
  <c r="N1010" i="4"/>
  <c r="O1009" i="4"/>
  <c r="N1009" i="4"/>
  <c r="O1008" i="4"/>
  <c r="N1008" i="4"/>
  <c r="O1007" i="4"/>
  <c r="N1007" i="4"/>
  <c r="O1006" i="4"/>
  <c r="N1006" i="4"/>
  <c r="O1005" i="4"/>
  <c r="N1005" i="4"/>
  <c r="O1004" i="4"/>
  <c r="N1004" i="4"/>
  <c r="O1003" i="4"/>
  <c r="N1003" i="4"/>
  <c r="O1002" i="4"/>
  <c r="N1002" i="4"/>
  <c r="O1001" i="4"/>
  <c r="N1001" i="4"/>
  <c r="O1000" i="4"/>
  <c r="N1000" i="4"/>
  <c r="O999" i="4"/>
  <c r="N999" i="4"/>
  <c r="O998" i="4"/>
  <c r="N998" i="4"/>
  <c r="O997" i="4"/>
  <c r="N997" i="4"/>
  <c r="O996" i="4"/>
  <c r="N996" i="4"/>
  <c r="O995" i="4"/>
  <c r="N995" i="4"/>
  <c r="O994" i="4"/>
  <c r="N994" i="4"/>
  <c r="O993" i="4"/>
  <c r="N993" i="4"/>
  <c r="O992" i="4"/>
  <c r="N992" i="4"/>
  <c r="O991" i="4"/>
  <c r="N991" i="4"/>
  <c r="O990" i="4"/>
  <c r="N990" i="4"/>
  <c r="O989" i="4"/>
  <c r="N989" i="4"/>
  <c r="O988" i="4"/>
  <c r="N988" i="4"/>
  <c r="O987" i="4"/>
  <c r="N987" i="4"/>
  <c r="O986" i="4"/>
  <c r="N986" i="4"/>
  <c r="O985" i="4"/>
  <c r="N985" i="4"/>
  <c r="O984" i="4"/>
  <c r="N984" i="4"/>
  <c r="O983" i="4"/>
  <c r="N983" i="4"/>
  <c r="O982" i="4"/>
  <c r="N982" i="4"/>
  <c r="O981" i="4"/>
  <c r="N981" i="4"/>
  <c r="O980" i="4"/>
  <c r="N980" i="4"/>
  <c r="O979" i="4"/>
  <c r="N979" i="4"/>
  <c r="O978" i="4"/>
  <c r="N978" i="4"/>
  <c r="O977" i="4"/>
  <c r="N977" i="4"/>
  <c r="O976" i="4"/>
  <c r="N976" i="4"/>
  <c r="O975" i="4"/>
  <c r="N975" i="4"/>
  <c r="O974" i="4"/>
  <c r="N974" i="4"/>
  <c r="O973" i="4"/>
  <c r="N973" i="4"/>
  <c r="O972" i="4"/>
  <c r="N972" i="4"/>
  <c r="O971" i="4"/>
  <c r="N971" i="4"/>
  <c r="O970" i="4"/>
  <c r="N970" i="4"/>
  <c r="O969" i="4"/>
  <c r="N969" i="4"/>
  <c r="O968" i="4"/>
  <c r="N968" i="4"/>
  <c r="O967" i="4"/>
  <c r="N967" i="4"/>
  <c r="O966" i="4"/>
  <c r="N966" i="4"/>
  <c r="O965" i="4"/>
  <c r="N965" i="4"/>
  <c r="O964" i="4"/>
  <c r="N964" i="4"/>
  <c r="O963" i="4"/>
  <c r="N963" i="4"/>
  <c r="O962" i="4"/>
  <c r="N962" i="4"/>
  <c r="O961" i="4"/>
  <c r="N961" i="4"/>
  <c r="O960" i="4"/>
  <c r="N960" i="4"/>
  <c r="O959" i="4"/>
  <c r="N959" i="4"/>
  <c r="O958" i="4"/>
  <c r="N958" i="4"/>
  <c r="O957" i="4"/>
  <c r="N957" i="4"/>
  <c r="O956" i="4"/>
  <c r="N956" i="4"/>
  <c r="O955" i="4"/>
  <c r="N955" i="4"/>
  <c r="O954" i="4"/>
  <c r="N954" i="4"/>
  <c r="O953" i="4"/>
  <c r="N953" i="4"/>
  <c r="O952" i="4"/>
  <c r="N952" i="4"/>
  <c r="O951" i="4"/>
  <c r="N951" i="4"/>
  <c r="O950" i="4"/>
  <c r="N950" i="4"/>
  <c r="O949" i="4"/>
  <c r="N949" i="4"/>
  <c r="O948" i="4"/>
  <c r="N948" i="4"/>
  <c r="O947" i="4"/>
  <c r="N947" i="4"/>
  <c r="O946" i="4"/>
  <c r="N946" i="4"/>
  <c r="O945" i="4"/>
  <c r="N945" i="4"/>
  <c r="O944" i="4"/>
  <c r="N944" i="4"/>
  <c r="O943" i="4"/>
  <c r="N943" i="4"/>
  <c r="O942" i="4"/>
  <c r="N942" i="4"/>
  <c r="O941" i="4"/>
  <c r="N941" i="4"/>
  <c r="O940" i="4"/>
  <c r="N940" i="4"/>
  <c r="O939" i="4"/>
  <c r="N939" i="4"/>
  <c r="O938" i="4"/>
  <c r="N938" i="4"/>
  <c r="O937" i="4"/>
  <c r="N937" i="4"/>
  <c r="O936" i="4"/>
  <c r="N936" i="4"/>
  <c r="O935" i="4"/>
  <c r="N935" i="4"/>
  <c r="O934" i="4"/>
  <c r="N934" i="4"/>
  <c r="O933" i="4"/>
  <c r="N933" i="4"/>
  <c r="O932" i="4"/>
  <c r="N932" i="4"/>
  <c r="O931" i="4"/>
  <c r="N931" i="4"/>
  <c r="O930" i="4"/>
  <c r="N930" i="4"/>
  <c r="O929" i="4"/>
  <c r="N929" i="4"/>
  <c r="O928" i="4"/>
  <c r="N928" i="4"/>
  <c r="O927" i="4"/>
  <c r="N927" i="4"/>
  <c r="O926" i="4"/>
  <c r="N926" i="4"/>
  <c r="O925" i="4"/>
  <c r="N925" i="4"/>
  <c r="O924" i="4"/>
  <c r="N924" i="4"/>
  <c r="O923" i="4"/>
  <c r="N923" i="4"/>
  <c r="O922" i="4"/>
  <c r="N922" i="4"/>
  <c r="O921" i="4"/>
  <c r="N921" i="4"/>
  <c r="O920" i="4"/>
  <c r="N920" i="4"/>
  <c r="O919" i="4"/>
  <c r="N919" i="4"/>
  <c r="O918" i="4"/>
  <c r="N918" i="4"/>
  <c r="O917" i="4"/>
  <c r="N917" i="4"/>
  <c r="O916" i="4"/>
  <c r="N916" i="4"/>
  <c r="O915" i="4"/>
  <c r="N915" i="4"/>
  <c r="O914" i="4"/>
  <c r="N914" i="4"/>
  <c r="O913" i="4"/>
  <c r="N913" i="4"/>
  <c r="O912" i="4"/>
  <c r="N912" i="4"/>
  <c r="O911" i="4"/>
  <c r="N911" i="4"/>
  <c r="O910" i="4"/>
  <c r="N910" i="4"/>
  <c r="O909" i="4"/>
  <c r="N909" i="4"/>
  <c r="O908" i="4"/>
  <c r="N908" i="4"/>
  <c r="O907" i="4"/>
  <c r="N907" i="4"/>
  <c r="O906" i="4"/>
  <c r="N906" i="4"/>
  <c r="O905" i="4"/>
  <c r="N905" i="4"/>
  <c r="O904" i="4"/>
  <c r="N904" i="4"/>
  <c r="O903" i="4"/>
  <c r="N903" i="4"/>
  <c r="O902" i="4"/>
  <c r="N902" i="4"/>
  <c r="O901" i="4"/>
  <c r="N901" i="4"/>
  <c r="O900" i="4"/>
  <c r="N900" i="4"/>
  <c r="O899" i="4"/>
  <c r="N899" i="4"/>
  <c r="O898" i="4"/>
  <c r="N898" i="4"/>
  <c r="O897" i="4"/>
  <c r="N897" i="4"/>
  <c r="O896" i="4"/>
  <c r="N896" i="4"/>
  <c r="O895" i="4"/>
  <c r="N895" i="4"/>
  <c r="O894" i="4"/>
  <c r="N894" i="4"/>
  <c r="O893" i="4"/>
  <c r="N893" i="4"/>
  <c r="O892" i="4"/>
  <c r="N892" i="4"/>
  <c r="O891" i="4"/>
  <c r="N891" i="4"/>
  <c r="O890" i="4"/>
  <c r="N890" i="4"/>
  <c r="O889" i="4"/>
  <c r="N889" i="4"/>
  <c r="O888" i="4"/>
  <c r="N888" i="4"/>
  <c r="O887" i="4"/>
  <c r="N887" i="4"/>
  <c r="O886" i="4"/>
  <c r="N886" i="4"/>
  <c r="O885" i="4"/>
  <c r="N885" i="4"/>
  <c r="O884" i="4"/>
  <c r="N884" i="4"/>
  <c r="O883" i="4"/>
  <c r="N883" i="4"/>
  <c r="O882" i="4"/>
  <c r="N882" i="4"/>
  <c r="O881" i="4"/>
  <c r="N881" i="4"/>
  <c r="O880" i="4"/>
  <c r="N880" i="4"/>
  <c r="O879" i="4"/>
  <c r="N879" i="4"/>
  <c r="O878" i="4"/>
  <c r="N878" i="4"/>
  <c r="O877" i="4"/>
  <c r="N877" i="4"/>
  <c r="O876" i="4"/>
  <c r="N876" i="4"/>
  <c r="O875" i="4"/>
  <c r="N875" i="4"/>
  <c r="O874" i="4"/>
  <c r="N874" i="4"/>
  <c r="O873" i="4"/>
  <c r="N873" i="4"/>
  <c r="O872" i="4"/>
  <c r="N872" i="4"/>
  <c r="O871" i="4"/>
  <c r="N871" i="4"/>
  <c r="O870" i="4"/>
  <c r="N870" i="4"/>
  <c r="O869" i="4"/>
  <c r="N869" i="4"/>
  <c r="O868" i="4"/>
  <c r="N868" i="4"/>
  <c r="O867" i="4"/>
  <c r="N867" i="4"/>
  <c r="O866" i="4"/>
  <c r="N866" i="4"/>
  <c r="O865" i="4"/>
  <c r="N865" i="4"/>
  <c r="O864" i="4"/>
  <c r="N864" i="4"/>
  <c r="O863" i="4"/>
  <c r="N863" i="4"/>
  <c r="O862" i="4"/>
  <c r="N862" i="4"/>
  <c r="O861" i="4"/>
  <c r="N861" i="4"/>
  <c r="O860" i="4"/>
  <c r="N860" i="4"/>
  <c r="O859" i="4"/>
  <c r="N859" i="4"/>
  <c r="O858" i="4"/>
  <c r="N858" i="4"/>
  <c r="O857" i="4"/>
  <c r="N857" i="4"/>
  <c r="O856" i="4"/>
  <c r="N856" i="4"/>
  <c r="O855" i="4"/>
  <c r="N855" i="4"/>
  <c r="O854" i="4"/>
  <c r="N854" i="4"/>
  <c r="O853" i="4"/>
  <c r="N853" i="4"/>
  <c r="O852" i="4"/>
  <c r="N852" i="4"/>
  <c r="O851" i="4"/>
  <c r="N851" i="4"/>
  <c r="O850" i="4"/>
  <c r="N850" i="4"/>
  <c r="O849" i="4"/>
  <c r="N849" i="4"/>
  <c r="O848" i="4"/>
  <c r="N848" i="4"/>
  <c r="O847" i="4"/>
  <c r="N847" i="4"/>
  <c r="O846" i="4"/>
  <c r="N846" i="4"/>
  <c r="O845" i="4"/>
  <c r="N845" i="4"/>
  <c r="O844" i="4"/>
  <c r="N844" i="4"/>
  <c r="O843" i="4"/>
  <c r="N843" i="4"/>
  <c r="O842" i="4"/>
  <c r="N842" i="4"/>
  <c r="O841" i="4"/>
  <c r="N841" i="4"/>
  <c r="O840" i="4"/>
  <c r="N840" i="4"/>
  <c r="O839" i="4"/>
  <c r="N839" i="4"/>
  <c r="O838" i="4"/>
  <c r="N838" i="4"/>
  <c r="O837" i="4"/>
  <c r="N837" i="4"/>
  <c r="O836" i="4"/>
  <c r="N836" i="4"/>
  <c r="O835" i="4"/>
  <c r="N835" i="4"/>
  <c r="O834" i="4"/>
  <c r="N834" i="4"/>
  <c r="O833" i="4"/>
  <c r="N833" i="4"/>
  <c r="O832" i="4"/>
  <c r="N832" i="4"/>
  <c r="O831" i="4"/>
  <c r="N831" i="4"/>
  <c r="O830" i="4"/>
  <c r="N830" i="4"/>
  <c r="O829" i="4"/>
  <c r="N829" i="4"/>
  <c r="O828" i="4"/>
  <c r="N828" i="4"/>
  <c r="O827" i="4"/>
  <c r="N827" i="4"/>
  <c r="O826" i="4"/>
  <c r="N826" i="4"/>
  <c r="O825" i="4"/>
  <c r="N825" i="4"/>
  <c r="O824" i="4"/>
  <c r="N824" i="4"/>
  <c r="O823" i="4"/>
  <c r="N823" i="4"/>
  <c r="O822" i="4"/>
  <c r="N822" i="4"/>
  <c r="O821" i="4"/>
  <c r="N821" i="4"/>
  <c r="O820" i="4"/>
  <c r="N820" i="4"/>
  <c r="O819" i="4"/>
  <c r="N819" i="4"/>
  <c r="O818" i="4"/>
  <c r="N818" i="4"/>
  <c r="O817" i="4"/>
  <c r="N817" i="4"/>
  <c r="O816" i="4"/>
  <c r="N816" i="4"/>
  <c r="O815" i="4"/>
  <c r="N815" i="4"/>
  <c r="O814" i="4"/>
  <c r="N814" i="4"/>
  <c r="O813" i="4"/>
  <c r="N813" i="4"/>
  <c r="O812" i="4"/>
  <c r="N812" i="4"/>
  <c r="O811" i="4"/>
  <c r="N811" i="4"/>
  <c r="O810" i="4"/>
  <c r="N810" i="4"/>
  <c r="O809" i="4"/>
  <c r="N809" i="4"/>
  <c r="O808" i="4"/>
  <c r="N808" i="4"/>
  <c r="O807" i="4"/>
  <c r="N807" i="4"/>
  <c r="O806" i="4"/>
  <c r="N806" i="4"/>
  <c r="O805" i="4"/>
  <c r="N805" i="4"/>
  <c r="O804" i="4"/>
  <c r="N804" i="4"/>
  <c r="O803" i="4"/>
  <c r="N803" i="4"/>
  <c r="O802" i="4"/>
  <c r="N802" i="4"/>
  <c r="O801" i="4"/>
  <c r="N801" i="4"/>
  <c r="O800" i="4"/>
  <c r="N800" i="4"/>
  <c r="O799" i="4"/>
  <c r="N799" i="4"/>
  <c r="O798" i="4"/>
  <c r="N798" i="4"/>
  <c r="O797" i="4"/>
  <c r="N797" i="4"/>
  <c r="O796" i="4"/>
  <c r="N796" i="4"/>
  <c r="O795" i="4"/>
  <c r="N795" i="4"/>
  <c r="O794" i="4"/>
  <c r="N794" i="4"/>
  <c r="O793" i="4"/>
  <c r="N793" i="4"/>
  <c r="O792" i="4"/>
  <c r="N792" i="4"/>
  <c r="O791" i="4"/>
  <c r="N791" i="4"/>
  <c r="O790" i="4"/>
  <c r="N790" i="4"/>
  <c r="O789" i="4"/>
  <c r="N789" i="4"/>
  <c r="O788" i="4"/>
  <c r="N788" i="4"/>
  <c r="O787" i="4"/>
  <c r="N787" i="4"/>
  <c r="O786" i="4"/>
  <c r="N786" i="4"/>
  <c r="O785" i="4"/>
  <c r="N785" i="4"/>
  <c r="O784" i="4"/>
  <c r="N784" i="4"/>
  <c r="O783" i="4"/>
  <c r="N783" i="4"/>
  <c r="O782" i="4"/>
  <c r="N782" i="4"/>
  <c r="O781" i="4"/>
  <c r="N781" i="4"/>
  <c r="O780" i="4"/>
  <c r="N780" i="4"/>
  <c r="O779" i="4"/>
  <c r="N779" i="4"/>
  <c r="O778" i="4"/>
  <c r="N778" i="4"/>
  <c r="O777" i="4"/>
  <c r="N777" i="4"/>
  <c r="O776" i="4"/>
  <c r="N776" i="4"/>
  <c r="O775" i="4"/>
  <c r="N775" i="4"/>
  <c r="O774" i="4"/>
  <c r="N774" i="4"/>
  <c r="O773" i="4"/>
  <c r="N773" i="4"/>
  <c r="O772" i="4"/>
  <c r="N772" i="4"/>
  <c r="O771" i="4"/>
  <c r="N771" i="4"/>
  <c r="O770" i="4"/>
  <c r="N770" i="4"/>
  <c r="O769" i="4"/>
  <c r="N769" i="4"/>
  <c r="O768" i="4"/>
  <c r="N768" i="4"/>
  <c r="O767" i="4"/>
  <c r="N767" i="4"/>
  <c r="O766" i="4"/>
  <c r="N766" i="4"/>
  <c r="O765" i="4"/>
  <c r="N765" i="4"/>
  <c r="O764" i="4"/>
  <c r="N764" i="4"/>
  <c r="O763" i="4"/>
  <c r="N763" i="4"/>
  <c r="O762" i="4"/>
  <c r="N762" i="4"/>
  <c r="O761" i="4"/>
  <c r="N761" i="4"/>
  <c r="O760" i="4"/>
  <c r="N760" i="4"/>
  <c r="O759" i="4"/>
  <c r="N759" i="4"/>
  <c r="O758" i="4"/>
  <c r="N758" i="4"/>
  <c r="O757" i="4"/>
  <c r="N757" i="4"/>
  <c r="O756" i="4"/>
  <c r="N756" i="4"/>
  <c r="O755" i="4"/>
  <c r="N755" i="4"/>
  <c r="O754" i="4"/>
  <c r="N754" i="4"/>
  <c r="O753" i="4"/>
  <c r="N753" i="4"/>
  <c r="O752" i="4"/>
  <c r="N752" i="4"/>
  <c r="O751" i="4"/>
  <c r="N751" i="4"/>
  <c r="O750" i="4"/>
  <c r="N750" i="4"/>
  <c r="O749" i="4"/>
  <c r="N749" i="4"/>
  <c r="O748" i="4"/>
  <c r="N748" i="4"/>
  <c r="O747" i="4"/>
  <c r="N747" i="4"/>
  <c r="O746" i="4"/>
  <c r="N746" i="4"/>
  <c r="O745" i="4"/>
  <c r="N745" i="4"/>
  <c r="O744" i="4"/>
  <c r="N744" i="4"/>
  <c r="O743" i="4"/>
  <c r="N743" i="4"/>
  <c r="O742" i="4"/>
  <c r="N742" i="4"/>
  <c r="O741" i="4"/>
  <c r="N741" i="4"/>
  <c r="O740" i="4"/>
  <c r="N740" i="4"/>
  <c r="O739" i="4"/>
  <c r="N739" i="4"/>
  <c r="O738" i="4"/>
  <c r="N738" i="4"/>
  <c r="O737" i="4"/>
  <c r="N737" i="4"/>
  <c r="O736" i="4"/>
  <c r="N736" i="4"/>
  <c r="O735" i="4"/>
  <c r="N735" i="4"/>
  <c r="O734" i="4"/>
  <c r="N734" i="4"/>
  <c r="O733" i="4"/>
  <c r="N733" i="4"/>
  <c r="O732" i="4"/>
  <c r="N732" i="4"/>
  <c r="O731" i="4"/>
  <c r="N731" i="4"/>
  <c r="O730" i="4"/>
  <c r="N730" i="4"/>
  <c r="O729" i="4"/>
  <c r="N729" i="4"/>
  <c r="O728" i="4"/>
  <c r="N728" i="4"/>
  <c r="O727" i="4"/>
  <c r="N727" i="4"/>
  <c r="O726" i="4"/>
  <c r="N726" i="4"/>
  <c r="O725" i="4"/>
  <c r="N725" i="4"/>
  <c r="O724" i="4"/>
  <c r="N724" i="4"/>
  <c r="O723" i="4"/>
  <c r="N723" i="4"/>
  <c r="O722" i="4"/>
  <c r="N722" i="4"/>
  <c r="O721" i="4"/>
  <c r="N721" i="4"/>
  <c r="O720" i="4"/>
  <c r="N720" i="4"/>
  <c r="O719" i="4"/>
  <c r="N719" i="4"/>
  <c r="O718" i="4"/>
  <c r="N718" i="4"/>
  <c r="O717" i="4"/>
  <c r="N717" i="4"/>
  <c r="O716" i="4"/>
  <c r="N716" i="4"/>
  <c r="O715" i="4"/>
  <c r="N715" i="4"/>
  <c r="O714" i="4"/>
  <c r="N714" i="4"/>
  <c r="O713" i="4"/>
  <c r="N713" i="4"/>
  <c r="O712" i="4"/>
  <c r="N712" i="4"/>
  <c r="O711" i="4"/>
  <c r="N711" i="4"/>
  <c r="O710" i="4"/>
  <c r="N710" i="4"/>
  <c r="O709" i="4"/>
  <c r="N709" i="4"/>
  <c r="O708" i="4"/>
  <c r="N708" i="4"/>
  <c r="O707" i="4"/>
  <c r="N707" i="4"/>
  <c r="O706" i="4"/>
  <c r="N706" i="4"/>
  <c r="O705" i="4"/>
  <c r="N705" i="4"/>
  <c r="O704" i="4"/>
  <c r="N704" i="4"/>
  <c r="O703" i="4"/>
  <c r="N703" i="4"/>
  <c r="O702" i="4"/>
  <c r="N702" i="4"/>
  <c r="O701" i="4"/>
  <c r="N701" i="4"/>
  <c r="O700" i="4"/>
  <c r="N700" i="4"/>
  <c r="O699" i="4"/>
  <c r="N699" i="4"/>
  <c r="O698" i="4"/>
  <c r="N698" i="4"/>
  <c r="O697" i="4"/>
  <c r="N697" i="4"/>
  <c r="O696" i="4"/>
  <c r="N696" i="4"/>
  <c r="O695" i="4"/>
  <c r="N695" i="4"/>
  <c r="O694" i="4"/>
  <c r="N694" i="4"/>
  <c r="O693" i="4"/>
  <c r="N693" i="4"/>
  <c r="O692" i="4"/>
  <c r="N692" i="4"/>
  <c r="O691" i="4"/>
  <c r="N691" i="4"/>
  <c r="O690" i="4"/>
  <c r="N690" i="4"/>
  <c r="O689" i="4"/>
  <c r="N689" i="4"/>
  <c r="O688" i="4"/>
  <c r="N688" i="4"/>
  <c r="O687" i="4"/>
  <c r="N687" i="4"/>
  <c r="O686" i="4"/>
  <c r="N686" i="4"/>
  <c r="O685" i="4"/>
  <c r="N685" i="4"/>
  <c r="O684" i="4"/>
  <c r="N684" i="4"/>
  <c r="O683" i="4"/>
  <c r="N683" i="4"/>
  <c r="O682" i="4"/>
  <c r="N682" i="4"/>
  <c r="O681" i="4"/>
  <c r="N681" i="4"/>
  <c r="O680" i="4"/>
  <c r="N680" i="4"/>
  <c r="O679" i="4"/>
  <c r="N679" i="4"/>
  <c r="O678" i="4"/>
  <c r="N678" i="4"/>
  <c r="O677" i="4"/>
  <c r="N677" i="4"/>
  <c r="O676" i="4"/>
  <c r="N676" i="4"/>
  <c r="O675" i="4"/>
  <c r="N675" i="4"/>
  <c r="O674" i="4"/>
  <c r="N674" i="4"/>
  <c r="O673" i="4"/>
  <c r="N673" i="4"/>
  <c r="O672" i="4"/>
  <c r="N672" i="4"/>
  <c r="O671" i="4"/>
  <c r="N671" i="4"/>
  <c r="O670" i="4"/>
  <c r="N670" i="4"/>
  <c r="O669" i="4"/>
  <c r="N669" i="4"/>
  <c r="O668" i="4"/>
  <c r="N668" i="4"/>
  <c r="O667" i="4"/>
  <c r="N667" i="4"/>
  <c r="O666" i="4"/>
  <c r="N666" i="4"/>
  <c r="O665" i="4"/>
  <c r="N665" i="4"/>
  <c r="O664" i="4"/>
  <c r="N664" i="4"/>
  <c r="O663" i="4"/>
  <c r="N663" i="4"/>
  <c r="O662" i="4"/>
  <c r="N662" i="4"/>
  <c r="O661" i="4"/>
  <c r="N661" i="4"/>
  <c r="O660" i="4"/>
  <c r="N660" i="4"/>
  <c r="O659" i="4"/>
  <c r="N659" i="4"/>
  <c r="O658" i="4"/>
  <c r="N658" i="4"/>
  <c r="O657" i="4"/>
  <c r="N657" i="4"/>
  <c r="O656" i="4"/>
  <c r="N656" i="4"/>
  <c r="O655" i="4"/>
  <c r="N655" i="4"/>
  <c r="O654" i="4"/>
  <c r="N654" i="4"/>
  <c r="O653" i="4"/>
  <c r="N653" i="4"/>
  <c r="O652" i="4"/>
  <c r="N652" i="4"/>
  <c r="O651" i="4"/>
  <c r="N651" i="4"/>
  <c r="O650" i="4"/>
  <c r="N650" i="4"/>
  <c r="O649" i="4"/>
  <c r="N649" i="4"/>
  <c r="O648" i="4"/>
  <c r="N648" i="4"/>
  <c r="O647" i="4"/>
  <c r="N647" i="4"/>
  <c r="O646" i="4"/>
  <c r="N646" i="4"/>
  <c r="O645" i="4"/>
  <c r="N645" i="4"/>
  <c r="O644" i="4"/>
  <c r="N644" i="4"/>
  <c r="O643" i="4"/>
  <c r="N643" i="4"/>
  <c r="O642" i="4"/>
  <c r="N642" i="4"/>
  <c r="O641" i="4"/>
  <c r="N641" i="4"/>
  <c r="O640" i="4"/>
  <c r="N640" i="4"/>
  <c r="O639" i="4"/>
  <c r="N639" i="4"/>
  <c r="O638" i="4"/>
  <c r="N638" i="4"/>
  <c r="O637" i="4"/>
  <c r="N637" i="4"/>
  <c r="O636" i="4"/>
  <c r="N636" i="4"/>
  <c r="O635" i="4"/>
  <c r="N635" i="4"/>
  <c r="O634" i="4"/>
  <c r="N634" i="4"/>
  <c r="O633" i="4"/>
  <c r="N633" i="4"/>
  <c r="O632" i="4"/>
  <c r="N632" i="4"/>
  <c r="O631" i="4"/>
  <c r="N631" i="4"/>
  <c r="O630" i="4"/>
  <c r="N630" i="4"/>
  <c r="O629" i="4"/>
  <c r="N629" i="4"/>
  <c r="O628" i="4"/>
  <c r="N628" i="4"/>
  <c r="O627" i="4"/>
  <c r="N627" i="4"/>
  <c r="O626" i="4"/>
  <c r="N626" i="4"/>
  <c r="O625" i="4"/>
  <c r="N625" i="4"/>
  <c r="O624" i="4"/>
  <c r="N624" i="4"/>
  <c r="O623" i="4"/>
  <c r="N623" i="4"/>
  <c r="O622" i="4"/>
  <c r="N622" i="4"/>
  <c r="O621" i="4"/>
  <c r="N621" i="4"/>
  <c r="O620" i="4"/>
  <c r="N620" i="4"/>
  <c r="O619" i="4"/>
  <c r="N619" i="4"/>
  <c r="O618" i="4"/>
  <c r="N618" i="4"/>
  <c r="O617" i="4"/>
  <c r="N617" i="4"/>
  <c r="O616" i="4"/>
  <c r="N616" i="4"/>
  <c r="O615" i="4"/>
  <c r="N615" i="4"/>
  <c r="O614" i="4"/>
  <c r="N614" i="4"/>
  <c r="O613" i="4"/>
  <c r="N613" i="4"/>
  <c r="O612" i="4"/>
  <c r="N612" i="4"/>
  <c r="O611" i="4"/>
  <c r="N611" i="4"/>
  <c r="O610" i="4"/>
  <c r="N610" i="4"/>
  <c r="O609" i="4"/>
  <c r="N609" i="4"/>
  <c r="O608" i="4"/>
  <c r="N608" i="4"/>
  <c r="O607" i="4"/>
  <c r="N607" i="4"/>
  <c r="O606" i="4"/>
  <c r="N606" i="4"/>
  <c r="O605" i="4"/>
  <c r="N605" i="4"/>
  <c r="O604" i="4"/>
  <c r="N604" i="4"/>
  <c r="O603" i="4"/>
  <c r="N603" i="4"/>
  <c r="O602" i="4"/>
  <c r="N602" i="4"/>
  <c r="O601" i="4"/>
  <c r="N601" i="4"/>
  <c r="O600" i="4"/>
  <c r="N600" i="4"/>
  <c r="O599" i="4"/>
  <c r="N599" i="4"/>
  <c r="O598" i="4"/>
  <c r="N598" i="4"/>
  <c r="O597" i="4"/>
  <c r="N597" i="4"/>
  <c r="O596" i="4"/>
  <c r="N596" i="4"/>
  <c r="O595" i="4"/>
  <c r="N595" i="4"/>
  <c r="O594" i="4"/>
  <c r="N594" i="4"/>
  <c r="O593" i="4"/>
  <c r="N593" i="4"/>
  <c r="O592" i="4"/>
  <c r="N592" i="4"/>
  <c r="O591" i="4"/>
  <c r="N591" i="4"/>
  <c r="O590" i="4"/>
  <c r="N590" i="4"/>
  <c r="O589" i="4"/>
  <c r="N589" i="4"/>
  <c r="O588" i="4"/>
  <c r="N588" i="4"/>
  <c r="O587" i="4"/>
  <c r="N587" i="4"/>
  <c r="O586" i="4"/>
  <c r="N586" i="4"/>
  <c r="O585" i="4"/>
  <c r="N585" i="4"/>
  <c r="O584" i="4"/>
  <c r="N584" i="4"/>
  <c r="O583" i="4"/>
  <c r="N583" i="4"/>
  <c r="O582" i="4"/>
  <c r="N582" i="4"/>
  <c r="O581" i="4"/>
  <c r="N581" i="4"/>
  <c r="O580" i="4"/>
  <c r="N580" i="4"/>
  <c r="O579" i="4"/>
  <c r="N579" i="4"/>
  <c r="O578" i="4"/>
  <c r="N578" i="4"/>
  <c r="O577" i="4"/>
  <c r="N577" i="4"/>
  <c r="O576" i="4"/>
  <c r="N576" i="4"/>
  <c r="O575" i="4"/>
  <c r="N575" i="4"/>
  <c r="O574" i="4"/>
  <c r="N574" i="4"/>
  <c r="O573" i="4"/>
  <c r="N573" i="4"/>
  <c r="O572" i="4"/>
  <c r="N572" i="4"/>
  <c r="O571" i="4"/>
  <c r="N571" i="4"/>
  <c r="O570" i="4"/>
  <c r="N570" i="4"/>
  <c r="O569" i="4"/>
  <c r="N569" i="4"/>
  <c r="O568" i="4"/>
  <c r="N568" i="4"/>
  <c r="O567" i="4"/>
  <c r="N567" i="4"/>
  <c r="O566" i="4"/>
  <c r="N566" i="4"/>
  <c r="O565" i="4"/>
  <c r="N565" i="4"/>
  <c r="O564" i="4"/>
  <c r="N564" i="4"/>
  <c r="O563" i="4"/>
  <c r="N563" i="4"/>
  <c r="O562" i="4"/>
  <c r="N562" i="4"/>
  <c r="O561" i="4"/>
  <c r="N561" i="4"/>
  <c r="O560" i="4"/>
  <c r="N560" i="4"/>
  <c r="O559" i="4"/>
  <c r="N559" i="4"/>
  <c r="O558" i="4"/>
  <c r="N558" i="4"/>
  <c r="O557" i="4"/>
  <c r="N557" i="4"/>
  <c r="O556" i="4"/>
  <c r="N556" i="4"/>
  <c r="O555" i="4"/>
  <c r="N555" i="4"/>
  <c r="O554" i="4"/>
  <c r="N554" i="4"/>
  <c r="O553" i="4"/>
  <c r="N553" i="4"/>
  <c r="O552" i="4"/>
  <c r="N552" i="4"/>
  <c r="O551" i="4"/>
  <c r="N551" i="4"/>
  <c r="O550" i="4"/>
  <c r="N550" i="4"/>
  <c r="O549" i="4"/>
  <c r="N549" i="4"/>
  <c r="O548" i="4"/>
  <c r="N548" i="4"/>
  <c r="O547" i="4"/>
  <c r="N547" i="4"/>
  <c r="O546" i="4"/>
  <c r="N546" i="4"/>
  <c r="O545" i="4"/>
  <c r="N545" i="4"/>
  <c r="O544" i="4"/>
  <c r="N544" i="4"/>
  <c r="O543" i="4"/>
  <c r="N543" i="4"/>
  <c r="O542" i="4"/>
  <c r="N542" i="4"/>
  <c r="O541" i="4"/>
  <c r="N541" i="4"/>
  <c r="O540" i="4"/>
  <c r="N540" i="4"/>
  <c r="O539" i="4"/>
  <c r="N539" i="4"/>
  <c r="O538" i="4"/>
  <c r="N538" i="4"/>
  <c r="O537" i="4"/>
  <c r="N537" i="4"/>
  <c r="O536" i="4"/>
  <c r="N536" i="4"/>
  <c r="O535" i="4"/>
  <c r="N535" i="4"/>
  <c r="O534" i="4"/>
  <c r="N534" i="4"/>
  <c r="O533" i="4"/>
  <c r="N533" i="4"/>
  <c r="O532" i="4"/>
  <c r="N532" i="4"/>
  <c r="O531" i="4"/>
  <c r="N531" i="4"/>
  <c r="O530" i="4"/>
  <c r="N530" i="4"/>
  <c r="O529" i="4"/>
  <c r="N529" i="4"/>
  <c r="O528" i="4"/>
  <c r="N528" i="4"/>
  <c r="O527" i="4"/>
  <c r="N527" i="4"/>
  <c r="O526" i="4"/>
  <c r="N526" i="4"/>
  <c r="O525" i="4"/>
  <c r="N525" i="4"/>
  <c r="O524" i="4"/>
  <c r="N524" i="4"/>
  <c r="O523" i="4"/>
  <c r="N523" i="4"/>
  <c r="O522" i="4"/>
  <c r="N522" i="4"/>
  <c r="O521" i="4"/>
  <c r="N521" i="4"/>
  <c r="O520" i="4"/>
  <c r="N520" i="4"/>
  <c r="O519" i="4"/>
  <c r="N519" i="4"/>
  <c r="O518" i="4"/>
  <c r="N518" i="4"/>
  <c r="O517" i="4"/>
  <c r="N517" i="4"/>
  <c r="O516" i="4"/>
  <c r="N516" i="4"/>
  <c r="O515" i="4"/>
  <c r="N515" i="4"/>
  <c r="O514" i="4"/>
  <c r="N514" i="4"/>
  <c r="O513" i="4"/>
  <c r="N513" i="4"/>
  <c r="O512" i="4"/>
  <c r="N512" i="4"/>
  <c r="O511" i="4"/>
  <c r="N511" i="4"/>
  <c r="O510" i="4"/>
  <c r="N510" i="4"/>
  <c r="O509" i="4"/>
  <c r="N509" i="4"/>
  <c r="O508" i="4"/>
  <c r="N508" i="4"/>
  <c r="O507" i="4"/>
  <c r="N507" i="4"/>
  <c r="O506" i="4"/>
  <c r="N506" i="4"/>
  <c r="O505" i="4"/>
  <c r="N505" i="4"/>
  <c r="O504" i="4"/>
  <c r="N504" i="4"/>
  <c r="O503" i="4"/>
  <c r="N503" i="4"/>
  <c r="O502" i="4"/>
  <c r="N502" i="4"/>
  <c r="O501" i="4"/>
  <c r="N501" i="4"/>
  <c r="O500" i="4"/>
  <c r="N500" i="4"/>
  <c r="O499" i="4"/>
  <c r="N499" i="4"/>
  <c r="O498" i="4"/>
  <c r="N498" i="4"/>
  <c r="O497" i="4"/>
  <c r="N497" i="4"/>
  <c r="O496" i="4"/>
  <c r="N496" i="4"/>
  <c r="O495" i="4"/>
  <c r="N495" i="4"/>
  <c r="O494" i="4"/>
  <c r="N494" i="4"/>
  <c r="O493" i="4"/>
  <c r="N493" i="4"/>
  <c r="O492" i="4"/>
  <c r="N492" i="4"/>
  <c r="O491" i="4"/>
  <c r="N491" i="4"/>
  <c r="O3799" i="4"/>
  <c r="N3799" i="4"/>
  <c r="O490" i="4"/>
  <c r="N490" i="4"/>
  <c r="O489" i="4"/>
  <c r="N489" i="4"/>
  <c r="O488" i="4"/>
  <c r="N488" i="4"/>
  <c r="O487" i="4"/>
  <c r="N487" i="4"/>
  <c r="O486" i="4"/>
  <c r="N486" i="4"/>
  <c r="O485" i="4"/>
  <c r="N485" i="4"/>
  <c r="O484" i="4"/>
  <c r="N484" i="4"/>
  <c r="O483" i="4"/>
  <c r="N483" i="4"/>
  <c r="O482" i="4"/>
  <c r="N482" i="4"/>
  <c r="O481" i="4"/>
  <c r="N481" i="4"/>
  <c r="O480" i="4"/>
  <c r="N480" i="4"/>
  <c r="O479" i="4"/>
  <c r="N479" i="4"/>
  <c r="O478" i="4"/>
  <c r="N478" i="4"/>
  <c r="O477" i="4"/>
  <c r="N477" i="4"/>
  <c r="O476" i="4"/>
  <c r="N476" i="4"/>
  <c r="O475" i="4"/>
  <c r="N475" i="4"/>
  <c r="O474" i="4"/>
  <c r="N474" i="4"/>
  <c r="O473" i="4"/>
  <c r="N473" i="4"/>
  <c r="O472" i="4"/>
  <c r="N472" i="4"/>
  <c r="O471" i="4"/>
  <c r="N471" i="4"/>
  <c r="O470" i="4"/>
  <c r="N470" i="4"/>
  <c r="O469" i="4"/>
  <c r="N469" i="4"/>
  <c r="O468" i="4"/>
  <c r="N468" i="4"/>
  <c r="O467" i="4"/>
  <c r="N467" i="4"/>
  <c r="O466" i="4"/>
  <c r="N466" i="4"/>
  <c r="O465" i="4"/>
  <c r="N465" i="4"/>
  <c r="O464" i="4"/>
  <c r="N464" i="4"/>
  <c r="O463" i="4"/>
  <c r="N463" i="4"/>
  <c r="O462" i="4"/>
  <c r="N462" i="4"/>
  <c r="O461" i="4"/>
  <c r="N461" i="4"/>
  <c r="O460" i="4"/>
  <c r="N460" i="4"/>
  <c r="O459" i="4"/>
  <c r="N459" i="4"/>
  <c r="O458" i="4"/>
  <c r="N458" i="4"/>
  <c r="O457" i="4"/>
  <c r="N457" i="4"/>
  <c r="O456" i="4"/>
  <c r="N456" i="4"/>
  <c r="O455" i="4"/>
  <c r="N455" i="4"/>
  <c r="O454" i="4"/>
  <c r="N454" i="4"/>
  <c r="O453" i="4"/>
  <c r="N453" i="4"/>
  <c r="O452" i="4"/>
  <c r="N452" i="4"/>
  <c r="O451" i="4"/>
  <c r="N451" i="4"/>
  <c r="O450" i="4"/>
  <c r="N450" i="4"/>
  <c r="O449" i="4"/>
  <c r="N449" i="4"/>
  <c r="O448" i="4"/>
  <c r="N448" i="4"/>
  <c r="O447" i="4"/>
  <c r="N447" i="4"/>
  <c r="O446" i="4"/>
  <c r="N446" i="4"/>
  <c r="O445" i="4"/>
  <c r="N445" i="4"/>
  <c r="O444" i="4"/>
  <c r="N444" i="4"/>
  <c r="O443" i="4"/>
  <c r="N443" i="4"/>
  <c r="O442" i="4"/>
  <c r="N442" i="4"/>
  <c r="O441" i="4"/>
  <c r="N441" i="4"/>
  <c r="O440" i="4"/>
  <c r="N440" i="4"/>
  <c r="O439" i="4"/>
  <c r="N439" i="4"/>
  <c r="O438" i="4"/>
  <c r="N438" i="4"/>
  <c r="O437" i="4"/>
  <c r="N437" i="4"/>
  <c r="O436" i="4"/>
  <c r="N436" i="4"/>
  <c r="O435" i="4"/>
  <c r="N435" i="4"/>
  <c r="O434" i="4"/>
  <c r="N434" i="4"/>
  <c r="O433" i="4"/>
  <c r="N433" i="4"/>
  <c r="O432" i="4"/>
  <c r="N432" i="4"/>
  <c r="O431" i="4"/>
  <c r="N431" i="4"/>
  <c r="O430" i="4"/>
  <c r="N430" i="4"/>
  <c r="O429" i="4"/>
  <c r="N429" i="4"/>
  <c r="O428" i="4"/>
  <c r="N428" i="4"/>
  <c r="O427" i="4"/>
  <c r="N427" i="4"/>
  <c r="O426" i="4"/>
  <c r="N426" i="4"/>
  <c r="O425" i="4"/>
  <c r="N425" i="4"/>
  <c r="O424" i="4"/>
  <c r="N424" i="4"/>
  <c r="O423" i="4"/>
  <c r="N423" i="4"/>
  <c r="O422" i="4"/>
  <c r="N422" i="4"/>
  <c r="O421" i="4"/>
  <c r="N421" i="4"/>
  <c r="O420" i="4"/>
  <c r="N420" i="4"/>
  <c r="O419" i="4"/>
  <c r="N419" i="4"/>
  <c r="O418" i="4"/>
  <c r="N418" i="4"/>
  <c r="O417" i="4"/>
  <c r="N417" i="4"/>
  <c r="O416" i="4"/>
  <c r="N416" i="4"/>
  <c r="O415" i="4"/>
  <c r="N415" i="4"/>
  <c r="O414" i="4"/>
  <c r="N414" i="4"/>
  <c r="O413" i="4"/>
  <c r="N413" i="4"/>
  <c r="O412" i="4"/>
  <c r="N412" i="4"/>
  <c r="O411" i="4"/>
  <c r="N411" i="4"/>
  <c r="O410" i="4"/>
  <c r="N410" i="4"/>
  <c r="O409" i="4"/>
  <c r="N409" i="4"/>
  <c r="O408" i="4"/>
  <c r="N408" i="4"/>
  <c r="O407" i="4"/>
  <c r="N407" i="4"/>
  <c r="O406" i="4"/>
  <c r="N406" i="4"/>
  <c r="O405" i="4"/>
  <c r="N405" i="4"/>
  <c r="O404" i="4"/>
  <c r="N404" i="4"/>
  <c r="O403" i="4"/>
  <c r="N403" i="4"/>
  <c r="O402" i="4"/>
  <c r="N402" i="4"/>
  <c r="O401" i="4"/>
  <c r="N401" i="4"/>
  <c r="O400" i="4"/>
  <c r="N400" i="4"/>
  <c r="O399" i="4"/>
  <c r="N399" i="4"/>
  <c r="O398" i="4"/>
  <c r="N398" i="4"/>
  <c r="O397" i="4"/>
  <c r="N397" i="4"/>
  <c r="O396" i="4"/>
  <c r="N396" i="4"/>
  <c r="O395" i="4"/>
  <c r="N395" i="4"/>
  <c r="O394" i="4"/>
  <c r="N394" i="4"/>
  <c r="O393" i="4"/>
  <c r="N393" i="4"/>
  <c r="O392" i="4"/>
  <c r="N392" i="4"/>
  <c r="O391" i="4"/>
  <c r="N391" i="4"/>
  <c r="O390" i="4"/>
  <c r="N390" i="4"/>
  <c r="O389" i="4"/>
  <c r="N389" i="4"/>
  <c r="O388" i="4"/>
  <c r="N388" i="4"/>
  <c r="O387" i="4"/>
  <c r="N387" i="4"/>
  <c r="O386" i="4"/>
  <c r="N386" i="4"/>
  <c r="O385" i="4"/>
  <c r="N385" i="4"/>
  <c r="O384" i="4"/>
  <c r="N384" i="4"/>
  <c r="O383" i="4"/>
  <c r="N383" i="4"/>
  <c r="O382" i="4"/>
  <c r="N382" i="4"/>
  <c r="O381" i="4"/>
  <c r="N381" i="4"/>
  <c r="O380" i="4"/>
  <c r="N380" i="4"/>
  <c r="O379" i="4"/>
  <c r="N379" i="4"/>
  <c r="O378" i="4"/>
  <c r="N378" i="4"/>
  <c r="O377" i="4"/>
  <c r="N377" i="4"/>
  <c r="O376" i="4"/>
  <c r="N376" i="4"/>
  <c r="O375" i="4"/>
  <c r="N375" i="4"/>
  <c r="O374" i="4"/>
  <c r="N374" i="4"/>
  <c r="O373" i="4"/>
  <c r="N373" i="4"/>
  <c r="O372" i="4"/>
  <c r="N372" i="4"/>
  <c r="O371" i="4"/>
  <c r="N371" i="4"/>
  <c r="O370" i="4"/>
  <c r="N370" i="4"/>
  <c r="O369" i="4"/>
  <c r="N369" i="4"/>
  <c r="O368" i="4"/>
  <c r="N368" i="4"/>
  <c r="O367" i="4"/>
  <c r="N367" i="4"/>
  <c r="O366" i="4"/>
  <c r="N366" i="4"/>
  <c r="O365" i="4"/>
  <c r="N365" i="4"/>
  <c r="O364" i="4"/>
  <c r="N364" i="4"/>
  <c r="O363" i="4"/>
  <c r="N363" i="4"/>
  <c r="O362" i="4"/>
  <c r="N362" i="4"/>
  <c r="O361" i="4"/>
  <c r="N361" i="4"/>
  <c r="O360" i="4"/>
  <c r="N360" i="4"/>
  <c r="O359" i="4"/>
  <c r="N359" i="4"/>
  <c r="O358" i="4"/>
  <c r="N358" i="4"/>
  <c r="O357" i="4"/>
  <c r="N357" i="4"/>
  <c r="O356" i="4"/>
  <c r="N356" i="4"/>
  <c r="O355" i="4"/>
  <c r="N355" i="4"/>
  <c r="O354" i="4"/>
  <c r="N354" i="4"/>
  <c r="O353" i="4"/>
  <c r="N353" i="4"/>
  <c r="O352" i="4"/>
  <c r="N352" i="4"/>
  <c r="O351" i="4"/>
  <c r="N351" i="4"/>
  <c r="O350" i="4"/>
  <c r="N350" i="4"/>
  <c r="O349" i="4"/>
  <c r="N349" i="4"/>
  <c r="O348" i="4"/>
  <c r="N348" i="4"/>
  <c r="O347" i="4"/>
  <c r="N347" i="4"/>
  <c r="O346" i="4"/>
  <c r="N346" i="4"/>
  <c r="O345" i="4"/>
  <c r="N345" i="4"/>
  <c r="O344" i="4"/>
  <c r="N344" i="4"/>
  <c r="O343" i="4"/>
  <c r="N343" i="4"/>
  <c r="O342" i="4"/>
  <c r="N342" i="4"/>
  <c r="O341" i="4"/>
  <c r="N341" i="4"/>
  <c r="O340" i="4"/>
  <c r="N340" i="4"/>
  <c r="O339" i="4"/>
  <c r="N339" i="4"/>
  <c r="O338" i="4"/>
  <c r="N338" i="4"/>
  <c r="O337" i="4"/>
  <c r="N337" i="4"/>
  <c r="O336" i="4"/>
  <c r="N336" i="4"/>
  <c r="O335" i="4"/>
  <c r="N335" i="4"/>
  <c r="O334" i="4"/>
  <c r="N334" i="4"/>
  <c r="O333" i="4"/>
  <c r="N333" i="4"/>
  <c r="O332" i="4"/>
  <c r="N332" i="4"/>
  <c r="O331" i="4"/>
  <c r="N331" i="4"/>
  <c r="O330" i="4"/>
  <c r="N330" i="4"/>
  <c r="O329" i="4"/>
  <c r="N329" i="4"/>
  <c r="O328" i="4"/>
  <c r="N328" i="4"/>
  <c r="O327" i="4"/>
  <c r="N327" i="4"/>
  <c r="O326" i="4"/>
  <c r="N326" i="4"/>
  <c r="O325" i="4"/>
  <c r="N325" i="4"/>
  <c r="O324" i="4"/>
  <c r="N324" i="4"/>
  <c r="O323" i="4"/>
  <c r="N323" i="4"/>
  <c r="O322" i="4"/>
  <c r="N322" i="4"/>
  <c r="O321" i="4"/>
  <c r="N321" i="4"/>
  <c r="O320" i="4"/>
  <c r="N320" i="4"/>
  <c r="O319" i="4"/>
  <c r="N319" i="4"/>
  <c r="O318" i="4"/>
  <c r="N318" i="4"/>
  <c r="O317" i="4"/>
  <c r="N317" i="4"/>
  <c r="O316" i="4"/>
  <c r="N316" i="4"/>
  <c r="O315" i="4"/>
  <c r="N315" i="4"/>
  <c r="O314" i="4"/>
  <c r="N314" i="4"/>
  <c r="O313" i="4"/>
  <c r="N313" i="4"/>
  <c r="O312" i="4"/>
  <c r="N312" i="4"/>
  <c r="O311" i="4"/>
  <c r="N311" i="4"/>
  <c r="O310" i="4"/>
  <c r="N310" i="4"/>
  <c r="O309" i="4"/>
  <c r="N309" i="4"/>
  <c r="O308" i="4"/>
  <c r="N308" i="4"/>
  <c r="O307" i="4"/>
  <c r="N307" i="4"/>
  <c r="O306" i="4"/>
  <c r="N306" i="4"/>
  <c r="O305" i="4"/>
  <c r="N305" i="4"/>
  <c r="O304" i="4"/>
  <c r="N304" i="4"/>
  <c r="O303" i="4"/>
  <c r="N303" i="4"/>
  <c r="O302" i="4"/>
  <c r="N302" i="4"/>
  <c r="O301" i="4"/>
  <c r="N301" i="4"/>
  <c r="O300" i="4"/>
  <c r="N300" i="4"/>
  <c r="O299" i="4"/>
  <c r="N299" i="4"/>
  <c r="O298" i="4"/>
  <c r="N298" i="4"/>
  <c r="O297" i="4"/>
  <c r="N297" i="4"/>
  <c r="O296" i="4"/>
  <c r="N296" i="4"/>
  <c r="O295" i="4"/>
  <c r="N295" i="4"/>
  <c r="O294" i="4"/>
  <c r="N294" i="4"/>
  <c r="O293" i="4"/>
  <c r="N293" i="4"/>
  <c r="O292" i="4"/>
  <c r="N292" i="4"/>
  <c r="O291" i="4"/>
  <c r="N291" i="4"/>
  <c r="O290" i="4"/>
  <c r="N290" i="4"/>
  <c r="O289" i="4"/>
  <c r="N289" i="4"/>
  <c r="O288" i="4"/>
  <c r="N288" i="4"/>
  <c r="O287" i="4"/>
  <c r="N287" i="4"/>
  <c r="O286" i="4"/>
  <c r="N286" i="4"/>
  <c r="O285" i="4"/>
  <c r="N285" i="4"/>
  <c r="O284" i="4"/>
  <c r="N284" i="4"/>
  <c r="O283" i="4"/>
  <c r="N283" i="4"/>
  <c r="O282" i="4"/>
  <c r="N282" i="4"/>
  <c r="O281" i="4"/>
  <c r="N281" i="4"/>
  <c r="O280" i="4"/>
  <c r="N280" i="4"/>
  <c r="O279" i="4"/>
  <c r="N279" i="4"/>
  <c r="O278" i="4"/>
  <c r="N278" i="4"/>
  <c r="O277" i="4"/>
  <c r="N277" i="4"/>
  <c r="O276" i="4"/>
  <c r="N276" i="4"/>
  <c r="O275" i="4"/>
  <c r="N275" i="4"/>
  <c r="O274" i="4"/>
  <c r="N274" i="4"/>
  <c r="O273" i="4"/>
  <c r="N273" i="4"/>
  <c r="O272" i="4"/>
  <c r="N272" i="4"/>
  <c r="O271" i="4"/>
  <c r="N271" i="4"/>
  <c r="O270" i="4"/>
  <c r="N270" i="4"/>
  <c r="O269" i="4"/>
  <c r="N269" i="4"/>
  <c r="O268" i="4"/>
  <c r="N268" i="4"/>
  <c r="O267" i="4"/>
  <c r="N267" i="4"/>
  <c r="O266" i="4"/>
  <c r="N266" i="4"/>
  <c r="O265" i="4"/>
  <c r="N265" i="4"/>
  <c r="O264" i="4"/>
  <c r="N264" i="4"/>
  <c r="O263" i="4"/>
  <c r="N263" i="4"/>
  <c r="O262" i="4"/>
  <c r="N262" i="4"/>
  <c r="O261" i="4"/>
  <c r="N261" i="4"/>
  <c r="O260" i="4"/>
  <c r="N260" i="4"/>
  <c r="O259" i="4"/>
  <c r="N259" i="4"/>
  <c r="O258" i="4"/>
  <c r="N258" i="4"/>
  <c r="O257" i="4"/>
  <c r="N257" i="4"/>
  <c r="O256" i="4"/>
  <c r="N256" i="4"/>
  <c r="O255" i="4"/>
  <c r="N255" i="4"/>
  <c r="O254" i="4"/>
  <c r="N254" i="4"/>
  <c r="O253" i="4"/>
  <c r="N253" i="4"/>
  <c r="O252" i="4"/>
  <c r="N252" i="4"/>
  <c r="O251" i="4"/>
  <c r="N251" i="4"/>
  <c r="O250" i="4"/>
  <c r="N250" i="4"/>
  <c r="O249" i="4"/>
  <c r="N249" i="4"/>
  <c r="O248" i="4"/>
  <c r="N248" i="4"/>
  <c r="O247" i="4"/>
  <c r="N247" i="4"/>
  <c r="O246" i="4"/>
  <c r="N246" i="4"/>
  <c r="O245" i="4"/>
  <c r="N245" i="4"/>
  <c r="O244" i="4"/>
  <c r="N244" i="4"/>
  <c r="O243" i="4"/>
  <c r="N243" i="4"/>
  <c r="O242" i="4"/>
  <c r="N242" i="4"/>
  <c r="O241" i="4"/>
  <c r="N241" i="4"/>
  <c r="O240" i="4"/>
  <c r="N240" i="4"/>
  <c r="O239" i="4"/>
  <c r="N239" i="4"/>
  <c r="O238" i="4"/>
  <c r="N238" i="4"/>
  <c r="O237" i="4"/>
  <c r="N237" i="4"/>
  <c r="O236" i="4"/>
  <c r="N236" i="4"/>
  <c r="O235" i="4"/>
  <c r="N235" i="4"/>
  <c r="O234" i="4"/>
  <c r="N234" i="4"/>
  <c r="O233" i="4"/>
  <c r="N233" i="4"/>
  <c r="O232" i="4"/>
  <c r="N232" i="4"/>
  <c r="O231" i="4"/>
  <c r="N231" i="4"/>
  <c r="O230" i="4"/>
  <c r="N230" i="4"/>
  <c r="O229" i="4"/>
  <c r="N229" i="4"/>
  <c r="O228" i="4"/>
  <c r="N228" i="4"/>
  <c r="O227" i="4"/>
  <c r="N227" i="4"/>
  <c r="O226" i="4"/>
  <c r="N226" i="4"/>
  <c r="O225" i="4"/>
  <c r="N225" i="4"/>
  <c r="O224" i="4"/>
  <c r="N224" i="4"/>
  <c r="O223" i="4"/>
  <c r="N223" i="4"/>
  <c r="O222" i="4"/>
  <c r="N222" i="4"/>
  <c r="O221" i="4"/>
  <c r="N221" i="4"/>
  <c r="O220" i="4"/>
  <c r="N220" i="4"/>
  <c r="O219" i="4"/>
  <c r="N219" i="4"/>
  <c r="O218" i="4"/>
  <c r="N218" i="4"/>
  <c r="O217" i="4"/>
  <c r="N217" i="4"/>
  <c r="O216" i="4"/>
  <c r="N216" i="4"/>
  <c r="O215" i="4"/>
  <c r="N215" i="4"/>
  <c r="O214" i="4"/>
  <c r="N214" i="4"/>
  <c r="O213" i="4"/>
  <c r="N213" i="4"/>
  <c r="O212" i="4"/>
  <c r="N212" i="4"/>
  <c r="O211" i="4"/>
  <c r="N211" i="4"/>
  <c r="O210" i="4"/>
  <c r="N210" i="4"/>
  <c r="O209" i="4"/>
  <c r="N209" i="4"/>
  <c r="O208" i="4"/>
  <c r="N208" i="4"/>
  <c r="O207" i="4"/>
  <c r="N207" i="4"/>
  <c r="O206" i="4"/>
  <c r="N206" i="4"/>
  <c r="O205" i="4"/>
  <c r="N205" i="4"/>
  <c r="O204" i="4"/>
  <c r="N204" i="4"/>
  <c r="O203" i="4"/>
  <c r="N203" i="4"/>
  <c r="O202" i="4"/>
  <c r="N202" i="4"/>
  <c r="O201" i="4"/>
  <c r="N201" i="4"/>
  <c r="O200" i="4"/>
  <c r="N200" i="4"/>
  <c r="O199" i="4"/>
  <c r="N199" i="4"/>
  <c r="O198" i="4"/>
  <c r="N198" i="4"/>
  <c r="O197" i="4"/>
  <c r="N197" i="4"/>
  <c r="O196" i="4"/>
  <c r="N196" i="4"/>
  <c r="O195" i="4"/>
  <c r="N195" i="4"/>
  <c r="O194" i="4"/>
  <c r="N194" i="4"/>
  <c r="O193" i="4"/>
  <c r="N193" i="4"/>
  <c r="O192" i="4"/>
  <c r="N192" i="4"/>
  <c r="O191" i="4"/>
  <c r="N191" i="4"/>
  <c r="O190" i="4"/>
  <c r="N190" i="4"/>
  <c r="O189" i="4"/>
  <c r="N189" i="4"/>
  <c r="O188" i="4"/>
  <c r="N188" i="4"/>
  <c r="O187" i="4"/>
  <c r="N187" i="4"/>
  <c r="O186" i="4"/>
  <c r="N186" i="4"/>
  <c r="O185" i="4"/>
  <c r="N185" i="4"/>
  <c r="O184" i="4"/>
  <c r="N184" i="4"/>
  <c r="O183" i="4"/>
  <c r="N183" i="4"/>
  <c r="O182" i="4"/>
  <c r="N182" i="4"/>
  <c r="O181" i="4"/>
  <c r="N181" i="4"/>
  <c r="O180" i="4"/>
  <c r="N180" i="4"/>
  <c r="O179" i="4"/>
  <c r="N179" i="4"/>
  <c r="O178" i="4"/>
  <c r="N178" i="4"/>
  <c r="O177" i="4"/>
  <c r="N177" i="4"/>
  <c r="O176" i="4"/>
  <c r="N176" i="4"/>
  <c r="O175" i="4"/>
  <c r="N175" i="4"/>
  <c r="O174" i="4"/>
  <c r="N174" i="4"/>
  <c r="O173" i="4"/>
  <c r="N173" i="4"/>
  <c r="O172" i="4"/>
  <c r="N172" i="4"/>
  <c r="O171" i="4"/>
  <c r="N171" i="4"/>
  <c r="O170" i="4"/>
  <c r="N170" i="4"/>
  <c r="O169" i="4"/>
  <c r="N169" i="4"/>
  <c r="O168" i="4"/>
  <c r="N168" i="4"/>
  <c r="O167" i="4"/>
  <c r="N167" i="4"/>
  <c r="O166" i="4"/>
  <c r="N166" i="4"/>
  <c r="O165" i="4"/>
  <c r="N165" i="4"/>
  <c r="O164" i="4"/>
  <c r="N164" i="4"/>
  <c r="O163" i="4"/>
  <c r="N163" i="4"/>
  <c r="O162" i="4"/>
  <c r="N162" i="4"/>
  <c r="O161" i="4"/>
  <c r="N161" i="4"/>
  <c r="O160" i="4"/>
  <c r="N160" i="4"/>
  <c r="O159" i="4"/>
  <c r="N159" i="4"/>
  <c r="O158" i="4"/>
  <c r="N158" i="4"/>
  <c r="O157" i="4"/>
  <c r="N157" i="4"/>
  <c r="O156" i="4"/>
  <c r="N156" i="4"/>
  <c r="O155" i="4"/>
  <c r="N155" i="4"/>
  <c r="O154" i="4"/>
  <c r="N154" i="4"/>
  <c r="O153" i="4"/>
  <c r="N153" i="4"/>
  <c r="O152" i="4"/>
  <c r="N152" i="4"/>
  <c r="O151" i="4"/>
  <c r="N151" i="4"/>
  <c r="O150" i="4"/>
  <c r="N150" i="4"/>
  <c r="O149" i="4"/>
  <c r="N149" i="4"/>
  <c r="O148" i="4"/>
  <c r="N148" i="4"/>
  <c r="O147" i="4"/>
  <c r="N147" i="4"/>
  <c r="O146" i="4"/>
  <c r="N146" i="4"/>
  <c r="O145" i="4"/>
  <c r="N145" i="4"/>
  <c r="O144" i="4"/>
  <c r="N144" i="4"/>
  <c r="O143" i="4"/>
  <c r="N143" i="4"/>
  <c r="O142" i="4"/>
  <c r="N142" i="4"/>
  <c r="O141" i="4"/>
  <c r="N141" i="4"/>
  <c r="O140" i="4"/>
  <c r="N140" i="4"/>
  <c r="O139" i="4"/>
  <c r="N139" i="4"/>
  <c r="O138" i="4"/>
  <c r="N138" i="4"/>
  <c r="O137" i="4"/>
  <c r="N137" i="4"/>
  <c r="O136" i="4"/>
  <c r="N136" i="4"/>
  <c r="O135" i="4"/>
  <c r="N135" i="4"/>
  <c r="O134" i="4"/>
  <c r="N134" i="4"/>
  <c r="O133" i="4"/>
  <c r="N133" i="4"/>
  <c r="O132" i="4"/>
  <c r="N132" i="4"/>
  <c r="O131" i="4"/>
  <c r="N131" i="4"/>
  <c r="O130" i="4"/>
  <c r="N130" i="4"/>
  <c r="O129" i="4"/>
  <c r="N129" i="4"/>
  <c r="O128" i="4"/>
  <c r="N128" i="4"/>
  <c r="O127" i="4"/>
  <c r="N127" i="4"/>
  <c r="O126" i="4"/>
  <c r="N126" i="4"/>
  <c r="O125" i="4"/>
  <c r="N125" i="4"/>
  <c r="O124" i="4"/>
  <c r="N124" i="4"/>
  <c r="O123" i="4"/>
  <c r="N123" i="4"/>
  <c r="O122" i="4"/>
  <c r="N122" i="4"/>
  <c r="O121" i="4"/>
  <c r="N121" i="4"/>
  <c r="O120" i="4"/>
  <c r="N120" i="4"/>
  <c r="O119" i="4"/>
  <c r="N119" i="4"/>
  <c r="O118" i="4"/>
  <c r="N118" i="4"/>
  <c r="O117" i="4"/>
  <c r="N117" i="4"/>
  <c r="O116" i="4"/>
  <c r="N116" i="4"/>
  <c r="O115" i="4"/>
  <c r="N115" i="4"/>
  <c r="O114" i="4"/>
  <c r="N114" i="4"/>
  <c r="O113" i="4"/>
  <c r="N113" i="4"/>
  <c r="O112" i="4"/>
  <c r="N112" i="4"/>
  <c r="O111" i="4"/>
  <c r="N111" i="4"/>
  <c r="O110" i="4"/>
  <c r="N110" i="4"/>
  <c r="O109" i="4"/>
  <c r="N109" i="4"/>
  <c r="O108" i="4"/>
  <c r="N108" i="4"/>
  <c r="O107" i="4"/>
  <c r="N107" i="4"/>
  <c r="O106" i="4"/>
  <c r="N106" i="4"/>
  <c r="O105" i="4"/>
  <c r="N105" i="4"/>
  <c r="O104" i="4"/>
  <c r="N104" i="4"/>
  <c r="O103" i="4"/>
  <c r="N103" i="4"/>
  <c r="O102" i="4"/>
  <c r="N102" i="4"/>
  <c r="O101" i="4"/>
  <c r="N101" i="4"/>
  <c r="O100" i="4"/>
  <c r="N100" i="4"/>
  <c r="O99" i="4"/>
  <c r="N99" i="4"/>
  <c r="O98" i="4"/>
  <c r="N98" i="4"/>
  <c r="O97" i="4"/>
  <c r="N97" i="4"/>
  <c r="O96" i="4"/>
  <c r="N96" i="4"/>
  <c r="O95" i="4"/>
  <c r="N95" i="4"/>
  <c r="O94" i="4"/>
  <c r="N94" i="4"/>
  <c r="O93" i="4"/>
  <c r="N93" i="4"/>
  <c r="O92" i="4"/>
  <c r="N92" i="4"/>
  <c r="O91" i="4"/>
  <c r="N91" i="4"/>
  <c r="O90" i="4"/>
  <c r="N90" i="4"/>
  <c r="O89" i="4"/>
  <c r="N89" i="4"/>
  <c r="O88" i="4"/>
  <c r="N88" i="4"/>
  <c r="O87" i="4"/>
  <c r="N87" i="4"/>
  <c r="O86" i="4"/>
  <c r="N86" i="4"/>
  <c r="O85" i="4"/>
  <c r="N85" i="4"/>
  <c r="O84" i="4"/>
  <c r="N84" i="4"/>
  <c r="O83" i="4"/>
  <c r="N83" i="4"/>
  <c r="O82" i="4"/>
  <c r="N82" i="4"/>
  <c r="O81" i="4"/>
  <c r="N81" i="4"/>
  <c r="O80" i="4"/>
  <c r="N80" i="4"/>
  <c r="O79" i="4"/>
  <c r="N79" i="4"/>
  <c r="O78" i="4"/>
  <c r="N78" i="4"/>
  <c r="O77" i="4"/>
  <c r="N77" i="4"/>
  <c r="O76" i="4"/>
  <c r="N76" i="4"/>
  <c r="O75" i="4"/>
  <c r="N75" i="4"/>
  <c r="O74" i="4"/>
  <c r="N74" i="4"/>
  <c r="O73" i="4"/>
  <c r="N73" i="4"/>
  <c r="O72" i="4"/>
  <c r="N72" i="4"/>
  <c r="O71" i="4"/>
  <c r="N71" i="4"/>
  <c r="O70" i="4"/>
  <c r="N70" i="4"/>
  <c r="O69" i="4"/>
  <c r="N69" i="4"/>
  <c r="O68" i="4"/>
  <c r="N68" i="4"/>
  <c r="O67" i="4"/>
  <c r="N67" i="4"/>
  <c r="O66" i="4"/>
  <c r="N66" i="4"/>
  <c r="O65" i="4"/>
  <c r="N65" i="4"/>
  <c r="O64" i="4"/>
  <c r="N64" i="4"/>
  <c r="O63" i="4"/>
  <c r="N63" i="4"/>
  <c r="O62" i="4"/>
  <c r="N62" i="4"/>
  <c r="O61" i="4"/>
  <c r="N61" i="4"/>
  <c r="O60" i="4"/>
  <c r="N60" i="4"/>
  <c r="O59" i="4"/>
  <c r="N59" i="4"/>
  <c r="O58" i="4"/>
  <c r="N58" i="4"/>
  <c r="O57" i="4"/>
  <c r="N57" i="4"/>
  <c r="O56" i="4"/>
  <c r="N56" i="4"/>
  <c r="O55" i="4"/>
  <c r="N55" i="4"/>
  <c r="O54" i="4"/>
  <c r="N54" i="4"/>
  <c r="O53" i="4"/>
  <c r="N53" i="4"/>
  <c r="O52" i="4"/>
  <c r="N52" i="4"/>
  <c r="O51" i="4"/>
  <c r="N51" i="4"/>
  <c r="O50" i="4"/>
  <c r="N50" i="4"/>
  <c r="O49" i="4"/>
  <c r="N49" i="4"/>
  <c r="O48" i="4"/>
  <c r="N48" i="4"/>
  <c r="O47" i="4"/>
  <c r="N47" i="4"/>
  <c r="O46" i="4"/>
  <c r="N46" i="4"/>
  <c r="O45" i="4"/>
  <c r="N45" i="4"/>
  <c r="O44" i="4"/>
  <c r="N44" i="4"/>
  <c r="O43" i="4"/>
  <c r="N43" i="4"/>
  <c r="O42" i="4"/>
  <c r="N42" i="4"/>
  <c r="O41" i="4"/>
  <c r="N41" i="4"/>
  <c r="O40" i="4"/>
  <c r="N40" i="4"/>
  <c r="O39" i="4"/>
  <c r="N39" i="4"/>
  <c r="O38" i="4"/>
  <c r="N38" i="4"/>
  <c r="O37" i="4"/>
  <c r="N37" i="4"/>
  <c r="O36" i="4"/>
  <c r="N36" i="4"/>
  <c r="O35" i="4"/>
  <c r="N35" i="4"/>
  <c r="O34" i="4"/>
  <c r="N34" i="4"/>
  <c r="O33" i="4"/>
  <c r="N33" i="4"/>
  <c r="O32" i="4"/>
  <c r="N32" i="4"/>
  <c r="O31" i="4"/>
  <c r="N31" i="4"/>
  <c r="O30" i="4"/>
  <c r="N30" i="4"/>
  <c r="O29" i="4"/>
  <c r="N29" i="4"/>
  <c r="O28" i="4"/>
  <c r="N28" i="4"/>
  <c r="O27" i="4"/>
  <c r="N27" i="4"/>
  <c r="O26" i="4"/>
  <c r="N26" i="4"/>
  <c r="O25" i="4"/>
  <c r="N25" i="4"/>
  <c r="O24" i="4"/>
  <c r="N24" i="4"/>
  <c r="O23" i="4"/>
  <c r="N23" i="4"/>
  <c r="O22" i="4"/>
  <c r="N22" i="4"/>
  <c r="O21" i="4"/>
  <c r="N21" i="4"/>
  <c r="O20" i="4"/>
  <c r="N20" i="4"/>
  <c r="O19" i="4"/>
  <c r="N19" i="4"/>
  <c r="O18" i="4"/>
  <c r="N18" i="4"/>
  <c r="O17" i="4"/>
  <c r="N17" i="4"/>
  <c r="O16" i="4"/>
  <c r="N16" i="4"/>
  <c r="O15" i="4"/>
  <c r="N15" i="4"/>
  <c r="O14" i="4"/>
  <c r="N14" i="4"/>
  <c r="O13" i="4"/>
  <c r="N13" i="4"/>
  <c r="O12" i="4"/>
  <c r="N12" i="4"/>
  <c r="O11" i="4"/>
  <c r="N11" i="4"/>
  <c r="O10" i="4"/>
  <c r="N10" i="4"/>
  <c r="O9" i="4"/>
  <c r="N9" i="4"/>
  <c r="O8" i="4"/>
  <c r="N8" i="4"/>
  <c r="O7" i="4"/>
  <c r="N7" i="4"/>
  <c r="O6" i="4"/>
  <c r="N6" i="4"/>
  <c r="O5" i="4"/>
  <c r="N5" i="4"/>
  <c r="O4" i="4"/>
  <c r="N4" i="4"/>
  <c r="O3" i="4"/>
  <c r="N3" i="4"/>
  <c r="O2" i="4"/>
  <c r="N2" i="4"/>
  <c r="V45" i="2" l="1"/>
  <c r="X11" i="2"/>
  <c r="X14" i="2"/>
  <c r="X16" i="2"/>
  <c r="X18" i="2"/>
  <c r="X20" i="2"/>
  <c r="X22" i="2"/>
  <c r="X24" i="2"/>
  <c r="X26" i="2"/>
  <c r="X28" i="2"/>
  <c r="X30" i="2"/>
  <c r="X32" i="2"/>
  <c r="X35" i="2"/>
  <c r="X37" i="2"/>
  <c r="X39" i="2"/>
  <c r="X42" i="2"/>
  <c r="X40" i="2" s="1"/>
  <c r="X44" i="2"/>
  <c r="AV9" i="3"/>
  <c r="AV22" i="3"/>
  <c r="AV35" i="3"/>
  <c r="AU17" i="3"/>
  <c r="AU29" i="3"/>
  <c r="AT12" i="3"/>
  <c r="AT24" i="3"/>
  <c r="AT38" i="3"/>
  <c r="AT37" i="3" s="1"/>
  <c r="AS19" i="3"/>
  <c r="AS31" i="3"/>
  <c r="AR14" i="3"/>
  <c r="AR26" i="3"/>
  <c r="AQ8" i="3"/>
  <c r="AQ21" i="3"/>
  <c r="AQ34" i="3"/>
  <c r="AP16" i="3"/>
  <c r="AP28" i="3"/>
  <c r="AO10" i="3"/>
  <c r="AO23" i="3"/>
  <c r="AO36" i="3"/>
  <c r="AV41" i="3"/>
  <c r="Y11" i="2"/>
  <c r="Y14" i="2"/>
  <c r="Y16" i="2"/>
  <c r="Y18" i="2"/>
  <c r="Y20" i="2"/>
  <c r="Y22" i="2"/>
  <c r="Y24" i="2"/>
  <c r="Y26" i="2"/>
  <c r="Y28" i="2"/>
  <c r="Y30" i="2"/>
  <c r="Y32" i="2"/>
  <c r="Y35" i="2"/>
  <c r="Y37" i="2"/>
  <c r="Y39" i="2"/>
  <c r="Y42" i="2"/>
  <c r="Y40" i="2" s="1"/>
  <c r="Y44" i="2"/>
  <c r="AV10" i="3"/>
  <c r="AV23" i="3"/>
  <c r="AV36" i="3"/>
  <c r="AU18" i="3"/>
  <c r="AU30" i="3"/>
  <c r="AT13" i="3"/>
  <c r="AT25" i="3"/>
  <c r="AT39" i="3"/>
  <c r="AS20" i="3"/>
  <c r="AS33" i="3"/>
  <c r="AR15" i="3"/>
  <c r="AR27" i="3"/>
  <c r="AQ9" i="3"/>
  <c r="AQ22" i="3"/>
  <c r="AQ35" i="3"/>
  <c r="AP17" i="3"/>
  <c r="AP29" i="3"/>
  <c r="AO12" i="3"/>
  <c r="AO24" i="3"/>
  <c r="AO38" i="3"/>
  <c r="AO37" i="3" s="1"/>
  <c r="AU41" i="3"/>
  <c r="Z11" i="2"/>
  <c r="Z14" i="2"/>
  <c r="Z16" i="2"/>
  <c r="Z18" i="2"/>
  <c r="Z20" i="2"/>
  <c r="Z22" i="2"/>
  <c r="Z24" i="2"/>
  <c r="Z26" i="2"/>
  <c r="Z28" i="2"/>
  <c r="Z30" i="2"/>
  <c r="Z32" i="2"/>
  <c r="Z35" i="2"/>
  <c r="Z37" i="2"/>
  <c r="Z39" i="2"/>
  <c r="Z42" i="2"/>
  <c r="Z40" i="2" s="1"/>
  <c r="Z44" i="2"/>
  <c r="AV12" i="3"/>
  <c r="AV24" i="3"/>
  <c r="AV38" i="3"/>
  <c r="AV37" i="3" s="1"/>
  <c r="AU19" i="3"/>
  <c r="AU31" i="3"/>
  <c r="AT14" i="3"/>
  <c r="AT26" i="3"/>
  <c r="AS8" i="3"/>
  <c r="AS21" i="3"/>
  <c r="AS34" i="3"/>
  <c r="AR16" i="3"/>
  <c r="AR28" i="3"/>
  <c r="AQ10" i="3"/>
  <c r="AQ23" i="3"/>
  <c r="AQ36" i="3"/>
  <c r="AP18" i="3"/>
  <c r="AP30" i="3"/>
  <c r="AO13" i="3"/>
  <c r="AO25" i="3"/>
  <c r="AO39" i="3"/>
  <c r="AB25" i="2"/>
  <c r="AV20" i="3"/>
  <c r="AS29" i="3"/>
  <c r="AR24" i="3"/>
  <c r="AQ19" i="3"/>
  <c r="AP14" i="3"/>
  <c r="AO8" i="3"/>
  <c r="AT10" i="3"/>
  <c r="AO9" i="3"/>
  <c r="AT41" i="3"/>
  <c r="AA11" i="2"/>
  <c r="AA14" i="2"/>
  <c r="AA16" i="2"/>
  <c r="AA18" i="2"/>
  <c r="AA20" i="2"/>
  <c r="AA22" i="2"/>
  <c r="AA24" i="2"/>
  <c r="AA26" i="2"/>
  <c r="AA28" i="2"/>
  <c r="AA30" i="2"/>
  <c r="AA32" i="2"/>
  <c r="AA35" i="2"/>
  <c r="AA37" i="2"/>
  <c r="AA39" i="2"/>
  <c r="AA42" i="2"/>
  <c r="AA40" i="2" s="1"/>
  <c r="AA44" i="2"/>
  <c r="AV13" i="3"/>
  <c r="AV25" i="3"/>
  <c r="AV39" i="3"/>
  <c r="AU20" i="3"/>
  <c r="AU33" i="3"/>
  <c r="AT15" i="3"/>
  <c r="AT27" i="3"/>
  <c r="AS9" i="3"/>
  <c r="AS22" i="3"/>
  <c r="AS35" i="3"/>
  <c r="AR17" i="3"/>
  <c r="AR29" i="3"/>
  <c r="AQ12" i="3"/>
  <c r="AQ24" i="3"/>
  <c r="AQ38" i="3"/>
  <c r="AQ37" i="3" s="1"/>
  <c r="AP19" i="3"/>
  <c r="AP31" i="3"/>
  <c r="AO14" i="3"/>
  <c r="AO26" i="3"/>
  <c r="AV40" i="3"/>
  <c r="AS41" i="3"/>
  <c r="AB11" i="2"/>
  <c r="AB14" i="2"/>
  <c r="AB16" i="2"/>
  <c r="AB18" i="2"/>
  <c r="AB20" i="2"/>
  <c r="AB22" i="2"/>
  <c r="AB24" i="2"/>
  <c r="AB26" i="2"/>
  <c r="AB28" i="2"/>
  <c r="AB30" i="2"/>
  <c r="AB32" i="2"/>
  <c r="AB35" i="2"/>
  <c r="AB37" i="2"/>
  <c r="AB39" i="2"/>
  <c r="AB42" i="2"/>
  <c r="AB40" i="2" s="1"/>
  <c r="AB44" i="2"/>
  <c r="AV14" i="3"/>
  <c r="AV26" i="3"/>
  <c r="AU8" i="3"/>
  <c r="AU21" i="3"/>
  <c r="AU34" i="3"/>
  <c r="AT16" i="3"/>
  <c r="AT28" i="3"/>
  <c r="AS10" i="3"/>
  <c r="AS23" i="3"/>
  <c r="AS36" i="3"/>
  <c r="AR18" i="3"/>
  <c r="AR30" i="3"/>
  <c r="AQ13" i="3"/>
  <c r="AQ25" i="3"/>
  <c r="AQ39" i="3"/>
  <c r="AP20" i="3"/>
  <c r="AP33" i="3"/>
  <c r="AO15" i="3"/>
  <c r="AO27" i="3"/>
  <c r="AU40" i="3"/>
  <c r="AB21" i="2"/>
  <c r="AB29" i="2"/>
  <c r="AB33" i="2"/>
  <c r="AB38" i="2"/>
  <c r="AB43" i="2"/>
  <c r="AT35" i="3"/>
  <c r="AO34" i="3"/>
  <c r="AT23" i="3"/>
  <c r="AS30" i="3"/>
  <c r="AR39" i="3"/>
  <c r="AP15" i="3"/>
  <c r="AO22" i="3"/>
  <c r="AR41" i="3"/>
  <c r="W10" i="2"/>
  <c r="W13" i="2"/>
  <c r="W15" i="2"/>
  <c r="W17" i="2"/>
  <c r="W19" i="2"/>
  <c r="W21" i="2"/>
  <c r="W23" i="2"/>
  <c r="W25" i="2"/>
  <c r="W27" i="2"/>
  <c r="W29" i="2"/>
  <c r="W31" i="2"/>
  <c r="W33" i="2"/>
  <c r="W36" i="2"/>
  <c r="W38" i="2"/>
  <c r="W41" i="2"/>
  <c r="W43" i="2"/>
  <c r="AB9" i="2"/>
  <c r="AV15" i="3"/>
  <c r="AV27" i="3"/>
  <c r="AU9" i="3"/>
  <c r="AU22" i="3"/>
  <c r="AU35" i="3"/>
  <c r="AT17" i="3"/>
  <c r="AT29" i="3"/>
  <c r="AS12" i="3"/>
  <c r="AS24" i="3"/>
  <c r="AS38" i="3"/>
  <c r="AS37" i="3" s="1"/>
  <c r="AR19" i="3"/>
  <c r="AR31" i="3"/>
  <c r="AQ14" i="3"/>
  <c r="AQ26" i="3"/>
  <c r="AP8" i="3"/>
  <c r="AP21" i="3"/>
  <c r="AP34" i="3"/>
  <c r="AO16" i="3"/>
  <c r="AO28" i="3"/>
  <c r="AT40" i="3"/>
  <c r="AB19" i="2"/>
  <c r="AB27" i="2"/>
  <c r="AU15" i="3"/>
  <c r="AT9" i="3"/>
  <c r="AQ31" i="3"/>
  <c r="AP26" i="3"/>
  <c r="AO21" i="3"/>
  <c r="AR13" i="3"/>
  <c r="AQ20" i="3"/>
  <c r="AP27" i="3"/>
  <c r="AO35" i="3"/>
  <c r="AB45" i="2"/>
  <c r="AQ41" i="3"/>
  <c r="X10" i="2"/>
  <c r="X13" i="2"/>
  <c r="X15" i="2"/>
  <c r="X17" i="2"/>
  <c r="X19" i="2"/>
  <c r="X21" i="2"/>
  <c r="X23" i="2"/>
  <c r="X25" i="2"/>
  <c r="X27" i="2"/>
  <c r="X29" i="2"/>
  <c r="X31" i="2"/>
  <c r="X33" i="2"/>
  <c r="X36" i="2"/>
  <c r="X38" i="2"/>
  <c r="X41" i="2"/>
  <c r="X43" i="2"/>
  <c r="AA9" i="2"/>
  <c r="AV16" i="3"/>
  <c r="AV28" i="3"/>
  <c r="AU10" i="3"/>
  <c r="AU23" i="3"/>
  <c r="AU36" i="3"/>
  <c r="AT18" i="3"/>
  <c r="AT30" i="3"/>
  <c r="AS13" i="3"/>
  <c r="AS25" i="3"/>
  <c r="AS39" i="3"/>
  <c r="AR20" i="3"/>
  <c r="AR33" i="3"/>
  <c r="AQ15" i="3"/>
  <c r="AQ27" i="3"/>
  <c r="AP9" i="3"/>
  <c r="AP22" i="3"/>
  <c r="AP35" i="3"/>
  <c r="AO17" i="3"/>
  <c r="AO29" i="3"/>
  <c r="AS40" i="3"/>
  <c r="AA45" i="2"/>
  <c r="AP41" i="3"/>
  <c r="Y10" i="2"/>
  <c r="Y13" i="2"/>
  <c r="Y15" i="2"/>
  <c r="Y17" i="2"/>
  <c r="Y19" i="2"/>
  <c r="Y21" i="2"/>
  <c r="Y23" i="2"/>
  <c r="Y25" i="2"/>
  <c r="Y27" i="2"/>
  <c r="Y29" i="2"/>
  <c r="Y31" i="2"/>
  <c r="Y33" i="2"/>
  <c r="Y36" i="2"/>
  <c r="Y38" i="2"/>
  <c r="Y41" i="2"/>
  <c r="Y43" i="2"/>
  <c r="Z9" i="2"/>
  <c r="AV17" i="3"/>
  <c r="AV29" i="3"/>
  <c r="AU12" i="3"/>
  <c r="AU24" i="3"/>
  <c r="AU38" i="3"/>
  <c r="AU37" i="3" s="1"/>
  <c r="AT19" i="3"/>
  <c r="AT31" i="3"/>
  <c r="AS14" i="3"/>
  <c r="AS26" i="3"/>
  <c r="AR8" i="3"/>
  <c r="AR21" i="3"/>
  <c r="AR34" i="3"/>
  <c r="AQ16" i="3"/>
  <c r="AQ28" i="3"/>
  <c r="AP10" i="3"/>
  <c r="AP23" i="3"/>
  <c r="AP36" i="3"/>
  <c r="AO18" i="3"/>
  <c r="AO30" i="3"/>
  <c r="AR40" i="3"/>
  <c r="Z45" i="2"/>
  <c r="AO41" i="3"/>
  <c r="Z10" i="2"/>
  <c r="Z13" i="2"/>
  <c r="Z15" i="2"/>
  <c r="Z17" i="2"/>
  <c r="Z19" i="2"/>
  <c r="Z21" i="2"/>
  <c r="Z23" i="2"/>
  <c r="Z25" i="2"/>
  <c r="Z27" i="2"/>
  <c r="Z29" i="2"/>
  <c r="Z31" i="2"/>
  <c r="Z33" i="2"/>
  <c r="Z36" i="2"/>
  <c r="Z38" i="2"/>
  <c r="Z41" i="2"/>
  <c r="Z43" i="2"/>
  <c r="Y9" i="2"/>
  <c r="AV18" i="3"/>
  <c r="AV30" i="3"/>
  <c r="AU13" i="3"/>
  <c r="AU25" i="3"/>
  <c r="AU39" i="3"/>
  <c r="AT20" i="3"/>
  <c r="AT33" i="3"/>
  <c r="AS15" i="3"/>
  <c r="AS27" i="3"/>
  <c r="AR9" i="3"/>
  <c r="AR22" i="3"/>
  <c r="AR35" i="3"/>
  <c r="AQ17" i="3"/>
  <c r="AQ29" i="3"/>
  <c r="AP12" i="3"/>
  <c r="AP24" i="3"/>
  <c r="AP38" i="3"/>
  <c r="AP37" i="3" s="1"/>
  <c r="AO19" i="3"/>
  <c r="AO31" i="3"/>
  <c r="AQ40" i="3"/>
  <c r="Y45" i="2"/>
  <c r="AA10" i="2"/>
  <c r="AA13" i="2"/>
  <c r="AA15" i="2"/>
  <c r="AA17" i="2"/>
  <c r="AA19" i="2"/>
  <c r="AA21" i="2"/>
  <c r="AA23" i="2"/>
  <c r="AA25" i="2"/>
  <c r="AA27" i="2"/>
  <c r="AA29" i="2"/>
  <c r="AA31" i="2"/>
  <c r="AA33" i="2"/>
  <c r="AA36" i="2"/>
  <c r="AA38" i="2"/>
  <c r="AA41" i="2"/>
  <c r="AA43" i="2"/>
  <c r="X9" i="2"/>
  <c r="AV19" i="3"/>
  <c r="AV31" i="3"/>
  <c r="AU14" i="3"/>
  <c r="AU26" i="3"/>
  <c r="AT8" i="3"/>
  <c r="AT21" i="3"/>
  <c r="AT34" i="3"/>
  <c r="AS16" i="3"/>
  <c r="AS28" i="3"/>
  <c r="AR10" i="3"/>
  <c r="AR23" i="3"/>
  <c r="AR36" i="3"/>
  <c r="AQ18" i="3"/>
  <c r="AQ30" i="3"/>
  <c r="AP13" i="3"/>
  <c r="AP25" i="3"/>
  <c r="AP39" i="3"/>
  <c r="AO20" i="3"/>
  <c r="AO33" i="3"/>
  <c r="AP40" i="3"/>
  <c r="X45" i="2"/>
  <c r="AB10" i="2"/>
  <c r="AB13" i="2"/>
  <c r="AB15" i="2"/>
  <c r="AB17" i="2"/>
  <c r="AB23" i="2"/>
  <c r="AB31" i="2"/>
  <c r="AB36" i="2"/>
  <c r="AB34" i="2" s="1"/>
  <c r="AB41" i="2"/>
  <c r="W9" i="2"/>
  <c r="AV33" i="3"/>
  <c r="AU27" i="3"/>
  <c r="AT22" i="3"/>
  <c r="AS17" i="3"/>
  <c r="AR12" i="3"/>
  <c r="AR38" i="3"/>
  <c r="AR37" i="3" s="1"/>
  <c r="AO40" i="3"/>
  <c r="AT36" i="3"/>
  <c r="W45" i="2"/>
  <c r="W11" i="2"/>
  <c r="W14" i="2"/>
  <c r="W16" i="2"/>
  <c r="W18" i="2"/>
  <c r="W20" i="2"/>
  <c r="W22" i="2"/>
  <c r="W24" i="2"/>
  <c r="W26" i="2"/>
  <c r="W28" i="2"/>
  <c r="W30" i="2"/>
  <c r="W32" i="2"/>
  <c r="W35" i="2"/>
  <c r="W37" i="2"/>
  <c r="W39" i="2"/>
  <c r="W42" i="2"/>
  <c r="W40" i="2" s="1"/>
  <c r="W44" i="2"/>
  <c r="AV8" i="3"/>
  <c r="AV21" i="3"/>
  <c r="AV34" i="3"/>
  <c r="AU16" i="3"/>
  <c r="AU28" i="3"/>
  <c r="AS18" i="3"/>
  <c r="AR25" i="3"/>
  <c r="AQ33" i="3"/>
  <c r="U21" i="2"/>
  <c r="V37" i="2"/>
  <c r="V23" i="2"/>
  <c r="V9" i="2"/>
  <c r="U27" i="2"/>
  <c r="U15" i="2"/>
  <c r="V21" i="2"/>
  <c r="U39" i="2"/>
  <c r="U25" i="2"/>
  <c r="U11" i="2"/>
  <c r="V32" i="2"/>
  <c r="U24" i="2"/>
  <c r="V31" i="2"/>
  <c r="U37" i="2"/>
  <c r="V30" i="2"/>
  <c r="V18" i="2"/>
  <c r="U22" i="2"/>
  <c r="U43" i="2"/>
  <c r="V28" i="2"/>
  <c r="V16" i="2"/>
  <c r="U32" i="2"/>
  <c r="U20" i="2"/>
  <c r="V44" i="2"/>
  <c r="V27" i="2"/>
  <c r="V15" i="2"/>
  <c r="U31" i="2"/>
  <c r="U19" i="2"/>
  <c r="V42" i="2"/>
  <c r="V40" i="2" s="1"/>
  <c r="V26" i="2"/>
  <c r="V14" i="2"/>
  <c r="U30" i="2"/>
  <c r="U18" i="2"/>
  <c r="V39" i="2"/>
  <c r="V25" i="2"/>
  <c r="V11" i="2"/>
  <c r="U29" i="2"/>
  <c r="U17" i="2"/>
  <c r="V38" i="2"/>
  <c r="V24" i="2"/>
  <c r="V10" i="2"/>
  <c r="U28" i="2"/>
  <c r="U16" i="2"/>
  <c r="V36" i="2"/>
  <c r="V22" i="2"/>
  <c r="U42" i="2"/>
  <c r="U40" i="2" s="1"/>
  <c r="U26" i="2"/>
  <c r="U14" i="2"/>
  <c r="V33" i="2"/>
  <c r="V20" i="2"/>
  <c r="U38" i="2"/>
  <c r="U9" i="2"/>
  <c r="V19" i="2"/>
  <c r="U23" i="2"/>
  <c r="U45" i="2"/>
  <c r="U36" i="2"/>
  <c r="V43" i="2"/>
  <c r="V29" i="2"/>
  <c r="V17" i="2"/>
  <c r="U33" i="2"/>
  <c r="AN27" i="3"/>
  <c r="AM35" i="3"/>
  <c r="AN26" i="3"/>
  <c r="AN14" i="3"/>
  <c r="AM26" i="3"/>
  <c r="AM14" i="3"/>
  <c r="AM9" i="3"/>
  <c r="AM10" i="3"/>
  <c r="AN34" i="3"/>
  <c r="AN8" i="3"/>
  <c r="AN20" i="3"/>
  <c r="AM20" i="3"/>
  <c r="AN31" i="3"/>
  <c r="AM30" i="3"/>
  <c r="AM18" i="3"/>
  <c r="AN41" i="3"/>
  <c r="AM34" i="3"/>
  <c r="AN25" i="3"/>
  <c r="AN13" i="3"/>
  <c r="AM25" i="3"/>
  <c r="AM13" i="3"/>
  <c r="AN24" i="3"/>
  <c r="AM24" i="3"/>
  <c r="AM12" i="3"/>
  <c r="AN40" i="3"/>
  <c r="AN35" i="3"/>
  <c r="AN22" i="3"/>
  <c r="AM21" i="3"/>
  <c r="AM41" i="3"/>
  <c r="AM33" i="3"/>
  <c r="AN12" i="3"/>
  <c r="AN36" i="3"/>
  <c r="AN23" i="3"/>
  <c r="AN10" i="3"/>
  <c r="AM23" i="3"/>
  <c r="AN9" i="3"/>
  <c r="AN21" i="3"/>
  <c r="AM8" i="3"/>
  <c r="AM31" i="3"/>
  <c r="AM19" i="3"/>
  <c r="AN18" i="3"/>
  <c r="AM28" i="3"/>
  <c r="AM36" i="3"/>
  <c r="AN15" i="3"/>
  <c r="AL8" i="3"/>
  <c r="AN30" i="3"/>
  <c r="AM38" i="3"/>
  <c r="AM37" i="3" s="1"/>
  <c r="AM16" i="3"/>
  <c r="AM27" i="3"/>
  <c r="AM40" i="3"/>
  <c r="AM22" i="3"/>
  <c r="AL38" i="3"/>
  <c r="AL37" i="3" s="1"/>
  <c r="AL39" i="3"/>
  <c r="AN39" i="3"/>
  <c r="AN19" i="3"/>
  <c r="AM39" i="3"/>
  <c r="AN33" i="3"/>
  <c r="AN28" i="3"/>
  <c r="AN38" i="3"/>
  <c r="AN37" i="3" s="1"/>
  <c r="AN29" i="3"/>
  <c r="AN17" i="3"/>
  <c r="AM29" i="3"/>
  <c r="AM17" i="3"/>
  <c r="AN16" i="3"/>
  <c r="AM15" i="3"/>
  <c r="T32" i="2"/>
  <c r="U10" i="2"/>
  <c r="U44" i="2"/>
  <c r="AJ40" i="3"/>
  <c r="AK35" i="3"/>
  <c r="AL22" i="3"/>
  <c r="AK26" i="3"/>
  <c r="AL14" i="3"/>
  <c r="AL17" i="3"/>
  <c r="AJ41" i="3"/>
  <c r="AK34" i="3"/>
  <c r="AL21" i="3"/>
  <c r="AK25" i="3"/>
  <c r="AL13" i="3"/>
  <c r="AK38" i="3"/>
  <c r="AK37" i="3" s="1"/>
  <c r="AK31" i="3"/>
  <c r="AL41" i="3"/>
  <c r="AL40" i="3"/>
  <c r="AL31" i="3"/>
  <c r="AL19" i="3"/>
  <c r="AK23" i="3"/>
  <c r="AL10" i="3"/>
  <c r="AL30" i="3"/>
  <c r="AL18" i="3"/>
  <c r="AK22" i="3"/>
  <c r="AL9" i="3"/>
  <c r="AK21" i="3"/>
  <c r="AL16" i="3"/>
  <c r="AK19" i="3"/>
  <c r="AK30" i="3"/>
  <c r="AK40" i="3"/>
  <c r="AL29" i="3"/>
  <c r="AL36" i="3"/>
  <c r="AL35" i="3"/>
  <c r="AL34" i="3"/>
  <c r="AL25" i="3"/>
  <c r="AK29" i="3"/>
  <c r="AK17" i="3"/>
  <c r="AL24" i="3"/>
  <c r="AK28" i="3"/>
  <c r="AK16" i="3"/>
  <c r="AK36" i="3"/>
  <c r="AL23" i="3"/>
  <c r="AK27" i="3"/>
  <c r="AL15" i="3"/>
  <c r="AK33" i="3"/>
  <c r="AL20" i="3"/>
  <c r="AK24" i="3"/>
  <c r="AK20" i="3"/>
  <c r="AL27" i="3"/>
  <c r="AL26" i="3"/>
  <c r="AL33" i="3"/>
  <c r="AL12" i="3"/>
  <c r="AL28" i="3"/>
  <c r="AK18" i="3"/>
  <c r="T30" i="2"/>
  <c r="T18" i="2"/>
  <c r="S36" i="2"/>
  <c r="S18" i="2"/>
  <c r="T29" i="2"/>
  <c r="T17" i="2"/>
  <c r="S33" i="2"/>
  <c r="T10" i="2"/>
  <c r="S43" i="2"/>
  <c r="T21" i="2"/>
  <c r="T45" i="2"/>
  <c r="T44" i="2"/>
  <c r="T28" i="2"/>
  <c r="T16" i="2"/>
  <c r="S32" i="2"/>
  <c r="T11" i="2"/>
  <c r="T27" i="2"/>
  <c r="S31" i="2"/>
  <c r="T43" i="2"/>
  <c r="T15" i="2"/>
  <c r="T42" i="2"/>
  <c r="T40" i="2" s="1"/>
  <c r="T26" i="2"/>
  <c r="T14" i="2"/>
  <c r="S30" i="2"/>
  <c r="T9" i="2"/>
  <c r="T25" i="2"/>
  <c r="S28" i="2"/>
  <c r="S27" i="2"/>
  <c r="S39" i="2"/>
  <c r="T39" i="2"/>
  <c r="T38" i="2"/>
  <c r="T24" i="2"/>
  <c r="S44" i="2"/>
  <c r="S25" i="2"/>
  <c r="T37" i="2"/>
  <c r="T23" i="2"/>
  <c r="T36" i="2"/>
  <c r="T22" i="2"/>
  <c r="T33" i="2"/>
  <c r="T20" i="2"/>
  <c r="S38" i="2"/>
  <c r="S24" i="2"/>
  <c r="T19" i="2"/>
  <c r="S37" i="2"/>
  <c r="S17" i="2"/>
  <c r="S29" i="2"/>
  <c r="S42" i="2"/>
  <c r="T31" i="2"/>
  <c r="S20" i="2"/>
  <c r="S45" i="2"/>
  <c r="S26" i="2"/>
  <c r="AK41" i="3"/>
  <c r="AK12" i="3"/>
  <c r="AJ12" i="3"/>
  <c r="AJ36" i="3"/>
  <c r="AJ29" i="3"/>
  <c r="AJ23" i="3"/>
  <c r="AJ17" i="3"/>
  <c r="AK10" i="3"/>
  <c r="AJ33" i="3"/>
  <c r="AJ20" i="3"/>
  <c r="AK15" i="3"/>
  <c r="AJ25" i="3"/>
  <c r="AJ24" i="3"/>
  <c r="AJ18" i="3"/>
  <c r="AJ19" i="3"/>
  <c r="AJ35" i="3"/>
  <c r="AJ28" i="3"/>
  <c r="AJ22" i="3"/>
  <c r="AJ16" i="3"/>
  <c r="AJ31" i="3"/>
  <c r="AK14" i="3"/>
  <c r="AJ30" i="3"/>
  <c r="AJ34" i="3"/>
  <c r="AJ27" i="3"/>
  <c r="AJ21" i="3"/>
  <c r="AJ38" i="3"/>
  <c r="AK39" i="3"/>
  <c r="AJ26" i="3"/>
  <c r="AK13" i="3"/>
  <c r="AK9" i="3"/>
  <c r="AK8" i="3"/>
  <c r="AJ9" i="3"/>
  <c r="E46" i="2"/>
  <c r="AR32" i="3" l="1"/>
  <c r="Z34" i="2"/>
  <c r="AU7" i="3"/>
  <c r="AT32" i="3"/>
  <c r="AP32" i="3"/>
  <c r="AO11" i="3"/>
  <c r="AT11" i="3"/>
  <c r="AQ32" i="3"/>
  <c r="Y34" i="2"/>
  <c r="X34" i="2"/>
  <c r="AQ11" i="3"/>
  <c r="W12" i="2"/>
  <c r="AU32" i="3"/>
  <c r="AP11" i="3"/>
  <c r="Z12" i="2"/>
  <c r="AU11" i="3"/>
  <c r="AS11" i="3"/>
  <c r="W34" i="2"/>
  <c r="AB12" i="2"/>
  <c r="AS32" i="3"/>
  <c r="Y12" i="2"/>
  <c r="AA12" i="2"/>
  <c r="X12" i="2"/>
  <c r="AA34" i="2"/>
  <c r="AV11" i="3"/>
  <c r="AR11" i="3"/>
  <c r="AV32" i="3"/>
  <c r="AO32" i="3"/>
  <c r="AR7" i="3"/>
  <c r="AP7" i="3"/>
  <c r="AT7" i="3"/>
  <c r="AO7" i="3"/>
  <c r="AQ7" i="3"/>
  <c r="AV7" i="3"/>
  <c r="AS7" i="3"/>
  <c r="AA7" i="2"/>
  <c r="AB7" i="2"/>
  <c r="Z7" i="2"/>
  <c r="Y7" i="2"/>
  <c r="X7" i="2"/>
  <c r="W7" i="2"/>
  <c r="U12" i="2"/>
  <c r="U7" i="2"/>
  <c r="V12" i="2"/>
  <c r="V7" i="2"/>
  <c r="U34" i="2"/>
  <c r="V34" i="2"/>
  <c r="AM7" i="3"/>
  <c r="AN32" i="3"/>
  <c r="AM32" i="3"/>
  <c r="AN7" i="3"/>
  <c r="AN11" i="3"/>
  <c r="AM11" i="3"/>
  <c r="AL7" i="3"/>
  <c r="AL32" i="3"/>
  <c r="AL11" i="3"/>
  <c r="T34" i="2"/>
  <c r="T12" i="2"/>
  <c r="T7" i="2"/>
  <c r="AK32" i="3"/>
  <c r="AK7" i="3"/>
  <c r="AK11" i="3"/>
  <c r="G36" i="5"/>
  <c r="G37" i="5" s="1"/>
  <c r="G23" i="5"/>
  <c r="G24" i="5" s="1"/>
  <c r="G14" i="5"/>
  <c r="G15" i="5" s="1"/>
  <c r="C30" i="2"/>
  <c r="E42" i="3"/>
  <c r="D42" i="3"/>
  <c r="G46" i="2"/>
  <c r="Y46" i="2" l="1"/>
  <c r="AP42" i="3"/>
  <c r="AS42" i="3"/>
  <c r="AR42" i="3"/>
  <c r="AO42" i="3"/>
  <c r="AU42" i="3"/>
  <c r="AV42" i="3"/>
  <c r="AT42" i="3"/>
  <c r="AQ42" i="3"/>
  <c r="X46" i="2"/>
  <c r="X48" i="2" s="1"/>
  <c r="Z46" i="2"/>
  <c r="AA46" i="2"/>
  <c r="AA48" i="2" s="1"/>
  <c r="Y48" i="2"/>
  <c r="AB46" i="2"/>
  <c r="AB48" i="2" s="1"/>
  <c r="W46" i="2"/>
  <c r="W48" i="2" s="1"/>
  <c r="W8" i="2"/>
  <c r="X8" i="2" s="1"/>
  <c r="U46" i="2"/>
  <c r="U48" i="2" s="1"/>
  <c r="V46" i="2"/>
  <c r="V48" i="2" s="1"/>
  <c r="AM42" i="3"/>
  <c r="AN42" i="3"/>
  <c r="AL42" i="3"/>
  <c r="AK42" i="3"/>
  <c r="T46" i="2"/>
  <c r="T48" i="2" s="1"/>
  <c r="D30" i="2"/>
  <c r="D159" i="6"/>
  <c r="C31" i="2"/>
  <c r="D150" i="6" s="1"/>
  <c r="P11" i="2"/>
  <c r="C17" i="2"/>
  <c r="D17" i="2" s="1"/>
  <c r="C16" i="3"/>
  <c r="M36" i="2"/>
  <c r="AI10" i="3"/>
  <c r="J19" i="2"/>
  <c r="T21" i="3"/>
  <c r="AF35" i="3"/>
  <c r="P23" i="3"/>
  <c r="Q15" i="2"/>
  <c r="N30" i="3"/>
  <c r="O11" i="2"/>
  <c r="C9" i="3"/>
  <c r="U9" i="3"/>
  <c r="H16" i="2"/>
  <c r="O31" i="2"/>
  <c r="C20" i="3"/>
  <c r="O28" i="2"/>
  <c r="K31" i="2"/>
  <c r="R13" i="3"/>
  <c r="P25" i="3"/>
  <c r="K19" i="2"/>
  <c r="N36" i="2"/>
  <c r="S21" i="2"/>
  <c r="L39" i="2"/>
  <c r="N15" i="3"/>
  <c r="T27" i="3"/>
  <c r="C22" i="2"/>
  <c r="M39" i="2"/>
  <c r="Z16" i="3"/>
  <c r="O24" i="2"/>
  <c r="V18" i="3"/>
  <c r="N25" i="2"/>
  <c r="H45" i="2"/>
  <c r="AE40" i="3"/>
  <c r="H9" i="3"/>
  <c r="C14" i="3"/>
  <c r="C22" i="3"/>
  <c r="C23" i="2"/>
  <c r="D23" i="2" s="1"/>
  <c r="C26" i="2"/>
  <c r="C39" i="3"/>
  <c r="C28" i="2"/>
  <c r="C34" i="3"/>
  <c r="C29" i="3"/>
  <c r="C38" i="3"/>
  <c r="C37" i="3" s="1"/>
  <c r="J9" i="2"/>
  <c r="L28" i="2"/>
  <c r="K9" i="2"/>
  <c r="H22" i="2"/>
  <c r="X9" i="3"/>
  <c r="Q25" i="3"/>
  <c r="C29" i="2"/>
  <c r="C27" i="3"/>
  <c r="C28" i="3"/>
  <c r="C23" i="3"/>
  <c r="L9" i="2"/>
  <c r="R11" i="2"/>
  <c r="M19" i="2"/>
  <c r="S22" i="2"/>
  <c r="P25" i="2"/>
  <c r="Q28" i="2"/>
  <c r="N32" i="2"/>
  <c r="P36" i="2"/>
  <c r="J45" i="2"/>
  <c r="N8" i="3"/>
  <c r="Y9" i="3"/>
  <c r="H12" i="3"/>
  <c r="AJ13" i="3"/>
  <c r="P15" i="3"/>
  <c r="I17" i="3"/>
  <c r="X18" i="3"/>
  <c r="G20" i="3"/>
  <c r="AI21" i="3"/>
  <c r="R23" i="3"/>
  <c r="R25" i="3"/>
  <c r="V27" i="3"/>
  <c r="Q30" i="3"/>
  <c r="O36" i="3"/>
  <c r="AB39" i="3"/>
  <c r="P41" i="3"/>
  <c r="AI36" i="3"/>
  <c r="AE35" i="3"/>
  <c r="AC33" i="3"/>
  <c r="AA30" i="3"/>
  <c r="P16" i="2"/>
  <c r="P28" i="2"/>
  <c r="O36" i="2"/>
  <c r="O15" i="3"/>
  <c r="F20" i="3"/>
  <c r="Q23" i="3"/>
  <c r="C9" i="2"/>
  <c r="D148" i="6" s="1"/>
  <c r="C8" i="3"/>
  <c r="C36" i="3"/>
  <c r="C39" i="2"/>
  <c r="D134" i="6" s="1"/>
  <c r="M14" i="2"/>
  <c r="K28" i="3"/>
  <c r="N14" i="2"/>
  <c r="R29" i="2"/>
  <c r="Q37" i="2"/>
  <c r="H42" i="2"/>
  <c r="H40" i="2" s="1"/>
  <c r="H41" i="2" s="1"/>
  <c r="N45" i="2"/>
  <c r="U8" i="3"/>
  <c r="AD9" i="3"/>
  <c r="W12" i="3"/>
  <c r="F14" i="3"/>
  <c r="AH15" i="3"/>
  <c r="Q17" i="3"/>
  <c r="AF18" i="3"/>
  <c r="V20" i="3"/>
  <c r="AH23" i="3"/>
  <c r="F26" i="3"/>
  <c r="L28" i="3"/>
  <c r="N31" i="3"/>
  <c r="V40" i="3"/>
  <c r="V35" i="3"/>
  <c r="AG23" i="3"/>
  <c r="H23" i="2"/>
  <c r="I42" i="2"/>
  <c r="I40" i="2" s="1"/>
  <c r="W20" i="3"/>
  <c r="AI23" i="3"/>
  <c r="AD40" i="3"/>
  <c r="C18" i="2"/>
  <c r="C24" i="2"/>
  <c r="C43" i="2"/>
  <c r="L19" i="2"/>
  <c r="J32" i="2"/>
  <c r="AH21" i="3"/>
  <c r="U27" i="3"/>
  <c r="C10" i="3"/>
  <c r="C11" i="2"/>
  <c r="D156" i="6" s="1"/>
  <c r="M9" i="2"/>
  <c r="AG25" i="3"/>
  <c r="I17" i="2"/>
  <c r="P32" i="2"/>
  <c r="J17" i="2"/>
  <c r="I23" i="2"/>
  <c r="V8" i="3"/>
  <c r="X12" i="3"/>
  <c r="R17" i="3"/>
  <c r="F22" i="3"/>
  <c r="N28" i="3"/>
  <c r="P14" i="2"/>
  <c r="R33" i="2"/>
  <c r="W8" i="3"/>
  <c r="Y12" i="3"/>
  <c r="U14" i="3"/>
  <c r="AJ15" i="3"/>
  <c r="S17" i="3"/>
  <c r="O19" i="3"/>
  <c r="X20" i="3"/>
  <c r="T22" i="3"/>
  <c r="H26" i="3"/>
  <c r="O28" i="3"/>
  <c r="T31" i="3"/>
  <c r="AG34" i="3"/>
  <c r="AI33" i="3"/>
  <c r="G33" i="3"/>
  <c r="R31" i="3"/>
  <c r="AC30" i="3"/>
  <c r="J30" i="3"/>
  <c r="X29" i="3"/>
  <c r="H29" i="3"/>
  <c r="W28" i="3"/>
  <c r="G28" i="3"/>
  <c r="Y27" i="3"/>
  <c r="L27" i="3"/>
  <c r="AE26" i="3"/>
  <c r="R26" i="3"/>
  <c r="X25" i="3"/>
  <c r="L25" i="3"/>
  <c r="AE24" i="3"/>
  <c r="S24" i="3"/>
  <c r="G24" i="3"/>
  <c r="AA23" i="3"/>
  <c r="O23" i="3"/>
  <c r="AI22" i="3"/>
  <c r="W22" i="3"/>
  <c r="K22" i="3"/>
  <c r="AE21" i="3"/>
  <c r="S21" i="3"/>
  <c r="G21" i="3"/>
  <c r="AA20" i="3"/>
  <c r="O20" i="3"/>
  <c r="AI19" i="3"/>
  <c r="W19" i="3"/>
  <c r="K19" i="3"/>
  <c r="AE18" i="3"/>
  <c r="S18" i="3"/>
  <c r="G18" i="3"/>
  <c r="AA17" i="3"/>
  <c r="O17" i="3"/>
  <c r="AI16" i="3"/>
  <c r="W16" i="3"/>
  <c r="K16" i="3"/>
  <c r="AE15" i="3"/>
  <c r="S15" i="3"/>
  <c r="G15" i="3"/>
  <c r="AA14" i="3"/>
  <c r="O14" i="3"/>
  <c r="AI13" i="3"/>
  <c r="W13" i="3"/>
  <c r="K13" i="3"/>
  <c r="AE12" i="3"/>
  <c r="S12" i="3"/>
  <c r="G12" i="3"/>
  <c r="AA10" i="3"/>
  <c r="O10" i="3"/>
  <c r="AI9" i="3"/>
  <c r="W9" i="3"/>
  <c r="K9" i="3"/>
  <c r="AE8" i="3"/>
  <c r="S8" i="3"/>
  <c r="G8" i="3"/>
  <c r="L45" i="2"/>
  <c r="L44" i="2"/>
  <c r="L43" i="2"/>
  <c r="M42" i="2"/>
  <c r="M40" i="2" s="1"/>
  <c r="J39" i="2"/>
  <c r="M38" i="2"/>
  <c r="O37" i="2"/>
  <c r="R36" i="2"/>
  <c r="P33" i="2"/>
  <c r="R32" i="2"/>
  <c r="I31" i="2"/>
  <c r="K30" i="2"/>
  <c r="M29" i="2"/>
  <c r="N28" i="2"/>
  <c r="Q27" i="2"/>
  <c r="R26" i="2"/>
  <c r="AA39" i="3"/>
  <c r="AH35" i="3"/>
  <c r="AF34" i="3"/>
  <c r="AH33" i="3"/>
  <c r="Q31" i="3"/>
  <c r="AB30" i="3"/>
  <c r="H30" i="3"/>
  <c r="W29" i="3"/>
  <c r="G29" i="3"/>
  <c r="U28" i="3"/>
  <c r="F28" i="3"/>
  <c r="X27" i="3"/>
  <c r="K27" i="3"/>
  <c r="AD26" i="3"/>
  <c r="Q26" i="3"/>
  <c r="W25" i="3"/>
  <c r="K25" i="3"/>
  <c r="AD24" i="3"/>
  <c r="R24" i="3"/>
  <c r="F24" i="3"/>
  <c r="Z23" i="3"/>
  <c r="N23" i="3"/>
  <c r="AH22" i="3"/>
  <c r="V22" i="3"/>
  <c r="J22" i="3"/>
  <c r="AD21" i="3"/>
  <c r="R21" i="3"/>
  <c r="F21" i="3"/>
  <c r="Z20" i="3"/>
  <c r="N20" i="3"/>
  <c r="AH19" i="3"/>
  <c r="V19" i="3"/>
  <c r="J19" i="3"/>
  <c r="AD18" i="3"/>
  <c r="R18" i="3"/>
  <c r="F18" i="3"/>
  <c r="Z17" i="3"/>
  <c r="N17" i="3"/>
  <c r="AH16" i="3"/>
  <c r="V16" i="3"/>
  <c r="J16" i="3"/>
  <c r="AD15" i="3"/>
  <c r="R15" i="3"/>
  <c r="F15" i="3"/>
  <c r="Z14" i="3"/>
  <c r="N14" i="3"/>
  <c r="AH13" i="3"/>
  <c r="V13" i="3"/>
  <c r="J13" i="3"/>
  <c r="AD12" i="3"/>
  <c r="R12" i="3"/>
  <c r="F12" i="3"/>
  <c r="Z10" i="3"/>
  <c r="N10" i="3"/>
  <c r="AH9" i="3"/>
  <c r="V9" i="3"/>
  <c r="J9" i="3"/>
  <c r="AD8" i="3"/>
  <c r="R8" i="3"/>
  <c r="F8" i="3"/>
  <c r="K45" i="2"/>
  <c r="K44" i="2"/>
  <c r="K43" i="2"/>
  <c r="L42" i="2"/>
  <c r="L40" i="2" s="1"/>
  <c r="I39" i="2"/>
  <c r="L38" i="2"/>
  <c r="N37" i="2"/>
  <c r="Q36" i="2"/>
  <c r="O33" i="2"/>
  <c r="Q32" i="2"/>
  <c r="H31" i="2"/>
  <c r="J30" i="2"/>
  <c r="L29" i="2"/>
  <c r="M28" i="2"/>
  <c r="P27" i="2"/>
  <c r="Q26" i="2"/>
  <c r="H39" i="3"/>
  <c r="AG35" i="3"/>
  <c r="AE34" i="3"/>
  <c r="AE33" i="3"/>
  <c r="AI31" i="3"/>
  <c r="P31" i="3"/>
  <c r="Y30" i="3"/>
  <c r="G30" i="3"/>
  <c r="V29" i="3"/>
  <c r="F29" i="3"/>
  <c r="T28" i="3"/>
  <c r="W27" i="3"/>
  <c r="J27" i="3"/>
  <c r="AC26" i="3"/>
  <c r="P26" i="3"/>
  <c r="AI25" i="3"/>
  <c r="V25" i="3"/>
  <c r="J25" i="3"/>
  <c r="AC24" i="3"/>
  <c r="Q24" i="3"/>
  <c r="Y23" i="3"/>
  <c r="M23" i="3"/>
  <c r="AG22" i="3"/>
  <c r="U22" i="3"/>
  <c r="I22" i="3"/>
  <c r="AC21" i="3"/>
  <c r="Q21" i="3"/>
  <c r="Y20" i="3"/>
  <c r="M20" i="3"/>
  <c r="AG19" i="3"/>
  <c r="U19" i="3"/>
  <c r="I19" i="3"/>
  <c r="AC18" i="3"/>
  <c r="Q18" i="3"/>
  <c r="Y17" i="3"/>
  <c r="M17" i="3"/>
  <c r="AG16" i="3"/>
  <c r="U16" i="3"/>
  <c r="I16" i="3"/>
  <c r="AC15" i="3"/>
  <c r="Q15" i="3"/>
  <c r="Y14" i="3"/>
  <c r="M14" i="3"/>
  <c r="AG13" i="3"/>
  <c r="U13" i="3"/>
  <c r="I13" i="3"/>
  <c r="AC12" i="3"/>
  <c r="Q12" i="3"/>
  <c r="Y10" i="3"/>
  <c r="M10" i="3"/>
  <c r="AG9" i="3"/>
  <c r="F39" i="3"/>
  <c r="AH36" i="3"/>
  <c r="L35" i="3"/>
  <c r="AB33" i="3"/>
  <c r="AC31" i="3"/>
  <c r="AI30" i="3"/>
  <c r="R29" i="3"/>
  <c r="AA28" i="3"/>
  <c r="AI27" i="3"/>
  <c r="S27" i="3"/>
  <c r="AH26" i="3"/>
  <c r="O26" i="3"/>
  <c r="AD25" i="3"/>
  <c r="O25" i="3"/>
  <c r="AB24" i="3"/>
  <c r="M24" i="3"/>
  <c r="AD23" i="3"/>
  <c r="L23" i="3"/>
  <c r="AC22" i="3"/>
  <c r="N22" i="3"/>
  <c r="AB21" i="3"/>
  <c r="M21" i="3"/>
  <c r="AD20" i="3"/>
  <c r="L20" i="3"/>
  <c r="AC19" i="3"/>
  <c r="N19" i="3"/>
  <c r="AB18" i="3"/>
  <c r="M18" i="3"/>
  <c r="AD17" i="3"/>
  <c r="L17" i="3"/>
  <c r="AC16" i="3"/>
  <c r="N16" i="3"/>
  <c r="AB15" i="3"/>
  <c r="M15" i="3"/>
  <c r="AD14" i="3"/>
  <c r="L14" i="3"/>
  <c r="AC13" i="3"/>
  <c r="N13" i="3"/>
  <c r="AB12" i="3"/>
  <c r="M12" i="3"/>
  <c r="AD10" i="3"/>
  <c r="L10" i="3"/>
  <c r="AC9" i="3"/>
  <c r="O9" i="3"/>
  <c r="AG8" i="3"/>
  <c r="Q8" i="3"/>
  <c r="Q44" i="2"/>
  <c r="O43" i="2"/>
  <c r="N42" i="2"/>
  <c r="N40" i="2" s="1"/>
  <c r="M33" i="2"/>
  <c r="M32" i="2"/>
  <c r="N31" i="2"/>
  <c r="N30" i="2"/>
  <c r="N29" i="2"/>
  <c r="K28" i="2"/>
  <c r="L27" i="2"/>
  <c r="K26" i="2"/>
  <c r="K25" i="2"/>
  <c r="K24" i="2"/>
  <c r="L23" i="2"/>
  <c r="M22" i="2"/>
  <c r="N21" i="2"/>
  <c r="O20" i="2"/>
  <c r="P19" i="2"/>
  <c r="Q18" i="2"/>
  <c r="R17" i="2"/>
  <c r="S16" i="2"/>
  <c r="H15" i="2"/>
  <c r="I14" i="2"/>
  <c r="M11" i="2"/>
  <c r="O10" i="2"/>
  <c r="R9" i="2"/>
  <c r="AI38" i="3"/>
  <c r="AI37" i="3" s="1"/>
  <c r="V36" i="3"/>
  <c r="G35" i="3"/>
  <c r="X33" i="3"/>
  <c r="AB31" i="3"/>
  <c r="AH30" i="3"/>
  <c r="M29" i="3"/>
  <c r="Z28" i="3"/>
  <c r="AH27" i="3"/>
  <c r="Q27" i="3"/>
  <c r="AG26" i="3"/>
  <c r="M26" i="3"/>
  <c r="AC25" i="3"/>
  <c r="N25" i="3"/>
  <c r="AA24" i="3"/>
  <c r="L24" i="3"/>
  <c r="AC23" i="3"/>
  <c r="K23" i="3"/>
  <c r="AB22" i="3"/>
  <c r="M22" i="3"/>
  <c r="AA21" i="3"/>
  <c r="L21" i="3"/>
  <c r="AC20" i="3"/>
  <c r="K20" i="3"/>
  <c r="AB19" i="3"/>
  <c r="M19" i="3"/>
  <c r="AA18" i="3"/>
  <c r="L18" i="3"/>
  <c r="AC17" i="3"/>
  <c r="K17" i="3"/>
  <c r="AB16" i="3"/>
  <c r="M16" i="3"/>
  <c r="AA15" i="3"/>
  <c r="L15" i="3"/>
  <c r="AC14" i="3"/>
  <c r="K14" i="3"/>
  <c r="AB13" i="3"/>
  <c r="M13" i="3"/>
  <c r="AA12" i="3"/>
  <c r="L12" i="3"/>
  <c r="AC10" i="3"/>
  <c r="K10" i="3"/>
  <c r="AB9" i="3"/>
  <c r="N9" i="3"/>
  <c r="AF8" i="3"/>
  <c r="P8" i="3"/>
  <c r="R45" i="2"/>
  <c r="P44" i="2"/>
  <c r="N43" i="2"/>
  <c r="K42" i="2"/>
  <c r="K40" i="2" s="1"/>
  <c r="R39" i="2"/>
  <c r="L33" i="2"/>
  <c r="L32" i="2"/>
  <c r="M31" i="2"/>
  <c r="M30" i="2"/>
  <c r="K29" i="2"/>
  <c r="J28" i="2"/>
  <c r="K27" i="2"/>
  <c r="J26" i="2"/>
  <c r="J25" i="2"/>
  <c r="J24" i="2"/>
  <c r="K23" i="2"/>
  <c r="L22" i="2"/>
  <c r="M21" i="2"/>
  <c r="N20" i="2"/>
  <c r="O19" i="2"/>
  <c r="P18" i="2"/>
  <c r="Q17" i="2"/>
  <c r="R16" i="2"/>
  <c r="S15" i="2"/>
  <c r="H14" i="2"/>
  <c r="L11" i="2"/>
  <c r="N10" i="2"/>
  <c r="Q9" i="2"/>
  <c r="N38" i="3"/>
  <c r="N37" i="3" s="1"/>
  <c r="AC34" i="3"/>
  <c r="U31" i="3"/>
  <c r="AH29" i="3"/>
  <c r="P38" i="3"/>
  <c r="P37" i="3" s="1"/>
  <c r="S36" i="3"/>
  <c r="AI34" i="3"/>
  <c r="W33" i="3"/>
  <c r="W31" i="3"/>
  <c r="AF30" i="3"/>
  <c r="AI29" i="3"/>
  <c r="L29" i="3"/>
  <c r="X28" i="3"/>
  <c r="AG27" i="3"/>
  <c r="P27" i="3"/>
  <c r="AF26" i="3"/>
  <c r="L26" i="3"/>
  <c r="AB25" i="3"/>
  <c r="M25" i="3"/>
  <c r="Z24" i="3"/>
  <c r="K24" i="3"/>
  <c r="AB23" i="3"/>
  <c r="J23" i="3"/>
  <c r="AA22" i="3"/>
  <c r="L22" i="3"/>
  <c r="Z21" i="3"/>
  <c r="K21" i="3"/>
  <c r="AB20" i="3"/>
  <c r="J20" i="3"/>
  <c r="AA19" i="3"/>
  <c r="L19" i="3"/>
  <c r="Z18" i="3"/>
  <c r="K18" i="3"/>
  <c r="AB17" i="3"/>
  <c r="J17" i="3"/>
  <c r="AA16" i="3"/>
  <c r="L16" i="3"/>
  <c r="Z15" i="3"/>
  <c r="K15" i="3"/>
  <c r="AB14" i="3"/>
  <c r="J14" i="3"/>
  <c r="AA13" i="3"/>
  <c r="L13" i="3"/>
  <c r="Z12" i="3"/>
  <c r="K12" i="3"/>
  <c r="AB10" i="3"/>
  <c r="J10" i="3"/>
  <c r="AA9" i="3"/>
  <c r="M9" i="3"/>
  <c r="AC8" i="3"/>
  <c r="O8" i="3"/>
  <c r="Q45" i="2"/>
  <c r="O44" i="2"/>
  <c r="M43" i="2"/>
  <c r="J42" i="2"/>
  <c r="J40" i="2" s="1"/>
  <c r="Q39" i="2"/>
  <c r="R38" i="2"/>
  <c r="R37" i="2"/>
  <c r="K33" i="2"/>
  <c r="K32" i="2"/>
  <c r="L31" i="2"/>
  <c r="L30" i="2"/>
  <c r="J29" i="2"/>
  <c r="I28" i="2"/>
  <c r="J27" i="2"/>
  <c r="I26" i="2"/>
  <c r="I25" i="2"/>
  <c r="I24" i="2"/>
  <c r="J23" i="2"/>
  <c r="K22" i="2"/>
  <c r="L21" i="2"/>
  <c r="M20" i="2"/>
  <c r="N19" i="2"/>
  <c r="O18" i="2"/>
  <c r="P17" i="2"/>
  <c r="Q16" i="2"/>
  <c r="R15" i="2"/>
  <c r="S14" i="2"/>
  <c r="K11" i="2"/>
  <c r="M10" i="2"/>
  <c r="P9" i="2"/>
  <c r="P36" i="3"/>
  <c r="S33" i="3"/>
  <c r="X30" i="3"/>
  <c r="L38" i="3"/>
  <c r="L37" i="3" s="1"/>
  <c r="T35" i="3"/>
  <c r="Q33" i="3"/>
  <c r="G31" i="3"/>
  <c r="AG29" i="3"/>
  <c r="AI28" i="3"/>
  <c r="I28" i="3"/>
  <c r="N27" i="3"/>
  <c r="W26" i="3"/>
  <c r="AF25" i="3"/>
  <c r="H25" i="3"/>
  <c r="U24" i="3"/>
  <c r="AF23" i="3"/>
  <c r="H23" i="3"/>
  <c r="S22" i="3"/>
  <c r="AG21" i="3"/>
  <c r="I21" i="3"/>
  <c r="T20" i="3"/>
  <c r="AE19" i="3"/>
  <c r="G19" i="3"/>
  <c r="U18" i="3"/>
  <c r="AF17" i="3"/>
  <c r="H17" i="3"/>
  <c r="S16" i="3"/>
  <c r="AG15" i="3"/>
  <c r="I15" i="3"/>
  <c r="T14" i="3"/>
  <c r="AE13" i="3"/>
  <c r="G13" i="3"/>
  <c r="U12" i="3"/>
  <c r="AF10" i="3"/>
  <c r="H10" i="3"/>
  <c r="T9" i="3"/>
  <c r="AI8" i="3"/>
  <c r="M8" i="3"/>
  <c r="I43" i="2"/>
  <c r="P37" i="2"/>
  <c r="L36" i="2"/>
  <c r="Q33" i="2"/>
  <c r="I32" i="2"/>
  <c r="P29" i="2"/>
  <c r="P26" i="2"/>
  <c r="M25" i="2"/>
  <c r="R22" i="2"/>
  <c r="P21" i="2"/>
  <c r="K20" i="2"/>
  <c r="I19" i="2"/>
  <c r="O16" i="2"/>
  <c r="M15" i="2"/>
  <c r="L14" i="2"/>
  <c r="J11" i="2"/>
  <c r="I10" i="2"/>
  <c r="I9" i="2"/>
  <c r="L25" i="2"/>
  <c r="S23" i="2"/>
  <c r="Q22" i="2"/>
  <c r="J20" i="2"/>
  <c r="N16" i="2"/>
  <c r="L15" i="2"/>
  <c r="K14" i="2"/>
  <c r="I11" i="2"/>
  <c r="H9" i="2"/>
  <c r="K15" i="2"/>
  <c r="H11" i="2"/>
  <c r="R42" i="2"/>
  <c r="R40" i="2" s="1"/>
  <c r="R31" i="2"/>
  <c r="P23" i="2"/>
  <c r="I15" i="2"/>
  <c r="U23" i="3"/>
  <c r="V21" i="3"/>
  <c r="AH18" i="3"/>
  <c r="AF16" i="3"/>
  <c r="AG14" i="3"/>
  <c r="AH12" i="3"/>
  <c r="AF9" i="3"/>
  <c r="H8" i="3"/>
  <c r="Q42" i="2"/>
  <c r="Q40" i="2" s="1"/>
  <c r="I37" i="2"/>
  <c r="O23" i="2"/>
  <c r="N18" i="2"/>
  <c r="S10" i="2"/>
  <c r="AE22" i="3"/>
  <c r="S19" i="3"/>
  <c r="G16" i="3"/>
  <c r="I12" i="3"/>
  <c r="I9" i="3"/>
  <c r="P42" i="2"/>
  <c r="P40" i="2" s="1"/>
  <c r="H37" i="2"/>
  <c r="R28" i="2"/>
  <c r="R19" i="2"/>
  <c r="K17" i="2"/>
  <c r="Z27" i="3"/>
  <c r="S23" i="3"/>
  <c r="K38" i="3"/>
  <c r="K37" i="3" s="1"/>
  <c r="S35" i="3"/>
  <c r="P33" i="3"/>
  <c r="F31" i="3"/>
  <c r="AF29" i="3"/>
  <c r="AE28" i="3"/>
  <c r="H28" i="3"/>
  <c r="M27" i="3"/>
  <c r="V26" i="3"/>
  <c r="AE25" i="3"/>
  <c r="G25" i="3"/>
  <c r="T24" i="3"/>
  <c r="AE23" i="3"/>
  <c r="G23" i="3"/>
  <c r="R22" i="3"/>
  <c r="AF21" i="3"/>
  <c r="H21" i="3"/>
  <c r="S20" i="3"/>
  <c r="AD19" i="3"/>
  <c r="F19" i="3"/>
  <c r="T18" i="3"/>
  <c r="AE17" i="3"/>
  <c r="G17" i="3"/>
  <c r="R16" i="3"/>
  <c r="AF15" i="3"/>
  <c r="H15" i="3"/>
  <c r="S14" i="3"/>
  <c r="AD13" i="3"/>
  <c r="F13" i="3"/>
  <c r="T12" i="3"/>
  <c r="AE10" i="3"/>
  <c r="G10" i="3"/>
  <c r="S9" i="3"/>
  <c r="AH8" i="3"/>
  <c r="L8" i="3"/>
  <c r="R44" i="2"/>
  <c r="H43" i="2"/>
  <c r="M37" i="2"/>
  <c r="K36" i="2"/>
  <c r="N33" i="2"/>
  <c r="H32" i="2"/>
  <c r="R30" i="2"/>
  <c r="O29" i="2"/>
  <c r="O26" i="2"/>
  <c r="O21" i="2"/>
  <c r="H19" i="2"/>
  <c r="H10" i="2"/>
  <c r="O38" i="2"/>
  <c r="R27" i="2"/>
  <c r="J24" i="3"/>
  <c r="I20" i="3"/>
  <c r="V15" i="3"/>
  <c r="J12" i="3"/>
  <c r="I30" i="2"/>
  <c r="S19" i="2"/>
  <c r="S9" i="2"/>
  <c r="G22" i="3"/>
  <c r="AF14" i="3"/>
  <c r="X8" i="3"/>
  <c r="P24" i="2"/>
  <c r="S25" i="3"/>
  <c r="R35" i="3"/>
  <c r="O33" i="3"/>
  <c r="AB29" i="3"/>
  <c r="AD28" i="3"/>
  <c r="AF27" i="3"/>
  <c r="I27" i="3"/>
  <c r="U26" i="3"/>
  <c r="AA25" i="3"/>
  <c r="F25" i="3"/>
  <c r="P24" i="3"/>
  <c r="X23" i="3"/>
  <c r="F23" i="3"/>
  <c r="Q22" i="3"/>
  <c r="Y21" i="3"/>
  <c r="R20" i="3"/>
  <c r="Z19" i="3"/>
  <c r="P18" i="3"/>
  <c r="X17" i="3"/>
  <c r="F17" i="3"/>
  <c r="Q16" i="3"/>
  <c r="Y15" i="3"/>
  <c r="AJ14" i="3"/>
  <c r="R14" i="3"/>
  <c r="Z13" i="3"/>
  <c r="P12" i="3"/>
  <c r="X10" i="3"/>
  <c r="F10" i="3"/>
  <c r="R9" i="3"/>
  <c r="AB8" i="3"/>
  <c r="K8" i="3"/>
  <c r="N44" i="2"/>
  <c r="Q38" i="2"/>
  <c r="L37" i="2"/>
  <c r="J36" i="2"/>
  <c r="J33" i="2"/>
  <c r="Q30" i="2"/>
  <c r="I29" i="2"/>
  <c r="N26" i="2"/>
  <c r="H25" i="2"/>
  <c r="R23" i="2"/>
  <c r="P22" i="2"/>
  <c r="K21" i="2"/>
  <c r="I20" i="2"/>
  <c r="O17" i="2"/>
  <c r="M16" i="2"/>
  <c r="J14" i="2"/>
  <c r="H36" i="2"/>
  <c r="Y8" i="3"/>
  <c r="J22" i="2"/>
  <c r="J16" i="2"/>
  <c r="R34" i="3"/>
  <c r="T23" i="3"/>
  <c r="H20" i="3"/>
  <c r="AG12" i="3"/>
  <c r="O39" i="2"/>
  <c r="P31" i="2"/>
  <c r="S11" i="2"/>
  <c r="AE31" i="3"/>
  <c r="P28" i="3"/>
  <c r="O35" i="3"/>
  <c r="M33" i="3"/>
  <c r="AA29" i="3"/>
  <c r="AC28" i="3"/>
  <c r="AE27" i="3"/>
  <c r="H27" i="3"/>
  <c r="T26" i="3"/>
  <c r="Z25" i="3"/>
  <c r="O24" i="3"/>
  <c r="W23" i="3"/>
  <c r="P22" i="3"/>
  <c r="X21" i="3"/>
  <c r="AI20" i="3"/>
  <c r="Q20" i="3"/>
  <c r="Y19" i="3"/>
  <c r="O18" i="3"/>
  <c r="W17" i="3"/>
  <c r="P16" i="3"/>
  <c r="X15" i="3"/>
  <c r="AI14" i="3"/>
  <c r="Q14" i="3"/>
  <c r="Y13" i="3"/>
  <c r="O12" i="3"/>
  <c r="W10" i="3"/>
  <c r="Q9" i="3"/>
  <c r="AA8" i="3"/>
  <c r="J8" i="3"/>
  <c r="M44" i="2"/>
  <c r="S40" i="2"/>
  <c r="P38" i="2"/>
  <c r="K37" i="2"/>
  <c r="I36" i="2"/>
  <c r="I33" i="2"/>
  <c r="P30" i="2"/>
  <c r="H29" i="2"/>
  <c r="M26" i="2"/>
  <c r="Q23" i="2"/>
  <c r="O22" i="2"/>
  <c r="J21" i="2"/>
  <c r="H20" i="2"/>
  <c r="N17" i="2"/>
  <c r="L16" i="2"/>
  <c r="J15" i="2"/>
  <c r="I8" i="3"/>
  <c r="J37" i="2"/>
  <c r="R24" i="2"/>
  <c r="I21" i="2"/>
  <c r="R18" i="2"/>
  <c r="M17" i="2"/>
  <c r="U25" i="3"/>
  <c r="AH24" i="3"/>
  <c r="AG20" i="3"/>
  <c r="H16" i="3"/>
  <c r="I14" i="3"/>
  <c r="P45" i="2"/>
  <c r="O27" i="2"/>
  <c r="L17" i="2"/>
  <c r="AF31" i="3"/>
  <c r="Q28" i="3"/>
  <c r="J26" i="3"/>
  <c r="T25" i="3"/>
  <c r="AF20" i="3"/>
  <c r="U15" i="3"/>
  <c r="S13" i="3"/>
  <c r="K38" i="2"/>
  <c r="W41" i="3"/>
  <c r="AI26" i="3"/>
  <c r="U34" i="3"/>
  <c r="L33" i="3"/>
  <c r="W30" i="3"/>
  <c r="Y29" i="3"/>
  <c r="AB28" i="3"/>
  <c r="AC27" i="3"/>
  <c r="G27" i="3"/>
  <c r="S26" i="3"/>
  <c r="Y25" i="3"/>
  <c r="AI24" i="3"/>
  <c r="N24" i="3"/>
  <c r="V23" i="3"/>
  <c r="O22" i="3"/>
  <c r="W21" i="3"/>
  <c r="AH20" i="3"/>
  <c r="P20" i="3"/>
  <c r="X19" i="3"/>
  <c r="AI18" i="3"/>
  <c r="N18" i="3"/>
  <c r="V17" i="3"/>
  <c r="O16" i="3"/>
  <c r="W15" i="3"/>
  <c r="AH14" i="3"/>
  <c r="P14" i="3"/>
  <c r="X13" i="3"/>
  <c r="AI12" i="3"/>
  <c r="N12" i="3"/>
  <c r="V10" i="3"/>
  <c r="P9" i="3"/>
  <c r="Z8" i="3"/>
  <c r="J44" i="2"/>
  <c r="H33" i="2"/>
  <c r="O30" i="2"/>
  <c r="L26" i="2"/>
  <c r="N22" i="2"/>
  <c r="K16" i="2"/>
  <c r="K26" i="3"/>
  <c r="H22" i="3"/>
  <c r="T19" i="3"/>
  <c r="J18" i="3"/>
  <c r="U17" i="3"/>
  <c r="U10" i="3"/>
  <c r="I44" i="2"/>
  <c r="N38" i="2"/>
  <c r="Q31" i="2"/>
  <c r="H26" i="2"/>
  <c r="Q24" i="2"/>
  <c r="H21" i="2"/>
  <c r="T29" i="3"/>
  <c r="AG24" i="3"/>
  <c r="AG18" i="3"/>
  <c r="T17" i="3"/>
  <c r="AE9" i="3"/>
  <c r="H44" i="2"/>
  <c r="N27" i="2"/>
  <c r="N23" i="2"/>
  <c r="M18" i="2"/>
  <c r="I16" i="2"/>
  <c r="R10" i="2"/>
  <c r="O9" i="2"/>
  <c r="S29" i="3"/>
  <c r="I26" i="3"/>
  <c r="AF24" i="3"/>
  <c r="AI41" i="3"/>
  <c r="S34" i="3"/>
  <c r="AG31" i="3"/>
  <c r="V30" i="3"/>
  <c r="U29" i="3"/>
  <c r="S28" i="3"/>
  <c r="AB27" i="3"/>
  <c r="AF22" i="3"/>
  <c r="T13" i="3"/>
  <c r="L9" i="3"/>
  <c r="P39" i="2"/>
  <c r="T30" i="3"/>
  <c r="I24" i="3"/>
  <c r="I18" i="3"/>
  <c r="H14" i="3"/>
  <c r="O45" i="2"/>
  <c r="H30" i="2"/>
  <c r="I22" i="2"/>
  <c r="R14" i="2"/>
  <c r="S30" i="3"/>
  <c r="Z41" i="3"/>
  <c r="AA27" i="3"/>
  <c r="U21" i="3"/>
  <c r="AE16" i="3"/>
  <c r="T10" i="3"/>
  <c r="Q34" i="3"/>
  <c r="H24" i="3"/>
  <c r="N39" i="2"/>
  <c r="AJ10" i="3"/>
  <c r="AD16" i="3"/>
  <c r="M36" i="3"/>
  <c r="C35" i="3"/>
  <c r="C38" i="2"/>
  <c r="D140" i="6" s="1"/>
  <c r="V33" i="3"/>
  <c r="Q25" i="2"/>
  <c r="Q29" i="2"/>
  <c r="O32" i="2"/>
  <c r="V12" i="3"/>
  <c r="T15" i="3"/>
  <c r="Y18" i="3"/>
  <c r="C15" i="3"/>
  <c r="C33" i="3"/>
  <c r="C36" i="2"/>
  <c r="D133" i="6" s="1"/>
  <c r="C32" i="2"/>
  <c r="D138" i="6" s="1"/>
  <c r="C30" i="3"/>
  <c r="N9" i="2"/>
  <c r="L20" i="2"/>
  <c r="R25" i="2"/>
  <c r="J10" i="2"/>
  <c r="O14" i="2"/>
  <c r="P20" i="2"/>
  <c r="I10" i="3"/>
  <c r="G14" i="3"/>
  <c r="AI15" i="3"/>
  <c r="H19" i="3"/>
  <c r="G26" i="3"/>
  <c r="S31" i="3"/>
  <c r="K10" i="2"/>
  <c r="H18" i="2"/>
  <c r="Q20" i="2"/>
  <c r="M23" i="2"/>
  <c r="L10" i="2"/>
  <c r="Q14" i="2"/>
  <c r="I18" i="2"/>
  <c r="R20" i="2"/>
  <c r="H24" i="2"/>
  <c r="H27" i="2"/>
  <c r="F30" i="2"/>
  <c r="I38" i="2"/>
  <c r="J43" i="2"/>
  <c r="AJ8" i="3"/>
  <c r="Q10" i="3"/>
  <c r="AF12" i="3"/>
  <c r="V14" i="3"/>
  <c r="AG17" i="3"/>
  <c r="P19" i="3"/>
  <c r="AE20" i="3"/>
  <c r="X22" i="3"/>
  <c r="V24" i="3"/>
  <c r="X26" i="3"/>
  <c r="Q19" i="2"/>
  <c r="M45" i="2"/>
  <c r="P17" i="3"/>
  <c r="AF39" i="3"/>
  <c r="C13" i="3"/>
  <c r="C15" i="2"/>
  <c r="D15" i="2" s="1"/>
  <c r="H38" i="2"/>
  <c r="O42" i="2"/>
  <c r="O40" i="2" s="1"/>
  <c r="P10" i="2"/>
  <c r="N15" i="2"/>
  <c r="J18" i="2"/>
  <c r="L24" i="2"/>
  <c r="I27" i="2"/>
  <c r="J38" i="2"/>
  <c r="P43" i="2"/>
  <c r="R10" i="3"/>
  <c r="H13" i="3"/>
  <c r="W14" i="3"/>
  <c r="F16" i="3"/>
  <c r="AH17" i="3"/>
  <c r="Q19" i="3"/>
  <c r="J21" i="3"/>
  <c r="Y22" i="3"/>
  <c r="W24" i="3"/>
  <c r="Y26" i="3"/>
  <c r="I29" i="3"/>
  <c r="F34" i="3"/>
  <c r="C42" i="2"/>
  <c r="C40" i="2" s="1"/>
  <c r="T8" i="3"/>
  <c r="Z9" i="3"/>
  <c r="U20" i="3"/>
  <c r="C10" i="2"/>
  <c r="D147" i="6" s="1"/>
  <c r="C12" i="3"/>
  <c r="C14" i="2"/>
  <c r="C31" i="3"/>
  <c r="C33" i="2"/>
  <c r="D155" i="6" s="1"/>
  <c r="P10" i="3"/>
  <c r="Q10" i="2"/>
  <c r="O15" i="2"/>
  <c r="K18" i="2"/>
  <c r="Q21" i="2"/>
  <c r="M24" i="2"/>
  <c r="M27" i="2"/>
  <c r="H39" i="2"/>
  <c r="Q43" i="2"/>
  <c r="F9" i="3"/>
  <c r="S10" i="3"/>
  <c r="O13" i="3"/>
  <c r="X14" i="3"/>
  <c r="T16" i="3"/>
  <c r="AI17" i="3"/>
  <c r="R19" i="3"/>
  <c r="N21" i="3"/>
  <c r="Z22" i="3"/>
  <c r="X24" i="3"/>
  <c r="AA26" i="3"/>
  <c r="J29" i="3"/>
  <c r="N34" i="3"/>
  <c r="Q11" i="2"/>
  <c r="O25" i="2"/>
  <c r="I45" i="2"/>
  <c r="AF13" i="3"/>
  <c r="W18" i="3"/>
  <c r="O30" i="3"/>
  <c r="C19" i="3"/>
  <c r="C21" i="2"/>
  <c r="C18" i="3"/>
  <c r="C20" i="2"/>
  <c r="C19" i="2"/>
  <c r="C17" i="3"/>
  <c r="H17" i="2"/>
  <c r="K31" i="3"/>
  <c r="N11" i="2"/>
  <c r="P15" i="2"/>
  <c r="L18" i="2"/>
  <c r="R21" i="2"/>
  <c r="N24" i="2"/>
  <c r="H28" i="2"/>
  <c r="J31" i="2"/>
  <c r="K39" i="2"/>
  <c r="R43" i="2"/>
  <c r="G9" i="3"/>
  <c r="AG10" i="3"/>
  <c r="P13" i="3"/>
  <c r="AE14" i="3"/>
  <c r="X16" i="3"/>
  <c r="AF19" i="3"/>
  <c r="O21" i="3"/>
  <c r="AD22" i="3"/>
  <c r="Y24" i="3"/>
  <c r="AB26" i="3"/>
  <c r="K29" i="3"/>
  <c r="P34" i="3"/>
  <c r="AH10" i="3"/>
  <c r="Q13" i="3"/>
  <c r="J15" i="3"/>
  <c r="Y16" i="3"/>
  <c r="H18" i="3"/>
  <c r="P21" i="3"/>
  <c r="I23" i="3"/>
  <c r="I25" i="3"/>
  <c r="O27" i="3"/>
  <c r="K30" i="3"/>
  <c r="AD35" i="3"/>
  <c r="AD34" i="3"/>
  <c r="C26" i="3"/>
  <c r="C24" i="3"/>
  <c r="C25" i="2"/>
  <c r="AH38" i="3"/>
  <c r="AH37" i="3" s="1"/>
  <c r="C16" i="2"/>
  <c r="C37" i="2"/>
  <c r="D139" i="6" s="1"/>
  <c r="C21" i="3"/>
  <c r="Z33" i="3"/>
  <c r="AD39" i="3"/>
  <c r="AI35" i="3"/>
  <c r="AJ37" i="3"/>
  <c r="X40" i="3"/>
  <c r="X41" i="3"/>
  <c r="AH41" i="3"/>
  <c r="V41" i="3"/>
  <c r="AG41" i="3"/>
  <c r="U41" i="3"/>
  <c r="I41" i="3"/>
  <c r="AC40" i="3"/>
  <c r="Q40" i="3"/>
  <c r="Y39" i="3"/>
  <c r="M39" i="3"/>
  <c r="AG38" i="3"/>
  <c r="AG37" i="3" s="1"/>
  <c r="U38" i="3"/>
  <c r="U37" i="3" s="1"/>
  <c r="I38" i="3"/>
  <c r="I37" i="3" s="1"/>
  <c r="AG36" i="3"/>
  <c r="U36" i="3"/>
  <c r="I36" i="3"/>
  <c r="AC35" i="3"/>
  <c r="Q35" i="3"/>
  <c r="Y34" i="3"/>
  <c r="M34" i="3"/>
  <c r="AG33" i="3"/>
  <c r="U33" i="3"/>
  <c r="I33" i="3"/>
  <c r="Y31" i="3"/>
  <c r="M31" i="3"/>
  <c r="AG30" i="3"/>
  <c r="U30" i="3"/>
  <c r="I30" i="3"/>
  <c r="AC29" i="3"/>
  <c r="Q29" i="3"/>
  <c r="Y28" i="3"/>
  <c r="M28" i="3"/>
  <c r="AF41" i="3"/>
  <c r="T41" i="3"/>
  <c r="H41" i="3"/>
  <c r="AB40" i="3"/>
  <c r="P40" i="3"/>
  <c r="AJ39" i="3"/>
  <c r="X39" i="3"/>
  <c r="L39" i="3"/>
  <c r="AF38" i="3"/>
  <c r="AF37" i="3" s="1"/>
  <c r="T38" i="3"/>
  <c r="T37" i="3" s="1"/>
  <c r="H38" i="3"/>
  <c r="H37" i="3" s="1"/>
  <c r="AF36" i="3"/>
  <c r="T36" i="3"/>
  <c r="H36" i="3"/>
  <c r="AB35" i="3"/>
  <c r="P35" i="3"/>
  <c r="X34" i="3"/>
  <c r="L34" i="3"/>
  <c r="AF33" i="3"/>
  <c r="T33" i="3"/>
  <c r="H33" i="3"/>
  <c r="X31" i="3"/>
  <c r="AE41" i="3"/>
  <c r="S41" i="3"/>
  <c r="G41" i="3"/>
  <c r="AA40" i="3"/>
  <c r="O40" i="3"/>
  <c r="AI39" i="3"/>
  <c r="AD41" i="3"/>
  <c r="R41" i="3"/>
  <c r="F41" i="3"/>
  <c r="Z40" i="3"/>
  <c r="N40" i="3"/>
  <c r="AH39" i="3"/>
  <c r="V39" i="3"/>
  <c r="J39" i="3"/>
  <c r="AD38" i="3"/>
  <c r="AD37" i="3" s="1"/>
  <c r="R38" i="3"/>
  <c r="R37" i="3" s="1"/>
  <c r="F38" i="3"/>
  <c r="F37" i="3" s="1"/>
  <c r="AD36" i="3"/>
  <c r="R36" i="3"/>
  <c r="F36" i="3"/>
  <c r="Z35" i="3"/>
  <c r="N35" i="3"/>
  <c r="AH34" i="3"/>
  <c r="V34" i="3"/>
  <c r="J34" i="3"/>
  <c r="AD33" i="3"/>
  <c r="R33" i="3"/>
  <c r="F33" i="3"/>
  <c r="AH31" i="3"/>
  <c r="V31" i="3"/>
  <c r="J31" i="3"/>
  <c r="AD30" i="3"/>
  <c r="R30" i="3"/>
  <c r="F30" i="3"/>
  <c r="Z29" i="3"/>
  <c r="N29" i="3"/>
  <c r="AH28" i="3"/>
  <c r="V28" i="3"/>
  <c r="J28" i="3"/>
  <c r="AD27" i="3"/>
  <c r="R27" i="3"/>
  <c r="F27" i="3"/>
  <c r="Z26" i="3"/>
  <c r="N26" i="3"/>
  <c r="AH25" i="3"/>
  <c r="AC41" i="3"/>
  <c r="Q41" i="3"/>
  <c r="Y40" i="3"/>
  <c r="M40" i="3"/>
  <c r="AG39" i="3"/>
  <c r="U39" i="3"/>
  <c r="I39" i="3"/>
  <c r="AC38" i="3"/>
  <c r="AC37" i="3" s="1"/>
  <c r="Q38" i="3"/>
  <c r="Q37" i="3" s="1"/>
  <c r="AC36" i="3"/>
  <c r="Q36" i="3"/>
  <c r="AB41" i="3"/>
  <c r="AA41" i="3"/>
  <c r="O41" i="3"/>
  <c r="AI40" i="3"/>
  <c r="W40" i="3"/>
  <c r="K40" i="3"/>
  <c r="AE39" i="3"/>
  <c r="S39" i="3"/>
  <c r="G39" i="3"/>
  <c r="AA38" i="3"/>
  <c r="AA37" i="3" s="1"/>
  <c r="O38" i="3"/>
  <c r="O37" i="3" s="1"/>
  <c r="AA36" i="3"/>
  <c r="Y41" i="3"/>
  <c r="M41" i="3"/>
  <c r="AG40" i="3"/>
  <c r="U40" i="3"/>
  <c r="I40" i="3"/>
  <c r="AC39" i="3"/>
  <c r="Q39" i="3"/>
  <c r="Y38" i="3"/>
  <c r="Y37" i="3" s="1"/>
  <c r="M38" i="3"/>
  <c r="M37" i="3" s="1"/>
  <c r="T34" i="3"/>
  <c r="F35" i="3"/>
  <c r="U35" i="3"/>
  <c r="W36" i="3"/>
  <c r="S38" i="3"/>
  <c r="S37" i="3" s="1"/>
  <c r="K39" i="3"/>
  <c r="F40" i="3"/>
  <c r="AF40" i="3"/>
  <c r="X36" i="3"/>
  <c r="V38" i="3"/>
  <c r="V37" i="3" s="1"/>
  <c r="N39" i="3"/>
  <c r="G40" i="3"/>
  <c r="AH40" i="3"/>
  <c r="L31" i="3"/>
  <c r="G34" i="3"/>
  <c r="W34" i="3"/>
  <c r="H35" i="3"/>
  <c r="W35" i="3"/>
  <c r="G36" i="3"/>
  <c r="Y36" i="3"/>
  <c r="W38" i="3"/>
  <c r="W37" i="3" s="1"/>
  <c r="O39" i="3"/>
  <c r="H40" i="3"/>
  <c r="R28" i="3"/>
  <c r="AF28" i="3"/>
  <c r="O29" i="3"/>
  <c r="AD29" i="3"/>
  <c r="L30" i="3"/>
  <c r="Z30" i="3"/>
  <c r="H31" i="3"/>
  <c r="Z31" i="3"/>
  <c r="J33" i="3"/>
  <c r="Y33" i="3"/>
  <c r="H34" i="3"/>
  <c r="Z34" i="3"/>
  <c r="I35" i="3"/>
  <c r="X35" i="3"/>
  <c r="J36" i="3"/>
  <c r="Z36" i="3"/>
  <c r="X38" i="3"/>
  <c r="X37" i="3" s="1"/>
  <c r="P39" i="3"/>
  <c r="J40" i="3"/>
  <c r="J41" i="3"/>
  <c r="AG28" i="3"/>
  <c r="P29" i="3"/>
  <c r="AE29" i="3"/>
  <c r="M30" i="3"/>
  <c r="I31" i="3"/>
  <c r="AA31" i="3"/>
  <c r="K33" i="3"/>
  <c r="I34" i="3"/>
  <c r="AA34" i="3"/>
  <c r="J35" i="3"/>
  <c r="Y35" i="3"/>
  <c r="K36" i="3"/>
  <c r="AB36" i="3"/>
  <c r="Z38" i="3"/>
  <c r="Z37" i="3" s="1"/>
  <c r="R39" i="3"/>
  <c r="L40" i="3"/>
  <c r="K41" i="3"/>
  <c r="AA33" i="3"/>
  <c r="K34" i="3"/>
  <c r="AB34" i="3"/>
  <c r="K35" i="3"/>
  <c r="AA35" i="3"/>
  <c r="L36" i="3"/>
  <c r="AE36" i="3"/>
  <c r="AB38" i="3"/>
  <c r="AB37" i="3" s="1"/>
  <c r="T39" i="3"/>
  <c r="R40" i="3"/>
  <c r="L41" i="3"/>
  <c r="G38" i="3"/>
  <c r="G37" i="3" s="1"/>
  <c r="AE38" i="3"/>
  <c r="AE37" i="3" s="1"/>
  <c r="W39" i="3"/>
  <c r="S40" i="3"/>
  <c r="N41" i="3"/>
  <c r="P30" i="3"/>
  <c r="AE30" i="3"/>
  <c r="O31" i="3"/>
  <c r="AD31" i="3"/>
  <c r="N33" i="3"/>
  <c r="O34" i="3"/>
  <c r="M35" i="3"/>
  <c r="N36" i="3"/>
  <c r="J38" i="3"/>
  <c r="J37" i="3" s="1"/>
  <c r="Z39" i="3"/>
  <c r="T40" i="3"/>
  <c r="C44" i="2" l="1"/>
  <c r="E40" i="3"/>
  <c r="Z48" i="2"/>
  <c r="C45" i="2"/>
  <c r="C32" i="3"/>
  <c r="C41" i="3"/>
  <c r="AJ7" i="3"/>
  <c r="F11" i="2"/>
  <c r="F31" i="2"/>
  <c r="D31" i="2"/>
  <c r="F14" i="2"/>
  <c r="D14" i="2"/>
  <c r="D158" i="6"/>
  <c r="D24" i="2"/>
  <c r="D151" i="6"/>
  <c r="F29" i="2"/>
  <c r="D157" i="6"/>
  <c r="F28" i="2"/>
  <c r="D153" i="6"/>
  <c r="F19" i="2"/>
  <c r="D135" i="6"/>
  <c r="D20" i="2"/>
  <c r="D146" i="6"/>
  <c r="F18" i="2"/>
  <c r="D142" i="6"/>
  <c r="F26" i="2"/>
  <c r="D143" i="6"/>
  <c r="F21" i="2"/>
  <c r="D141" i="6"/>
  <c r="F23" i="2"/>
  <c r="D154" i="6"/>
  <c r="F22" i="2"/>
  <c r="D145" i="6"/>
  <c r="F15" i="2"/>
  <c r="D152" i="6"/>
  <c r="F17" i="2"/>
  <c r="D136" i="6"/>
  <c r="F16" i="2"/>
  <c r="D144" i="6"/>
  <c r="D40" i="2"/>
  <c r="D41" i="2" s="1"/>
  <c r="D137" i="6"/>
  <c r="F25" i="2"/>
  <c r="D149" i="6"/>
  <c r="D22" i="2"/>
  <c r="F24" i="2"/>
  <c r="J7" i="2"/>
  <c r="O7" i="2"/>
  <c r="D21" i="2"/>
  <c r="S32" i="3"/>
  <c r="AA7" i="3"/>
  <c r="AE32" i="3"/>
  <c r="D28" i="2"/>
  <c r="D18" i="2"/>
  <c r="M34" i="2"/>
  <c r="D19" i="2"/>
  <c r="F20" i="2"/>
  <c r="J7" i="3"/>
  <c r="D29" i="2"/>
  <c r="K7" i="3"/>
  <c r="AB7" i="3"/>
  <c r="L11" i="3"/>
  <c r="O32" i="3"/>
  <c r="D26" i="2"/>
  <c r="C11" i="3"/>
  <c r="X11" i="3"/>
  <c r="AH7" i="3"/>
  <c r="AG7" i="3"/>
  <c r="G7" i="3"/>
  <c r="M7" i="2"/>
  <c r="M7" i="3"/>
  <c r="AG11" i="3"/>
  <c r="J11" i="3"/>
  <c r="AI7" i="3"/>
  <c r="V32" i="3"/>
  <c r="AH11" i="3"/>
  <c r="N34" i="2"/>
  <c r="D25" i="2"/>
  <c r="F42" i="2"/>
  <c r="P32" i="3"/>
  <c r="U11" i="3"/>
  <c r="N7" i="2"/>
  <c r="J12" i="2"/>
  <c r="J34" i="2"/>
  <c r="L12" i="2"/>
  <c r="AF7" i="3"/>
  <c r="S11" i="3"/>
  <c r="Q34" i="2"/>
  <c r="O34" i="2"/>
  <c r="P34" i="2"/>
  <c r="AE11" i="3"/>
  <c r="K12" i="2"/>
  <c r="L34" i="2"/>
  <c r="I12" i="2"/>
  <c r="P12" i="2"/>
  <c r="N11" i="3"/>
  <c r="X32" i="3"/>
  <c r="N32" i="3"/>
  <c r="P11" i="3"/>
  <c r="H11" i="3"/>
  <c r="AI32" i="3"/>
  <c r="C34" i="2"/>
  <c r="D37" i="2"/>
  <c r="F37" i="2"/>
  <c r="T7" i="3"/>
  <c r="D32" i="2"/>
  <c r="F32" i="2"/>
  <c r="F38" i="2"/>
  <c r="D38" i="2"/>
  <c r="T11" i="3"/>
  <c r="AI11" i="3"/>
  <c r="X7" i="3"/>
  <c r="L7" i="3"/>
  <c r="O7" i="3"/>
  <c r="Q7" i="3"/>
  <c r="M12" i="2"/>
  <c r="W7" i="3"/>
  <c r="AC7" i="3"/>
  <c r="Z7" i="3"/>
  <c r="Q12" i="2"/>
  <c r="S7" i="2"/>
  <c r="AE7" i="3"/>
  <c r="C7" i="2"/>
  <c r="D11" i="2"/>
  <c r="F39" i="2"/>
  <c r="D39" i="2"/>
  <c r="Z11" i="3"/>
  <c r="I7" i="3"/>
  <c r="S34" i="2"/>
  <c r="O11" i="3"/>
  <c r="F11" i="3"/>
  <c r="M11" i="3"/>
  <c r="M32" i="3"/>
  <c r="D33" i="2"/>
  <c r="F33" i="2"/>
  <c r="P7" i="2"/>
  <c r="R34" i="2"/>
  <c r="W11" i="3"/>
  <c r="C7" i="3"/>
  <c r="L7" i="2"/>
  <c r="K7" i="2"/>
  <c r="D36" i="2"/>
  <c r="F36" i="2"/>
  <c r="W32" i="3"/>
  <c r="AF32" i="3"/>
  <c r="Y11" i="3"/>
  <c r="Q7" i="2"/>
  <c r="O12" i="2"/>
  <c r="K11" i="3"/>
  <c r="H12" i="2"/>
  <c r="H13" i="2" s="1"/>
  <c r="F7" i="3"/>
  <c r="D9" i="2"/>
  <c r="F9" i="2"/>
  <c r="C12" i="2"/>
  <c r="S7" i="3"/>
  <c r="D16" i="2"/>
  <c r="AF11" i="3"/>
  <c r="G32" i="3"/>
  <c r="Z32" i="3"/>
  <c r="D42" i="2"/>
  <c r="Q11" i="3"/>
  <c r="Q32" i="3"/>
  <c r="H7" i="3"/>
  <c r="I7" i="2"/>
  <c r="S12" i="2"/>
  <c r="AB11" i="3"/>
  <c r="R7" i="3"/>
  <c r="V7" i="3"/>
  <c r="U7" i="3"/>
  <c r="Y7" i="3"/>
  <c r="AA11" i="3"/>
  <c r="AC11" i="3"/>
  <c r="N12" i="2"/>
  <c r="I34" i="2"/>
  <c r="K34" i="2"/>
  <c r="R7" i="2"/>
  <c r="AD7" i="3"/>
  <c r="N7" i="3"/>
  <c r="R12" i="2"/>
  <c r="AC32" i="3"/>
  <c r="AB32" i="3"/>
  <c r="V11" i="3"/>
  <c r="AD32" i="3"/>
  <c r="AJ32" i="3"/>
  <c r="F10" i="2"/>
  <c r="D10" i="2"/>
  <c r="H34" i="2"/>
  <c r="H35" i="2" s="1"/>
  <c r="H7" i="2"/>
  <c r="P7" i="3"/>
  <c r="G11" i="3"/>
  <c r="I41" i="2"/>
  <c r="J41" i="2" s="1"/>
  <c r="K41" i="2" s="1"/>
  <c r="L41" i="2" s="1"/>
  <c r="M41" i="2" s="1"/>
  <c r="N41" i="2" s="1"/>
  <c r="O41" i="2" s="1"/>
  <c r="P41" i="2" s="1"/>
  <c r="Q41" i="2" s="1"/>
  <c r="R41" i="2" s="1"/>
  <c r="S41" i="2" s="1"/>
  <c r="U32" i="3"/>
  <c r="AA32" i="3"/>
  <c r="H32" i="3"/>
  <c r="AG32" i="3"/>
  <c r="T32" i="3"/>
  <c r="R11" i="3"/>
  <c r="AD11" i="3"/>
  <c r="F32" i="3"/>
  <c r="L32" i="3"/>
  <c r="K32" i="3"/>
  <c r="R32" i="3"/>
  <c r="AJ11" i="3"/>
  <c r="I11" i="3"/>
  <c r="Y32" i="3"/>
  <c r="J32" i="3"/>
  <c r="AH32" i="3"/>
  <c r="I32" i="3"/>
  <c r="C46" i="2" l="1"/>
  <c r="B20" i="7" s="1"/>
  <c r="C42" i="3"/>
  <c r="AJ42" i="3"/>
  <c r="F42" i="3"/>
  <c r="D7" i="2"/>
  <c r="D8" i="2" s="1"/>
  <c r="O42" i="3"/>
  <c r="L42" i="3"/>
  <c r="U42" i="3"/>
  <c r="Y42" i="3"/>
  <c r="AA42" i="3"/>
  <c r="AH42" i="3"/>
  <c r="V42" i="3"/>
  <c r="S42" i="3"/>
  <c r="Z42" i="3"/>
  <c r="M42" i="3"/>
  <c r="AB42" i="3"/>
  <c r="K42" i="3"/>
  <c r="AE42" i="3"/>
  <c r="AF42" i="3"/>
  <c r="AI42" i="3"/>
  <c r="R42" i="3"/>
  <c r="AC42" i="3"/>
  <c r="H42" i="3"/>
  <c r="W42" i="3"/>
  <c r="T42" i="3"/>
  <c r="X42" i="3"/>
  <c r="N42" i="3"/>
  <c r="P42" i="3"/>
  <c r="AD42" i="3"/>
  <c r="I42" i="3"/>
  <c r="G42" i="3"/>
  <c r="J42" i="3"/>
  <c r="Q42" i="3"/>
  <c r="AG42" i="3"/>
  <c r="F40" i="2"/>
  <c r="M46" i="2"/>
  <c r="M48" i="2" s="1"/>
  <c r="I46" i="2"/>
  <c r="I48" i="2" s="1"/>
  <c r="I35" i="2"/>
  <c r="J35" i="2" s="1"/>
  <c r="K35" i="2" s="1"/>
  <c r="L35" i="2" s="1"/>
  <c r="M35" i="2" s="1"/>
  <c r="N35" i="2" s="1"/>
  <c r="O35" i="2" s="1"/>
  <c r="P35" i="2" s="1"/>
  <c r="Q35" i="2" s="1"/>
  <c r="R35" i="2" s="1"/>
  <c r="S35" i="2" s="1"/>
  <c r="O46" i="2"/>
  <c r="O48" i="2" s="1"/>
  <c r="J46" i="2"/>
  <c r="J48" i="2" s="1"/>
  <c r="R46" i="2"/>
  <c r="R48" i="2" s="1"/>
  <c r="H8" i="2"/>
  <c r="I8" i="2" s="1"/>
  <c r="J8" i="2" s="1"/>
  <c r="K8" i="2" s="1"/>
  <c r="L8" i="2" s="1"/>
  <c r="M8" i="2" s="1"/>
  <c r="N8" i="2" s="1"/>
  <c r="O8" i="2" s="1"/>
  <c r="P8" i="2" s="1"/>
  <c r="Q8" i="2" s="1"/>
  <c r="R8" i="2" s="1"/>
  <c r="H46" i="2"/>
  <c r="H48" i="2" s="1"/>
  <c r="K46" i="2"/>
  <c r="K48" i="2" s="1"/>
  <c r="I13" i="2"/>
  <c r="J13" i="2" s="1"/>
  <c r="K13" i="2" s="1"/>
  <c r="L13" i="2" s="1"/>
  <c r="M13" i="2" s="1"/>
  <c r="N13" i="2" s="1"/>
  <c r="O13" i="2" s="1"/>
  <c r="P13" i="2" s="1"/>
  <c r="Q13" i="2" s="1"/>
  <c r="R13" i="2" s="1"/>
  <c r="S13" i="2" s="1"/>
  <c r="L46" i="2"/>
  <c r="L48" i="2" s="1"/>
  <c r="N46" i="2"/>
  <c r="N48" i="2" s="1"/>
  <c r="F34" i="2"/>
  <c r="D34" i="2"/>
  <c r="D35" i="2" s="1"/>
  <c r="S46" i="2"/>
  <c r="S48" i="2" s="1"/>
  <c r="P46" i="2"/>
  <c r="P48" i="2" s="1"/>
  <c r="D12" i="2"/>
  <c r="D13" i="2" s="1"/>
  <c r="F12" i="2"/>
  <c r="Q46" i="2"/>
  <c r="Q48" i="2" s="1"/>
  <c r="F7" i="2"/>
  <c r="F4" i="2" l="1"/>
  <c r="D4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  <author>Daniela Ribeiro de Oliveira</author>
  </authors>
  <commentList>
    <comment ref="I3123" authorId="0" shapeId="0" xr:uid="{653BF0CB-4084-4607-B623-9627420D7AE5}">
      <text>
        <r>
          <rPr>
            <sz val="11"/>
            <color theme="1"/>
            <rFont val="Calibri"/>
            <family val="2"/>
            <scheme val="minor"/>
          </rPr>
          <t>ILEGÍVEL
======</t>
        </r>
      </text>
    </comment>
    <comment ref="G3767" authorId="1" shapeId="0" xr:uid="{C1D3FB35-0CFE-40CD-B10C-8A7D1E7FE550}">
      <text>
        <r>
          <rPr>
            <b/>
            <sz val="9"/>
            <color indexed="81"/>
            <rFont val="Segoe UI"/>
            <family val="2"/>
          </rPr>
          <t>Daniela Ribeiro de Oliveira:</t>
        </r>
        <r>
          <rPr>
            <sz val="9"/>
            <color indexed="81"/>
            <rFont val="Segoe UI"/>
            <family val="2"/>
          </rPr>
          <t xml:space="preserve">
Faltam duas notas 82025 e 22025</t>
        </r>
      </text>
    </comment>
  </commentList>
</comments>
</file>

<file path=xl/sharedStrings.xml><?xml version="1.0" encoding="utf-8"?>
<sst xmlns="http://schemas.openxmlformats.org/spreadsheetml/2006/main" count="19275" uniqueCount="4052">
  <si>
    <t>Classificação das NOTAS FISCAIS</t>
  </si>
  <si>
    <r>
      <rPr>
        <b/>
        <sz val="10"/>
        <color theme="1"/>
        <rFont val="Verdana"/>
        <family val="2"/>
      </rPr>
      <t xml:space="preserve">Obra: </t>
    </r>
    <r>
      <rPr>
        <sz val="10"/>
        <color theme="1"/>
        <rFont val="Verdana"/>
        <family val="2"/>
      </rPr>
      <t xml:space="preserve">CONSTRUÇÃO DO HOSPITAL INFANTIL - CORA </t>
    </r>
  </si>
  <si>
    <r>
      <rPr>
        <b/>
        <sz val="10"/>
        <color theme="1"/>
        <rFont val="Verdana"/>
        <family val="2"/>
      </rPr>
      <t xml:space="preserve">Local: </t>
    </r>
    <r>
      <rPr>
        <sz val="10"/>
        <color theme="1"/>
        <rFont val="Verdana"/>
        <family val="2"/>
      </rPr>
      <t xml:space="preserve">GOIÂNIA - GO </t>
    </r>
  </si>
  <si>
    <t>TOTAL AVANÇADO:</t>
  </si>
  <si>
    <t>TOTAL A AVANÇAR:</t>
  </si>
  <si>
    <t>2025</t>
  </si>
  <si>
    <t>ITEM</t>
  </si>
  <si>
    <t>ATIVIDADE</t>
  </si>
  <si>
    <t>Valores de NFs</t>
  </si>
  <si>
    <t>%</t>
  </si>
  <si>
    <t>Orçamento (R$)</t>
  </si>
  <si>
    <r>
      <rPr>
        <sz val="14"/>
        <color rgb="FFFFFFFF"/>
        <rFont val="Calibri"/>
        <family val="2"/>
      </rPr>
      <t>Orçamento (R$)</t>
    </r>
    <r>
      <rPr>
        <sz val="10"/>
        <color rgb="FFFFFFFF"/>
        <rFont val="Calibri"/>
        <family val="2"/>
      </rPr>
      <t xml:space="preserve"> RV 07</t>
    </r>
  </si>
  <si>
    <t>1º TRIMESTRE</t>
  </si>
  <si>
    <t>2º TRIMESTRE</t>
  </si>
  <si>
    <t>3º TRIMESTRE</t>
  </si>
  <si>
    <t>4º TRIMESTRE</t>
  </si>
  <si>
    <t>3º BIMESTRE</t>
  </si>
  <si>
    <t>4º BIMESTRE</t>
  </si>
  <si>
    <t>5º BIMESTRE</t>
  </si>
  <si>
    <t>1º BIMESTRE</t>
  </si>
  <si>
    <t>2º BIMESTRE</t>
  </si>
  <si>
    <t>jan/fev/mar</t>
  </si>
  <si>
    <t>abr/mai/jun</t>
  </si>
  <si>
    <t>jul/ago/set</t>
  </si>
  <si>
    <t>out/nov/dez</t>
  </si>
  <si>
    <t>jul/ago</t>
  </si>
  <si>
    <t>set/out</t>
  </si>
  <si>
    <t>nov/dez</t>
  </si>
  <si>
    <t>jan/fev</t>
  </si>
  <si>
    <t>mar/abr</t>
  </si>
  <si>
    <t>mai/jun</t>
  </si>
  <si>
    <t>SERVIÇOS TÉCNICOS | DESPESAS OPERACIONAIS</t>
  </si>
  <si>
    <t>SERVIÇOS TÉCNICOS</t>
  </si>
  <si>
    <t>IMPLANTAÇÃO E OPERAÇÃO DE CANTEIRO</t>
  </si>
  <si>
    <t>OUTROS CUSTOS</t>
  </si>
  <si>
    <t>OBRA CIVIL</t>
  </si>
  <si>
    <t>SERVIÇOS PRELIMINARES DE TERRAPLANAGEM</t>
  </si>
  <si>
    <t>TERRAPLENAGEM</t>
  </si>
  <si>
    <t>FUNDAÇÕES</t>
  </si>
  <si>
    <t>SUPREESTRUTURA</t>
  </si>
  <si>
    <t>ALVENARIAS E DIVISÓRIAS</t>
  </si>
  <si>
    <t>ESQUADRIAS</t>
  </si>
  <si>
    <t>REVESTIMENTOS</t>
  </si>
  <si>
    <t>PISOS</t>
  </si>
  <si>
    <t>FORROS</t>
  </si>
  <si>
    <t>IMPERMEABILIZAÇÕES E ISOLAMENTOS</t>
  </si>
  <si>
    <t>PINTURAS</t>
  </si>
  <si>
    <t>BANCADAS</t>
  </si>
  <si>
    <t>2.13</t>
  </si>
  <si>
    <t>MARCENARIA</t>
  </si>
  <si>
    <t>2.14</t>
  </si>
  <si>
    <t>MOBILIÁRIO - ITEM TRASNFERIDO PARA PLANILHA DE EQUIPAMENTOS</t>
  </si>
  <si>
    <t xml:space="preserve">  -   </t>
  </si>
  <si>
    <t>2.15</t>
  </si>
  <si>
    <t>ELEVADORES</t>
  </si>
  <si>
    <t>2.16</t>
  </si>
  <si>
    <t>COMUNICAÇÃO VISUAL</t>
  </si>
  <si>
    <t>2.17</t>
  </si>
  <si>
    <t>EQUIPAMENTOS E BANCADAS DE COZINHA</t>
  </si>
  <si>
    <t>2.18</t>
  </si>
  <si>
    <t>LOUÇAS, METAIS E ACESSÓRIOS</t>
  </si>
  <si>
    <t>2.19</t>
  </si>
  <si>
    <t>URBANIZAÇÃO E DRENAGEM</t>
  </si>
  <si>
    <t>2.20</t>
  </si>
  <si>
    <t>PAISAGISMO / LIMPEZA</t>
  </si>
  <si>
    <t>INSTALAÇÕES</t>
  </si>
  <si>
    <t>INSTALAÇÕES ELÉTRICAS</t>
  </si>
  <si>
    <t>SISTEMAS ELETRÔNICOS</t>
  </si>
  <si>
    <t>INSTALAÇÕES HIDRÁULICAS</t>
  </si>
  <si>
    <t>SISTEMA DE AR CONDICIONADO, VENTILAÇÃO E EXAUSTÃO MECÂNICA</t>
  </si>
  <si>
    <t>GERENCIAMENTO DE PROJETOS E OBRAS</t>
  </si>
  <si>
    <t>NOTAS NÃO CLASSIFICADAS</t>
  </si>
  <si>
    <t>IMPOSTO</t>
  </si>
  <si>
    <t>IMPOSTO EXCLUSIVO</t>
  </si>
  <si>
    <t xml:space="preserve"> -</t>
  </si>
  <si>
    <t>-</t>
  </si>
  <si>
    <t>TOTAIS</t>
  </si>
  <si>
    <t>TOTAL NF</t>
  </si>
  <si>
    <t xml:space="preserve"> IMPOSTOS EXCLUSIVOS</t>
  </si>
  <si>
    <t>Item</t>
  </si>
  <si>
    <t>Empresa</t>
  </si>
  <si>
    <t>CNPJ</t>
  </si>
  <si>
    <t>Nº NF</t>
  </si>
  <si>
    <t>Arquivo</t>
  </si>
  <si>
    <t>Data</t>
  </si>
  <si>
    <t>Vr Imposto Exclusivo</t>
  </si>
  <si>
    <t>Valor</t>
  </si>
  <si>
    <t>Alocação</t>
  </si>
  <si>
    <t>Alocação 02</t>
  </si>
  <si>
    <t>Alocação 03</t>
  </si>
  <si>
    <t>Alocação 04</t>
  </si>
  <si>
    <t>Alocação 05</t>
  </si>
  <si>
    <t>Valor parcial</t>
  </si>
  <si>
    <t>Ordenação</t>
  </si>
  <si>
    <t>Coluna1</t>
  </si>
  <si>
    <t>Mohr Projetos e Soluções em Estruturas de Aço LTDA ME</t>
  </si>
  <si>
    <t>22.243.180/0001-75</t>
  </si>
  <si>
    <t>397</t>
  </si>
  <si>
    <t>Link</t>
  </si>
  <si>
    <t>396</t>
  </si>
  <si>
    <t>CVD Arquitetura e Interiores LTDA</t>
  </si>
  <si>
    <t>23.300.741/0001-93</t>
  </si>
  <si>
    <t>252</t>
  </si>
  <si>
    <t>Logistar Operador Logistico LTDA</t>
  </si>
  <si>
    <t>33.523.208/0001-44</t>
  </si>
  <si>
    <t>Daniela Rodrigues Santos</t>
  </si>
  <si>
    <t>43.891.813/0001-21</t>
  </si>
  <si>
    <t>942</t>
  </si>
  <si>
    <t>Regional Telhas Ind Com Prods Si</t>
  </si>
  <si>
    <t>01.332.001/0003-68</t>
  </si>
  <si>
    <t>372398</t>
  </si>
  <si>
    <t>Imperial Com de Parf Ferr Maq LTDA</t>
  </si>
  <si>
    <t>01.716.186/0001-42</t>
  </si>
  <si>
    <t>831126</t>
  </si>
  <si>
    <t>Ultramon Ultra Montagens e Construções LTDA</t>
  </si>
  <si>
    <t>00.467.450/0001-99</t>
  </si>
  <si>
    <t>Carolina do Amaral Dall Ovo</t>
  </si>
  <si>
    <t>05.897.742/0001-85</t>
  </si>
  <si>
    <t>236</t>
  </si>
  <si>
    <t>1018</t>
  </si>
  <si>
    <t>Jose Donizete de Souza Eireli</t>
  </si>
  <si>
    <t>37.011.921/0001-60</t>
  </si>
  <si>
    <t>247542</t>
  </si>
  <si>
    <t>Locatec GO Locações Tecnicas Comercio e Transportes LTDA</t>
  </si>
  <si>
    <t>38.651.660/0001-05</t>
  </si>
  <si>
    <t>40379</t>
  </si>
  <si>
    <t>Jamile Golfetto Calixto Pepe - ME</t>
  </si>
  <si>
    <t>19.821.618/0001-40</t>
  </si>
  <si>
    <t>64</t>
  </si>
  <si>
    <t>C E A Dorsa Artes Graficas ME</t>
  </si>
  <si>
    <t>27.275.950/0001-85</t>
  </si>
  <si>
    <t>140</t>
  </si>
  <si>
    <t>Chec Prestação de Serviços de Topografia LTDA</t>
  </si>
  <si>
    <t>01.490.898/0001-96</t>
  </si>
  <si>
    <t>1246</t>
  </si>
  <si>
    <t>1245</t>
  </si>
  <si>
    <t>Etech Engenharia e Arquitetura LTDA</t>
  </si>
  <si>
    <t>35.098.913/0001-77</t>
  </si>
  <si>
    <t>Eng 11 Projetos e Consultoria LTDA</t>
  </si>
  <si>
    <t>13.653.078/0001-57</t>
  </si>
  <si>
    <t>940</t>
  </si>
  <si>
    <t>Paulo Drogomirecki Eireli ME</t>
  </si>
  <si>
    <t>37.886.975/0001-79</t>
  </si>
  <si>
    <t>6969</t>
  </si>
  <si>
    <t>TSR Construtora LTDA</t>
  </si>
  <si>
    <t>14.628.541/0001-08</t>
  </si>
  <si>
    <t>123</t>
  </si>
  <si>
    <t>Mariana de Oliveira Klein</t>
  </si>
  <si>
    <t>30.078.540/0001-59</t>
  </si>
  <si>
    <t>200</t>
  </si>
  <si>
    <t>Conectta Dist Padroes e Materiais Eletricos</t>
  </si>
  <si>
    <t>41.233.324/0001-57</t>
  </si>
  <si>
    <t>376</t>
  </si>
  <si>
    <t>406</t>
  </si>
  <si>
    <t>ISSQN</t>
  </si>
  <si>
    <t>49.150.352/0001-12</t>
  </si>
  <si>
    <t>380</t>
  </si>
  <si>
    <t>Kingspan-Isoeste Construtivos Isotermicos S.A</t>
  </si>
  <si>
    <t>00.289.348/0001-40</t>
  </si>
  <si>
    <t>345504</t>
  </si>
  <si>
    <t>Soluções em Aço Usiminas S.A</t>
  </si>
  <si>
    <t>42.956.441/0002-92</t>
  </si>
  <si>
    <t>330783</t>
  </si>
  <si>
    <t>Siqueira Locação e Contrução LTDA ME</t>
  </si>
  <si>
    <t>09.065.782/0001-11</t>
  </si>
  <si>
    <t>393</t>
  </si>
  <si>
    <t>Gerdau Açominas S.A.</t>
  </si>
  <si>
    <t>17.227.422/0001-05</t>
  </si>
  <si>
    <t>2583034</t>
  </si>
  <si>
    <t>Movi Comercio de Moveis Eireli</t>
  </si>
  <si>
    <t>30.128.224/0001-44</t>
  </si>
  <si>
    <t>4768</t>
  </si>
  <si>
    <t>42.956.411/0030-46</t>
  </si>
  <si>
    <t>27344</t>
  </si>
  <si>
    <t>2583282</t>
  </si>
  <si>
    <t>2583279</t>
  </si>
  <si>
    <t>2583277</t>
  </si>
  <si>
    <t>JP Locações e Serviços LTDA</t>
  </si>
  <si>
    <t>16.509.322/0001-09</t>
  </si>
  <si>
    <t>001</t>
  </si>
  <si>
    <t>SKP Comunicação Visual LTDA</t>
  </si>
  <si>
    <t>44.344.849/0001-58</t>
  </si>
  <si>
    <t>161</t>
  </si>
  <si>
    <t>2584373</t>
  </si>
  <si>
    <t>Tecnoguarda Vigilancia e Segurança LTDA</t>
  </si>
  <si>
    <t>02.361.081/0001-80</t>
  </si>
  <si>
    <t>66028</t>
  </si>
  <si>
    <t>66027</t>
  </si>
  <si>
    <t>Gerdau Aços Longos S.A.</t>
  </si>
  <si>
    <t>07.358.761/0218-32</t>
  </si>
  <si>
    <t>238648</t>
  </si>
  <si>
    <t>238642</t>
  </si>
  <si>
    <t>INSS</t>
  </si>
  <si>
    <t>07.16.23061.1870145-1</t>
  </si>
  <si>
    <t>IR</t>
  </si>
  <si>
    <t>07.01.23046.8573630-6</t>
  </si>
  <si>
    <t>Pis, Cofins e CSLL</t>
  </si>
  <si>
    <t>07.01.23046.86880214-0</t>
  </si>
  <si>
    <t>27499</t>
  </si>
  <si>
    <t>01.716.186/0002-23</t>
  </si>
  <si>
    <t>153148</t>
  </si>
  <si>
    <t>2587497</t>
  </si>
  <si>
    <t>Soloteck Engenharia Geotecnica</t>
  </si>
  <si>
    <t>41.354.664/0001-36</t>
  </si>
  <si>
    <t>179</t>
  </si>
  <si>
    <t>75</t>
  </si>
  <si>
    <t>Myshop Goiania LTDA</t>
  </si>
  <si>
    <t>46.228.311/0001-03</t>
  </si>
  <si>
    <t>262</t>
  </si>
  <si>
    <t>RDG Aços do Brasil S.A</t>
  </si>
  <si>
    <t>27.487.693/0001-45</t>
  </si>
  <si>
    <t>539695</t>
  </si>
  <si>
    <t>239082</t>
  </si>
  <si>
    <t>1234</t>
  </si>
  <si>
    <t>41554</t>
  </si>
  <si>
    <t>28151</t>
  </si>
  <si>
    <t>2595123</t>
  </si>
  <si>
    <t>254</t>
  </si>
  <si>
    <t>Primus Engenharia e Construções LTDA EPP</t>
  </si>
  <si>
    <t>02.386.680/0001-59</t>
  </si>
  <si>
    <t>1656</t>
  </si>
  <si>
    <t>249817</t>
  </si>
  <si>
    <t>249815</t>
  </si>
  <si>
    <t>Ferrari Distribuidora de Combustiveis e Lubri LTDA</t>
  </si>
  <si>
    <t>00.080.130/0001-81</t>
  </si>
  <si>
    <t>5447</t>
  </si>
  <si>
    <t>Imprilux Comunicação Visual LTDA</t>
  </si>
  <si>
    <t>12.923.703/0001-70</t>
  </si>
  <si>
    <t>12320</t>
  </si>
  <si>
    <t>249980</t>
  </si>
  <si>
    <t>239533</t>
  </si>
  <si>
    <t>2602906</t>
  </si>
  <si>
    <t>Cia Industrial H Carlos Schneider</t>
  </si>
  <si>
    <t>84.709.955/0012-65</t>
  </si>
  <si>
    <t>1806136</t>
  </si>
  <si>
    <t>946</t>
  </si>
  <si>
    <t>Mantec Manutenção de Ar Condicionado LTDA</t>
  </si>
  <si>
    <t>20.232.846/0001-64</t>
  </si>
  <si>
    <t>5908</t>
  </si>
  <si>
    <t>125</t>
  </si>
  <si>
    <t>872</t>
  </si>
  <si>
    <t>Equatorial Enérgia</t>
  </si>
  <si>
    <t>01.543.032/0001-04</t>
  </si>
  <si>
    <t>239</t>
  </si>
  <si>
    <t>464</t>
  </si>
  <si>
    <t>2606823</t>
  </si>
  <si>
    <t>66330</t>
  </si>
  <si>
    <t>MBC Estruturas Eireli EPP</t>
  </si>
  <si>
    <t>15.057.397/0001-25</t>
  </si>
  <si>
    <t>442</t>
  </si>
  <si>
    <t>002</t>
  </si>
  <si>
    <t>2607739</t>
  </si>
  <si>
    <t>Aços Continente Industria e Comercio LTDA</t>
  </si>
  <si>
    <t>00.080.714/0002-38</t>
  </si>
  <si>
    <t>207085</t>
  </si>
  <si>
    <t>875</t>
  </si>
  <si>
    <t>874</t>
  </si>
  <si>
    <t>207169</t>
  </si>
  <si>
    <t>207153</t>
  </si>
  <si>
    <t>207149</t>
  </si>
  <si>
    <t>71.62.30747.090385-3</t>
  </si>
  <si>
    <t>07.01.23075.9098609-1</t>
  </si>
  <si>
    <t>07.01.23075.9100528-0</t>
  </si>
  <si>
    <t>29012</t>
  </si>
  <si>
    <t>240232</t>
  </si>
  <si>
    <t>2613272</t>
  </si>
  <si>
    <t>2612635</t>
  </si>
  <si>
    <t>876</t>
  </si>
  <si>
    <t>Brasil Maquinas e Assistencia Tecnica Eireli</t>
  </si>
  <si>
    <t>38.439.324/0001-01</t>
  </si>
  <si>
    <t>2756</t>
  </si>
  <si>
    <t>Isoeste Metálica Ind e Comércio LTDA</t>
  </si>
  <si>
    <t>37.249.299/0001-22</t>
  </si>
  <si>
    <t>54830</t>
  </si>
  <si>
    <t>2615814</t>
  </si>
  <si>
    <t>447</t>
  </si>
  <si>
    <t>6986</t>
  </si>
  <si>
    <t>5793</t>
  </si>
  <si>
    <t>29359</t>
  </si>
  <si>
    <t>5792</t>
  </si>
  <si>
    <t>2620236</t>
  </si>
  <si>
    <t>1815430</t>
  </si>
  <si>
    <t>5809</t>
  </si>
  <si>
    <t>5808</t>
  </si>
  <si>
    <t>Taxa Analises de Plantas de Clinicas e Outras Vig. Sanit.</t>
  </si>
  <si>
    <t>2303.3108.7600.2103.0</t>
  </si>
  <si>
    <t>Taxa de Licença de Aprovação de Projeto - Inicial</t>
  </si>
  <si>
    <t>127.006.6500.0000</t>
  </si>
  <si>
    <t>2303.3108.7600.3314.6</t>
  </si>
  <si>
    <t>848305</t>
  </si>
  <si>
    <t>877</t>
  </si>
  <si>
    <t>471</t>
  </si>
  <si>
    <t>5910</t>
  </si>
  <si>
    <t>Objetiva Atacadista da Construção LTDA</t>
  </si>
  <si>
    <t>05.059.270/0001-91</t>
  </si>
  <si>
    <t>2060023</t>
  </si>
  <si>
    <t>Toledo Ferramentas Comercial LTDA</t>
  </si>
  <si>
    <t>12.276.316/0001-90</t>
  </si>
  <si>
    <t>932</t>
  </si>
  <si>
    <t>Arcontemp Ar Condicionado e Eletrica LTDA</t>
  </si>
  <si>
    <t>00.573.195/0001-69</t>
  </si>
  <si>
    <t>23333</t>
  </si>
  <si>
    <t>878</t>
  </si>
  <si>
    <t>Brasil Madeiras e Materiais para Construções e Acavamentos LTDA</t>
  </si>
  <si>
    <t>45.259.866/0001-50</t>
  </si>
  <si>
    <t>424</t>
  </si>
  <si>
    <t>Perfeinasa Metais LTDA</t>
  </si>
  <si>
    <t>02.270.981/0004-65</t>
  </si>
  <si>
    <t>192189</t>
  </si>
  <si>
    <t>Nativa Saneamento Ambiental LTDA</t>
  </si>
  <si>
    <t>17.204.195/0001-94</t>
  </si>
  <si>
    <t>208045</t>
  </si>
  <si>
    <t>208042</t>
  </si>
  <si>
    <t>41.233.824/0001-57</t>
  </si>
  <si>
    <t>432</t>
  </si>
  <si>
    <t>252136</t>
  </si>
  <si>
    <t>2068006</t>
  </si>
  <si>
    <t>003</t>
  </si>
  <si>
    <t>14.628.641/0001-08</t>
  </si>
  <si>
    <t>126</t>
  </si>
  <si>
    <t>N B Engenharia Comercio e Construções LTDA</t>
  </si>
  <si>
    <t>05.032.133/0001-63</t>
  </si>
  <si>
    <t>421</t>
  </si>
  <si>
    <t>945</t>
  </si>
  <si>
    <t>Colunas Brasil LTDA</t>
  </si>
  <si>
    <t>29.233.837/0001-62</t>
  </si>
  <si>
    <t>8213</t>
  </si>
  <si>
    <t>2634380</t>
  </si>
  <si>
    <t>66811</t>
  </si>
  <si>
    <t>5496</t>
  </si>
  <si>
    <t>452</t>
  </si>
  <si>
    <t>A Locadora Maquinas e Equipamentos LTDA</t>
  </si>
  <si>
    <t>17.419.966/0001-60</t>
  </si>
  <si>
    <t>20113</t>
  </si>
  <si>
    <t>208317</t>
  </si>
  <si>
    <t>71.62.31077.417293-0</t>
  </si>
  <si>
    <t>07.01.23108.9889423-0</t>
  </si>
  <si>
    <t>07.01.23108.9914366-1</t>
  </si>
  <si>
    <t>5848</t>
  </si>
  <si>
    <t>879</t>
  </si>
  <si>
    <t>Realmix Concreto Eireli</t>
  </si>
  <si>
    <t>05.533.482/0001-69</t>
  </si>
  <si>
    <t>100705</t>
  </si>
  <si>
    <t>5850</t>
  </si>
  <si>
    <t>Pollo Moveis para Escritorio LTDA</t>
  </si>
  <si>
    <t>12.993.989/0001-60</t>
  </si>
  <si>
    <t>33403</t>
  </si>
  <si>
    <t>960</t>
  </si>
  <si>
    <t>853755</t>
  </si>
  <si>
    <t>454</t>
  </si>
  <si>
    <t>453</t>
  </si>
  <si>
    <t>2076224</t>
  </si>
  <si>
    <t>2076223</t>
  </si>
  <si>
    <t>880</t>
  </si>
  <si>
    <t>100845</t>
  </si>
  <si>
    <t>8440</t>
  </si>
  <si>
    <t>101028</t>
  </si>
  <si>
    <t>43012</t>
  </si>
  <si>
    <t>258</t>
  </si>
  <si>
    <t>474</t>
  </si>
  <si>
    <t>5951</t>
  </si>
  <si>
    <t>101102</t>
  </si>
  <si>
    <t>101101</t>
  </si>
  <si>
    <t>8468</t>
  </si>
  <si>
    <t>881</t>
  </si>
  <si>
    <t>101144</t>
  </si>
  <si>
    <t>101143</t>
  </si>
  <si>
    <t>Fortes Segurança do Trabalho LTDA ME</t>
  </si>
  <si>
    <t>29.277.932/0001-68</t>
  </si>
  <si>
    <t>665</t>
  </si>
  <si>
    <t>443</t>
  </si>
  <si>
    <t>101184</t>
  </si>
  <si>
    <t>101278</t>
  </si>
  <si>
    <t>101360</t>
  </si>
  <si>
    <t>In9 Engenharia e Construções LTDA</t>
  </si>
  <si>
    <t>27.550.338/0001-73</t>
  </si>
  <si>
    <t>359</t>
  </si>
  <si>
    <t>23622</t>
  </si>
  <si>
    <t>101411</t>
  </si>
  <si>
    <t>6997</t>
  </si>
  <si>
    <t>6995</t>
  </si>
  <si>
    <t>0000.7066.6081.9175.9202.3001</t>
  </si>
  <si>
    <t>67168</t>
  </si>
  <si>
    <t>101466</t>
  </si>
  <si>
    <t>8632</t>
  </si>
  <si>
    <t>101517</t>
  </si>
  <si>
    <t>Saneamento de Goiás S.A.</t>
  </si>
  <si>
    <t>01.616.929/0001-02</t>
  </si>
  <si>
    <t>2197591750</t>
  </si>
  <si>
    <t>004</t>
  </si>
  <si>
    <t>Brasil container e Guindastes LTDA</t>
  </si>
  <si>
    <t>19.796.610/0001-71</t>
  </si>
  <si>
    <t>4977</t>
  </si>
  <si>
    <t>101587</t>
  </si>
  <si>
    <t>457</t>
  </si>
  <si>
    <t>882</t>
  </si>
  <si>
    <t>101727</t>
  </si>
  <si>
    <t>101726</t>
  </si>
  <si>
    <t>5896</t>
  </si>
  <si>
    <t>5895</t>
  </si>
  <si>
    <t>5894</t>
  </si>
  <si>
    <t>101759</t>
  </si>
  <si>
    <t>101758</t>
  </si>
  <si>
    <t>101822</t>
  </si>
  <si>
    <t>101821</t>
  </si>
  <si>
    <t>Madeireira Castor</t>
  </si>
  <si>
    <t>01.427.863/0001-02</t>
  </si>
  <si>
    <t>8966</t>
  </si>
  <si>
    <t>2094816</t>
  </si>
  <si>
    <t>71.62.31395.400929-2</t>
  </si>
  <si>
    <t>07.01.23136.7685966-1</t>
  </si>
  <si>
    <t>07.01.23139.5427877-7</t>
  </si>
  <si>
    <t>8767</t>
  </si>
  <si>
    <t>860072</t>
  </si>
  <si>
    <t>7001</t>
  </si>
  <si>
    <t>5902</t>
  </si>
  <si>
    <t>5901</t>
  </si>
  <si>
    <t>254312</t>
  </si>
  <si>
    <t>Rocha branca Locações Eireli Me</t>
  </si>
  <si>
    <t>05.859.908/0001-79</t>
  </si>
  <si>
    <t>572</t>
  </si>
  <si>
    <t>102014</t>
  </si>
  <si>
    <t>102013</t>
  </si>
  <si>
    <t>102012</t>
  </si>
  <si>
    <t>102011</t>
  </si>
  <si>
    <t>8788</t>
  </si>
  <si>
    <t>79</t>
  </si>
  <si>
    <t>Geobrasil Controle Tecnologia LTDA</t>
  </si>
  <si>
    <t>44.694.380/0001-87</t>
  </si>
  <si>
    <t>184</t>
  </si>
  <si>
    <t>5541</t>
  </si>
  <si>
    <t>254598</t>
  </si>
  <si>
    <t>0000.7066.6081.9175.9202.3003</t>
  </si>
  <si>
    <t>0000.7066.6081.9175.9202.3004</t>
  </si>
  <si>
    <t>0000.7066.6081.9175.9202.3005</t>
  </si>
  <si>
    <t>8914</t>
  </si>
  <si>
    <t>8913</t>
  </si>
  <si>
    <t>254609</t>
  </si>
  <si>
    <t>IN9 Engenharia e Construções LTDA</t>
  </si>
  <si>
    <t>365</t>
  </si>
  <si>
    <t>102248</t>
  </si>
  <si>
    <t>102339</t>
  </si>
  <si>
    <t>45415</t>
  </si>
  <si>
    <t>8994</t>
  </si>
  <si>
    <t>260</t>
  </si>
  <si>
    <t>478</t>
  </si>
  <si>
    <t>883</t>
  </si>
  <si>
    <t>956</t>
  </si>
  <si>
    <t>427</t>
  </si>
  <si>
    <t>102445</t>
  </si>
  <si>
    <t>1718</t>
  </si>
  <si>
    <t>463</t>
  </si>
  <si>
    <t>678</t>
  </si>
  <si>
    <t>5926</t>
  </si>
  <si>
    <t>5925</t>
  </si>
  <si>
    <t>77</t>
  </si>
  <si>
    <t>127</t>
  </si>
  <si>
    <t>884</t>
  </si>
  <si>
    <t>102644</t>
  </si>
  <si>
    <t>255536</t>
  </si>
  <si>
    <t>255532</t>
  </si>
  <si>
    <t>Valni Nunes Vieira Lino LTDA</t>
  </si>
  <si>
    <t>35.215.957/0001-30</t>
  </si>
  <si>
    <t>2245</t>
  </si>
  <si>
    <t>102705</t>
  </si>
  <si>
    <t>255593</t>
  </si>
  <si>
    <t>255578</t>
  </si>
  <si>
    <t>5931</t>
  </si>
  <si>
    <t>465</t>
  </si>
  <si>
    <t>BR Estruturas Metálicas Eireli ME</t>
  </si>
  <si>
    <t>09.144.250/0001-70</t>
  </si>
  <si>
    <t>34636</t>
  </si>
  <si>
    <t>0000.7066.6081.9175.9202.3008</t>
  </si>
  <si>
    <t>0000.7066.6081.9175.9202.3009</t>
  </si>
  <si>
    <t>0000.7066.6081.9175.9202.3010</t>
  </si>
  <si>
    <t>0000.7066.6081.9175.9202.3006</t>
  </si>
  <si>
    <t>0000.7066.6081.9175.9202.3007</t>
  </si>
  <si>
    <t>0000.7066.6081.9175.9202.3011</t>
  </si>
  <si>
    <t>0000.7066.6081.9175.9202.3014</t>
  </si>
  <si>
    <t>0000.7066.6081.9175.9202.3013</t>
  </si>
  <si>
    <t>102772</t>
  </si>
  <si>
    <t>5933</t>
  </si>
  <si>
    <t>2200129601</t>
  </si>
  <si>
    <t>67529</t>
  </si>
  <si>
    <t>885</t>
  </si>
  <si>
    <t>102853</t>
  </si>
  <si>
    <t>005</t>
  </si>
  <si>
    <t>1321</t>
  </si>
  <si>
    <t>5032</t>
  </si>
  <si>
    <t>23952</t>
  </si>
  <si>
    <t>1738</t>
  </si>
  <si>
    <t>102967</t>
  </si>
  <si>
    <t>102966</t>
  </si>
  <si>
    <t>466</t>
  </si>
  <si>
    <t>20466</t>
  </si>
  <si>
    <t>103078</t>
  </si>
  <si>
    <t>103077</t>
  </si>
  <si>
    <t>103076</t>
  </si>
  <si>
    <t>103075</t>
  </si>
  <si>
    <t>5948</t>
  </si>
  <si>
    <t>07.01.23167.0166638-2</t>
  </si>
  <si>
    <t>07.01.23167.0253338-6</t>
  </si>
  <si>
    <t>256368</t>
  </si>
  <si>
    <t>49.150.352/0046-14</t>
  </si>
  <si>
    <t>44</t>
  </si>
  <si>
    <t>103176</t>
  </si>
  <si>
    <t>103175</t>
  </si>
  <si>
    <t>103178</t>
  </si>
  <si>
    <t>103177</t>
  </si>
  <si>
    <t>Metalurgica Barra do Pira</t>
  </si>
  <si>
    <t>28.566.933/0001-60</t>
  </si>
  <si>
    <t>137945</t>
  </si>
  <si>
    <t>137944</t>
  </si>
  <si>
    <t>137943</t>
  </si>
  <si>
    <t>137942</t>
  </si>
  <si>
    <t>103263</t>
  </si>
  <si>
    <t>103262</t>
  </si>
  <si>
    <t>103261</t>
  </si>
  <si>
    <t>138039</t>
  </si>
  <si>
    <t>138007</t>
  </si>
  <si>
    <t>138006</t>
  </si>
  <si>
    <t>001308957-001</t>
  </si>
  <si>
    <t>07.358.761/0001-69</t>
  </si>
  <si>
    <t>001309328-001</t>
  </si>
  <si>
    <t>0000.7066.6081.9175.9202.3015</t>
  </si>
  <si>
    <t>0000.7066.6081.9175.9202.3018</t>
  </si>
  <si>
    <t>0000.7066.6081.9175.9202.3017</t>
  </si>
  <si>
    <t>0000.7066.6081.9175.9202.3016</t>
  </si>
  <si>
    <t>103353</t>
  </si>
  <si>
    <t>103352</t>
  </si>
  <si>
    <t>577</t>
  </si>
  <si>
    <t>103439</t>
  </si>
  <si>
    <t>103438</t>
  </si>
  <si>
    <t>2979</t>
  </si>
  <si>
    <t>9533</t>
  </si>
  <si>
    <t>9531</t>
  </si>
  <si>
    <t>9530</t>
  </si>
  <si>
    <t>582</t>
  </si>
  <si>
    <t>581</t>
  </si>
  <si>
    <t>Taxa Expedição de Alvaras - AMMA</t>
  </si>
  <si>
    <t>2306.3008.9300.1608.2</t>
  </si>
  <si>
    <t>103536</t>
  </si>
  <si>
    <t>103534</t>
  </si>
  <si>
    <t>103537</t>
  </si>
  <si>
    <t>103535</t>
  </si>
  <si>
    <t>45473</t>
  </si>
  <si>
    <t>482</t>
  </si>
  <si>
    <t>886</t>
  </si>
  <si>
    <t>CAD Impressões Graficas LTDA ME</t>
  </si>
  <si>
    <t>18.057.256/0001-09</t>
  </si>
  <si>
    <t>20453</t>
  </si>
  <si>
    <t>103646</t>
  </si>
  <si>
    <t>103644</t>
  </si>
  <si>
    <t>261</t>
  </si>
  <si>
    <t>Brasil Container e Guindastes LTDA</t>
  </si>
  <si>
    <t>5102</t>
  </si>
  <si>
    <t>9633</t>
  </si>
  <si>
    <t>5980</t>
  </si>
  <si>
    <t>02.270.981/0001-12</t>
  </si>
  <si>
    <t>309200</t>
  </si>
  <si>
    <t>Quality Industria e Comercio de Produtos para Limpeza LTDA</t>
  </si>
  <si>
    <t>10.231.598/0001-83</t>
  </si>
  <si>
    <t>23330</t>
  </si>
  <si>
    <t>198279</t>
  </si>
  <si>
    <t>103745</t>
  </si>
  <si>
    <t>103746</t>
  </si>
  <si>
    <t>103747</t>
  </si>
  <si>
    <t>03.520.933/0001-06</t>
  </si>
  <si>
    <t>0000.0892.0512.4148.5520.2300.1</t>
  </si>
  <si>
    <t>429</t>
  </si>
  <si>
    <t>703</t>
  </si>
  <si>
    <t>9681</t>
  </si>
  <si>
    <t>198443</t>
  </si>
  <si>
    <t>Bomfim Serviços e Engenharia LTDA</t>
  </si>
  <si>
    <t>42.025.214/0001-62</t>
  </si>
  <si>
    <t>57</t>
  </si>
  <si>
    <t>24128</t>
  </si>
  <si>
    <t>103852</t>
  </si>
  <si>
    <t>103851</t>
  </si>
  <si>
    <t>Comercial Contorno Materiais para Construção LTDA</t>
  </si>
  <si>
    <t>06.209.824/0001-52</t>
  </si>
  <si>
    <t>276192</t>
  </si>
  <si>
    <t>276191</t>
  </si>
  <si>
    <t>257664</t>
  </si>
  <si>
    <t>0000.7066.6081.9175.9202.3019</t>
  </si>
  <si>
    <t>0000.7066.6081.9175.9202.3025</t>
  </si>
  <si>
    <t>0000.7066.6081.9175.9202.3023</t>
  </si>
  <si>
    <t>0000.7066.6081.9175.9202.3021</t>
  </si>
  <si>
    <t>0000.7066.6081.9175.9202.3024</t>
  </si>
  <si>
    <t>0000.7066.6081.9175.9202.3022</t>
  </si>
  <si>
    <t>103947</t>
  </si>
  <si>
    <t>103946</t>
  </si>
  <si>
    <t>49.156.352/0001-12</t>
  </si>
  <si>
    <t>383729</t>
  </si>
  <si>
    <t>4811</t>
  </si>
  <si>
    <t>887</t>
  </si>
  <si>
    <t>104049</t>
  </si>
  <si>
    <t>104048</t>
  </si>
  <si>
    <t>473</t>
  </si>
  <si>
    <t>0000.7066.6081.9175.9202.3026</t>
  </si>
  <si>
    <t>0000.7066.6081.9175.9202.3027</t>
  </si>
  <si>
    <t>5999</t>
  </si>
  <si>
    <t>006</t>
  </si>
  <si>
    <t>67916</t>
  </si>
  <si>
    <t>104126</t>
  </si>
  <si>
    <t>618</t>
  </si>
  <si>
    <t>104225</t>
  </si>
  <si>
    <t>104124</t>
  </si>
  <si>
    <t>104224</t>
  </si>
  <si>
    <t>276778</t>
  </si>
  <si>
    <t>276777</t>
  </si>
  <si>
    <t>276776</t>
  </si>
  <si>
    <t>276503</t>
  </si>
  <si>
    <t>Imperio Comercio de Equipamentos e Ferramentas LTDA</t>
  </si>
  <si>
    <t>37.443.693/0001-05</t>
  </si>
  <si>
    <t>2503</t>
  </si>
  <si>
    <t>234</t>
  </si>
  <si>
    <t>Emporio Dreams Comercio Unipessoal LTDA</t>
  </si>
  <si>
    <t>34.818.888/0001-96</t>
  </si>
  <si>
    <t>2455</t>
  </si>
  <si>
    <t>2143707</t>
  </si>
  <si>
    <t>1861926</t>
  </si>
  <si>
    <t>Proassp Assessoria &amp; Projetos LTDA EPP</t>
  </si>
  <si>
    <t>55.051.205/0001-99</t>
  </si>
  <si>
    <t>13902</t>
  </si>
  <si>
    <t>104342</t>
  </si>
  <si>
    <t>104341</t>
  </si>
  <si>
    <t>104343</t>
  </si>
  <si>
    <t>71.62.32016.952596-0</t>
  </si>
  <si>
    <t>07.01.23199.0796993-8</t>
  </si>
  <si>
    <t>07.01.23198.9885953-5</t>
  </si>
  <si>
    <t>876621</t>
  </si>
  <si>
    <t>2145950</t>
  </si>
  <si>
    <t>199562</t>
  </si>
  <si>
    <t>9938</t>
  </si>
  <si>
    <t>Primicias Papeis e Utl LTDA EPP</t>
  </si>
  <si>
    <t>06.338.087/0001-98</t>
  </si>
  <si>
    <t>73816</t>
  </si>
  <si>
    <t>7012</t>
  </si>
  <si>
    <t>258708</t>
  </si>
  <si>
    <t>888</t>
  </si>
  <si>
    <t>247668</t>
  </si>
  <si>
    <t>247667</t>
  </si>
  <si>
    <t>FCH Pro Engenharia LTDA EPP</t>
  </si>
  <si>
    <t>15.343.269/0001-48</t>
  </si>
  <si>
    <t>973</t>
  </si>
  <si>
    <t>Smart Steel Serviços de Montagem Eireli</t>
  </si>
  <si>
    <t>31.264.378/0001-26</t>
  </si>
  <si>
    <t>191</t>
  </si>
  <si>
    <t>199906</t>
  </si>
  <si>
    <t>192</t>
  </si>
  <si>
    <t>Vera Cruz Materiais de Construção LTDA</t>
  </si>
  <si>
    <t>01.165.335/0001-22</t>
  </si>
  <si>
    <t>69480</t>
  </si>
  <si>
    <t>69479</t>
  </si>
  <si>
    <t>6044</t>
  </si>
  <si>
    <t>247916</t>
  </si>
  <si>
    <t>104724</t>
  </si>
  <si>
    <t>104723</t>
  </si>
  <si>
    <t>259141</t>
  </si>
  <si>
    <t>2538</t>
  </si>
  <si>
    <t>56916</t>
  </si>
  <si>
    <t>635</t>
  </si>
  <si>
    <t>1867545</t>
  </si>
  <si>
    <t>1143</t>
  </si>
  <si>
    <t>488</t>
  </si>
  <si>
    <t>0000.7066.6081.9175.9202.3028</t>
  </si>
  <si>
    <t>1761</t>
  </si>
  <si>
    <t>104955</t>
  </si>
  <si>
    <t>1868820</t>
  </si>
  <si>
    <t>2157224</t>
  </si>
  <si>
    <t>2157223</t>
  </si>
  <si>
    <t>140560</t>
  </si>
  <si>
    <t>0000.7066.6081.9175.9202.3037</t>
  </si>
  <si>
    <t>105059</t>
  </si>
  <si>
    <t>Taxa de Expediente de Serviços Diversos</t>
  </si>
  <si>
    <t>625.200-1</t>
  </si>
  <si>
    <t>2311.2201.6100.0373.9</t>
  </si>
  <si>
    <t>20745</t>
  </si>
  <si>
    <t>259829</t>
  </si>
  <si>
    <t>259819</t>
  </si>
  <si>
    <t>10112</t>
  </si>
  <si>
    <t>Matsuoka Industria e Comercio de Artefatos de Cimento</t>
  </si>
  <si>
    <t>01.601.356/0001-43</t>
  </si>
  <si>
    <t>SMF Projetos e Engenharia LTDA</t>
  </si>
  <si>
    <t>50.066.244/0001-45</t>
  </si>
  <si>
    <t>4</t>
  </si>
  <si>
    <t>584</t>
  </si>
  <si>
    <t>891</t>
  </si>
  <si>
    <t>890</t>
  </si>
  <si>
    <t>715</t>
  </si>
  <si>
    <t>24343</t>
  </si>
  <si>
    <t>2161742</t>
  </si>
  <si>
    <t>0000.7066.6081.9175.9202.3034</t>
  </si>
  <si>
    <t>0000.7066.6081.9175.9202.3031</t>
  </si>
  <si>
    <t>0000.7066.6081.9175.9202.3033</t>
  </si>
  <si>
    <t>0000.7066.6081.9175.9202.3030</t>
  </si>
  <si>
    <t>0000.7066.6081.9175.9202.3029</t>
  </si>
  <si>
    <t>24/000000001399063-4</t>
  </si>
  <si>
    <t>0000.7066.6081.9175.9202.3036</t>
  </si>
  <si>
    <t>0000.7066.6081.9175.9202.3038</t>
  </si>
  <si>
    <t>0000.7066.6081.9175.9202.3040</t>
  </si>
  <si>
    <t>1358</t>
  </si>
  <si>
    <t>260099</t>
  </si>
  <si>
    <t>141115</t>
  </si>
  <si>
    <t>141114</t>
  </si>
  <si>
    <t>141113</t>
  </si>
  <si>
    <t>105336</t>
  </si>
  <si>
    <t>6069</t>
  </si>
  <si>
    <t>6068</t>
  </si>
  <si>
    <t>6067</t>
  </si>
  <si>
    <t>4915035200112</t>
  </si>
  <si>
    <t>60</t>
  </si>
  <si>
    <t>68539</t>
  </si>
  <si>
    <t>105428</t>
  </si>
  <si>
    <t>Madereira Wood Fort LTDA</t>
  </si>
  <si>
    <t>01.647.381/0001-68</t>
  </si>
  <si>
    <t>67985</t>
  </si>
  <si>
    <t>260340</t>
  </si>
  <si>
    <t>007</t>
  </si>
  <si>
    <t>3419</t>
  </si>
  <si>
    <t>2776</t>
  </si>
  <si>
    <t>1769</t>
  </si>
  <si>
    <t>105512</t>
  </si>
  <si>
    <t>10304</t>
  </si>
  <si>
    <t>884773</t>
  </si>
  <si>
    <t>141625</t>
  </si>
  <si>
    <t>141624</t>
  </si>
  <si>
    <t>141623</t>
  </si>
  <si>
    <t>Sousa Naves Industria e Comercio de Fe</t>
  </si>
  <si>
    <t>24.544.580/0001-46</t>
  </si>
  <si>
    <t>107275</t>
  </si>
  <si>
    <t>107240</t>
  </si>
  <si>
    <t>07.16.23230.9168034-3</t>
  </si>
  <si>
    <t>07.01.23227.3111081-6</t>
  </si>
  <si>
    <t>07.01.23227.3240686-7</t>
  </si>
  <si>
    <t>0000.7066.6081.9175.9202.3039</t>
  </si>
  <si>
    <t>201850</t>
  </si>
  <si>
    <t>105708</t>
  </si>
  <si>
    <t>Carvalho Comercio e Serviços de Forros e Divisorias LTDA ME</t>
  </si>
  <si>
    <t>18.445.807/0001-01</t>
  </si>
  <si>
    <t>3080</t>
  </si>
  <si>
    <t>0000.7066.6081.9175.9202.3041</t>
  </si>
  <si>
    <t>107606</t>
  </si>
  <si>
    <t>Marcos Vinicius Cirqueira Barbosa 01626948143</t>
  </si>
  <si>
    <t>20.508.613/0001-41</t>
  </si>
  <si>
    <t>68</t>
  </si>
  <si>
    <t>105804</t>
  </si>
  <si>
    <t>261094</t>
  </si>
  <si>
    <t>5258</t>
  </si>
  <si>
    <t>360729</t>
  </si>
  <si>
    <t>2888</t>
  </si>
  <si>
    <t>6091</t>
  </si>
  <si>
    <t>6090</t>
  </si>
  <si>
    <t>6089</t>
  </si>
  <si>
    <t>2175480</t>
  </si>
  <si>
    <t>105980</t>
  </si>
  <si>
    <t>3478</t>
  </si>
  <si>
    <t>R C De Freitas Serviços LTDA</t>
  </si>
  <si>
    <t>14.255.314/0001-40</t>
  </si>
  <si>
    <t>1227</t>
  </si>
  <si>
    <t>892</t>
  </si>
  <si>
    <t>Ta Luiz Eletrônica LTDA</t>
  </si>
  <si>
    <t>18.152.528/0002-22</t>
  </si>
  <si>
    <t>13096</t>
  </si>
  <si>
    <t>9000.0000.0029.1837-4</t>
  </si>
  <si>
    <t>5797</t>
  </si>
  <si>
    <t>261786</t>
  </si>
  <si>
    <t>108483</t>
  </si>
  <si>
    <t>983</t>
  </si>
  <si>
    <t>494</t>
  </si>
  <si>
    <t>Soluções Integradas em Arquitetura e Engenharia LTDA</t>
  </si>
  <si>
    <t>47.017.916/0001-18</t>
  </si>
  <si>
    <t>32</t>
  </si>
  <si>
    <t>Real Soluções Digitais LTDA</t>
  </si>
  <si>
    <t>28.925.640/0001-21</t>
  </si>
  <si>
    <t>202300000015434</t>
  </si>
  <si>
    <t>1382</t>
  </si>
  <si>
    <t>106246</t>
  </si>
  <si>
    <t>Votorantim Cimentos S.A</t>
  </si>
  <si>
    <t>01.637.895/0113-39</t>
  </si>
  <si>
    <t>310982</t>
  </si>
  <si>
    <t>595</t>
  </si>
  <si>
    <t>724</t>
  </si>
  <si>
    <t>JCM Niteroi Refrigeração LTDA</t>
  </si>
  <si>
    <t>08.824.171/0043-04</t>
  </si>
  <si>
    <t>39865</t>
  </si>
  <si>
    <t>Multistar Industria e Comercio LTDA</t>
  </si>
  <si>
    <t>03.287.370/0002-20</t>
  </si>
  <si>
    <t>154685</t>
  </si>
  <si>
    <t>68916</t>
  </si>
  <si>
    <t>RS Comercio de Bombas LTDA</t>
  </si>
  <si>
    <t>06.110.229/0001-65</t>
  </si>
  <si>
    <t>18694</t>
  </si>
  <si>
    <t>106443</t>
  </si>
  <si>
    <t>10595</t>
  </si>
  <si>
    <t>0000.7066.6081.9175.9202.3042</t>
  </si>
  <si>
    <t>0000.7066.6081.9175.9202.3045</t>
  </si>
  <si>
    <t>0000.7066.6081.9175.9202.3044</t>
  </si>
  <si>
    <t>0000.7066.6081.9175.9202.3043</t>
  </si>
  <si>
    <t>Traydus Climatização Industria e Comercio LTDA</t>
  </si>
  <si>
    <t>02.659.509/0001-76</t>
  </si>
  <si>
    <t>10023</t>
  </si>
  <si>
    <t>433</t>
  </si>
  <si>
    <t>Fluxo Engenharia Sustentavel Eireli</t>
  </si>
  <si>
    <t>37.468.874/0001-88</t>
  </si>
  <si>
    <t>281</t>
  </si>
  <si>
    <t>481</t>
  </si>
  <si>
    <t>893</t>
  </si>
  <si>
    <t>Hirabayashi Ind e Com Import e Export de Prod Siderurgicos</t>
  </si>
  <si>
    <t>04.279.514/0001-89</t>
  </si>
  <si>
    <t>7505</t>
  </si>
  <si>
    <t>Gard Projetos e Engenharia LTDA</t>
  </si>
  <si>
    <t>29.549.294/0001-97</t>
  </si>
  <si>
    <t>286</t>
  </si>
  <si>
    <t>13176</t>
  </si>
  <si>
    <t>106672</t>
  </si>
  <si>
    <t>106671</t>
  </si>
  <si>
    <t>Madereira Cerne LTDA</t>
  </si>
  <si>
    <t>46.883.212/0001-65</t>
  </si>
  <si>
    <t>94</t>
  </si>
  <si>
    <t>3564</t>
  </si>
  <si>
    <t>Protefer Proteção e Ferramentas Eireli</t>
  </si>
  <si>
    <t>08.699.982/0001-63</t>
  </si>
  <si>
    <t>178727</t>
  </si>
  <si>
    <t>10676</t>
  </si>
  <si>
    <t>Thiago Oliveira Santos 02921099110</t>
  </si>
  <si>
    <t>17.204.976/0001-89</t>
  </si>
  <si>
    <t>106770</t>
  </si>
  <si>
    <t>5</t>
  </si>
  <si>
    <t>106864</t>
  </si>
  <si>
    <t>106863</t>
  </si>
  <si>
    <t>Solução Mat Limpeza, Higiene, Ferramentas e EPI Eireli EPP</t>
  </si>
  <si>
    <t>22.633.039/0001-89</t>
  </si>
  <si>
    <t>28875</t>
  </si>
  <si>
    <t>106975</t>
  </si>
  <si>
    <t>106974</t>
  </si>
  <si>
    <t>106973</t>
  </si>
  <si>
    <t>894</t>
  </si>
  <si>
    <t>Madereira Vitória</t>
  </si>
  <si>
    <t>46.110.213/0001-77</t>
  </si>
  <si>
    <t>Global Service Limpeza e Conservação LTDA</t>
  </si>
  <si>
    <t>08.836.495/0001-03</t>
  </si>
  <si>
    <t>66444</t>
  </si>
  <si>
    <t>25639</t>
  </si>
  <si>
    <t>62</t>
  </si>
  <si>
    <t>30.040.469 Aromizo Jose de Santana Junior</t>
  </si>
  <si>
    <t>30.040.469/0001-15</t>
  </si>
  <si>
    <t>2</t>
  </si>
  <si>
    <t>107175</t>
  </si>
  <si>
    <t>107174</t>
  </si>
  <si>
    <t>Agrometal Comercial de Ferragens LTDA</t>
  </si>
  <si>
    <t>48.539.548/0007-26</t>
  </si>
  <si>
    <t>308450</t>
  </si>
  <si>
    <t>308421</t>
  </si>
  <si>
    <t>245</t>
  </si>
  <si>
    <t>5697</t>
  </si>
  <si>
    <t>Wurth do brasil Peças e Fixação LTDA</t>
  </si>
  <si>
    <t>43.648.971/0001-55</t>
  </si>
  <si>
    <t>583159</t>
  </si>
  <si>
    <t>Elecon Industria e Comercio LTDA</t>
  </si>
  <si>
    <t>43.486.604/0001-00</t>
  </si>
  <si>
    <t>294708</t>
  </si>
  <si>
    <t>47208</t>
  </si>
  <si>
    <t>500</t>
  </si>
  <si>
    <t>Power Matic Dutos e Acessorios</t>
  </si>
  <si>
    <t>13.180.491/0001-41</t>
  </si>
  <si>
    <t>5009</t>
  </si>
  <si>
    <t>Shock Metais Não Ferrosos LTDA</t>
  </si>
  <si>
    <t>54.800.768/0001-79</t>
  </si>
  <si>
    <t>372144</t>
  </si>
  <si>
    <t>Tempmaster Refrigeração Industrial LTDA</t>
  </si>
  <si>
    <t>00.140.190/0001-42</t>
  </si>
  <si>
    <t>29533</t>
  </si>
  <si>
    <t>264097</t>
  </si>
  <si>
    <t>264085</t>
  </si>
  <si>
    <t>Armstrong Fluid Technology do Brasil Ind e Com LTDA</t>
  </si>
  <si>
    <t>14.511.627/0001-11</t>
  </si>
  <si>
    <t>2397</t>
  </si>
  <si>
    <t>Jelly Fish Soluções Term Icas LTDA</t>
  </si>
  <si>
    <t>14.383.968/0001-59</t>
  </si>
  <si>
    <t>23507</t>
  </si>
  <si>
    <t>13219</t>
  </si>
  <si>
    <t>21134</t>
  </si>
  <si>
    <t>BotaFora Entulho LTDA ME</t>
  </si>
  <si>
    <t>03.723.650/0001-53</t>
  </si>
  <si>
    <t>2974</t>
  </si>
  <si>
    <t>107469</t>
  </si>
  <si>
    <t>107468</t>
  </si>
  <si>
    <t>SA Comercio e Representação de Materiais Elêtricos LTDA</t>
  </si>
  <si>
    <t>44.265.176/0001-40</t>
  </si>
  <si>
    <t>85</t>
  </si>
  <si>
    <t>Corp Plastik Industrial LTDA</t>
  </si>
  <si>
    <t>67.731.091/0001-06</t>
  </si>
  <si>
    <t>269785</t>
  </si>
  <si>
    <t>SMP Valvulas e Conexões Industriais LTDA</t>
  </si>
  <si>
    <t>41.245.991/0001-50</t>
  </si>
  <si>
    <t>1308</t>
  </si>
  <si>
    <t>310344</t>
  </si>
  <si>
    <t>310342</t>
  </si>
  <si>
    <t>310340</t>
  </si>
  <si>
    <t>310338</t>
  </si>
  <si>
    <t>Evoc Componentes para Ar Condicionado Central LTDA</t>
  </si>
  <si>
    <t>49.756.332/0001-90</t>
  </si>
  <si>
    <t>107562</t>
  </si>
  <si>
    <t>107561</t>
  </si>
  <si>
    <t>107560</t>
  </si>
  <si>
    <t>88</t>
  </si>
  <si>
    <t>87</t>
  </si>
  <si>
    <t>310394</t>
  </si>
  <si>
    <t>ACC Locadora de Equipamentos LTDA</t>
  </si>
  <si>
    <t>14.444.366/0001-64</t>
  </si>
  <si>
    <t>7520</t>
  </si>
  <si>
    <t>0000.7066.6081.9175.9202.3047</t>
  </si>
  <si>
    <t>0000.7066.6081.9175.9202.3048</t>
  </si>
  <si>
    <t>0000.7066.6081.9175.9202.3046</t>
  </si>
  <si>
    <t>Santa Luiza</t>
  </si>
  <si>
    <t>03.391.772/0001-90</t>
  </si>
  <si>
    <t>59398</t>
  </si>
  <si>
    <t>755</t>
  </si>
  <si>
    <t>6166</t>
  </si>
  <si>
    <t>264796</t>
  </si>
  <si>
    <t>895</t>
  </si>
  <si>
    <t>021</t>
  </si>
  <si>
    <t>009</t>
  </si>
  <si>
    <t>70354</t>
  </si>
  <si>
    <t>207</t>
  </si>
  <si>
    <t>896</t>
  </si>
  <si>
    <t>3074</t>
  </si>
  <si>
    <t>502</t>
  </si>
  <si>
    <t>69411</t>
  </si>
  <si>
    <t>107984</t>
  </si>
  <si>
    <t>107983</t>
  </si>
  <si>
    <t>Springer Carrier LTDA</t>
  </si>
  <si>
    <t>10.948.651/0001-61</t>
  </si>
  <si>
    <t>788969</t>
  </si>
  <si>
    <t>611089</t>
  </si>
  <si>
    <t>Myshop Purificadores LTDA</t>
  </si>
  <si>
    <t>29.962.667/0001-57</t>
  </si>
  <si>
    <t>10084</t>
  </si>
  <si>
    <t>Plack Atacadista de Materiais para Cons</t>
  </si>
  <si>
    <t>18.267.572/0001-05</t>
  </si>
  <si>
    <t>69306</t>
  </si>
  <si>
    <t>265274</t>
  </si>
  <si>
    <t>2219965</t>
  </si>
  <si>
    <t>437</t>
  </si>
  <si>
    <t>108086</t>
  </si>
  <si>
    <t>108085</t>
  </si>
  <si>
    <t>2220755</t>
  </si>
  <si>
    <t>789570</t>
  </si>
  <si>
    <t>789569</t>
  </si>
  <si>
    <t>GT Comercial Importadora e Serviços LTDA</t>
  </si>
  <si>
    <t>24.829.668/0001-04</t>
  </si>
  <si>
    <t>3073</t>
  </si>
  <si>
    <t>Nova Montagem e Manutenção em Equipamentos LTDA ME</t>
  </si>
  <si>
    <t>21.878.346/0001/67</t>
  </si>
  <si>
    <t>2532</t>
  </si>
  <si>
    <t>Tecno Fluidos Sistemas de Condução LTDA</t>
  </si>
  <si>
    <t>02.990.846/0001-41</t>
  </si>
  <si>
    <t>144002</t>
  </si>
  <si>
    <t>108334</t>
  </si>
  <si>
    <t>108333</t>
  </si>
  <si>
    <t>7046</t>
  </si>
  <si>
    <t>Motta Soluções Tubulares LTDA</t>
  </si>
  <si>
    <t>57.643.645/0004-02</t>
  </si>
  <si>
    <t>68485</t>
  </si>
  <si>
    <t>297020</t>
  </si>
  <si>
    <t>297019</t>
  </si>
  <si>
    <t>297018</t>
  </si>
  <si>
    <t>284000</t>
  </si>
  <si>
    <t>37875</t>
  </si>
  <si>
    <t>Primavera Utilidades e Presentes UTDA Papelaria e Distribuidora Primavera</t>
  </si>
  <si>
    <t>74.137.993/0001-84</t>
  </si>
  <si>
    <t>32862</t>
  </si>
  <si>
    <t>144326</t>
  </si>
  <si>
    <t>Dips Distrib de Prod Eletronicos LTDA</t>
  </si>
  <si>
    <t>36.868.975/0004-81</t>
  </si>
  <si>
    <t>139148</t>
  </si>
  <si>
    <t>316052</t>
  </si>
  <si>
    <t>316049</t>
  </si>
  <si>
    <t>315909</t>
  </si>
  <si>
    <t>1816</t>
  </si>
  <si>
    <t>1367</t>
  </si>
  <si>
    <t>Capital Ar Condicionado LTDA ME</t>
  </si>
  <si>
    <t>32.313.993/0001-48</t>
  </si>
  <si>
    <t>1228</t>
  </si>
  <si>
    <t>45</t>
  </si>
  <si>
    <t>13295</t>
  </si>
  <si>
    <t>Castro e Cruz Comercio LTDA ME</t>
  </si>
  <si>
    <t>22.964.701/0001-83</t>
  </si>
  <si>
    <t>13209</t>
  </si>
  <si>
    <t>21337</t>
  </si>
  <si>
    <t>Ajel Construtora LTDA</t>
  </si>
  <si>
    <t>07.691.821/0001-60</t>
  </si>
  <si>
    <t>90378</t>
  </si>
  <si>
    <t>Ajel Materiais Elétricos LTDA</t>
  </si>
  <si>
    <t>01.816.875/0001-29</t>
  </si>
  <si>
    <t>867712</t>
  </si>
  <si>
    <t>2234562</t>
  </si>
  <si>
    <t>2234052</t>
  </si>
  <si>
    <t>Ajel Montagem e Automação Ind LTDA</t>
  </si>
  <si>
    <t>09.533.616/0001-00</t>
  </si>
  <si>
    <t>184252</t>
  </si>
  <si>
    <t>144626</t>
  </si>
  <si>
    <t>Papelaria e Livraria Universo Eireli EPP</t>
  </si>
  <si>
    <t>04.292.064/0001-64</t>
  </si>
  <si>
    <t>46139</t>
  </si>
  <si>
    <t>Pedreira Araguaia LTDA</t>
  </si>
  <si>
    <t>00.052.803/0001-90</t>
  </si>
  <si>
    <t>420145</t>
  </si>
  <si>
    <t>420166</t>
  </si>
  <si>
    <t>420165</t>
  </si>
  <si>
    <t>420159</t>
  </si>
  <si>
    <t>420158</t>
  </si>
  <si>
    <t>420153</t>
  </si>
  <si>
    <t>420152</t>
  </si>
  <si>
    <t>420149</t>
  </si>
  <si>
    <t>420148</t>
  </si>
  <si>
    <t>420147</t>
  </si>
  <si>
    <t>420146</t>
  </si>
  <si>
    <t>420144</t>
  </si>
  <si>
    <t>420143</t>
  </si>
  <si>
    <t>420142</t>
  </si>
  <si>
    <t>420141</t>
  </si>
  <si>
    <t>420139</t>
  </si>
  <si>
    <t>420138</t>
  </si>
  <si>
    <t>420137</t>
  </si>
  <si>
    <t>2238200</t>
  </si>
  <si>
    <t>2238192</t>
  </si>
  <si>
    <t>897</t>
  </si>
  <si>
    <t>1444</t>
  </si>
  <si>
    <t>2239457</t>
  </si>
  <si>
    <t>3023</t>
  </si>
  <si>
    <t>3E Eficiencia Engenharia LTDA ME</t>
  </si>
  <si>
    <t>09.071.018/0001-59</t>
  </si>
  <si>
    <t>202300000000051</t>
  </si>
  <si>
    <t>69760</t>
  </si>
  <si>
    <t>DC Locação de Maquinas e Equipamentos LTDA</t>
  </si>
  <si>
    <t>51.145.341/0001-96</t>
  </si>
  <si>
    <t>23</t>
  </si>
  <si>
    <t>439</t>
  </si>
  <si>
    <t>766</t>
  </si>
  <si>
    <t>01.427.063/0001-02</t>
  </si>
  <si>
    <t>9223</t>
  </si>
  <si>
    <t>90792</t>
  </si>
  <si>
    <t>869540</t>
  </si>
  <si>
    <t>186472</t>
  </si>
  <si>
    <t>010</t>
  </si>
  <si>
    <t>07.01.23318.5116020-8</t>
  </si>
  <si>
    <t>07.01.24225.4419904-0</t>
  </si>
  <si>
    <t>0000.7066.6081.9175.9202.3002</t>
  </si>
  <si>
    <t>307</t>
  </si>
  <si>
    <t>1828</t>
  </si>
  <si>
    <t>319388</t>
  </si>
  <si>
    <t>319338</t>
  </si>
  <si>
    <t>CM Alves Distribuição de Maquinas ME</t>
  </si>
  <si>
    <t>11.031.410/0001-16</t>
  </si>
  <si>
    <t>072233</t>
  </si>
  <si>
    <t>254296</t>
  </si>
  <si>
    <t>214</t>
  </si>
  <si>
    <t>900</t>
  </si>
  <si>
    <t>899</t>
  </si>
  <si>
    <t>27303</t>
  </si>
  <si>
    <t>0000.0062.5200.1357.3202.3001</t>
  </si>
  <si>
    <t>2249899</t>
  </si>
  <si>
    <t>109291</t>
  </si>
  <si>
    <t>109290</t>
  </si>
  <si>
    <t>67210</t>
  </si>
  <si>
    <t>29531</t>
  </si>
  <si>
    <t>Zigmunt Ferro e Aço LTDA</t>
  </si>
  <si>
    <t>01.850.361/0003-51</t>
  </si>
  <si>
    <t>4992</t>
  </si>
  <si>
    <t>A.F.M.SANTOS LTDA</t>
  </si>
  <si>
    <t>38.442.734/0001-01</t>
  </si>
  <si>
    <t>10</t>
  </si>
  <si>
    <t>1848</t>
  </si>
  <si>
    <t>1847</t>
  </si>
  <si>
    <t>1846</t>
  </si>
  <si>
    <t>268022</t>
  </si>
  <si>
    <t>Wm Parafusos e Ferramentas LTDA</t>
  </si>
  <si>
    <t>37.396.462/0001-80</t>
  </si>
  <si>
    <t>73497</t>
  </si>
  <si>
    <t>71520</t>
  </si>
  <si>
    <t>321437</t>
  </si>
  <si>
    <t>268084</t>
  </si>
  <si>
    <t>1851</t>
  </si>
  <si>
    <t>1850</t>
  </si>
  <si>
    <t>286009</t>
  </si>
  <si>
    <t>321625</t>
  </si>
  <si>
    <t>321589</t>
  </si>
  <si>
    <t>321568</t>
  </si>
  <si>
    <t>321565</t>
  </si>
  <si>
    <t>321471</t>
  </si>
  <si>
    <t>268250</t>
  </si>
  <si>
    <t>Bege Comercial de Eletroferragens LTDA</t>
  </si>
  <si>
    <t>00.830.302/0001-97</t>
  </si>
  <si>
    <t>30116</t>
  </si>
  <si>
    <t>299689</t>
  </si>
  <si>
    <t>11226</t>
  </si>
  <si>
    <t>48824</t>
  </si>
  <si>
    <t>6275</t>
  </si>
  <si>
    <t>421745</t>
  </si>
  <si>
    <t>421744</t>
  </si>
  <si>
    <t>421743</t>
  </si>
  <si>
    <t>421740</t>
  </si>
  <si>
    <t>421739</t>
  </si>
  <si>
    <t>421738</t>
  </si>
  <si>
    <t>421736</t>
  </si>
  <si>
    <t>421732</t>
  </si>
  <si>
    <t>421731</t>
  </si>
  <si>
    <t>421730</t>
  </si>
  <si>
    <t>421727</t>
  </si>
  <si>
    <t>421724</t>
  </si>
  <si>
    <t>421723</t>
  </si>
  <si>
    <t>421721</t>
  </si>
  <si>
    <t>421718</t>
  </si>
  <si>
    <t>421712</t>
  </si>
  <si>
    <t>421708</t>
  </si>
  <si>
    <t>07.01.23349.9715816-4</t>
  </si>
  <si>
    <t>072234</t>
  </si>
  <si>
    <t>616</t>
  </si>
  <si>
    <t>129</t>
  </si>
  <si>
    <t>Zeus do Brasil LTDA</t>
  </si>
  <si>
    <t>82.699.588/0001-88</t>
  </si>
  <si>
    <t>516702</t>
  </si>
  <si>
    <t>3092</t>
  </si>
  <si>
    <t>21555</t>
  </si>
  <si>
    <t>11263</t>
  </si>
  <si>
    <t>Mundial Serviços de Instalação e Acabamento Em Gess</t>
  </si>
  <si>
    <t>36.501.417/0001-85</t>
  </si>
  <si>
    <t>65</t>
  </si>
  <si>
    <t>901</t>
  </si>
  <si>
    <t>202300000000056</t>
  </si>
  <si>
    <t>Armacell Brasil LTDA</t>
  </si>
  <si>
    <t>04.425.862/0005-40</t>
  </si>
  <si>
    <t>58831</t>
  </si>
  <si>
    <t>30202</t>
  </si>
  <si>
    <t>3067</t>
  </si>
  <si>
    <t>70135</t>
  </si>
  <si>
    <t>422390</t>
  </si>
  <si>
    <t>422389</t>
  </si>
  <si>
    <t>422388</t>
  </si>
  <si>
    <t>422387</t>
  </si>
  <si>
    <t>422386</t>
  </si>
  <si>
    <t>422385</t>
  </si>
  <si>
    <t>422381</t>
  </si>
  <si>
    <t>422379</t>
  </si>
  <si>
    <t>12</t>
  </si>
  <si>
    <t>777</t>
  </si>
  <si>
    <t>Berlinerluft do Brasil Ind e Com LTDA</t>
  </si>
  <si>
    <t>03.593.705/0001-58</t>
  </si>
  <si>
    <t>47528</t>
  </si>
  <si>
    <t>422403</t>
  </si>
  <si>
    <t>422401</t>
  </si>
  <si>
    <t>422398</t>
  </si>
  <si>
    <t>422396</t>
  </si>
  <si>
    <t>422393</t>
  </si>
  <si>
    <t>2264810</t>
  </si>
  <si>
    <t>2264789</t>
  </si>
  <si>
    <t>223909</t>
  </si>
  <si>
    <t>Brasil Seg Comercio de EPIS Eireli</t>
  </si>
  <si>
    <t>16.563.200/0001-92</t>
  </si>
  <si>
    <t>37991</t>
  </si>
  <si>
    <t>318</t>
  </si>
  <si>
    <t>692</t>
  </si>
  <si>
    <t>2268834</t>
  </si>
  <si>
    <t>521</t>
  </si>
  <si>
    <t>011</t>
  </si>
  <si>
    <t>Potenza Comercio e Industria LTDA</t>
  </si>
  <si>
    <t>48.559.124/0001-38</t>
  </si>
  <si>
    <t>468909</t>
  </si>
  <si>
    <t>30305</t>
  </si>
  <si>
    <t>30304</t>
  </si>
  <si>
    <t>30303</t>
  </si>
  <si>
    <t>30301</t>
  </si>
  <si>
    <t>072285</t>
  </si>
  <si>
    <t>325791</t>
  </si>
  <si>
    <t>325768</t>
  </si>
  <si>
    <t>325766</t>
  </si>
  <si>
    <t>325755</t>
  </si>
  <si>
    <t>902</t>
  </si>
  <si>
    <t>07.01.23349.0071843-7</t>
  </si>
  <si>
    <t>110465</t>
  </si>
  <si>
    <t>110464</t>
  </si>
  <si>
    <t>Weld Tools Suprimentos Industriais Eireli</t>
  </si>
  <si>
    <t>58.871.575/0001-60</t>
  </si>
  <si>
    <t>1985</t>
  </si>
  <si>
    <t>Sle Valvulas e Equipamentos</t>
  </si>
  <si>
    <t>24.286.667/0001-60</t>
  </si>
  <si>
    <t>3476</t>
  </si>
  <si>
    <t>2663</t>
  </si>
  <si>
    <t>Zig Ferro e Aço / 2º Tabelionato de Protesto de Goiânia</t>
  </si>
  <si>
    <t>01.850.361/0003-51 / 01.068.188/0001-72</t>
  </si>
  <si>
    <t>6.960.642</t>
  </si>
  <si>
    <t>30382</t>
  </si>
  <si>
    <t>3106</t>
  </si>
  <si>
    <t>800765</t>
  </si>
  <si>
    <t>072392</t>
  </si>
  <si>
    <t>423411</t>
  </si>
  <si>
    <t>423441</t>
  </si>
  <si>
    <t>423439</t>
  </si>
  <si>
    <t>423438</t>
  </si>
  <si>
    <t>423436</t>
  </si>
  <si>
    <t>423427</t>
  </si>
  <si>
    <t>423424</t>
  </si>
  <si>
    <t>423423</t>
  </si>
  <si>
    <t>423418</t>
  </si>
  <si>
    <t>423417</t>
  </si>
  <si>
    <t>423416</t>
  </si>
  <si>
    <t>423415</t>
  </si>
  <si>
    <t>423414</t>
  </si>
  <si>
    <t>423412</t>
  </si>
  <si>
    <t>423410</t>
  </si>
  <si>
    <t>2673</t>
  </si>
  <si>
    <t>768</t>
  </si>
  <si>
    <t>110704</t>
  </si>
  <si>
    <t>110703</t>
  </si>
  <si>
    <t>White Martins Gases Industriais LTDA</t>
  </si>
  <si>
    <t>35.820.448/0023-41</t>
  </si>
  <si>
    <t>1609</t>
  </si>
  <si>
    <t>072436</t>
  </si>
  <si>
    <t>Casa das Tintas de Anapolis LTDA</t>
  </si>
  <si>
    <t>33.229.030/0006-38</t>
  </si>
  <si>
    <t>116614</t>
  </si>
  <si>
    <t>73947</t>
  </si>
  <si>
    <t>VTK Tubos e Conexões em Aço LTDA</t>
  </si>
  <si>
    <t>26.827.128/0001-17</t>
  </si>
  <si>
    <t>11917</t>
  </si>
  <si>
    <t>13450</t>
  </si>
  <si>
    <t>2283214</t>
  </si>
  <si>
    <t>423763</t>
  </si>
  <si>
    <t>423757</t>
  </si>
  <si>
    <t>7609</t>
  </si>
  <si>
    <t>Merc Comercio de Materiais para Construção</t>
  </si>
  <si>
    <t>08.760.239/0001-71</t>
  </si>
  <si>
    <t>135953</t>
  </si>
  <si>
    <t>423755</t>
  </si>
  <si>
    <t>423754</t>
  </si>
  <si>
    <t>423753</t>
  </si>
  <si>
    <t>423752</t>
  </si>
  <si>
    <t>423751</t>
  </si>
  <si>
    <t>423747</t>
  </si>
  <si>
    <t>423746</t>
  </si>
  <si>
    <t>423744</t>
  </si>
  <si>
    <t>423740</t>
  </si>
  <si>
    <t>423735</t>
  </si>
  <si>
    <t>423733</t>
  </si>
  <si>
    <t>780</t>
  </si>
  <si>
    <t>59810</t>
  </si>
  <si>
    <t>2285532</t>
  </si>
  <si>
    <t>21692</t>
  </si>
  <si>
    <t>0000.0062.5200.1175.9202.3005</t>
  </si>
  <si>
    <t>2289089</t>
  </si>
  <si>
    <t>2289071</t>
  </si>
  <si>
    <t>2289063</t>
  </si>
  <si>
    <t>10393</t>
  </si>
  <si>
    <t>10391</t>
  </si>
  <si>
    <t>15</t>
  </si>
  <si>
    <t>Vl Lonas e Cordas LTDA</t>
  </si>
  <si>
    <t>12.005.239/0001-33</t>
  </si>
  <si>
    <t>8308</t>
  </si>
  <si>
    <t>Bloco Tropical LTDA</t>
  </si>
  <si>
    <t>17.518.060/0001-83</t>
  </si>
  <si>
    <t>7901</t>
  </si>
  <si>
    <t>7900</t>
  </si>
  <si>
    <t>7899</t>
  </si>
  <si>
    <t>67932</t>
  </si>
  <si>
    <t>271170</t>
  </si>
  <si>
    <t>351</t>
  </si>
  <si>
    <t>339</t>
  </si>
  <si>
    <t>Venerando Locações de Equipamentos LTDA</t>
  </si>
  <si>
    <t>34.820.450/0001-42</t>
  </si>
  <si>
    <t>2310</t>
  </si>
  <si>
    <t>111202</t>
  </si>
  <si>
    <t>111203</t>
  </si>
  <si>
    <t>68833</t>
  </si>
  <si>
    <t>46.893.212/0001-65</t>
  </si>
  <si>
    <t>68834</t>
  </si>
  <si>
    <t>147326</t>
  </si>
  <si>
    <t>012</t>
  </si>
  <si>
    <t>33</t>
  </si>
  <si>
    <t>450</t>
  </si>
  <si>
    <t>70756</t>
  </si>
  <si>
    <t>51326</t>
  </si>
  <si>
    <t>111281</t>
  </si>
  <si>
    <t>74154</t>
  </si>
  <si>
    <t>60454</t>
  </si>
  <si>
    <t>28960</t>
  </si>
  <si>
    <t>11446</t>
  </si>
  <si>
    <t>072650</t>
  </si>
  <si>
    <t>271502</t>
  </si>
  <si>
    <t>424900</t>
  </si>
  <si>
    <t>424899</t>
  </si>
  <si>
    <t>424892</t>
  </si>
  <si>
    <t>424887</t>
  </si>
  <si>
    <t>424886</t>
  </si>
  <si>
    <t>424885</t>
  </si>
  <si>
    <t>424882</t>
  </si>
  <si>
    <t>424880</t>
  </si>
  <si>
    <t>424879</t>
  </si>
  <si>
    <t>424876</t>
  </si>
  <si>
    <t>424875</t>
  </si>
  <si>
    <t>424870</t>
  </si>
  <si>
    <t>374435</t>
  </si>
  <si>
    <t>Rissi Fachadas e Esquadrias LTDA</t>
  </si>
  <si>
    <t>02.040.471/0001-59</t>
  </si>
  <si>
    <t>21923</t>
  </si>
  <si>
    <t>07.16.24017.6507199-6</t>
  </si>
  <si>
    <t>07.01.24016.4569703-4</t>
  </si>
  <si>
    <t>07.01.24016.4377884-3</t>
  </si>
  <si>
    <t>531</t>
  </si>
  <si>
    <t>111565</t>
  </si>
  <si>
    <t>Infinity Locação e Manutenção de Equipamentos para Construção</t>
  </si>
  <si>
    <t>29.345.833/0001-76</t>
  </si>
  <si>
    <t>169</t>
  </si>
  <si>
    <t>168</t>
  </si>
  <si>
    <t>AME PISOS INDUSTRIAIS LTDA</t>
  </si>
  <si>
    <t>33.156.174/0001-05</t>
  </si>
  <si>
    <t>111566</t>
  </si>
  <si>
    <t>271744</t>
  </si>
  <si>
    <t>2005</t>
  </si>
  <si>
    <t>71022</t>
  </si>
  <si>
    <t>111752</t>
  </si>
  <si>
    <t>072752</t>
  </si>
  <si>
    <t>472242</t>
  </si>
  <si>
    <t>425439</t>
  </si>
  <si>
    <t>425437</t>
  </si>
  <si>
    <t>271984</t>
  </si>
  <si>
    <t>147959</t>
  </si>
  <si>
    <t>111895</t>
  </si>
  <si>
    <t>111896</t>
  </si>
  <si>
    <t>60637</t>
  </si>
  <si>
    <t>272119</t>
  </si>
  <si>
    <t>Concrelog Transportes LTDA</t>
  </si>
  <si>
    <t>51.212.671/0002-38</t>
  </si>
  <si>
    <t>Impermeavel Distribuidora de Impermeabilizantes Eireli</t>
  </si>
  <si>
    <t>11.072.084/0001-95</t>
  </si>
  <si>
    <t>63444</t>
  </si>
  <si>
    <t>Mohawk Revestimentos Cocal do Sul L.T.D.A</t>
  </si>
  <si>
    <t>86.532.538/0030-05</t>
  </si>
  <si>
    <t>1079241</t>
  </si>
  <si>
    <t>1079240</t>
  </si>
  <si>
    <t>1079239</t>
  </si>
  <si>
    <t>1079235</t>
  </si>
  <si>
    <t>1079234</t>
  </si>
  <si>
    <t>1079233</t>
  </si>
  <si>
    <t>Concrelog Transportes L.T.D.A</t>
  </si>
  <si>
    <t>51.212.671/0004-08</t>
  </si>
  <si>
    <t>145</t>
  </si>
  <si>
    <t>Concrelog Transportes L.T.D.A.</t>
  </si>
  <si>
    <t>51.212.671/0001-57</t>
  </si>
  <si>
    <t>112022</t>
  </si>
  <si>
    <t>112021</t>
  </si>
  <si>
    <t>112048</t>
  </si>
  <si>
    <t>112047</t>
  </si>
  <si>
    <t>G.R.A. Comercio Imp E Exp LTDA</t>
  </si>
  <si>
    <t>00.999.175/0001-54</t>
  </si>
  <si>
    <t>58610</t>
  </si>
  <si>
    <t>Mohawk Revestimentos Cocal do Sul LTDA</t>
  </si>
  <si>
    <t>86.532.538/0029-63</t>
  </si>
  <si>
    <t>433729</t>
  </si>
  <si>
    <t>433728</t>
  </si>
  <si>
    <t>433727</t>
  </si>
  <si>
    <t>433688</t>
  </si>
  <si>
    <t>433687</t>
  </si>
  <si>
    <t>433686</t>
  </si>
  <si>
    <t>433629</t>
  </si>
  <si>
    <t>433627</t>
  </si>
  <si>
    <t>433626</t>
  </si>
  <si>
    <t>433579</t>
  </si>
  <si>
    <t>433578</t>
  </si>
  <si>
    <t>433577</t>
  </si>
  <si>
    <t>433576</t>
  </si>
  <si>
    <t>433569</t>
  </si>
  <si>
    <t>433568</t>
  </si>
  <si>
    <t>433567</t>
  </si>
  <si>
    <t>Borrachas Anhanguera LTDA ME</t>
  </si>
  <si>
    <t>07.421.103/0001-74</t>
  </si>
  <si>
    <t>40309</t>
  </si>
  <si>
    <t>272349</t>
  </si>
  <si>
    <t>272348</t>
  </si>
  <si>
    <t>Mohawk Revestimentos Cocal do Sul L.T.D.A.</t>
  </si>
  <si>
    <t>86.532.538/0032-69</t>
  </si>
  <si>
    <t>1521387</t>
  </si>
  <si>
    <t>1520787</t>
  </si>
  <si>
    <t>1079664</t>
  </si>
  <si>
    <t>1079592</t>
  </si>
  <si>
    <t>271</t>
  </si>
  <si>
    <t>631</t>
  </si>
  <si>
    <t>112113</t>
  </si>
  <si>
    <t>112112</t>
  </si>
  <si>
    <t>381</t>
  </si>
  <si>
    <t>2310015</t>
  </si>
  <si>
    <t>2310014</t>
  </si>
  <si>
    <t>13526</t>
  </si>
  <si>
    <t>2311169</t>
  </si>
  <si>
    <t>520</t>
  </si>
  <si>
    <t>519</t>
  </si>
  <si>
    <t>0000.7066.6081.9175.9202.3049</t>
  </si>
  <si>
    <t>3172</t>
  </si>
  <si>
    <t>554</t>
  </si>
  <si>
    <t>557</t>
  </si>
  <si>
    <t>786</t>
  </si>
  <si>
    <t>1015</t>
  </si>
  <si>
    <t>21901</t>
  </si>
  <si>
    <t>Terra Util Comercio de Ferramentas e Utilidades LTDA</t>
  </si>
  <si>
    <t>07.144.507/0001-68</t>
  </si>
  <si>
    <t>732502</t>
  </si>
  <si>
    <t>Refrigeração Dufrio Comercio e Importação S.A.</t>
  </si>
  <si>
    <t>01.754.239/0008-96</t>
  </si>
  <si>
    <t>699558</t>
  </si>
  <si>
    <t>Montana Hidrotecnica LTDA</t>
  </si>
  <si>
    <t>01.595.430/0001-66</t>
  </si>
  <si>
    <t>40002</t>
  </si>
  <si>
    <t>905</t>
  </si>
  <si>
    <t>L3 Goiania Aluguel de Equipamentos</t>
  </si>
  <si>
    <t>49.878.874/0001-35</t>
  </si>
  <si>
    <t>1480</t>
  </si>
  <si>
    <t>426439</t>
  </si>
  <si>
    <t>426440</t>
  </si>
  <si>
    <t>426437</t>
  </si>
  <si>
    <t>426435</t>
  </si>
  <si>
    <t>426432</t>
  </si>
  <si>
    <t>Eletro Pires</t>
  </si>
  <si>
    <t>47.984.505/0001-00</t>
  </si>
  <si>
    <t>307439</t>
  </si>
  <si>
    <t>272896</t>
  </si>
  <si>
    <t>1882</t>
  </si>
  <si>
    <t>202400000000010</t>
  </si>
  <si>
    <t>272973</t>
  </si>
  <si>
    <t>148856</t>
  </si>
  <si>
    <t>0094389797</t>
  </si>
  <si>
    <t>0000.0062.5200.1175.9202.4001</t>
  </si>
  <si>
    <t>39</t>
  </si>
  <si>
    <t>178</t>
  </si>
  <si>
    <t>177</t>
  </si>
  <si>
    <t>112620</t>
  </si>
  <si>
    <t>112606</t>
  </si>
  <si>
    <t>2318984</t>
  </si>
  <si>
    <t>1131</t>
  </si>
  <si>
    <t>013</t>
  </si>
  <si>
    <t>338909</t>
  </si>
  <si>
    <t>30827</t>
  </si>
  <si>
    <t>273248</t>
  </si>
  <si>
    <t>072960</t>
  </si>
  <si>
    <t>Shopequip Equipamentos para construção</t>
  </si>
  <si>
    <t>24.517.489/0001-31</t>
  </si>
  <si>
    <t>6834</t>
  </si>
  <si>
    <t>541</t>
  </si>
  <si>
    <t>74681</t>
  </si>
  <si>
    <t>29846</t>
  </si>
  <si>
    <t>2321935</t>
  </si>
  <si>
    <t>149082</t>
  </si>
  <si>
    <t>World Seg Produtos para Segurança LTDA</t>
  </si>
  <si>
    <t>02.311.428/0003-42</t>
  </si>
  <si>
    <t>118116</t>
  </si>
  <si>
    <t>71246</t>
  </si>
  <si>
    <t>364</t>
  </si>
  <si>
    <t>112778</t>
  </si>
  <si>
    <t>112777</t>
  </si>
  <si>
    <t>149122</t>
  </si>
  <si>
    <t>1491</t>
  </si>
  <si>
    <t>07.16.24050.5589759-0</t>
  </si>
  <si>
    <t>07.16.24050.5683276-9</t>
  </si>
  <si>
    <t>07.16.24050.5691824-8</t>
  </si>
  <si>
    <t>Eletro Transol Ind e Com de Mat Elet</t>
  </si>
  <si>
    <t>01.847.854/0003.32</t>
  </si>
  <si>
    <t>760924</t>
  </si>
  <si>
    <t>63764</t>
  </si>
  <si>
    <t>121087</t>
  </si>
  <si>
    <t>Emeson J Sousa Silva</t>
  </si>
  <si>
    <t>38.824.869/0001-04</t>
  </si>
  <si>
    <t>112861</t>
  </si>
  <si>
    <t>112860</t>
  </si>
  <si>
    <t>761256</t>
  </si>
  <si>
    <t>38439</t>
  </si>
  <si>
    <t>118071</t>
  </si>
  <si>
    <t>118070</t>
  </si>
  <si>
    <t>16.343.269/0001-48</t>
  </si>
  <si>
    <t>553</t>
  </si>
  <si>
    <t>552</t>
  </si>
  <si>
    <t>761414</t>
  </si>
  <si>
    <t>427296</t>
  </si>
  <si>
    <t>427295</t>
  </si>
  <si>
    <t>427294</t>
  </si>
  <si>
    <t>427293</t>
  </si>
  <si>
    <t>427292</t>
  </si>
  <si>
    <t>Fluidmax Comercio de Materiais de Construção LTDA</t>
  </si>
  <si>
    <t>36.484.388/0001-90</t>
  </si>
  <si>
    <t>2848</t>
  </si>
  <si>
    <t>273573</t>
  </si>
  <si>
    <t>149410</t>
  </si>
  <si>
    <t>1517</t>
  </si>
  <si>
    <t>202400000000013</t>
  </si>
  <si>
    <t>72972</t>
  </si>
  <si>
    <t>6423</t>
  </si>
  <si>
    <t>R Cervellini Revestimentos LTDA</t>
  </si>
  <si>
    <t>44.865.657/0013-20</t>
  </si>
  <si>
    <t>3952</t>
  </si>
  <si>
    <t>3951</t>
  </si>
  <si>
    <t>273695</t>
  </si>
  <si>
    <t>273694</t>
  </si>
  <si>
    <t>273693</t>
  </si>
  <si>
    <t>Ame Pisos Industriais LTDA</t>
  </si>
  <si>
    <t>Cifra Imoveis Eireli</t>
  </si>
  <si>
    <t>21.372.293/0001-08</t>
  </si>
  <si>
    <t>9362</t>
  </si>
  <si>
    <t>Elevadores Atlas Schindler LTDA</t>
  </si>
  <si>
    <t>00.028.986/0001-08</t>
  </si>
  <si>
    <t>5480054046/048480</t>
  </si>
  <si>
    <t>258246</t>
  </si>
  <si>
    <t>149605</t>
  </si>
  <si>
    <t>762937</t>
  </si>
  <si>
    <t>2866</t>
  </si>
  <si>
    <t>273986</t>
  </si>
  <si>
    <t>2042</t>
  </si>
  <si>
    <t>2041</t>
  </si>
  <si>
    <t>51468</t>
  </si>
  <si>
    <t>55.051.205/0001-98</t>
  </si>
  <si>
    <t>14759</t>
  </si>
  <si>
    <t>Metalforte Industria Metalurgica LTDA</t>
  </si>
  <si>
    <t>02.109.049/0001-02</t>
  </si>
  <si>
    <t>324539</t>
  </si>
  <si>
    <t>2599</t>
  </si>
  <si>
    <t>073124</t>
  </si>
  <si>
    <t>795</t>
  </si>
  <si>
    <t>2402</t>
  </si>
  <si>
    <t>763398</t>
  </si>
  <si>
    <t>69</t>
  </si>
  <si>
    <t>13611</t>
  </si>
  <si>
    <t>113371</t>
  </si>
  <si>
    <t>113370</t>
  </si>
  <si>
    <t>763911</t>
  </si>
  <si>
    <t>73096</t>
  </si>
  <si>
    <t>Kanove Comercio, Importação e Exportação de Produtos Hospita</t>
  </si>
  <si>
    <t>27.213.211/0001-69</t>
  </si>
  <si>
    <t>1547</t>
  </si>
  <si>
    <t>Bessa Campos Locações de Maquinas e Terraplanagem LTDA</t>
  </si>
  <si>
    <t>34.616.504/0001-52</t>
  </si>
  <si>
    <t>8</t>
  </si>
  <si>
    <t>274457</t>
  </si>
  <si>
    <t>150059</t>
  </si>
  <si>
    <t>274522</t>
  </si>
  <si>
    <t>2339779</t>
  </si>
  <si>
    <t>150120</t>
  </si>
  <si>
    <t>150079</t>
  </si>
  <si>
    <t>3225</t>
  </si>
  <si>
    <t>2341835</t>
  </si>
  <si>
    <t>344739</t>
  </si>
  <si>
    <t>17.151.806/0001-83</t>
  </si>
  <si>
    <t>8275</t>
  </si>
  <si>
    <t>8274</t>
  </si>
  <si>
    <t>0000.0062.5200.1175.9202.4002</t>
  </si>
  <si>
    <t>907</t>
  </si>
  <si>
    <t>1936</t>
  </si>
  <si>
    <t>1935</t>
  </si>
  <si>
    <t>75073</t>
  </si>
  <si>
    <t>22196</t>
  </si>
  <si>
    <t>765765</t>
  </si>
  <si>
    <t>765723</t>
  </si>
  <si>
    <t>274738</t>
  </si>
  <si>
    <t>2343875</t>
  </si>
  <si>
    <t>Same Comercio de Materias de Construção LTDA</t>
  </si>
  <si>
    <t>53.029.436/0001-70</t>
  </si>
  <si>
    <t>7</t>
  </si>
  <si>
    <t>6041</t>
  </si>
  <si>
    <t>38613</t>
  </si>
  <si>
    <t>274924</t>
  </si>
  <si>
    <t>150420</t>
  </si>
  <si>
    <t>014</t>
  </si>
  <si>
    <t>1658</t>
  </si>
  <si>
    <t>106</t>
  </si>
  <si>
    <t>507</t>
  </si>
  <si>
    <t>Teclabel Soluções Industriais LTDA</t>
  </si>
  <si>
    <t>07.114.368/0001-20</t>
  </si>
  <si>
    <t>81519</t>
  </si>
  <si>
    <t>2347785</t>
  </si>
  <si>
    <t>0094635595</t>
  </si>
  <si>
    <t>1661</t>
  </si>
  <si>
    <t>1660</t>
  </si>
  <si>
    <t>767304</t>
  </si>
  <si>
    <t>767256</t>
  </si>
  <si>
    <t>69015</t>
  </si>
  <si>
    <t>20</t>
  </si>
  <si>
    <t>767462</t>
  </si>
  <si>
    <t>22253</t>
  </si>
  <si>
    <t>07.16.24079.9410169-8</t>
  </si>
  <si>
    <t>07.16.24079.9388646-2</t>
  </si>
  <si>
    <t>71910</t>
  </si>
  <si>
    <t>459</t>
  </si>
  <si>
    <t>275261</t>
  </si>
  <si>
    <t>275260</t>
  </si>
  <si>
    <t>150783</t>
  </si>
  <si>
    <t>123247</t>
  </si>
  <si>
    <t>Condor Atacadista de Materiais para Co</t>
  </si>
  <si>
    <t>03.261.204/0001-74</t>
  </si>
  <si>
    <t>103376</t>
  </si>
  <si>
    <t>RVM Medical LTDA</t>
  </si>
  <si>
    <t>02.136.200/0001-25</t>
  </si>
  <si>
    <t>2343</t>
  </si>
  <si>
    <t>Valle Metalurgica LTDA</t>
  </si>
  <si>
    <t>42.401.706/0001-05</t>
  </si>
  <si>
    <t>1267</t>
  </si>
  <si>
    <t>105</t>
  </si>
  <si>
    <t>390</t>
  </si>
  <si>
    <t>PowerMatic Industria e Comercio de Dutos</t>
  </si>
  <si>
    <t>01.464.374/0001-20</t>
  </si>
  <si>
    <t>3950</t>
  </si>
  <si>
    <t>374</t>
  </si>
  <si>
    <t>75294</t>
  </si>
  <si>
    <t>75292</t>
  </si>
  <si>
    <t>2354290</t>
  </si>
  <si>
    <t>391</t>
  </si>
  <si>
    <t>5480056174/050563</t>
  </si>
  <si>
    <t>1721</t>
  </si>
  <si>
    <t>1720</t>
  </si>
  <si>
    <t>1719</t>
  </si>
  <si>
    <t>7134</t>
  </si>
  <si>
    <t>548</t>
  </si>
  <si>
    <t>769101</t>
  </si>
  <si>
    <t>47796</t>
  </si>
  <si>
    <t>2358058</t>
  </si>
  <si>
    <t>769774</t>
  </si>
  <si>
    <t>8369</t>
  </si>
  <si>
    <t>8368</t>
  </si>
  <si>
    <t>8367</t>
  </si>
  <si>
    <t>8365</t>
  </si>
  <si>
    <t>8364</t>
  </si>
  <si>
    <t>769855</t>
  </si>
  <si>
    <t>75370</t>
  </si>
  <si>
    <t>I.F.C. Industria e Comercio de Condutores Eletricos LTDA</t>
  </si>
  <si>
    <t>02.544.042/0002-08</t>
  </si>
  <si>
    <t>151395</t>
  </si>
  <si>
    <t>151381</t>
  </si>
  <si>
    <t>770056</t>
  </si>
  <si>
    <t>8373</t>
  </si>
  <si>
    <t>8372</t>
  </si>
  <si>
    <t>8371</t>
  </si>
  <si>
    <t>8370</t>
  </si>
  <si>
    <t>3152</t>
  </si>
  <si>
    <t>280658</t>
  </si>
  <si>
    <t>280657</t>
  </si>
  <si>
    <t>280656</t>
  </si>
  <si>
    <t>275908</t>
  </si>
  <si>
    <t>Logica industria e Comercio LTDA EPP</t>
  </si>
  <si>
    <t>07.020.434/0001-00</t>
  </si>
  <si>
    <t>11046</t>
  </si>
  <si>
    <t>204</t>
  </si>
  <si>
    <t>203</t>
  </si>
  <si>
    <t>807</t>
  </si>
  <si>
    <t>13679</t>
  </si>
  <si>
    <t>8385</t>
  </si>
  <si>
    <t>73587</t>
  </si>
  <si>
    <t>275979</t>
  </si>
  <si>
    <t>2361651</t>
  </si>
  <si>
    <t>3246</t>
  </si>
  <si>
    <t>22337</t>
  </si>
  <si>
    <t>770906</t>
  </si>
  <si>
    <t>22325</t>
  </si>
  <si>
    <t>22324</t>
  </si>
  <si>
    <t>22323</t>
  </si>
  <si>
    <t>11053</t>
  </si>
  <si>
    <t>RB Steel Comercio de Ferro e Aço LTDA</t>
  </si>
  <si>
    <t>32.373.587/0001-70</t>
  </si>
  <si>
    <t>308</t>
  </si>
  <si>
    <t>276119</t>
  </si>
  <si>
    <t>12843</t>
  </si>
  <si>
    <t>TSBC Treinamentos Eireli ME</t>
  </si>
  <si>
    <t>18.915.545/0001-93</t>
  </si>
  <si>
    <t>926</t>
  </si>
  <si>
    <t>75491</t>
  </si>
  <si>
    <t>160389</t>
  </si>
  <si>
    <t>11061</t>
  </si>
  <si>
    <t>38.824.896/0001-04</t>
  </si>
  <si>
    <t>38</t>
  </si>
  <si>
    <t>Everaldo Pimenta Carneiro Eireli ME</t>
  </si>
  <si>
    <t>27.466.045/0001-02</t>
  </si>
  <si>
    <t>9823</t>
  </si>
  <si>
    <t>01.535.467/0001-07</t>
  </si>
  <si>
    <t>202682</t>
  </si>
  <si>
    <t>772118</t>
  </si>
  <si>
    <t>Posto Aldeia LTDA</t>
  </si>
  <si>
    <t>04.896.662/0001-42</t>
  </si>
  <si>
    <t>435</t>
  </si>
  <si>
    <t>281206</t>
  </si>
  <si>
    <t>276341</t>
  </si>
  <si>
    <t>119295</t>
  </si>
  <si>
    <t>0094824040</t>
  </si>
  <si>
    <t>0000.0062.5200.1175.9202.4003</t>
  </si>
  <si>
    <t>31468</t>
  </si>
  <si>
    <t>202812</t>
  </si>
  <si>
    <t>Lima Dist de Ferragens LTDA ME</t>
  </si>
  <si>
    <t>21.168.690/0001-62</t>
  </si>
  <si>
    <t>13195</t>
  </si>
  <si>
    <t>772900</t>
  </si>
  <si>
    <t>773222</t>
  </si>
  <si>
    <t>11950</t>
  </si>
  <si>
    <t>015</t>
  </si>
  <si>
    <t>DCCO Locadora Maq. E Equip. LTDA</t>
  </si>
  <si>
    <t>16.988.753/0001-97</t>
  </si>
  <si>
    <t>19307</t>
  </si>
  <si>
    <t>114960</t>
  </si>
  <si>
    <t>76923</t>
  </si>
  <si>
    <t>ALR Eletrica LTDA</t>
  </si>
  <si>
    <t>18.040.800/0001-00</t>
  </si>
  <si>
    <t>231357</t>
  </si>
  <si>
    <t>583</t>
  </si>
  <si>
    <t>1920</t>
  </si>
  <si>
    <t>1919</t>
  </si>
  <si>
    <t>1917</t>
  </si>
  <si>
    <t>431981</t>
  </si>
  <si>
    <t>431980</t>
  </si>
  <si>
    <t>431979</t>
  </si>
  <si>
    <t>431978</t>
  </si>
  <si>
    <t>431977</t>
  </si>
  <si>
    <t>7354</t>
  </si>
  <si>
    <t>19355</t>
  </si>
  <si>
    <t>276906</t>
  </si>
  <si>
    <t>276905</t>
  </si>
  <si>
    <t>07.16.24109.0449382-6</t>
  </si>
  <si>
    <t>07.16.24109.0441482-9</t>
  </si>
  <si>
    <t>07.16.24109.0445100-7</t>
  </si>
  <si>
    <t>72452</t>
  </si>
  <si>
    <t>31729</t>
  </si>
  <si>
    <t>774814</t>
  </si>
  <si>
    <t>2379148</t>
  </si>
  <si>
    <t>13225</t>
  </si>
  <si>
    <t>1947</t>
  </si>
  <si>
    <t>1946</t>
  </si>
  <si>
    <t>40</t>
  </si>
  <si>
    <t>152410</t>
  </si>
  <si>
    <t>75706</t>
  </si>
  <si>
    <t>681</t>
  </si>
  <si>
    <t>19405</t>
  </si>
  <si>
    <t>1969</t>
  </si>
  <si>
    <t>1992</t>
  </si>
  <si>
    <t>776058</t>
  </si>
  <si>
    <t>776024</t>
  </si>
  <si>
    <t>775913</t>
  </si>
  <si>
    <t>Soprema LTDA</t>
  </si>
  <si>
    <t>04.064.707/0001-12</t>
  </si>
  <si>
    <t>241076</t>
  </si>
  <si>
    <t>152530</t>
  </si>
  <si>
    <t>152529</t>
  </si>
  <si>
    <t>19443</t>
  </si>
  <si>
    <t>02.109.049/0006-17</t>
  </si>
  <si>
    <t>131677</t>
  </si>
  <si>
    <t>257</t>
  </si>
  <si>
    <t>19458</t>
  </si>
  <si>
    <t>SPE Ferramentas e Parafusos LTDA</t>
  </si>
  <si>
    <t>51.285.909/0001-74</t>
  </si>
  <si>
    <t>82</t>
  </si>
  <si>
    <t>1558</t>
  </si>
  <si>
    <t>115600</t>
  </si>
  <si>
    <t>115601</t>
  </si>
  <si>
    <t>748</t>
  </si>
  <si>
    <t>277655</t>
  </si>
  <si>
    <t>241361</t>
  </si>
  <si>
    <t>2388423</t>
  </si>
  <si>
    <t>VF Comercio de Peças e Acessorios para Ar Condicionado Eireli</t>
  </si>
  <si>
    <t>33.091.710/0001-23</t>
  </si>
  <si>
    <t>597</t>
  </si>
  <si>
    <t>217</t>
  </si>
  <si>
    <t>216</t>
  </si>
  <si>
    <t>241452</t>
  </si>
  <si>
    <t>Gesso e Ferragista Centro Oeste Eireli</t>
  </si>
  <si>
    <t>05.136.332/0001-11</t>
  </si>
  <si>
    <t>1105</t>
  </si>
  <si>
    <t>1988</t>
  </si>
  <si>
    <t>2022194</t>
  </si>
  <si>
    <t>70</t>
  </si>
  <si>
    <t>825</t>
  </si>
  <si>
    <t>13748</t>
  </si>
  <si>
    <t>ENGENEWS ESTRUTURAS METALICAS LTDA</t>
  </si>
  <si>
    <t>45.255.048/0001-89</t>
  </si>
  <si>
    <t>Dexco S.A</t>
  </si>
  <si>
    <t>97.837.181/0021-90</t>
  </si>
  <si>
    <t>4428758</t>
  </si>
  <si>
    <t>277806</t>
  </si>
  <si>
    <t>277805</t>
  </si>
  <si>
    <t>22529</t>
  </si>
  <si>
    <t>FVL Madeiras</t>
  </si>
  <si>
    <t>29.333.313/0001-43</t>
  </si>
  <si>
    <t>4652</t>
  </si>
  <si>
    <t>4651</t>
  </si>
  <si>
    <t>2393034</t>
  </si>
  <si>
    <t>3281</t>
  </si>
  <si>
    <t>898</t>
  </si>
  <si>
    <t>277991</t>
  </si>
  <si>
    <t>2393740</t>
  </si>
  <si>
    <t>2393738</t>
  </si>
  <si>
    <t>2393735</t>
  </si>
  <si>
    <t>153019</t>
  </si>
  <si>
    <t>11153</t>
  </si>
  <si>
    <t>11152</t>
  </si>
  <si>
    <t>2058</t>
  </si>
  <si>
    <t>01.754.239/0018-68</t>
  </si>
  <si>
    <t>2006890</t>
  </si>
  <si>
    <t>6890</t>
  </si>
  <si>
    <t>357013</t>
  </si>
  <si>
    <t>153103</t>
  </si>
  <si>
    <t>4436097</t>
  </si>
  <si>
    <t>Tflex Ind e Com de Tubos LTDA EPP</t>
  </si>
  <si>
    <t>17.496.722/0001-81</t>
  </si>
  <si>
    <t>40992</t>
  </si>
  <si>
    <t>40991</t>
  </si>
  <si>
    <t>2107</t>
  </si>
  <si>
    <t>1916</t>
  </si>
  <si>
    <t>153171</t>
  </si>
  <si>
    <t>058155/5480064440</t>
  </si>
  <si>
    <t>0000.0062.5200.1175.9202.4004</t>
  </si>
  <si>
    <t>41008</t>
  </si>
  <si>
    <t>41005</t>
  </si>
  <si>
    <t>278215</t>
  </si>
  <si>
    <t>278194</t>
  </si>
  <si>
    <t>241856</t>
  </si>
  <si>
    <t>153247</t>
  </si>
  <si>
    <t>153195</t>
  </si>
  <si>
    <t>153194</t>
  </si>
  <si>
    <t>132407</t>
  </si>
  <si>
    <t>0095053116</t>
  </si>
  <si>
    <t>6206/114961</t>
  </si>
  <si>
    <t>Thrusteel Engenharia Construção e Serviços LTDA</t>
  </si>
  <si>
    <t>27.687.824/0001-38</t>
  </si>
  <si>
    <t>370</t>
  </si>
  <si>
    <t>116125</t>
  </si>
  <si>
    <t>116124</t>
  </si>
  <si>
    <t>278358</t>
  </si>
  <si>
    <t>CM Comandos Lineares LTDA</t>
  </si>
  <si>
    <t>52.898.194/0001-98</t>
  </si>
  <si>
    <t>119987</t>
  </si>
  <si>
    <t>19596</t>
  </si>
  <si>
    <t>26995</t>
  </si>
  <si>
    <t>41078</t>
  </si>
  <si>
    <t>41076</t>
  </si>
  <si>
    <t>1005</t>
  </si>
  <si>
    <t>016</t>
  </si>
  <si>
    <t>2117</t>
  </si>
  <si>
    <t>2116</t>
  </si>
  <si>
    <t>2114</t>
  </si>
  <si>
    <t>19610</t>
  </si>
  <si>
    <t>780341</t>
  </si>
  <si>
    <t>434550</t>
  </si>
  <si>
    <t>434537</t>
  </si>
  <si>
    <t>434534</t>
  </si>
  <si>
    <t>434533</t>
  </si>
  <si>
    <t>434532</t>
  </si>
  <si>
    <t>41098</t>
  </si>
  <si>
    <t>2401612</t>
  </si>
  <si>
    <t>13307</t>
  </si>
  <si>
    <t>563</t>
  </si>
  <si>
    <t>561</t>
  </si>
  <si>
    <t>Paintstore Distribuidora de Tintas e Ferragens LTDA</t>
  </si>
  <si>
    <t>53.589.002/0001-24</t>
  </si>
  <si>
    <t>9</t>
  </si>
  <si>
    <t>74364</t>
  </si>
  <si>
    <t>7202</t>
  </si>
  <si>
    <t>Jund-Trafo Transformadores Eletricos</t>
  </si>
  <si>
    <t>07.004.797/0001-44</t>
  </si>
  <si>
    <t>2990</t>
  </si>
  <si>
    <t>278529</t>
  </si>
  <si>
    <t>242119</t>
  </si>
  <si>
    <t>235450</t>
  </si>
  <si>
    <t>Dj Comercio de Refrigeração LTDA</t>
  </si>
  <si>
    <t>30.676.702/0001-50</t>
  </si>
  <si>
    <t>1562696</t>
  </si>
  <si>
    <t>153459</t>
  </si>
  <si>
    <t>124653</t>
  </si>
  <si>
    <t>19633</t>
  </si>
  <si>
    <t>116313</t>
  </si>
  <si>
    <t>278571</t>
  </si>
  <si>
    <t>120099</t>
  </si>
  <si>
    <t>2158</t>
  </si>
  <si>
    <t>2142</t>
  </si>
  <si>
    <t>058156/5480064441</t>
  </si>
  <si>
    <t>07.16.24141.5187487-1</t>
  </si>
  <si>
    <t>07.16.24141.5179636-6</t>
  </si>
  <si>
    <t>07.16.24141.5172873-5</t>
  </si>
  <si>
    <t>16</t>
  </si>
  <si>
    <t>278717</t>
  </si>
  <si>
    <t>41164</t>
  </si>
  <si>
    <t>278716</t>
  </si>
  <si>
    <t>19661</t>
  </si>
  <si>
    <t>73036</t>
  </si>
  <si>
    <t>6769</t>
  </si>
  <si>
    <t>3169</t>
  </si>
  <si>
    <t>313940</t>
  </si>
  <si>
    <t>1114</t>
  </si>
  <si>
    <t>7575</t>
  </si>
  <si>
    <t>Leonardo Locações e Pisos LTDA</t>
  </si>
  <si>
    <t>45.427.823/0001-36</t>
  </si>
  <si>
    <t>91</t>
  </si>
  <si>
    <t>153748</t>
  </si>
  <si>
    <t>61657</t>
  </si>
  <si>
    <t>278855</t>
  </si>
  <si>
    <t>153749</t>
  </si>
  <si>
    <t>2179</t>
  </si>
  <si>
    <t>26</t>
  </si>
  <si>
    <t>19691</t>
  </si>
  <si>
    <t>70288</t>
  </si>
  <si>
    <t>278960</t>
  </si>
  <si>
    <t>2396</t>
  </si>
  <si>
    <t>2055</t>
  </si>
  <si>
    <t>2190</t>
  </si>
  <si>
    <t>Star Flex Ind e Com de Condutores Eletricos LTDA</t>
  </si>
  <si>
    <t>53.614.727/0001-25</t>
  </si>
  <si>
    <t>35</t>
  </si>
  <si>
    <t>2410809</t>
  </si>
  <si>
    <t>2410808</t>
  </si>
  <si>
    <t>153871</t>
  </si>
  <si>
    <t>2208</t>
  </si>
  <si>
    <t>Bronx Impermeabilizações LTDA</t>
  </si>
  <si>
    <t>37.167.359/0001-68</t>
  </si>
  <si>
    <t>19717</t>
  </si>
  <si>
    <t>8712</t>
  </si>
  <si>
    <t>153938</t>
  </si>
  <si>
    <t>153912</t>
  </si>
  <si>
    <t>407</t>
  </si>
  <si>
    <t>41297</t>
  </si>
  <si>
    <t>41295</t>
  </si>
  <si>
    <t>279148</t>
  </si>
  <si>
    <t>2413597</t>
  </si>
  <si>
    <t>1192</t>
  </si>
  <si>
    <t>19735</t>
  </si>
  <si>
    <t>19752</t>
  </si>
  <si>
    <t>116762</t>
  </si>
  <si>
    <t>54839</t>
  </si>
  <si>
    <t>76243</t>
  </si>
  <si>
    <t>74604</t>
  </si>
  <si>
    <t>2401</t>
  </si>
  <si>
    <t>154229</t>
  </si>
  <si>
    <t>154228</t>
  </si>
  <si>
    <t>CCL - Construtora Castro LTDA ME</t>
  </si>
  <si>
    <t>26.729.558/0001-04</t>
  </si>
  <si>
    <t>196</t>
  </si>
  <si>
    <t>195</t>
  </si>
  <si>
    <t>279493</t>
  </si>
  <si>
    <t>226</t>
  </si>
  <si>
    <t>227</t>
  </si>
  <si>
    <t>839</t>
  </si>
  <si>
    <t>27081</t>
  </si>
  <si>
    <t>8747</t>
  </si>
  <si>
    <t>33083</t>
  </si>
  <si>
    <t>279508</t>
  </si>
  <si>
    <t>3321</t>
  </si>
  <si>
    <t>13812</t>
  </si>
  <si>
    <t>19797</t>
  </si>
  <si>
    <t>22805</t>
  </si>
  <si>
    <t>22776</t>
  </si>
  <si>
    <t>13374</t>
  </si>
  <si>
    <t>128786</t>
  </si>
  <si>
    <t>1272</t>
  </si>
  <si>
    <t>315245</t>
  </si>
  <si>
    <t>279763</t>
  </si>
  <si>
    <t>2420453</t>
  </si>
  <si>
    <t>22562</t>
  </si>
  <si>
    <t>154480</t>
  </si>
  <si>
    <t>13383</t>
  </si>
  <si>
    <t>2284</t>
  </si>
  <si>
    <t>2279</t>
  </si>
  <si>
    <t>2403</t>
  </si>
  <si>
    <t>40878</t>
  </si>
  <si>
    <t>79467</t>
  </si>
  <si>
    <t>2423264</t>
  </si>
  <si>
    <t>120930</t>
  </si>
  <si>
    <t>0095264974</t>
  </si>
  <si>
    <t>0000.0062.5200.1175.9202.4005</t>
  </si>
  <si>
    <t>19</t>
  </si>
  <si>
    <t>375</t>
  </si>
  <si>
    <t>280000</t>
  </si>
  <si>
    <t>279999</t>
  </si>
  <si>
    <t>1432</t>
  </si>
  <si>
    <t>786089</t>
  </si>
  <si>
    <t>41543</t>
  </si>
  <si>
    <t>280150</t>
  </si>
  <si>
    <t>11283</t>
  </si>
  <si>
    <t>28</t>
  </si>
  <si>
    <t>74839</t>
  </si>
  <si>
    <t>154822</t>
  </si>
  <si>
    <t>565</t>
  </si>
  <si>
    <t>Condutores Eletricos Pompeia LTDA</t>
  </si>
  <si>
    <t>03.232.062/0001-17</t>
  </si>
  <si>
    <t>26152</t>
  </si>
  <si>
    <t>017</t>
  </si>
  <si>
    <t>280297</t>
  </si>
  <si>
    <t>19887</t>
  </si>
  <si>
    <t>19894</t>
  </si>
  <si>
    <t>73475</t>
  </si>
  <si>
    <t>787179</t>
  </si>
  <si>
    <t>74886</t>
  </si>
  <si>
    <t>74885</t>
  </si>
  <si>
    <t>Weg Equipamentos e Logistica LTDA</t>
  </si>
  <si>
    <t>82.642.521/0003-79</t>
  </si>
  <si>
    <t>49426</t>
  </si>
  <si>
    <t>280338</t>
  </si>
  <si>
    <t>Florenzano Engenharia e Comercio LTDA</t>
  </si>
  <si>
    <t>03.309.515/0001-66</t>
  </si>
  <si>
    <t>2711</t>
  </si>
  <si>
    <t>251885</t>
  </si>
  <si>
    <t>2384</t>
  </si>
  <si>
    <t>19919</t>
  </si>
  <si>
    <t>Gessolar Eireli EPP</t>
  </si>
  <si>
    <t>01.419.779/0001-47</t>
  </si>
  <si>
    <t>3744</t>
  </si>
  <si>
    <t>2433220</t>
  </si>
  <si>
    <t>Goias Maquinas e Parafusos LTDA</t>
  </si>
  <si>
    <t>05.312.543/0001-68</t>
  </si>
  <si>
    <t>15095</t>
  </si>
  <si>
    <t>1494</t>
  </si>
  <si>
    <t>121204</t>
  </si>
  <si>
    <t>787714</t>
  </si>
  <si>
    <t>765492</t>
  </si>
  <si>
    <t>3745</t>
  </si>
  <si>
    <t>155003</t>
  </si>
  <si>
    <t>059778/5480066099</t>
  </si>
  <si>
    <t>07.16.24170.2557650-0</t>
  </si>
  <si>
    <t>07.16.24170.2547330-2</t>
  </si>
  <si>
    <t>07.16.24170.2552246-0</t>
  </si>
  <si>
    <t>117755</t>
  </si>
  <si>
    <t>117754</t>
  </si>
  <si>
    <t>4776</t>
  </si>
  <si>
    <t>2423</t>
  </si>
  <si>
    <t>7793</t>
  </si>
  <si>
    <t>7760</t>
  </si>
  <si>
    <t>19950</t>
  </si>
  <si>
    <t>788188</t>
  </si>
  <si>
    <t>737943</t>
  </si>
  <si>
    <t>487882</t>
  </si>
  <si>
    <t>1128</t>
  </si>
  <si>
    <t>156565</t>
  </si>
  <si>
    <t>2436</t>
  </si>
  <si>
    <t>2022203</t>
  </si>
  <si>
    <t>280780</t>
  </si>
  <si>
    <t>19987</t>
  </si>
  <si>
    <t>Eletrica e Hidraulica Smart LTDA</t>
  </si>
  <si>
    <t>36.878.154/0001-28</t>
  </si>
  <si>
    <t>5387</t>
  </si>
  <si>
    <t>2428</t>
  </si>
  <si>
    <t>1610</t>
  </si>
  <si>
    <t>280972</t>
  </si>
  <si>
    <t>254985</t>
  </si>
  <si>
    <t>158210</t>
  </si>
  <si>
    <t>20032</t>
  </si>
  <si>
    <t>20031</t>
  </si>
  <si>
    <t>20016</t>
  </si>
  <si>
    <t>789749</t>
  </si>
  <si>
    <t>Aea Distribuidora de Materiais Eletrioc</t>
  </si>
  <si>
    <t>30.691.476/0001-87</t>
  </si>
  <si>
    <t>290574</t>
  </si>
  <si>
    <t>789896</t>
  </si>
  <si>
    <t>240932</t>
  </si>
  <si>
    <t>155636</t>
  </si>
  <si>
    <t>291051</t>
  </si>
  <si>
    <t>281283</t>
  </si>
  <si>
    <t>281282</t>
  </si>
  <si>
    <t>281281</t>
  </si>
  <si>
    <t>14641</t>
  </si>
  <si>
    <t>889</t>
  </si>
  <si>
    <t>3375</t>
  </si>
  <si>
    <t>77987</t>
  </si>
  <si>
    <t>697</t>
  </si>
  <si>
    <t>20064</t>
  </si>
  <si>
    <t>23017</t>
  </si>
  <si>
    <t>256965</t>
  </si>
  <si>
    <t>1742</t>
  </si>
  <si>
    <t>24</t>
  </si>
  <si>
    <t>25</t>
  </si>
  <si>
    <t>198</t>
  </si>
  <si>
    <t>197</t>
  </si>
  <si>
    <t>13877</t>
  </si>
  <si>
    <t>281517</t>
  </si>
  <si>
    <t>22711</t>
  </si>
  <si>
    <t>22710</t>
  </si>
  <si>
    <t>29</t>
  </si>
  <si>
    <t>235</t>
  </si>
  <si>
    <t>2035</t>
  </si>
  <si>
    <t>791308</t>
  </si>
  <si>
    <t>76784</t>
  </si>
  <si>
    <t>33126</t>
  </si>
  <si>
    <t>Pele de Metal Comercio &amp; Serviços de Pintura LTDA</t>
  </si>
  <si>
    <t>32.583.527/0001-82</t>
  </si>
  <si>
    <t>28987</t>
  </si>
  <si>
    <t>275939</t>
  </si>
  <si>
    <t>1132</t>
  </si>
  <si>
    <t>470</t>
  </si>
  <si>
    <t>439016</t>
  </si>
  <si>
    <t>439014</t>
  </si>
  <si>
    <t>439012</t>
  </si>
  <si>
    <t>281660</t>
  </si>
  <si>
    <t>2555</t>
  </si>
  <si>
    <t>72</t>
  </si>
  <si>
    <t>75247</t>
  </si>
  <si>
    <t>75246</t>
  </si>
  <si>
    <t>281737</t>
  </si>
  <si>
    <t>2452879</t>
  </si>
  <si>
    <t>1826</t>
  </si>
  <si>
    <t>0000.0062.5200.1175.9202.4006</t>
  </si>
  <si>
    <t>504</t>
  </si>
  <si>
    <t>20125</t>
  </si>
  <si>
    <t>20124</t>
  </si>
  <si>
    <t>103948</t>
  </si>
  <si>
    <t>439409</t>
  </si>
  <si>
    <t>439408</t>
  </si>
  <si>
    <t>439407</t>
  </si>
  <si>
    <t>439405</t>
  </si>
  <si>
    <t>439402</t>
  </si>
  <si>
    <t>439398</t>
  </si>
  <si>
    <t>439397</t>
  </si>
  <si>
    <t>3746</t>
  </si>
  <si>
    <t>259812</t>
  </si>
  <si>
    <t>242670</t>
  </si>
  <si>
    <t>118759</t>
  </si>
  <si>
    <t>118758</t>
  </si>
  <si>
    <t>792828</t>
  </si>
  <si>
    <t>76903</t>
  </si>
  <si>
    <t>2458877</t>
  </si>
  <si>
    <t>DRX Comercio de Produtos Radiológicos LTDA</t>
  </si>
  <si>
    <t>45.508.206/0001-65</t>
  </si>
  <si>
    <t>1811</t>
  </si>
  <si>
    <t>156480</t>
  </si>
  <si>
    <t>Danica Soluções Term Integradas Sa-em Recuperação Judicial</t>
  </si>
  <si>
    <t>42.506.618/0005-00</t>
  </si>
  <si>
    <t>139334</t>
  </si>
  <si>
    <t>018</t>
  </si>
  <si>
    <t>0095524136</t>
  </si>
  <si>
    <t>46</t>
  </si>
  <si>
    <t>566</t>
  </si>
  <si>
    <t>20176</t>
  </si>
  <si>
    <t>27560</t>
  </si>
  <si>
    <t>9101</t>
  </si>
  <si>
    <t>9100</t>
  </si>
  <si>
    <t>9099</t>
  </si>
  <si>
    <t>232544</t>
  </si>
  <si>
    <t>157680</t>
  </si>
  <si>
    <t>2624</t>
  </si>
  <si>
    <t>73728</t>
  </si>
  <si>
    <t>293575</t>
  </si>
  <si>
    <t>2601</t>
  </si>
  <si>
    <t>2462031</t>
  </si>
  <si>
    <t>1930</t>
  </si>
  <si>
    <t>170513</t>
  </si>
  <si>
    <t>157771</t>
  </si>
  <si>
    <t>319031</t>
  </si>
  <si>
    <t>2462663</t>
  </si>
  <si>
    <t>2651</t>
  </si>
  <si>
    <t>2650</t>
  </si>
  <si>
    <t>794144</t>
  </si>
  <si>
    <t>4828</t>
  </si>
  <si>
    <t>4534676</t>
  </si>
  <si>
    <t>34533</t>
  </si>
  <si>
    <t>282477</t>
  </si>
  <si>
    <t>262156</t>
  </si>
  <si>
    <t>Hard Produtos para Construção LTDA</t>
  </si>
  <si>
    <t>06.867.848/0001-07</t>
  </si>
  <si>
    <t>253226</t>
  </si>
  <si>
    <t>07.16.24200.5211115-7</t>
  </si>
  <si>
    <t>07.16.24200.5221246-8</t>
  </si>
  <si>
    <t>07.16.24200.5214968-5</t>
  </si>
  <si>
    <t>31</t>
  </si>
  <si>
    <t>794428</t>
  </si>
  <si>
    <t>VN Materiais Eletricos Eireli</t>
  </si>
  <si>
    <t>26.444.626/0001-80</t>
  </si>
  <si>
    <t>525</t>
  </si>
  <si>
    <t>794559</t>
  </si>
  <si>
    <t>Loc Rapido Locações de Maquinas LTDA</t>
  </si>
  <si>
    <t>34.756.592/0001-98</t>
  </si>
  <si>
    <t>670</t>
  </si>
  <si>
    <t>20230</t>
  </si>
  <si>
    <t>2466935</t>
  </si>
  <si>
    <t>2697</t>
  </si>
  <si>
    <t>2698</t>
  </si>
  <si>
    <t>118</t>
  </si>
  <si>
    <t>117</t>
  </si>
  <si>
    <t>Xlab Equipamentos Laboratoriais LTDA</t>
  </si>
  <si>
    <t>48.260.385/0001-52</t>
  </si>
  <si>
    <t>6</t>
  </si>
  <si>
    <t>53</t>
  </si>
  <si>
    <t>4540831</t>
  </si>
  <si>
    <t>233577</t>
  </si>
  <si>
    <t>1994</t>
  </si>
  <si>
    <t>795224</t>
  </si>
  <si>
    <t>282871</t>
  </si>
  <si>
    <t>282870</t>
  </si>
  <si>
    <t>2022208</t>
  </si>
  <si>
    <t>568</t>
  </si>
  <si>
    <t>7796</t>
  </si>
  <si>
    <t>9187</t>
  </si>
  <si>
    <t>9186</t>
  </si>
  <si>
    <t>9185</t>
  </si>
  <si>
    <t>Distribuidora de Aluminio Leste Aluminios e Componentes para Esquadrias</t>
  </si>
  <si>
    <t>19.938.032/0001-60</t>
  </si>
  <si>
    <t>7957</t>
  </si>
  <si>
    <t>282978</t>
  </si>
  <si>
    <t>264609</t>
  </si>
  <si>
    <t>Esquadricenter Esquadrias LTDA EPP</t>
  </si>
  <si>
    <t>03.106.014/0001-82</t>
  </si>
  <si>
    <t>11836</t>
  </si>
  <si>
    <t>158529</t>
  </si>
  <si>
    <t>4546094</t>
  </si>
  <si>
    <t>4546093</t>
  </si>
  <si>
    <t>672</t>
  </si>
  <si>
    <t>Rui Barbosa de Oliveira Filho</t>
  </si>
  <si>
    <t>11.322.950/0001-59</t>
  </si>
  <si>
    <t>1596</t>
  </si>
  <si>
    <t>20331</t>
  </si>
  <si>
    <t>20330</t>
  </si>
  <si>
    <t>119416</t>
  </si>
  <si>
    <t>119415</t>
  </si>
  <si>
    <t>Dexco S.A.</t>
  </si>
  <si>
    <t>97.837.181/0022-71</t>
  </si>
  <si>
    <t>1925435</t>
  </si>
  <si>
    <t>1925434</t>
  </si>
  <si>
    <t>1925433</t>
  </si>
  <si>
    <t>1925432</t>
  </si>
  <si>
    <t>56168</t>
  </si>
  <si>
    <t>99</t>
  </si>
  <si>
    <t>4551082</t>
  </si>
  <si>
    <t>283324</t>
  </si>
  <si>
    <t>Perfis Viscardi LTDA</t>
  </si>
  <si>
    <t>14.570.742/0003-29</t>
  </si>
  <si>
    <t>2619</t>
  </si>
  <si>
    <t>2062</t>
  </si>
  <si>
    <t>1925905</t>
  </si>
  <si>
    <t>1925904</t>
  </si>
  <si>
    <t>1925894</t>
  </si>
  <si>
    <t>575111</t>
  </si>
  <si>
    <t>245269</t>
  </si>
  <si>
    <t>070566</t>
  </si>
  <si>
    <t>479</t>
  </si>
  <si>
    <t>929</t>
  </si>
  <si>
    <t>35001</t>
  </si>
  <si>
    <t>266635</t>
  </si>
  <si>
    <t>245363</t>
  </si>
  <si>
    <t>2178</t>
  </si>
  <si>
    <t>2177</t>
  </si>
  <si>
    <t>2176</t>
  </si>
  <si>
    <t>122514</t>
  </si>
  <si>
    <t>199</t>
  </si>
  <si>
    <t>253</t>
  </si>
  <si>
    <t>246</t>
  </si>
  <si>
    <t>13941</t>
  </si>
  <si>
    <t>23197</t>
  </si>
  <si>
    <t>01.716.186/0006-57</t>
  </si>
  <si>
    <t>22586</t>
  </si>
  <si>
    <t>685</t>
  </si>
  <si>
    <t>711</t>
  </si>
  <si>
    <t>4557893</t>
  </si>
  <si>
    <t>BSKY Brasil Equipamentos Contra Incendio LTDA</t>
  </si>
  <si>
    <t>30.984.216/0001-08</t>
  </si>
  <si>
    <t>3159</t>
  </si>
  <si>
    <t>TV Brasitalia Com PCS Elet LTDA</t>
  </si>
  <si>
    <t>02.921.823/0001-85</t>
  </si>
  <si>
    <t>1467</t>
  </si>
  <si>
    <t>2230</t>
  </si>
  <si>
    <t>30</t>
  </si>
  <si>
    <t>386</t>
  </si>
  <si>
    <t>3450</t>
  </si>
  <si>
    <t>4560608</t>
  </si>
  <si>
    <t>11</t>
  </si>
  <si>
    <t>O Marmorista LTDA</t>
  </si>
  <si>
    <t>27.954.686/0001-06</t>
  </si>
  <si>
    <t>Vilson J de A Leite Proteção Radiologicas EPP</t>
  </si>
  <si>
    <t>06.191.412/0001-32</t>
  </si>
  <si>
    <t>22893</t>
  </si>
  <si>
    <t>22891</t>
  </si>
  <si>
    <t>1509</t>
  </si>
  <si>
    <t>119960</t>
  </si>
  <si>
    <t>799212</t>
  </si>
  <si>
    <t>799210</t>
  </si>
  <si>
    <t>284043</t>
  </si>
  <si>
    <t>284042</t>
  </si>
  <si>
    <t>284041</t>
  </si>
  <si>
    <t>246155</t>
  </si>
  <si>
    <t>1909</t>
  </si>
  <si>
    <t>2675</t>
  </si>
  <si>
    <t>0095723993</t>
  </si>
  <si>
    <t>0000.0062.5200.1175.9202.4007</t>
  </si>
  <si>
    <t>2887</t>
  </si>
  <si>
    <t>47</t>
  </si>
  <si>
    <t>688</t>
  </si>
  <si>
    <t>27825</t>
  </si>
  <si>
    <t>7662</t>
  </si>
  <si>
    <t>SPR Divisorias Acusticas LTDA</t>
  </si>
  <si>
    <t>32.874.937/0001-82</t>
  </si>
  <si>
    <t>405</t>
  </si>
  <si>
    <t>254901</t>
  </si>
  <si>
    <t>2313</t>
  </si>
  <si>
    <t>Fonseca e Alcantara Comercio de Ferragens LTDA</t>
  </si>
  <si>
    <t>46.659.654/0001-22</t>
  </si>
  <si>
    <t>2001</t>
  </si>
  <si>
    <t>Jespel Comercio de Papeis LTDA ME JESPEL</t>
  </si>
  <si>
    <t>25.207.083/0001-15</t>
  </si>
  <si>
    <t>17985</t>
  </si>
  <si>
    <t>122848</t>
  </si>
  <si>
    <t>1162</t>
  </si>
  <si>
    <t>0095938313</t>
  </si>
  <si>
    <t>2886</t>
  </si>
  <si>
    <t>20475</t>
  </si>
  <si>
    <t>799938</t>
  </si>
  <si>
    <t>284325</t>
  </si>
  <si>
    <t>2491550</t>
  </si>
  <si>
    <t>135192</t>
  </si>
  <si>
    <t>1163</t>
  </si>
  <si>
    <t>2802</t>
  </si>
  <si>
    <t>019</t>
  </si>
  <si>
    <t>569</t>
  </si>
  <si>
    <t>74358</t>
  </si>
  <si>
    <t>9383</t>
  </si>
  <si>
    <t>9382</t>
  </si>
  <si>
    <t>9381</t>
  </si>
  <si>
    <t>9380</t>
  </si>
  <si>
    <t>9371</t>
  </si>
  <si>
    <t>9370</t>
  </si>
  <si>
    <t>800200</t>
  </si>
  <si>
    <t>2187</t>
  </si>
  <si>
    <t>158309</t>
  </si>
  <si>
    <t>LD Distribuidora</t>
  </si>
  <si>
    <t>02.544.621/0001-61</t>
  </si>
  <si>
    <t>52600</t>
  </si>
  <si>
    <t>271979</t>
  </si>
  <si>
    <t>2942</t>
  </si>
  <si>
    <t>2941</t>
  </si>
  <si>
    <t>07.16.24232.2116533-4</t>
  </si>
  <si>
    <t>387</t>
  </si>
  <si>
    <t>07.16.24232.2141948-4</t>
  </si>
  <si>
    <t>801173</t>
  </si>
  <si>
    <t>4573540</t>
  </si>
  <si>
    <t>2388</t>
  </si>
  <si>
    <t>236906</t>
  </si>
  <si>
    <t>11886</t>
  </si>
  <si>
    <t>2957</t>
  </si>
  <si>
    <t>1657</t>
  </si>
  <si>
    <t>20533</t>
  </si>
  <si>
    <t>4575009</t>
  </si>
  <si>
    <t>Hafele Brasil LTDA</t>
  </si>
  <si>
    <t>02.473.058/0001-88</t>
  </si>
  <si>
    <t>307510</t>
  </si>
  <si>
    <t>284754</t>
  </si>
  <si>
    <t>284753</t>
  </si>
  <si>
    <t>237082</t>
  </si>
  <si>
    <t>137159</t>
  </si>
  <si>
    <t>2970</t>
  </si>
  <si>
    <t>506</t>
  </si>
  <si>
    <t>Chapeco Industria e Comercio de Fibras LTDA</t>
  </si>
  <si>
    <t>79.915.955/0001-29</t>
  </si>
  <si>
    <t>40672</t>
  </si>
  <si>
    <t>3748</t>
  </si>
  <si>
    <t>1934924</t>
  </si>
  <si>
    <t>191885</t>
  </si>
  <si>
    <t>2980</t>
  </si>
  <si>
    <t>4578100</t>
  </si>
  <si>
    <t>R3 Suprimentos Corporativos</t>
  </si>
  <si>
    <t>10.641.901/0001-16</t>
  </si>
  <si>
    <t>321390</t>
  </si>
  <si>
    <t>284902</t>
  </si>
  <si>
    <t>284867</t>
  </si>
  <si>
    <t>22986</t>
  </si>
  <si>
    <t>22985</t>
  </si>
  <si>
    <t>103</t>
  </si>
  <si>
    <t>76101</t>
  </si>
  <si>
    <t>41403</t>
  </si>
  <si>
    <t>379953</t>
  </si>
  <si>
    <t>Acor Comercio de Tintas Eireli</t>
  </si>
  <si>
    <t>31.760.170/0001-06</t>
  </si>
  <si>
    <t>19982</t>
  </si>
  <si>
    <t>982972</t>
  </si>
  <si>
    <t>69985</t>
  </si>
  <si>
    <t>4582200</t>
  </si>
  <si>
    <t>4582199</t>
  </si>
  <si>
    <t>331675</t>
  </si>
  <si>
    <t>01.754.239/0012-72</t>
  </si>
  <si>
    <t>320486</t>
  </si>
  <si>
    <t>274456</t>
  </si>
  <si>
    <t>2457</t>
  </si>
  <si>
    <t>2064</t>
  </si>
  <si>
    <t>2022217</t>
  </si>
  <si>
    <t>7830</t>
  </si>
  <si>
    <t>4583573</t>
  </si>
  <si>
    <t>Ideal Telas Ind e Comercio Eirelli ME</t>
  </si>
  <si>
    <t>27.521.241/0001-32</t>
  </si>
  <si>
    <t>4051</t>
  </si>
  <si>
    <t>1607</t>
  </si>
  <si>
    <t>20613</t>
  </si>
  <si>
    <t>20612</t>
  </si>
  <si>
    <t>7860</t>
  </si>
  <si>
    <t>7856</t>
  </si>
  <si>
    <t>443836</t>
  </si>
  <si>
    <t>443834</t>
  </si>
  <si>
    <t>285283</t>
  </si>
  <si>
    <t>285282</t>
  </si>
  <si>
    <t>285281</t>
  </si>
  <si>
    <t>57341</t>
  </si>
  <si>
    <t>623</t>
  </si>
  <si>
    <t>622</t>
  </si>
  <si>
    <t>803672</t>
  </si>
  <si>
    <t>Grupo Cerrado</t>
  </si>
  <si>
    <t>26.609.500/0001-19</t>
  </si>
  <si>
    <t>4096</t>
  </si>
  <si>
    <t>285379</t>
  </si>
  <si>
    <t>285378</t>
  </si>
  <si>
    <t>256341</t>
  </si>
  <si>
    <t>Saint-Gobain do Brasil Produtos Ind Ustriais e para Construc</t>
  </si>
  <si>
    <t>61.064.838/0024-20</t>
  </si>
  <si>
    <t>276114</t>
  </si>
  <si>
    <t>947</t>
  </si>
  <si>
    <t>7818</t>
  </si>
  <si>
    <t>5683</t>
  </si>
  <si>
    <t>23032</t>
  </si>
  <si>
    <t>23031</t>
  </si>
  <si>
    <t>Soluções Farma LTDA</t>
  </si>
  <si>
    <t>35.517.640/0001-58</t>
  </si>
  <si>
    <t>871</t>
  </si>
  <si>
    <t>14005</t>
  </si>
  <si>
    <t>804598</t>
  </si>
  <si>
    <t>36012</t>
  </si>
  <si>
    <t>285706</t>
  </si>
  <si>
    <t>285705</t>
  </si>
  <si>
    <t>2545</t>
  </si>
  <si>
    <t>2512776</t>
  </si>
  <si>
    <t>2109</t>
  </si>
  <si>
    <t>2108</t>
  </si>
  <si>
    <t>3247</t>
  </si>
  <si>
    <t>AG Irrigação Jardins e Negocios LTDA</t>
  </si>
  <si>
    <t>45.351.320/0001-24</t>
  </si>
  <si>
    <t>71</t>
  </si>
  <si>
    <t>485</t>
  </si>
  <si>
    <t>3487</t>
  </si>
  <si>
    <t>20907</t>
  </si>
  <si>
    <t>23458</t>
  </si>
  <si>
    <t>4109</t>
  </si>
  <si>
    <t>3086</t>
  </si>
  <si>
    <t>1982</t>
  </si>
  <si>
    <t>Viveiro das Arvores Comercio dePlantas LTDA</t>
  </si>
  <si>
    <t>16.986.866/0001-53</t>
  </si>
  <si>
    <t>935</t>
  </si>
  <si>
    <t>159398</t>
  </si>
  <si>
    <t>285923</t>
  </si>
  <si>
    <t>285922</t>
  </si>
  <si>
    <t>Basf S.A Demarchi</t>
  </si>
  <si>
    <t>48.539.407/0073-92</t>
  </si>
  <si>
    <t>2126212</t>
  </si>
  <si>
    <t>138105</t>
  </si>
  <si>
    <t>Ibiza Construtora LTDA</t>
  </si>
  <si>
    <t>05.000.710/0001-35</t>
  </si>
  <si>
    <t>202</t>
  </si>
  <si>
    <t>201</t>
  </si>
  <si>
    <t>28039</t>
  </si>
  <si>
    <t>4597341</t>
  </si>
  <si>
    <t>4597340</t>
  </si>
  <si>
    <t>4597339</t>
  </si>
  <si>
    <t>285993</t>
  </si>
  <si>
    <t>13713</t>
  </si>
  <si>
    <t>123611</t>
  </si>
  <si>
    <t>0000.0062.5200.1175.9202.4008</t>
  </si>
  <si>
    <t>36</t>
  </si>
  <si>
    <t>4598946</t>
  </si>
  <si>
    <t>3590</t>
  </si>
  <si>
    <t>286057</t>
  </si>
  <si>
    <t>2686</t>
  </si>
  <si>
    <t>706</t>
  </si>
  <si>
    <t>806316</t>
  </si>
  <si>
    <t>806309</t>
  </si>
  <si>
    <t>4773</t>
  </si>
  <si>
    <t>276569</t>
  </si>
  <si>
    <t>276568</t>
  </si>
  <si>
    <t>2483</t>
  </si>
  <si>
    <t>Cerrado Distribuidora de EPI Eireli</t>
  </si>
  <si>
    <t>41.766.085/0001-09</t>
  </si>
  <si>
    <t>704</t>
  </si>
  <si>
    <t>4601043</t>
  </si>
  <si>
    <t>SA Comercio de Materias Eletricos LTDA</t>
  </si>
  <si>
    <t>54.395.461/0001-30</t>
  </si>
  <si>
    <t>27</t>
  </si>
  <si>
    <t>Life Purificadores Eireli</t>
  </si>
  <si>
    <t>19.580.367/0001-50</t>
  </si>
  <si>
    <t>22865</t>
  </si>
  <si>
    <t>3227</t>
  </si>
  <si>
    <t>3226</t>
  </si>
  <si>
    <t>20777</t>
  </si>
  <si>
    <t>53969</t>
  </si>
  <si>
    <t>280499</t>
  </si>
  <si>
    <t>2524498</t>
  </si>
  <si>
    <t>2524496</t>
  </si>
  <si>
    <t>807082</t>
  </si>
  <si>
    <t>6825</t>
  </si>
  <si>
    <t>286366</t>
  </si>
  <si>
    <t>020</t>
  </si>
  <si>
    <t>573</t>
  </si>
  <si>
    <t>6831</t>
  </si>
  <si>
    <t>2525858</t>
  </si>
  <si>
    <t>2136019</t>
  </si>
  <si>
    <t>3248</t>
  </si>
  <si>
    <t>48</t>
  </si>
  <si>
    <t>74821</t>
  </si>
  <si>
    <t>Plenobras Distribuidora Eletrica e Hidráulica LTDA</t>
  </si>
  <si>
    <t>72.313.828/0001-00</t>
  </si>
  <si>
    <t>779350</t>
  </si>
  <si>
    <t>286538</t>
  </si>
  <si>
    <t>2770</t>
  </si>
  <si>
    <t>276819</t>
  </si>
  <si>
    <t>2302</t>
  </si>
  <si>
    <t>3260</t>
  </si>
  <si>
    <t>3282</t>
  </si>
  <si>
    <t>23121</t>
  </si>
  <si>
    <t>23119</t>
  </si>
  <si>
    <t>143</t>
  </si>
  <si>
    <t>Papelaria Tributaria LTDA</t>
  </si>
  <si>
    <t>00.905.760/0003-00</t>
  </si>
  <si>
    <t>700053</t>
  </si>
  <si>
    <t>4608243</t>
  </si>
  <si>
    <t>43547</t>
  </si>
  <si>
    <t>2198</t>
  </si>
  <si>
    <t>3111</t>
  </si>
  <si>
    <t>3308</t>
  </si>
  <si>
    <t>07.16.24263.0949932-1</t>
  </si>
  <si>
    <t>07.16.24263.0929030-9</t>
  </si>
  <si>
    <t>07.16.24263.0939085-0</t>
  </si>
  <si>
    <t>510</t>
  </si>
  <si>
    <t>20857</t>
  </si>
  <si>
    <t>8131</t>
  </si>
  <si>
    <t>808549</t>
  </si>
  <si>
    <t>4609284</t>
  </si>
  <si>
    <t>3749</t>
  </si>
  <si>
    <t>34665</t>
  </si>
  <si>
    <t>286722</t>
  </si>
  <si>
    <t>2509</t>
  </si>
  <si>
    <t>286815</t>
  </si>
  <si>
    <t>286809</t>
  </si>
  <si>
    <t>18</t>
  </si>
  <si>
    <t>43618</t>
  </si>
  <si>
    <t>286866</t>
  </si>
  <si>
    <t>286865</t>
  </si>
  <si>
    <t>2532952</t>
  </si>
  <si>
    <t>Best3 Montagens e Construções LTDA</t>
  </si>
  <si>
    <t>27.766.923/0001/05</t>
  </si>
  <si>
    <t>181</t>
  </si>
  <si>
    <t>7846</t>
  </si>
  <si>
    <t>9624</t>
  </si>
  <si>
    <t>9623</t>
  </si>
  <si>
    <t>9622</t>
  </si>
  <si>
    <t>8153</t>
  </si>
  <si>
    <t>809408</t>
  </si>
  <si>
    <t>NC Portas Fabricação e Comercio de Portas LTDA</t>
  </si>
  <si>
    <t>13.929.397/0001-42</t>
  </si>
  <si>
    <t>4805</t>
  </si>
  <si>
    <t>4804</t>
  </si>
  <si>
    <t>2857</t>
  </si>
  <si>
    <t>277193</t>
  </si>
  <si>
    <t>709</t>
  </si>
  <si>
    <t>3224</t>
  </si>
  <si>
    <t>3223</t>
  </si>
  <si>
    <t>446122</t>
  </si>
  <si>
    <t>446118</t>
  </si>
  <si>
    <t>446104</t>
  </si>
  <si>
    <t>809508</t>
  </si>
  <si>
    <t>446117</t>
  </si>
  <si>
    <t>446116</t>
  </si>
  <si>
    <t>446115</t>
  </si>
  <si>
    <t>446114</t>
  </si>
  <si>
    <t>446111</t>
  </si>
  <si>
    <t>446108</t>
  </si>
  <si>
    <t>446106</t>
  </si>
  <si>
    <t>446102</t>
  </si>
  <si>
    <t>305800</t>
  </si>
  <si>
    <t>162260</t>
  </si>
  <si>
    <t>Aluservice</t>
  </si>
  <si>
    <t>74.382.995/0001-39</t>
  </si>
  <si>
    <t>15874</t>
  </si>
  <si>
    <t>2022225</t>
  </si>
  <si>
    <t>2939</t>
  </si>
  <si>
    <t>311801</t>
  </si>
  <si>
    <t>446278</t>
  </si>
  <si>
    <t>446276</t>
  </si>
  <si>
    <t>446264</t>
  </si>
  <si>
    <t>446263</t>
  </si>
  <si>
    <t>446262</t>
  </si>
  <si>
    <t>446261</t>
  </si>
  <si>
    <t>446281</t>
  </si>
  <si>
    <t>446269</t>
  </si>
  <si>
    <t>446268</t>
  </si>
  <si>
    <t>446267</t>
  </si>
  <si>
    <t>446265</t>
  </si>
  <si>
    <t>2149182</t>
  </si>
  <si>
    <t>742</t>
  </si>
  <si>
    <t>710</t>
  </si>
  <si>
    <t>287136</t>
  </si>
  <si>
    <t>284882</t>
  </si>
  <si>
    <t>124164</t>
  </si>
  <si>
    <t>446430</t>
  </si>
  <si>
    <t>446427</t>
  </si>
  <si>
    <t>446419</t>
  </si>
  <si>
    <t>446392</t>
  </si>
  <si>
    <t>446391</t>
  </si>
  <si>
    <t>446387</t>
  </si>
  <si>
    <t>76613</t>
  </si>
  <si>
    <t>446432</t>
  </si>
  <si>
    <t>446431</t>
  </si>
  <si>
    <t>446426</t>
  </si>
  <si>
    <t>446425</t>
  </si>
  <si>
    <t>446424</t>
  </si>
  <si>
    <t>446423</t>
  </si>
  <si>
    <t>446422</t>
  </si>
  <si>
    <t>446421</t>
  </si>
  <si>
    <t>446406</t>
  </si>
  <si>
    <t>446402</t>
  </si>
  <si>
    <t>446400</t>
  </si>
  <si>
    <t>446398</t>
  </si>
  <si>
    <t>446396</t>
  </si>
  <si>
    <t>446394</t>
  </si>
  <si>
    <t>446393</t>
  </si>
  <si>
    <t>446384</t>
  </si>
  <si>
    <t>34790</t>
  </si>
  <si>
    <t>287134</t>
  </si>
  <si>
    <t>58198</t>
  </si>
  <si>
    <t>Transportes Gemeas do Iguaçu LTDA EPP</t>
  </si>
  <si>
    <t>24.589.692/0002-02</t>
  </si>
  <si>
    <t>20956</t>
  </si>
  <si>
    <t>20955</t>
  </si>
  <si>
    <t>1200</t>
  </si>
  <si>
    <t>4871</t>
  </si>
  <si>
    <t>253107</t>
  </si>
  <si>
    <t>72506</t>
  </si>
  <si>
    <t>446519</t>
  </si>
  <si>
    <t>446518</t>
  </si>
  <si>
    <t>446517</t>
  </si>
  <si>
    <t>446514</t>
  </si>
  <si>
    <t>446513</t>
  </si>
  <si>
    <t>446512</t>
  </si>
  <si>
    <t>446511</t>
  </si>
  <si>
    <t>446510</t>
  </si>
  <si>
    <t>446524</t>
  </si>
  <si>
    <t>446523</t>
  </si>
  <si>
    <t>446522</t>
  </si>
  <si>
    <t>446521</t>
  </si>
  <si>
    <t>907479</t>
  </si>
  <si>
    <t>6860</t>
  </si>
  <si>
    <t>304436</t>
  </si>
  <si>
    <t>285385</t>
  </si>
  <si>
    <t>12003</t>
  </si>
  <si>
    <t>906</t>
  </si>
  <si>
    <t>446657</t>
  </si>
  <si>
    <t>446648</t>
  </si>
  <si>
    <t>446647</t>
  </si>
  <si>
    <t>446646</t>
  </si>
  <si>
    <t>446645</t>
  </si>
  <si>
    <t>446640</t>
  </si>
  <si>
    <t>446638</t>
  </si>
  <si>
    <t>446635</t>
  </si>
  <si>
    <t>446634</t>
  </si>
  <si>
    <t>446633</t>
  </si>
  <si>
    <t>446632</t>
  </si>
  <si>
    <t>01.847.854/0003-32</t>
  </si>
  <si>
    <t>810799</t>
  </si>
  <si>
    <t>A Numero um Comério de Divisórias LTDA</t>
  </si>
  <si>
    <t>07.643.693/0001-80</t>
  </si>
  <si>
    <t>2926</t>
  </si>
  <si>
    <t>285724</t>
  </si>
  <si>
    <t>3511</t>
  </si>
  <si>
    <t>1090</t>
  </si>
  <si>
    <t>23191</t>
  </si>
  <si>
    <t>23190</t>
  </si>
  <si>
    <t>23189</t>
  </si>
  <si>
    <t>14070</t>
  </si>
  <si>
    <t>28302</t>
  </si>
  <si>
    <t>287555</t>
  </si>
  <si>
    <t>Multitone Eletrônica LTDA</t>
  </si>
  <si>
    <t>01.745.428/0001-26</t>
  </si>
  <si>
    <t>7759</t>
  </si>
  <si>
    <t>413</t>
  </si>
  <si>
    <t>277728</t>
  </si>
  <si>
    <t>23204</t>
  </si>
  <si>
    <t>Fabricação Industrial Silva Eireli</t>
  </si>
  <si>
    <t>23.952.382/0001-59</t>
  </si>
  <si>
    <t>Tecnobombas Bombas Motores Serviços LTDA</t>
  </si>
  <si>
    <t>00.819.295/0001-22</t>
  </si>
  <si>
    <t>19630</t>
  </si>
  <si>
    <t>1645</t>
  </si>
  <si>
    <t>511</t>
  </si>
  <si>
    <t>3498</t>
  </si>
  <si>
    <t>81</t>
  </si>
  <si>
    <t>74</t>
  </si>
  <si>
    <t>Sergio Oliveira da Silva EPP</t>
  </si>
  <si>
    <t>14.943.576/0001-05</t>
  </si>
  <si>
    <t>327</t>
  </si>
  <si>
    <t>512</t>
  </si>
  <si>
    <t>14200</t>
  </si>
  <si>
    <t>2238</t>
  </si>
  <si>
    <t>23217</t>
  </si>
  <si>
    <t>23216</t>
  </si>
  <si>
    <t>23215</t>
  </si>
  <si>
    <t>23214</t>
  </si>
  <si>
    <t>48.539.4007/0073-2</t>
  </si>
  <si>
    <t>2157771</t>
  </si>
  <si>
    <t>2157765</t>
  </si>
  <si>
    <t>722</t>
  </si>
  <si>
    <t>3752</t>
  </si>
  <si>
    <t>3751</t>
  </si>
  <si>
    <t>307403</t>
  </si>
  <si>
    <t>287692</t>
  </si>
  <si>
    <t>10.720.400/0001-25</t>
  </si>
  <si>
    <t>3273</t>
  </si>
  <si>
    <t>7531</t>
  </si>
  <si>
    <t>2022233</t>
  </si>
  <si>
    <t>01.746.428/0001-26</t>
  </si>
  <si>
    <t>2297</t>
  </si>
  <si>
    <t>55178</t>
  </si>
  <si>
    <t>4624535</t>
  </si>
  <si>
    <t>49</t>
  </si>
  <si>
    <t>Construtora Caiapo LTDA</t>
  </si>
  <si>
    <t>00.237.518/0001-43</t>
  </si>
  <si>
    <t>9611</t>
  </si>
  <si>
    <t>28329</t>
  </si>
  <si>
    <t>3103</t>
  </si>
  <si>
    <t>2160000</t>
  </si>
  <si>
    <t>4625659</t>
  </si>
  <si>
    <t>122460</t>
  </si>
  <si>
    <t>122459</t>
  </si>
  <si>
    <t>23671</t>
  </si>
  <si>
    <t>0000.0062.5200.1175.9202.4009</t>
  </si>
  <si>
    <t>418</t>
  </si>
  <si>
    <t>163252</t>
  </si>
  <si>
    <t>447416</t>
  </si>
  <si>
    <t>447410</t>
  </si>
  <si>
    <t>447406</t>
  </si>
  <si>
    <t>447403</t>
  </si>
  <si>
    <t>447401</t>
  </si>
  <si>
    <t>447400</t>
  </si>
  <si>
    <t>447396</t>
  </si>
  <si>
    <t>447394</t>
  </si>
  <si>
    <t>447392</t>
  </si>
  <si>
    <t>447389</t>
  </si>
  <si>
    <t>447388</t>
  </si>
  <si>
    <t>495</t>
  </si>
  <si>
    <t>Cristiano Erick G de Oliveira ME</t>
  </si>
  <si>
    <t>32.846.652/0001-38</t>
  </si>
  <si>
    <t>256</t>
  </si>
  <si>
    <t>447550</t>
  </si>
  <si>
    <t>447549</t>
  </si>
  <si>
    <t>447545</t>
  </si>
  <si>
    <t>447542</t>
  </si>
  <si>
    <t>447569</t>
  </si>
  <si>
    <t>447565</t>
  </si>
  <si>
    <t>447563</t>
  </si>
  <si>
    <t>447561</t>
  </si>
  <si>
    <t>447554</t>
  </si>
  <si>
    <t>447552</t>
  </si>
  <si>
    <t>447551</t>
  </si>
  <si>
    <t>2552095</t>
  </si>
  <si>
    <t>0096177855</t>
  </si>
  <si>
    <t>2244</t>
  </si>
  <si>
    <t>R3 Comercio de Amortecedor Hidraulico Eireli LTDA</t>
  </si>
  <si>
    <t>08.948.013/0001-07</t>
  </si>
  <si>
    <t>1089</t>
  </si>
  <si>
    <t>White martins Gases Industriais LTDA</t>
  </si>
  <si>
    <t>2562</t>
  </si>
  <si>
    <t>2338</t>
  </si>
  <si>
    <t>Casa das chapas LTDA</t>
  </si>
  <si>
    <t>26.904.110/0001-71</t>
  </si>
  <si>
    <t>24411</t>
  </si>
  <si>
    <t>278099</t>
  </si>
  <si>
    <t>447717</t>
  </si>
  <si>
    <t>447712</t>
  </si>
  <si>
    <t>447709</t>
  </si>
  <si>
    <t>447708</t>
  </si>
  <si>
    <t>447707</t>
  </si>
  <si>
    <t>447703</t>
  </si>
  <si>
    <t>447702</t>
  </si>
  <si>
    <t>447693</t>
  </si>
  <si>
    <t>447728</t>
  </si>
  <si>
    <t>447724</t>
  </si>
  <si>
    <t>447723</t>
  </si>
  <si>
    <t>997102</t>
  </si>
  <si>
    <t>3571</t>
  </si>
  <si>
    <t>35095</t>
  </si>
  <si>
    <t>Dormakaba Brasil Soluções de Acesso LTDA</t>
  </si>
  <si>
    <t>61.449.281/0001-63</t>
  </si>
  <si>
    <t>173198</t>
  </si>
  <si>
    <t>161169</t>
  </si>
  <si>
    <t>447867</t>
  </si>
  <si>
    <t>447865</t>
  </si>
  <si>
    <t>447863</t>
  </si>
  <si>
    <t>447862</t>
  </si>
  <si>
    <t>447861</t>
  </si>
  <si>
    <t>447860</t>
  </si>
  <si>
    <t>447857</t>
  </si>
  <si>
    <t>447856</t>
  </si>
  <si>
    <t>447853</t>
  </si>
  <si>
    <t>447852</t>
  </si>
  <si>
    <t>447851</t>
  </si>
  <si>
    <t>447850</t>
  </si>
  <si>
    <t>447936</t>
  </si>
  <si>
    <t>447934</t>
  </si>
  <si>
    <t>447904</t>
  </si>
  <si>
    <t>447902</t>
  </si>
  <si>
    <t>447899</t>
  </si>
  <si>
    <t>447895</t>
  </si>
  <si>
    <t>447893</t>
  </si>
  <si>
    <t>447890</t>
  </si>
  <si>
    <t>447888</t>
  </si>
  <si>
    <t>447883</t>
  </si>
  <si>
    <t>447880</t>
  </si>
  <si>
    <t>447877</t>
  </si>
  <si>
    <t>447873</t>
  </si>
  <si>
    <t>447871</t>
  </si>
  <si>
    <t>447869</t>
  </si>
  <si>
    <t>447953</t>
  </si>
  <si>
    <t>447950</t>
  </si>
  <si>
    <t>447948</t>
  </si>
  <si>
    <t>447946</t>
  </si>
  <si>
    <t>447942</t>
  </si>
  <si>
    <t>447941</t>
  </si>
  <si>
    <t>447940</t>
  </si>
  <si>
    <t>447939</t>
  </si>
  <si>
    <t>447938</t>
  </si>
  <si>
    <t>733</t>
  </si>
  <si>
    <t>21113</t>
  </si>
  <si>
    <t>3589</t>
  </si>
  <si>
    <t>3189</t>
  </si>
  <si>
    <t>40286</t>
  </si>
  <si>
    <t>163637</t>
  </si>
  <si>
    <t>288178</t>
  </si>
  <si>
    <t>448002</t>
  </si>
  <si>
    <t>448001</t>
  </si>
  <si>
    <t>447997</t>
  </si>
  <si>
    <t>447996</t>
  </si>
  <si>
    <t>447990</t>
  </si>
  <si>
    <t>447989</t>
  </si>
  <si>
    <t>448036</t>
  </si>
  <si>
    <t>448035</t>
  </si>
  <si>
    <t>448033</t>
  </si>
  <si>
    <t>448022</t>
  </si>
  <si>
    <t>448019</t>
  </si>
  <si>
    <t>448017</t>
  </si>
  <si>
    <t>448016</t>
  </si>
  <si>
    <t>448012</t>
  </si>
  <si>
    <t>448011</t>
  </si>
  <si>
    <t>448008</t>
  </si>
  <si>
    <t>448004</t>
  </si>
  <si>
    <t>814053</t>
  </si>
  <si>
    <t>2556822</t>
  </si>
  <si>
    <t>273</t>
  </si>
  <si>
    <t>2943</t>
  </si>
  <si>
    <t>75141</t>
  </si>
  <si>
    <t>4976</t>
  </si>
  <si>
    <t>244310</t>
  </si>
  <si>
    <t>448092</t>
  </si>
  <si>
    <t>448091</t>
  </si>
  <si>
    <t>448090</t>
  </si>
  <si>
    <t>448086</t>
  </si>
  <si>
    <t>448118</t>
  </si>
  <si>
    <t>448116</t>
  </si>
  <si>
    <t>448113</t>
  </si>
  <si>
    <t>448112</t>
  </si>
  <si>
    <t>448111</t>
  </si>
  <si>
    <t>448107</t>
  </si>
  <si>
    <t>448106</t>
  </si>
  <si>
    <t>448104</t>
  </si>
  <si>
    <t>448102</t>
  </si>
  <si>
    <t>448101</t>
  </si>
  <si>
    <t>448098</t>
  </si>
  <si>
    <t>448097</t>
  </si>
  <si>
    <t>448096</t>
  </si>
  <si>
    <t>448095</t>
  </si>
  <si>
    <t>448094</t>
  </si>
  <si>
    <t>448162</t>
  </si>
  <si>
    <t>448159</t>
  </si>
  <si>
    <t>448158</t>
  </si>
  <si>
    <t>448146</t>
  </si>
  <si>
    <t>448145</t>
  </si>
  <si>
    <t>448144</t>
  </si>
  <si>
    <t>448143</t>
  </si>
  <si>
    <t>448140</t>
  </si>
  <si>
    <t>448138</t>
  </si>
  <si>
    <t>448126</t>
  </si>
  <si>
    <t>814317</t>
  </si>
  <si>
    <t>205</t>
  </si>
  <si>
    <t>21151</t>
  </si>
  <si>
    <t>3602</t>
  </si>
  <si>
    <t>2406</t>
  </si>
  <si>
    <t>9656</t>
  </si>
  <si>
    <t>3687</t>
  </si>
  <si>
    <t>50256</t>
  </si>
  <si>
    <t>13888</t>
  </si>
  <si>
    <t>448228</t>
  </si>
  <si>
    <t>448226</t>
  </si>
  <si>
    <t>448222</t>
  </si>
  <si>
    <t>448221</t>
  </si>
  <si>
    <t>448217</t>
  </si>
  <si>
    <t>448272</t>
  </si>
  <si>
    <t>448269</t>
  </si>
  <si>
    <t>448265</t>
  </si>
  <si>
    <t>448262</t>
  </si>
  <si>
    <t>448261</t>
  </si>
  <si>
    <t>448254</t>
  </si>
  <si>
    <t>448249</t>
  </si>
  <si>
    <t>448248</t>
  </si>
  <si>
    <t>448245</t>
  </si>
  <si>
    <t>448243</t>
  </si>
  <si>
    <t>448242</t>
  </si>
  <si>
    <t>448239</t>
  </si>
  <si>
    <t>448238</t>
  </si>
  <si>
    <t>448236</t>
  </si>
  <si>
    <t>448231</t>
  </si>
  <si>
    <t>448319</t>
  </si>
  <si>
    <t>448314</t>
  </si>
  <si>
    <t>448309</t>
  </si>
  <si>
    <t>448308</t>
  </si>
  <si>
    <t>448307</t>
  </si>
  <si>
    <t>448306</t>
  </si>
  <si>
    <t>448305</t>
  </si>
  <si>
    <t>448304</t>
  </si>
  <si>
    <t>448288</t>
  </si>
  <si>
    <t>2168551</t>
  </si>
  <si>
    <t>814766</t>
  </si>
  <si>
    <t>3620</t>
  </si>
  <si>
    <t>07.16.24291.7692109-0</t>
  </si>
  <si>
    <t>07.16.24291.7676091-6</t>
  </si>
  <si>
    <t>07.16.24291.7722688-3</t>
  </si>
  <si>
    <t>736</t>
  </si>
  <si>
    <t>3642</t>
  </si>
  <si>
    <t>3639</t>
  </si>
  <si>
    <t>79347</t>
  </si>
  <si>
    <t>292470</t>
  </si>
  <si>
    <t>292469</t>
  </si>
  <si>
    <t>2172707</t>
  </si>
  <si>
    <t>4638500</t>
  </si>
  <si>
    <t>148</t>
  </si>
  <si>
    <t>2394</t>
  </si>
  <si>
    <t>288583</t>
  </si>
  <si>
    <t>288564</t>
  </si>
  <si>
    <t>Saeta Ind e Com Eletroeletronico LTDA</t>
  </si>
  <si>
    <t>00.103.788/0006-76</t>
  </si>
  <si>
    <t>506207</t>
  </si>
  <si>
    <t>2174621</t>
  </si>
  <si>
    <t>1958403</t>
  </si>
  <si>
    <t>3317</t>
  </si>
  <si>
    <t>3767</t>
  </si>
  <si>
    <t>79434</t>
  </si>
  <si>
    <t>293652</t>
  </si>
  <si>
    <t>816324</t>
  </si>
  <si>
    <t>278557</t>
  </si>
  <si>
    <t>578</t>
  </si>
  <si>
    <t>161973</t>
  </si>
  <si>
    <t>4644014</t>
  </si>
  <si>
    <t>213882</t>
  </si>
  <si>
    <t>29004</t>
  </si>
  <si>
    <t>288734</t>
  </si>
  <si>
    <t>288735</t>
  </si>
  <si>
    <t>263</t>
  </si>
  <si>
    <t>2459</t>
  </si>
  <si>
    <t>13206</t>
  </si>
  <si>
    <t>21</t>
  </si>
  <si>
    <t>3374</t>
  </si>
  <si>
    <t>334207</t>
  </si>
  <si>
    <t>Mega Lajes Industria e Comercio LTDA</t>
  </si>
  <si>
    <t>35.413.380/0001-70</t>
  </si>
  <si>
    <t>212</t>
  </si>
  <si>
    <t>449273</t>
  </si>
  <si>
    <t>738</t>
  </si>
  <si>
    <t>Pedro Cesar Almeida Santos ME</t>
  </si>
  <si>
    <t>08.963.375/0001-69</t>
  </si>
  <si>
    <t>1000193</t>
  </si>
  <si>
    <t>21268</t>
  </si>
  <si>
    <t>21267</t>
  </si>
  <si>
    <t>2260</t>
  </si>
  <si>
    <t>278879</t>
  </si>
  <si>
    <t>278878</t>
  </si>
  <si>
    <t>295745</t>
  </si>
  <si>
    <t>2451</t>
  </si>
  <si>
    <t>257168</t>
  </si>
  <si>
    <t>289054</t>
  </si>
  <si>
    <t>2575585</t>
  </si>
  <si>
    <t>1002096</t>
  </si>
  <si>
    <t>1716</t>
  </si>
  <si>
    <t>206</t>
  </si>
  <si>
    <t>8581</t>
  </si>
  <si>
    <t>3756</t>
  </si>
  <si>
    <t>4960</t>
  </si>
  <si>
    <t>818212</t>
  </si>
  <si>
    <t>514</t>
  </si>
  <si>
    <t>1153</t>
  </si>
  <si>
    <t>939</t>
  </si>
  <si>
    <t>3839</t>
  </si>
  <si>
    <t>53.589.0002/0001-24</t>
  </si>
  <si>
    <t>671</t>
  </si>
  <si>
    <t>56630</t>
  </si>
  <si>
    <t>Ajel montagem e Automação Ind LTDA</t>
  </si>
  <si>
    <t>297173</t>
  </si>
  <si>
    <t>2189378</t>
  </si>
  <si>
    <t>2189377</t>
  </si>
  <si>
    <t>2189376</t>
  </si>
  <si>
    <t>2189375</t>
  </si>
  <si>
    <t>498</t>
  </si>
  <si>
    <t>123638</t>
  </si>
  <si>
    <t>3479</t>
  </si>
  <si>
    <t>Premium Esquadrias e Vidros LTDA</t>
  </si>
  <si>
    <t>28.398.572/0001-90</t>
  </si>
  <si>
    <t>100</t>
  </si>
  <si>
    <t>35509</t>
  </si>
  <si>
    <t>289373</t>
  </si>
  <si>
    <t>289372</t>
  </si>
  <si>
    <t>818893</t>
  </si>
  <si>
    <t>14135</t>
  </si>
  <si>
    <t>3592</t>
  </si>
  <si>
    <t>123665</t>
  </si>
  <si>
    <t>162729</t>
  </si>
  <si>
    <t>23857</t>
  </si>
  <si>
    <t>ALB Tampões e Grelhas Eireli</t>
  </si>
  <si>
    <t>41.896.811/0001-08</t>
  </si>
  <si>
    <t>258230</t>
  </si>
  <si>
    <t>289498</t>
  </si>
  <si>
    <t>2192407</t>
  </si>
  <si>
    <t>0000.0062.5200.1175.9202.4010</t>
  </si>
  <si>
    <t>34126</t>
  </si>
  <si>
    <t>4656661</t>
  </si>
  <si>
    <t>4656660</t>
  </si>
  <si>
    <t>123880</t>
  </si>
  <si>
    <t>0096401814</t>
  </si>
  <si>
    <t>2505</t>
  </si>
  <si>
    <t>Hidrodinamica Comercial Tecnica LTDA</t>
  </si>
  <si>
    <t>01.073.311/0001-43</t>
  </si>
  <si>
    <t>61197</t>
  </si>
  <si>
    <t>279289</t>
  </si>
  <si>
    <t>279288</t>
  </si>
  <si>
    <t>3614</t>
  </si>
  <si>
    <t>289712</t>
  </si>
  <si>
    <t>01.847.854/0002-51</t>
  </si>
  <si>
    <t>305750</t>
  </si>
  <si>
    <t>820567</t>
  </si>
  <si>
    <t>758</t>
  </si>
  <si>
    <t>TG Materiais para Contrução</t>
  </si>
  <si>
    <t>11.442.032/0001-63</t>
  </si>
  <si>
    <t>26632</t>
  </si>
  <si>
    <t>79561</t>
  </si>
  <si>
    <t>21465</t>
  </si>
  <si>
    <t>821298</t>
  </si>
  <si>
    <t>821284</t>
  </si>
  <si>
    <t>579</t>
  </si>
  <si>
    <t>338</t>
  </si>
  <si>
    <t>767</t>
  </si>
  <si>
    <t>687</t>
  </si>
  <si>
    <t>21478</t>
  </si>
  <si>
    <t>022</t>
  </si>
  <si>
    <t>50</t>
  </si>
  <si>
    <t>289903</t>
  </si>
  <si>
    <t>289904</t>
  </si>
  <si>
    <t>759</t>
  </si>
  <si>
    <t>75633</t>
  </si>
  <si>
    <t>07.16.24324.7292563-0</t>
  </si>
  <si>
    <t>07.16.24324.7299192-7</t>
  </si>
  <si>
    <t>07.16.24324.7338885-0</t>
  </si>
  <si>
    <t>3707</t>
  </si>
  <si>
    <t>1006838</t>
  </si>
  <si>
    <t>822303</t>
  </si>
  <si>
    <t>05.059.270/0002-72</t>
  </si>
  <si>
    <t>50397</t>
  </si>
  <si>
    <t>Empilhadeira Santana LTDa</t>
  </si>
  <si>
    <t>37.868.957/0001-64</t>
  </si>
  <si>
    <t>94382</t>
  </si>
  <si>
    <t>73321</t>
  </si>
  <si>
    <t>65043</t>
  </si>
  <si>
    <t>290128</t>
  </si>
  <si>
    <t>290127</t>
  </si>
  <si>
    <t>2592757</t>
  </si>
  <si>
    <t>163347</t>
  </si>
  <si>
    <t>290207</t>
  </si>
  <si>
    <t>279887</t>
  </si>
  <si>
    <t>279815</t>
  </si>
  <si>
    <t>279814</t>
  </si>
  <si>
    <t>279813</t>
  </si>
  <si>
    <t>303639</t>
  </si>
  <si>
    <t>3818</t>
  </si>
  <si>
    <t>5196</t>
  </si>
  <si>
    <t>Total Frio Refrigeração e Ar Cond LTDA</t>
  </si>
  <si>
    <t>10.444.161/0001-28</t>
  </si>
  <si>
    <t>94695</t>
  </si>
  <si>
    <t>303829</t>
  </si>
  <si>
    <t>303828</t>
  </si>
  <si>
    <t>107</t>
  </si>
  <si>
    <t>28723</t>
  </si>
  <si>
    <t>823736</t>
  </si>
  <si>
    <t>Freijo Madeireira</t>
  </si>
  <si>
    <t>48.568.371/0001-09</t>
  </si>
  <si>
    <t>Melotintas LTDA</t>
  </si>
  <si>
    <t>02.231.801/0002-74</t>
  </si>
  <si>
    <t>60973</t>
  </si>
  <si>
    <t>02.231.801/0001-93</t>
  </si>
  <si>
    <t>246482</t>
  </si>
  <si>
    <t>290532</t>
  </si>
  <si>
    <t>2596341</t>
  </si>
  <si>
    <t>757</t>
  </si>
  <si>
    <t>8874</t>
  </si>
  <si>
    <t>8873</t>
  </si>
  <si>
    <t>290650</t>
  </si>
  <si>
    <t>Martins Com Serv Distr S.A.</t>
  </si>
  <si>
    <t>43.214.055/0040-13</t>
  </si>
  <si>
    <t>23448924</t>
  </si>
  <si>
    <t>Gerar Soluções em Energia LTDA</t>
  </si>
  <si>
    <t>30.285.037/0001-74</t>
  </si>
  <si>
    <t>119</t>
  </si>
  <si>
    <t>21631</t>
  </si>
  <si>
    <t>21630</t>
  </si>
  <si>
    <t>249631</t>
  </si>
  <si>
    <t>73490</t>
  </si>
  <si>
    <t>76</t>
  </si>
  <si>
    <t>603416</t>
  </si>
  <si>
    <t>2218281</t>
  </si>
  <si>
    <t>59820</t>
  </si>
  <si>
    <t>4293</t>
  </si>
  <si>
    <t>4057</t>
  </si>
  <si>
    <t>4030</t>
  </si>
  <si>
    <t>4029</t>
  </si>
  <si>
    <t>4028</t>
  </si>
  <si>
    <t>4027</t>
  </si>
  <si>
    <t>4026</t>
  </si>
  <si>
    <t>1169</t>
  </si>
  <si>
    <t>Omega eletronica LTDA</t>
  </si>
  <si>
    <t>02.694.252/0001-93</t>
  </si>
  <si>
    <t>23463</t>
  </si>
  <si>
    <t>290995</t>
  </si>
  <si>
    <t>2599380</t>
  </si>
  <si>
    <t>4158</t>
  </si>
  <si>
    <t>14089</t>
  </si>
  <si>
    <t>237</t>
  </si>
  <si>
    <t>3910</t>
  </si>
  <si>
    <t>2613</t>
  </si>
  <si>
    <t>124556</t>
  </si>
  <si>
    <t>42165</t>
  </si>
  <si>
    <t>DM2 metalurgica Ind e Com LTDA</t>
  </si>
  <si>
    <t>05.071.372/0001-22</t>
  </si>
  <si>
    <t>35058</t>
  </si>
  <si>
    <t>2221431</t>
  </si>
  <si>
    <t>517</t>
  </si>
  <si>
    <t>516</t>
  </si>
  <si>
    <t>14195</t>
  </si>
  <si>
    <t>3624</t>
  </si>
  <si>
    <t>455942</t>
  </si>
  <si>
    <t>NS Transporte Rodoviario de Cargas LTDA</t>
  </si>
  <si>
    <t>13.627.426/0001-11</t>
  </si>
  <si>
    <t>1242</t>
  </si>
  <si>
    <t>150</t>
  </si>
  <si>
    <t>9751</t>
  </si>
  <si>
    <t>Locamais Guindastes LTDA</t>
  </si>
  <si>
    <t>39.340.307/0001-77</t>
  </si>
  <si>
    <t>202400000000015</t>
  </si>
  <si>
    <t>1258</t>
  </si>
  <si>
    <t>1260</t>
  </si>
  <si>
    <t>38.442.374/0001-01</t>
  </si>
  <si>
    <t>51</t>
  </si>
  <si>
    <t>58259</t>
  </si>
  <si>
    <t>456073</t>
  </si>
  <si>
    <t>456072</t>
  </si>
  <si>
    <t>456071</t>
  </si>
  <si>
    <t>Distribuidora Brasileira de Asfalto LTDA</t>
  </si>
  <si>
    <t>26.917.005/0001-77</t>
  </si>
  <si>
    <t>120217</t>
  </si>
  <si>
    <t>9754</t>
  </si>
  <si>
    <t>12239</t>
  </si>
  <si>
    <t>826095</t>
  </si>
  <si>
    <t>826400</t>
  </si>
  <si>
    <t>3759</t>
  </si>
  <si>
    <t>3758</t>
  </si>
  <si>
    <t>4494</t>
  </si>
  <si>
    <t>772</t>
  </si>
  <si>
    <t>291406</t>
  </si>
  <si>
    <t>452667</t>
  </si>
  <si>
    <t>452666</t>
  </si>
  <si>
    <t>452663</t>
  </si>
  <si>
    <t>452660</t>
  </si>
  <si>
    <t>452654</t>
  </si>
  <si>
    <t>452649</t>
  </si>
  <si>
    <t>452648</t>
  </si>
  <si>
    <t>452643</t>
  </si>
  <si>
    <t>452642</t>
  </si>
  <si>
    <t>1674774</t>
  </si>
  <si>
    <t>76199</t>
  </si>
  <si>
    <t>28939</t>
  </si>
  <si>
    <t>4062</t>
  </si>
  <si>
    <t>73680</t>
  </si>
  <si>
    <t>452690</t>
  </si>
  <si>
    <t>452688</t>
  </si>
  <si>
    <t>452754</t>
  </si>
  <si>
    <t>452751</t>
  </si>
  <si>
    <t>452750</t>
  </si>
  <si>
    <t>452747</t>
  </si>
  <si>
    <t>452745</t>
  </si>
  <si>
    <t>452726</t>
  </si>
  <si>
    <t>452722</t>
  </si>
  <si>
    <t>452721</t>
  </si>
  <si>
    <t>452719</t>
  </si>
  <si>
    <t>452703</t>
  </si>
  <si>
    <t>452699</t>
  </si>
  <si>
    <t>452697</t>
  </si>
  <si>
    <t>452696</t>
  </si>
  <si>
    <t>452695</t>
  </si>
  <si>
    <t>452691</t>
  </si>
  <si>
    <t>452775</t>
  </si>
  <si>
    <t>452764</t>
  </si>
  <si>
    <t>452758</t>
  </si>
  <si>
    <t>452757</t>
  </si>
  <si>
    <t>716586</t>
  </si>
  <si>
    <t>2412.1001.6100.2849.4</t>
  </si>
  <si>
    <t>1311</t>
  </si>
  <si>
    <t>799</t>
  </si>
  <si>
    <t>291583</t>
  </si>
  <si>
    <t>291582</t>
  </si>
  <si>
    <t>452877</t>
  </si>
  <si>
    <t>452876</t>
  </si>
  <si>
    <t>452875</t>
  </si>
  <si>
    <t>452865</t>
  </si>
  <si>
    <t>452825</t>
  </si>
  <si>
    <t>452822</t>
  </si>
  <si>
    <t>452819</t>
  </si>
  <si>
    <t>452818</t>
  </si>
  <si>
    <t>452817</t>
  </si>
  <si>
    <t>452816</t>
  </si>
  <si>
    <t>452815</t>
  </si>
  <si>
    <t>827391</t>
  </si>
  <si>
    <t>827103</t>
  </si>
  <si>
    <t>52</t>
  </si>
  <si>
    <t>452969</t>
  </si>
  <si>
    <t>452945</t>
  </si>
  <si>
    <t>452943</t>
  </si>
  <si>
    <t>452940</t>
  </si>
  <si>
    <t>452938</t>
  </si>
  <si>
    <t>452935</t>
  </si>
  <si>
    <t>452934</t>
  </si>
  <si>
    <t>452928</t>
  </si>
  <si>
    <t>452926</t>
  </si>
  <si>
    <t>452913</t>
  </si>
  <si>
    <t>452911</t>
  </si>
  <si>
    <t>452910</t>
  </si>
  <si>
    <t>452907</t>
  </si>
  <si>
    <t>452904</t>
  </si>
  <si>
    <t>452897</t>
  </si>
  <si>
    <t>452997</t>
  </si>
  <si>
    <t>452991</t>
  </si>
  <si>
    <t>452988</t>
  </si>
  <si>
    <t>452986</t>
  </si>
  <si>
    <t>452982</t>
  </si>
  <si>
    <t>452979</t>
  </si>
  <si>
    <t>452977</t>
  </si>
  <si>
    <t>452971</t>
  </si>
  <si>
    <t>827463</t>
  </si>
  <si>
    <t>21795</t>
  </si>
  <si>
    <t>0096650607</t>
  </si>
  <si>
    <t>21830</t>
  </si>
  <si>
    <t>101803</t>
  </si>
  <si>
    <t>309728</t>
  </si>
  <si>
    <t>0096869645</t>
  </si>
  <si>
    <t>513627</t>
  </si>
  <si>
    <t>023</t>
  </si>
  <si>
    <t>4264</t>
  </si>
  <si>
    <t>4263</t>
  </si>
  <si>
    <t>4262</t>
  </si>
  <si>
    <t>4261</t>
  </si>
  <si>
    <t>024</t>
  </si>
  <si>
    <t>585</t>
  </si>
  <si>
    <t>Continental Ferragens LTDA</t>
  </si>
  <si>
    <t>47.499.775/0001-17</t>
  </si>
  <si>
    <t>1237</t>
  </si>
  <si>
    <t>513832</t>
  </si>
  <si>
    <t>513830</t>
  </si>
  <si>
    <t>2236268</t>
  </si>
  <si>
    <t>21837</t>
  </si>
  <si>
    <t>4572</t>
  </si>
  <si>
    <t>4571</t>
  </si>
  <si>
    <t>4167</t>
  </si>
  <si>
    <t>02.270.981/0004-64</t>
  </si>
  <si>
    <t>251534</t>
  </si>
  <si>
    <t>453201</t>
  </si>
  <si>
    <t>453199</t>
  </si>
  <si>
    <t>453196</t>
  </si>
  <si>
    <t>453195</t>
  </si>
  <si>
    <t>453194</t>
  </si>
  <si>
    <t>453192</t>
  </si>
  <si>
    <t>453191</t>
  </si>
  <si>
    <t>453240</t>
  </si>
  <si>
    <t>453239</t>
  </si>
  <si>
    <t>453226</t>
  </si>
  <si>
    <t>453224</t>
  </si>
  <si>
    <t>453222</t>
  </si>
  <si>
    <t>453220</t>
  </si>
  <si>
    <t>453219</t>
  </si>
  <si>
    <t>453216</t>
  </si>
  <si>
    <t>453213</t>
  </si>
  <si>
    <t>453210</t>
  </si>
  <si>
    <t>453208</t>
  </si>
  <si>
    <t>453206</t>
  </si>
  <si>
    <t>453205</t>
  </si>
  <si>
    <t>453204</t>
  </si>
  <si>
    <t>453202</t>
  </si>
  <si>
    <t>453277</t>
  </si>
  <si>
    <t>453275</t>
  </si>
  <si>
    <t>453272</t>
  </si>
  <si>
    <t>453271</t>
  </si>
  <si>
    <t>453268</t>
  </si>
  <si>
    <t>453264</t>
  </si>
  <si>
    <t>453263</t>
  </si>
  <si>
    <t>453261</t>
  </si>
  <si>
    <t>453259</t>
  </si>
  <si>
    <t>453257</t>
  </si>
  <si>
    <t>453254</t>
  </si>
  <si>
    <t>453251</t>
  </si>
  <si>
    <t>453250</t>
  </si>
  <si>
    <t>453248</t>
  </si>
  <si>
    <t>453242</t>
  </si>
  <si>
    <t>453280</t>
  </si>
  <si>
    <t>453278</t>
  </si>
  <si>
    <t>607022</t>
  </si>
  <si>
    <t>903</t>
  </si>
  <si>
    <t>4589</t>
  </si>
  <si>
    <t>4588</t>
  </si>
  <si>
    <t>453348</t>
  </si>
  <si>
    <t>453319</t>
  </si>
  <si>
    <t>453318</t>
  </si>
  <si>
    <t>453317</t>
  </si>
  <si>
    <t>453313</t>
  </si>
  <si>
    <t>453311</t>
  </si>
  <si>
    <t>453310</t>
  </si>
  <si>
    <t>453309</t>
  </si>
  <si>
    <t>453307</t>
  </si>
  <si>
    <t>453305</t>
  </si>
  <si>
    <t>453302</t>
  </si>
  <si>
    <t>453300</t>
  </si>
  <si>
    <t>453299</t>
  </si>
  <si>
    <t>453378</t>
  </si>
  <si>
    <t>453376</t>
  </si>
  <si>
    <t>453374</t>
  </si>
  <si>
    <t>453372</t>
  </si>
  <si>
    <t>453371</t>
  </si>
  <si>
    <t>453369</t>
  </si>
  <si>
    <t>453364</t>
  </si>
  <si>
    <t>453362</t>
  </si>
  <si>
    <t>453361</t>
  </si>
  <si>
    <t>453360</t>
  </si>
  <si>
    <t>453358</t>
  </si>
  <si>
    <t>453356</t>
  </si>
  <si>
    <t>453355</t>
  </si>
  <si>
    <t>453353</t>
  </si>
  <si>
    <t>453351</t>
  </si>
  <si>
    <t>453387</t>
  </si>
  <si>
    <t>453383</t>
  </si>
  <si>
    <t>453382</t>
  </si>
  <si>
    <t>125702</t>
  </si>
  <si>
    <t>453442</t>
  </si>
  <si>
    <t>453439</t>
  </si>
  <si>
    <t>453434</t>
  </si>
  <si>
    <t>07.16.24355.5349544-4</t>
  </si>
  <si>
    <t>07.16.24355.5918733-4</t>
  </si>
  <si>
    <t>07.16.24355.6330811-6</t>
  </si>
  <si>
    <t>4356</t>
  </si>
  <si>
    <t>4358</t>
  </si>
  <si>
    <t>4357</t>
  </si>
  <si>
    <t>4627</t>
  </si>
  <si>
    <t>349</t>
  </si>
  <si>
    <t>4640</t>
  </si>
  <si>
    <t>4653</t>
  </si>
  <si>
    <t>2708</t>
  </si>
  <si>
    <t>167</t>
  </si>
  <si>
    <t>21962</t>
  </si>
  <si>
    <t>21961</t>
  </si>
  <si>
    <t>607957</t>
  </si>
  <si>
    <t>60710</t>
  </si>
  <si>
    <t>4312</t>
  </si>
  <si>
    <t>24201</t>
  </si>
  <si>
    <t>14255</t>
  </si>
  <si>
    <t>29052</t>
  </si>
  <si>
    <t>4745</t>
  </si>
  <si>
    <t>794</t>
  </si>
  <si>
    <t>Lucas Sartorato Busatto</t>
  </si>
  <si>
    <t>22.205.326/0001-98</t>
  </si>
  <si>
    <t>141</t>
  </si>
  <si>
    <t>3763</t>
  </si>
  <si>
    <t>Eduardo Nicolino Lisboa-ME</t>
  </si>
  <si>
    <t>58.212.291/0001-61</t>
  </si>
  <si>
    <t>1310</t>
  </si>
  <si>
    <t>76748</t>
  </si>
  <si>
    <t>913</t>
  </si>
  <si>
    <t>126467</t>
  </si>
  <si>
    <t>126466</t>
  </si>
  <si>
    <t>2759</t>
  </si>
  <si>
    <t>02.136.420/0001-25</t>
  </si>
  <si>
    <t>588</t>
  </si>
  <si>
    <t>Chama Ind Com e Inst LTDA</t>
  </si>
  <si>
    <t>55.595.805/0001-17</t>
  </si>
  <si>
    <t>JS Da Silva Comercio de Ferramentas e Maquinas</t>
  </si>
  <si>
    <t>49.438.541/0001-95</t>
  </si>
  <si>
    <t>22139</t>
  </si>
  <si>
    <t>24305</t>
  </si>
  <si>
    <t>50.583.757 Ronaldo Mendes</t>
  </si>
  <si>
    <t>50.583.757/0001-23</t>
  </si>
  <si>
    <t>202500000000002</t>
  </si>
  <si>
    <t>07.16.25017.7427274-1</t>
  </si>
  <si>
    <t>07.16.25017.7435741-0</t>
  </si>
  <si>
    <t>07.16.25017.7448724-1</t>
  </si>
  <si>
    <t>56</t>
  </si>
  <si>
    <t>173</t>
  </si>
  <si>
    <t>958</t>
  </si>
  <si>
    <t>Aços Cerrado LTDA</t>
  </si>
  <si>
    <t>49.322.405/0001-35</t>
  </si>
  <si>
    <t>Unitintas Comercio de Tintas LTDA</t>
  </si>
  <si>
    <t>02.107.803/0001-75</t>
  </si>
  <si>
    <t>2822</t>
  </si>
  <si>
    <t>3765</t>
  </si>
  <si>
    <t>22256</t>
  </si>
  <si>
    <t>22255</t>
  </si>
  <si>
    <t>Brasil Serviços de Manutenção LTDA</t>
  </si>
  <si>
    <t>47.022.006/0046-14</t>
  </si>
  <si>
    <t>4809</t>
  </si>
  <si>
    <t>355</t>
  </si>
  <si>
    <t>24396</t>
  </si>
  <si>
    <t>Lavagnoli e Queiroz Ind e Com Mat eletricos Eireli</t>
  </si>
  <si>
    <t>06.341.338/0002-74</t>
  </si>
  <si>
    <t>49.1550.352/0001-12</t>
  </si>
  <si>
    <t>0000.0062.5200.1175.9202.5001</t>
  </si>
  <si>
    <t>4834</t>
  </si>
  <si>
    <t>4836</t>
  </si>
  <si>
    <t>0097080011</t>
  </si>
  <si>
    <t>2250245691</t>
  </si>
  <si>
    <t>025</t>
  </si>
  <si>
    <t>4857</t>
  </si>
  <si>
    <t>4858</t>
  </si>
  <si>
    <t>AVISAR JONAS</t>
  </si>
  <si>
    <t>47.022.006/0001-23</t>
  </si>
  <si>
    <t>Compose Interiores LTDA</t>
  </si>
  <si>
    <t>32.129.759/0001-65</t>
  </si>
  <si>
    <t>4896</t>
  </si>
  <si>
    <t>07.16.25051.2057882-8</t>
  </si>
  <si>
    <t>07.16.25051.0405633-2</t>
  </si>
  <si>
    <t>07.16.25051.0443099-4</t>
  </si>
  <si>
    <t>4934</t>
  </si>
  <si>
    <t>27.954.868/0001-06</t>
  </si>
  <si>
    <t>2025010060319</t>
  </si>
  <si>
    <t>843224</t>
  </si>
  <si>
    <t>Center Fire Engenharia de Combate a Incendio Comercio e</t>
  </si>
  <si>
    <t>08.222.811/0001-49</t>
  </si>
  <si>
    <t>R Farias Transportes Eireli ME</t>
  </si>
  <si>
    <t>21.583.937/0002-98</t>
  </si>
  <si>
    <t>1230</t>
  </si>
  <si>
    <t>MBA Engenharia e Construções LTDA</t>
  </si>
  <si>
    <t>06.982.340/0001-41</t>
  </si>
  <si>
    <t>5672</t>
  </si>
  <si>
    <t>272833</t>
  </si>
  <si>
    <t>5051</t>
  </si>
  <si>
    <t>310</t>
  </si>
  <si>
    <t>476</t>
  </si>
  <si>
    <t>Alves Diniz Empreendimentos LTDA</t>
  </si>
  <si>
    <t>49.238.703/0001-41</t>
  </si>
  <si>
    <t>Stinger Equipamentos Contra Incêndio LTDA</t>
  </si>
  <si>
    <t>22.066.177/0001-23</t>
  </si>
  <si>
    <t>Deel Materiais Eletricos e Automação Industrial</t>
  </si>
  <si>
    <t>24.564.579/0001-83</t>
  </si>
  <si>
    <t>25121</t>
  </si>
  <si>
    <t>BRG Brasil Geradores LTDA</t>
  </si>
  <si>
    <t>04.675.878/0001-88</t>
  </si>
  <si>
    <t>23.982.382/0001-59</t>
  </si>
  <si>
    <t>851635</t>
  </si>
  <si>
    <t>WY de Sousa Ind de Magueiras de Polietileno</t>
  </si>
  <si>
    <t>SS Maquinas e Equipamentos Industriais LTDA</t>
  </si>
  <si>
    <t>37.521.183/0001-09</t>
  </si>
  <si>
    <t>07.16.25079.5638536-2</t>
  </si>
  <si>
    <t>07.16.25079.3272654-2</t>
  </si>
  <si>
    <t>07.16.25079.3281676-2</t>
  </si>
  <si>
    <t>Portas de Aço Goiás LTDA ME</t>
  </si>
  <si>
    <t>01.610.369/0001-89</t>
  </si>
  <si>
    <t>FGL Fabrica Goiana de Letreiros LTDA</t>
  </si>
  <si>
    <t>50.855.405/0001-80</t>
  </si>
  <si>
    <t>21.168.960/0001-62</t>
  </si>
  <si>
    <t>64042</t>
  </si>
  <si>
    <t>58</t>
  </si>
  <si>
    <t>Gtec Engenharia LTDA</t>
  </si>
  <si>
    <t>52.144.704/0001-31</t>
  </si>
  <si>
    <t>326</t>
  </si>
  <si>
    <t>285417</t>
  </si>
  <si>
    <t>93275</t>
  </si>
  <si>
    <t>Nacional Borracha LTDA EPP</t>
  </si>
  <si>
    <t>25.004.292/0001-61</t>
  </si>
  <si>
    <t>Pedreira Campo Limpo LTDA</t>
  </si>
  <si>
    <t>11.954.210/0001-35</t>
  </si>
  <si>
    <t>130983</t>
  </si>
  <si>
    <t>130982</t>
  </si>
  <si>
    <t>Kancil Equipamentos Contra Incendio Eireli</t>
  </si>
  <si>
    <t>41.491.068/0001-06</t>
  </si>
  <si>
    <t>1331</t>
  </si>
  <si>
    <t>93332</t>
  </si>
  <si>
    <t>93316</t>
  </si>
  <si>
    <t>93312</t>
  </si>
  <si>
    <t>93311</t>
  </si>
  <si>
    <t>0000.0006.2520.0117.5920.2500-3</t>
  </si>
  <si>
    <t>2389</t>
  </si>
  <si>
    <t>36028</t>
  </si>
  <si>
    <t>93340</t>
  </si>
  <si>
    <t>79063</t>
  </si>
  <si>
    <t>93363</t>
  </si>
  <si>
    <t>93358</t>
  </si>
  <si>
    <t>93356</t>
  </si>
  <si>
    <t>93353</t>
  </si>
  <si>
    <t>93352</t>
  </si>
  <si>
    <t>93351</t>
  </si>
  <si>
    <t>93350</t>
  </si>
  <si>
    <t>93349</t>
  </si>
  <si>
    <t>93348</t>
  </si>
  <si>
    <t>93347</t>
  </si>
  <si>
    <t>93345</t>
  </si>
  <si>
    <t>131099</t>
  </si>
  <si>
    <t>348</t>
  </si>
  <si>
    <t>44.855.657/0013-20</t>
  </si>
  <si>
    <t>5864</t>
  </si>
  <si>
    <t>GO28 Unitintas Comercio de Tintas LTDA</t>
  </si>
  <si>
    <t>02.107.803/0019-02</t>
  </si>
  <si>
    <t>54420</t>
  </si>
  <si>
    <t>93377</t>
  </si>
  <si>
    <t>93374</t>
  </si>
  <si>
    <t>93367</t>
  </si>
  <si>
    <t>93366</t>
  </si>
  <si>
    <t>93418</t>
  </si>
  <si>
    <t>93416</t>
  </si>
  <si>
    <t>93413</t>
  </si>
  <si>
    <t>93412</t>
  </si>
  <si>
    <t>93409</t>
  </si>
  <si>
    <t>93408</t>
  </si>
  <si>
    <t>93407</t>
  </si>
  <si>
    <t>93400</t>
  </si>
  <si>
    <t>93398</t>
  </si>
  <si>
    <t>93397</t>
  </si>
  <si>
    <t>93389</t>
  </si>
  <si>
    <t>93387</t>
  </si>
  <si>
    <t>93384</t>
  </si>
  <si>
    <t>93380</t>
  </si>
  <si>
    <t>93379</t>
  </si>
  <si>
    <t>740844</t>
  </si>
  <si>
    <t>222062</t>
  </si>
  <si>
    <t>853543</t>
  </si>
  <si>
    <t>78</t>
  </si>
  <si>
    <t>3813</t>
  </si>
  <si>
    <t>352</t>
  </si>
  <si>
    <t>350</t>
  </si>
  <si>
    <t>93473</t>
  </si>
  <si>
    <t>93472</t>
  </si>
  <si>
    <t>93468</t>
  </si>
  <si>
    <t>93467</t>
  </si>
  <si>
    <t>93466</t>
  </si>
  <si>
    <t>93460</t>
  </si>
  <si>
    <t>93449</t>
  </si>
  <si>
    <t>93448</t>
  </si>
  <si>
    <t>93441</t>
  </si>
  <si>
    <t>93435</t>
  </si>
  <si>
    <t>459018</t>
  </si>
  <si>
    <t>853910</t>
  </si>
  <si>
    <t>63</t>
  </si>
  <si>
    <t>93489</t>
  </si>
  <si>
    <t>2695975</t>
  </si>
  <si>
    <t>027</t>
  </si>
  <si>
    <t>10207</t>
  </si>
  <si>
    <t>1341</t>
  </si>
  <si>
    <t>742534</t>
  </si>
  <si>
    <t>742533</t>
  </si>
  <si>
    <t>278306</t>
  </si>
  <si>
    <t>23112</t>
  </si>
  <si>
    <t>07.16.25.106.9770426-2</t>
  </si>
  <si>
    <t>07.16.25106.9779158-0</t>
  </si>
  <si>
    <t>07.16.25106.9916544-0</t>
  </si>
  <si>
    <t>37</t>
  </si>
  <si>
    <t>1315</t>
  </si>
  <si>
    <t>356</t>
  </si>
  <si>
    <t>Coena Soluções e Serviços LTDA</t>
  </si>
  <si>
    <t>41.649.144/0001-50</t>
  </si>
  <si>
    <t>14487</t>
  </si>
  <si>
    <t>2390</t>
  </si>
  <si>
    <t>B.G.C Instalações de Elevadores LTDA ME</t>
  </si>
  <si>
    <t>15.792.324/0001-87</t>
  </si>
  <si>
    <t>323</t>
  </si>
  <si>
    <t>095299/5480104900</t>
  </si>
  <si>
    <t>Tarcal Transportes e Material de Construção LTDA EPP</t>
  </si>
  <si>
    <t>03.417.227/0001-25</t>
  </si>
  <si>
    <t>2268</t>
  </si>
  <si>
    <t>2025035338461</t>
  </si>
  <si>
    <t>5435</t>
  </si>
  <si>
    <t>VGS Comercio varejista de Material de Construção LTDA</t>
  </si>
  <si>
    <t>34.903.950/0001-48</t>
  </si>
  <si>
    <t>299174</t>
  </si>
  <si>
    <t>T Oliver Asfaltos LTDA</t>
  </si>
  <si>
    <t>08.864.437/0001-85</t>
  </si>
  <si>
    <t>64196</t>
  </si>
  <si>
    <t>64195</t>
  </si>
  <si>
    <t>3176</t>
  </si>
  <si>
    <t>101</t>
  </si>
  <si>
    <t>GO Sinalização Eireli</t>
  </si>
  <si>
    <t>36.333.188/0001-37</t>
  </si>
  <si>
    <t>977</t>
  </si>
  <si>
    <t>20544</t>
  </si>
  <si>
    <t>64264</t>
  </si>
  <si>
    <t>64263</t>
  </si>
  <si>
    <t>64254</t>
  </si>
  <si>
    <t>64252</t>
  </si>
  <si>
    <t>75558</t>
  </si>
  <si>
    <t>299389</t>
  </si>
  <si>
    <t>299388</t>
  </si>
  <si>
    <t>5917</t>
  </si>
  <si>
    <t>3769</t>
  </si>
  <si>
    <t>459869</t>
  </si>
  <si>
    <t>369</t>
  </si>
  <si>
    <t>121331</t>
  </si>
  <si>
    <t>330520</t>
  </si>
  <si>
    <t>951603</t>
  </si>
  <si>
    <t>64318</t>
  </si>
  <si>
    <t>3211</t>
  </si>
  <si>
    <t>Industria e Com de Moveis Fiochi LTDA</t>
  </si>
  <si>
    <t>71.808.117/0001-44</t>
  </si>
  <si>
    <t>1515</t>
  </si>
  <si>
    <t>420650</t>
  </si>
  <si>
    <t>78713</t>
  </si>
  <si>
    <t>64456</t>
  </si>
  <si>
    <t>64450</t>
  </si>
  <si>
    <t>14483</t>
  </si>
  <si>
    <t>1280</t>
  </si>
  <si>
    <t>3837</t>
  </si>
  <si>
    <t>64466</t>
  </si>
  <si>
    <t>64465</t>
  </si>
  <si>
    <t>64461</t>
  </si>
  <si>
    <t>64478</t>
  </si>
  <si>
    <t>64477</t>
  </si>
  <si>
    <t>64476</t>
  </si>
  <si>
    <t>64506</t>
  </si>
  <si>
    <t>64505</t>
  </si>
  <si>
    <t>64504</t>
  </si>
  <si>
    <t>64503</t>
  </si>
  <si>
    <t>64502</t>
  </si>
  <si>
    <t>64500</t>
  </si>
  <si>
    <t>64485</t>
  </si>
  <si>
    <t>64482</t>
  </si>
  <si>
    <t>64481</t>
  </si>
  <si>
    <t>5572</t>
  </si>
  <si>
    <t>231</t>
  </si>
  <si>
    <t>24340</t>
  </si>
  <si>
    <t>24342</t>
  </si>
  <si>
    <t>64515</t>
  </si>
  <si>
    <t>64513</t>
  </si>
  <si>
    <t>64512</t>
  </si>
  <si>
    <t>64551</t>
  </si>
  <si>
    <t>64550</t>
  </si>
  <si>
    <t>64549</t>
  </si>
  <si>
    <t>64548</t>
  </si>
  <si>
    <t>64547</t>
  </si>
  <si>
    <t>64546</t>
  </si>
  <si>
    <t>64543</t>
  </si>
  <si>
    <t>64519</t>
  </si>
  <si>
    <t>64516</t>
  </si>
  <si>
    <t>532</t>
  </si>
  <si>
    <t>25009</t>
  </si>
  <si>
    <t>64541</t>
  </si>
  <si>
    <t>5815</t>
  </si>
  <si>
    <t>Pedreira Anapolis LTDA</t>
  </si>
  <si>
    <t>05.979.543/0001-16</t>
  </si>
  <si>
    <t>64599</t>
  </si>
  <si>
    <t>64562</t>
  </si>
  <si>
    <t>64560</t>
  </si>
  <si>
    <t>64559</t>
  </si>
  <si>
    <t>64554</t>
  </si>
  <si>
    <t>64606</t>
  </si>
  <si>
    <t>64605</t>
  </si>
  <si>
    <t>64603</t>
  </si>
  <si>
    <t>64602</t>
  </si>
  <si>
    <t>64601</t>
  </si>
  <si>
    <t>121444</t>
  </si>
  <si>
    <t>121440</t>
  </si>
  <si>
    <t>8023</t>
  </si>
  <si>
    <t>3777</t>
  </si>
  <si>
    <t>Valk Tubos Acessorios e Montagens Indus</t>
  </si>
  <si>
    <t>18.310.960/0001-13</t>
  </si>
  <si>
    <t>0097945236</t>
  </si>
  <si>
    <t>38.501.417/0001-85</t>
  </si>
  <si>
    <t>625200117592025004</t>
  </si>
  <si>
    <t>24366</t>
  </si>
  <si>
    <t>1108</t>
  </si>
  <si>
    <t>1107</t>
  </si>
  <si>
    <t>30366</t>
  </si>
  <si>
    <t>Ideallity Construções LTDA</t>
  </si>
  <si>
    <t>29.819.186/0001-97</t>
  </si>
  <si>
    <t>1000088</t>
  </si>
  <si>
    <t>5657</t>
  </si>
  <si>
    <t>5656</t>
  </si>
  <si>
    <t>610</t>
  </si>
  <si>
    <t>39659</t>
  </si>
  <si>
    <t>1036</t>
  </si>
  <si>
    <t>121547</t>
  </si>
  <si>
    <t>5893</t>
  </si>
  <si>
    <t>028</t>
  </si>
  <si>
    <t>26395</t>
  </si>
  <si>
    <t>133071</t>
  </si>
  <si>
    <t>Metalforte Industria Metalurgica L.T.D.A.</t>
  </si>
  <si>
    <t>133149</t>
  </si>
  <si>
    <t>23398</t>
  </si>
  <si>
    <t>121605</t>
  </si>
  <si>
    <t>147</t>
  </si>
  <si>
    <t>41</t>
  </si>
  <si>
    <t>133252</t>
  </si>
  <si>
    <t>07.16.25140.0726706-4</t>
  </si>
  <si>
    <t>07.16.25146.6331608-4</t>
  </si>
  <si>
    <t>07.16.25146.6340664-4</t>
  </si>
  <si>
    <t>47.770.307 Maria de Jesus Dos Santos</t>
  </si>
  <si>
    <t>47.770.307/0001-35</t>
  </si>
  <si>
    <t>133333</t>
  </si>
  <si>
    <t>79060</t>
  </si>
  <si>
    <t>029</t>
  </si>
  <si>
    <t>5946</t>
  </si>
  <si>
    <t>Flex Impermeabilizantes</t>
  </si>
  <si>
    <t>26.123.556/0001-69</t>
  </si>
  <si>
    <t>133429</t>
  </si>
  <si>
    <t>14625</t>
  </si>
  <si>
    <t>Casa Incêndio Equipamentos LTDA</t>
  </si>
  <si>
    <t>31.238.881/0001-07</t>
  </si>
  <si>
    <t>61</t>
  </si>
  <si>
    <t>Aber LTDA</t>
  </si>
  <si>
    <t>51.005.078/0001-30</t>
  </si>
  <si>
    <t>133583</t>
  </si>
  <si>
    <t>5746</t>
  </si>
  <si>
    <t>5976</t>
  </si>
  <si>
    <t>2494</t>
  </si>
  <si>
    <t>133669</t>
  </si>
  <si>
    <t>133668</t>
  </si>
  <si>
    <t>2022282</t>
  </si>
  <si>
    <t>HM cristais Temperados LTDA</t>
  </si>
  <si>
    <t>44.753.251/0001-12</t>
  </si>
  <si>
    <t>149</t>
  </si>
  <si>
    <t>133734</t>
  </si>
  <si>
    <t>6018</t>
  </si>
  <si>
    <t>WL Pinturas e Reformas LTDA</t>
  </si>
  <si>
    <t>53.541.470/0001-38</t>
  </si>
  <si>
    <t>23499</t>
  </si>
  <si>
    <t>133820</t>
  </si>
  <si>
    <t>K5 Artefatos de Contreto LTDA</t>
  </si>
  <si>
    <t>40.945.986/0001-97</t>
  </si>
  <si>
    <t>Refrigeração Dufrio Comercio e Importação S.A..</t>
  </si>
  <si>
    <t>133898</t>
  </si>
  <si>
    <t>65938</t>
  </si>
  <si>
    <t>65075</t>
  </si>
  <si>
    <t>2490</t>
  </si>
  <si>
    <t>133968</t>
  </si>
  <si>
    <t>134105</t>
  </si>
  <si>
    <t>134050</t>
  </si>
  <si>
    <t>89238036748552025000</t>
  </si>
  <si>
    <t>Maderato Eireli</t>
  </si>
  <si>
    <t>10.309.471/0001-30</t>
  </si>
  <si>
    <t>14537</t>
  </si>
  <si>
    <t>1302</t>
  </si>
  <si>
    <t>Dibrito Artefatos de Concreto LTDA</t>
  </si>
  <si>
    <t>53.542.369/0001-92</t>
  </si>
  <si>
    <t>JML Prestadora de Serviços LTDA</t>
  </si>
  <si>
    <t>29.552.872/0001-44</t>
  </si>
  <si>
    <t>492</t>
  </si>
  <si>
    <t>134127</t>
  </si>
  <si>
    <t>134180</t>
  </si>
  <si>
    <t>6065</t>
  </si>
  <si>
    <t>73</t>
  </si>
  <si>
    <t>25215</t>
  </si>
  <si>
    <t>134253</t>
  </si>
  <si>
    <t>3893</t>
  </si>
  <si>
    <t>9675</t>
  </si>
  <si>
    <t>134329</t>
  </si>
  <si>
    <t>2546</t>
  </si>
  <si>
    <t>537</t>
  </si>
  <si>
    <t>Rafael Feitosa Gomes LTDA</t>
  </si>
  <si>
    <t>40.082.763/0001-43</t>
  </si>
  <si>
    <t>134415</t>
  </si>
  <si>
    <t>46.639.654/0001-22</t>
  </si>
  <si>
    <t>134500</t>
  </si>
  <si>
    <t>134499</t>
  </si>
  <si>
    <t>KL Tubos e Conexões LTDA</t>
  </si>
  <si>
    <t>07.468.351/0001-70</t>
  </si>
  <si>
    <t>0098178396</t>
  </si>
  <si>
    <t>0000.0006.2520.0117.5920.2500-5</t>
  </si>
  <si>
    <t>Coe, Coelho e Cia LTDA</t>
  </si>
  <si>
    <t>211</t>
  </si>
  <si>
    <t>79514</t>
  </si>
  <si>
    <t>2600</t>
  </si>
  <si>
    <t>6156</t>
  </si>
  <si>
    <t>6157</t>
  </si>
  <si>
    <t>2575</t>
  </si>
  <si>
    <t>134865</t>
  </si>
  <si>
    <t>134864</t>
  </si>
  <si>
    <t>134863</t>
  </si>
  <si>
    <t>6170</t>
  </si>
  <si>
    <t>07.16.25169.2407654-1</t>
  </si>
  <si>
    <t>07.16.25169.2409954-1</t>
  </si>
  <si>
    <t>07.16.25169.2417525-6</t>
  </si>
  <si>
    <t>2646</t>
  </si>
  <si>
    <t>59</t>
  </si>
  <si>
    <t>53.451.470/0001-38</t>
  </si>
  <si>
    <t>135288</t>
  </si>
  <si>
    <t>23780</t>
  </si>
  <si>
    <t>2679</t>
  </si>
  <si>
    <t>2680</t>
  </si>
  <si>
    <t>135490</t>
  </si>
  <si>
    <t>14593</t>
  </si>
  <si>
    <t>135568</t>
  </si>
  <si>
    <t>83</t>
  </si>
  <si>
    <t>6324</t>
  </si>
  <si>
    <t>25477</t>
  </si>
  <si>
    <t>0000.0006.2520.0117.5920.2500-6</t>
  </si>
  <si>
    <t>07.16.25198.9417563-0</t>
  </si>
  <si>
    <t>07.16.25198.9409868-7</t>
  </si>
  <si>
    <t>07.16.25198.9408276-4</t>
  </si>
  <si>
    <t>02.529.964/0001-57</t>
  </si>
  <si>
    <t>8039568482</t>
  </si>
  <si>
    <t xml:space="preserve"> </t>
  </si>
  <si>
    <t xml:space="preserve"> -As notas da empresa "A.F.M.SANTOS LTDA" foram dividas entre os serviços de instalações </t>
  </si>
  <si>
    <t>elétricas, instalações eletrônicas e instalações hidráulicas de forma igual.</t>
  </si>
  <si>
    <t xml:space="preserve"> -As notas da empresa "Posto Aldeia LTDA" e "Ferrari Distribuidora de Combustiveis e Lubri LTDA" </t>
  </si>
  <si>
    <t>Arquivo/Documento</t>
  </si>
  <si>
    <t>001264458-001</t>
  </si>
  <si>
    <r>
      <rPr>
        <u/>
        <sz val="11"/>
        <color rgb="FF0563C1"/>
        <rFont val="Calibri"/>
        <family val="2"/>
      </rPr>
      <t>L</t>
    </r>
    <r>
      <rPr>
        <u/>
        <sz val="11"/>
        <color rgb="FF1155CC"/>
        <rFont val="Calibri"/>
        <family val="2"/>
      </rPr>
      <t>ink</t>
    </r>
    <r>
      <rPr>
        <u/>
        <sz val="11"/>
        <color rgb="FF0563C1"/>
        <rFont val="Calibri"/>
        <family val="2"/>
      </rPr>
      <t>*</t>
    </r>
  </si>
  <si>
    <t>2584395</t>
  </si>
  <si>
    <t>Total de NFS:</t>
  </si>
  <si>
    <t>Diferença entre NF e boleto</t>
  </si>
  <si>
    <t>001266720-001</t>
  </si>
  <si>
    <r>
      <rPr>
        <u/>
        <sz val="11"/>
        <color rgb="FF1155CC"/>
        <rFont val="Calibri"/>
        <family val="2"/>
      </rPr>
      <t>Link</t>
    </r>
    <r>
      <rPr>
        <u/>
        <sz val="11"/>
        <color rgb="FF0563C1"/>
        <rFont val="Calibri"/>
        <family val="2"/>
      </rPr>
      <t>*</t>
    </r>
  </si>
  <si>
    <t>239875</t>
  </si>
  <si>
    <t>001271642-001</t>
  </si>
  <si>
    <t>2648269</t>
  </si>
  <si>
    <t>2648623</t>
  </si>
  <si>
    <t>2616688</t>
  </si>
  <si>
    <t>2616190</t>
  </si>
  <si>
    <t>2620249</t>
  </si>
  <si>
    <t>Depósito Identificado na Página 16</t>
  </si>
  <si>
    <t>DE: MBC Industria e Comercio</t>
  </si>
  <si>
    <t>PARA: Gerdau Açominas S.A.</t>
  </si>
  <si>
    <t>Descrição 01</t>
  </si>
  <si>
    <t xml:space="preserve">        Gráfico: Classificação de Custo das NOTAS FISCAIS</t>
  </si>
  <si>
    <t>Orçamento</t>
  </si>
  <si>
    <t>138139493</t>
  </si>
  <si>
    <t>00601</t>
  </si>
  <si>
    <t>7385 - PR28952A</t>
  </si>
  <si>
    <t>42</t>
  </si>
  <si>
    <t>721753</t>
  </si>
  <si>
    <t>4824</t>
  </si>
  <si>
    <t>625200117592024012</t>
  </si>
  <si>
    <t>126259</t>
  </si>
  <si>
    <t>126258</t>
  </si>
  <si>
    <t>Soluções em Aço Usiminas S.A.</t>
  </si>
  <si>
    <t>Imperial Com de Parf Ferr Maq L.T.D.A.</t>
  </si>
  <si>
    <t>Gerdau Aços Longos S.A</t>
  </si>
  <si>
    <t>Perfeinasa Metais L.T.D.A</t>
  </si>
  <si>
    <t>Refrigeração Dufrio Comercio e Importação S.A</t>
  </si>
  <si>
    <t>Imperial Com de Parf Ferr Maq L.T.D.A</t>
  </si>
  <si>
    <t>Eletro Transol Ind e Com de Mat Elet.</t>
  </si>
  <si>
    <t>Objetiva Atacadista da Construção L.T.D.A</t>
  </si>
  <si>
    <t>Melotintas L.T.D.A</t>
  </si>
  <si>
    <t>JRG Barras Anti Panico do Brasil LTDA</t>
  </si>
  <si>
    <t>30.723.814/0001-15</t>
  </si>
  <si>
    <t>A L R Eletrica LTDA</t>
  </si>
  <si>
    <t>07.16.25.231.8980767-0</t>
  </si>
  <si>
    <t>07.16.25231.8946782-9</t>
  </si>
  <si>
    <t>07.16.25231.8935560-5</t>
  </si>
  <si>
    <t>1316</t>
  </si>
  <si>
    <t>3937</t>
  </si>
  <si>
    <t>Diocolor Pinturas e Revestimentos Eireli</t>
  </si>
  <si>
    <t>20.101.298/0001-33</t>
  </si>
  <si>
    <t>StarLux Equipamentos Industriais LTDA</t>
  </si>
  <si>
    <t>54.171.723/0001-82</t>
  </si>
  <si>
    <t>Lucas Calixto Boletini de Souza</t>
  </si>
  <si>
    <t>16.526.570/0001-50</t>
  </si>
  <si>
    <t>Kronos Distribuidora de Aluminio e Acessorios LTDA</t>
  </si>
  <si>
    <t>42.030.822/0001-65</t>
  </si>
  <si>
    <t>Anhanguera Bombas Comercio e Serviços LTDA - EPP</t>
  </si>
  <si>
    <t>08.895.123/0001-40</t>
  </si>
  <si>
    <t>27.259.185 Mauro Henrique da Silva Toledo</t>
  </si>
  <si>
    <t>27.259.185/0001-00</t>
  </si>
  <si>
    <t>J R Comunicação Visual Sinalizações e Alarmes LTDA</t>
  </si>
  <si>
    <t>Júlio César Rodrigues França</t>
  </si>
  <si>
    <t>37.227.931/0001-37</t>
  </si>
  <si>
    <t>23832</t>
  </si>
  <si>
    <t>2740</t>
  </si>
  <si>
    <t>80</t>
  </si>
  <si>
    <t>2745</t>
  </si>
  <si>
    <t>259</t>
  </si>
  <si>
    <t>0098410380</t>
  </si>
  <si>
    <t>2780</t>
  </si>
  <si>
    <t>6434</t>
  </si>
  <si>
    <t>6462</t>
  </si>
  <si>
    <t>2814</t>
  </si>
  <si>
    <t>80169</t>
  </si>
  <si>
    <t>228</t>
  </si>
  <si>
    <t>24057</t>
  </si>
  <si>
    <t>14644</t>
  </si>
  <si>
    <t>0000.0006.2520.0117.5920.2500-7</t>
  </si>
  <si>
    <t>68080</t>
  </si>
  <si>
    <t>302302</t>
  </si>
  <si>
    <t>285605</t>
  </si>
  <si>
    <t>302863</t>
  </si>
  <si>
    <t>303560</t>
  </si>
  <si>
    <t>303601</t>
  </si>
  <si>
    <t>1300</t>
  </si>
  <si>
    <t>3497</t>
  </si>
  <si>
    <t>2764081</t>
  </si>
  <si>
    <t>303734</t>
  </si>
  <si>
    <t>226589</t>
  </si>
  <si>
    <t>12393</t>
  </si>
  <si>
    <t>303902</t>
  </si>
  <si>
    <t>3527</t>
  </si>
  <si>
    <t>2768875</t>
  </si>
  <si>
    <t>27580</t>
  </si>
  <si>
    <t>24747</t>
  </si>
  <si>
    <t>6295</t>
  </si>
  <si>
    <t>544020</t>
  </si>
  <si>
    <t>1648</t>
  </si>
  <si>
    <t>1042</t>
  </si>
  <si>
    <t>877550</t>
  </si>
  <si>
    <t>304562</t>
  </si>
  <si>
    <t>7116</t>
  </si>
  <si>
    <t>77068</t>
  </si>
  <si>
    <t>77058</t>
  </si>
  <si>
    <t>3563</t>
  </si>
  <si>
    <t>304722</t>
  </si>
  <si>
    <t>67501</t>
  </si>
  <si>
    <t>304839</t>
  </si>
  <si>
    <t>2877</t>
  </si>
  <si>
    <t>329</t>
  </si>
  <si>
    <t>8272</t>
  </si>
  <si>
    <t>6296</t>
  </si>
  <si>
    <t>foram alocadas em Implantação e Operações de canteiros de Obras.</t>
  </si>
  <si>
    <t>J S Da Silva Comercio de Ferramentas e Maquinas</t>
  </si>
  <si>
    <t>1345</t>
  </si>
  <si>
    <t>6617</t>
  </si>
  <si>
    <t>6630</t>
  </si>
  <si>
    <t>4006</t>
  </si>
  <si>
    <t>84</t>
  </si>
  <si>
    <t>6687</t>
  </si>
  <si>
    <t>80512</t>
  </si>
  <si>
    <t>Kotubo Tubos Corrugados LTDA</t>
  </si>
  <si>
    <t>18.818.246/0001-30</t>
  </si>
  <si>
    <t>10254</t>
  </si>
  <si>
    <t>10253</t>
  </si>
  <si>
    <t>6723</t>
  </si>
  <si>
    <t>Blocos Tropical LTDA</t>
  </si>
  <si>
    <t>Locatec Locadora Comercio e Transporte LTDA</t>
  </si>
  <si>
    <t>68367</t>
  </si>
  <si>
    <t>54</t>
  </si>
  <si>
    <t>6851</t>
  </si>
  <si>
    <t>Pimentel Engenharia e Locações Eireli-ME</t>
  </si>
  <si>
    <t>26.760.068/0001-62</t>
  </si>
  <si>
    <t>372</t>
  </si>
  <si>
    <t>60.258.777 Fabio Junio Chagas Ferreira</t>
  </si>
  <si>
    <t>60.258.777/0001-82</t>
  </si>
  <si>
    <t>0000.0006.2520.0117.5920.2500-8</t>
  </si>
  <si>
    <t>07.16.25261.2329637-0</t>
  </si>
  <si>
    <t>07.16.25261.2333780-8</t>
  </si>
  <si>
    <t>07.16.25261.2348692-7</t>
  </si>
  <si>
    <t>305762</t>
  </si>
  <si>
    <t>6º BIMESTRE</t>
  </si>
  <si>
    <t>Saint Gobain do Brasil Produtos Industriais e para Construção LTDA</t>
  </si>
  <si>
    <t>279287</t>
  </si>
  <si>
    <t>Plante Comercio de Mudas LTDA</t>
  </si>
  <si>
    <t>05.867.733/0001-41</t>
  </si>
  <si>
    <t>4061</t>
  </si>
  <si>
    <t>link</t>
  </si>
  <si>
    <t>WFM Limpeza em Fachadas e Reformas LTDA</t>
  </si>
  <si>
    <t>32.951.251/0001-48</t>
  </si>
  <si>
    <t>43</t>
  </si>
  <si>
    <t>6917</t>
  </si>
  <si>
    <t>35.612.031 Maximiliano Faustino da Silva</t>
  </si>
  <si>
    <t>35.612.031/0001-88</t>
  </si>
  <si>
    <t>14717</t>
  </si>
  <si>
    <t>Viveiro das Arvores Comercio de Plantas LTDA</t>
  </si>
  <si>
    <t>Lourenço Empreendimentos LTDA</t>
  </si>
  <si>
    <t>SO Placas Sinalização LTDA</t>
  </si>
  <si>
    <t>Cristiano Erick Gonçalves de Oliveira</t>
  </si>
  <si>
    <t>970</t>
  </si>
  <si>
    <t>35.131.839/0001-43</t>
  </si>
  <si>
    <t>95</t>
  </si>
  <si>
    <t>122</t>
  </si>
  <si>
    <t>121</t>
  </si>
  <si>
    <t>07.639.351/0001-96</t>
  </si>
  <si>
    <t>0000.0006.2520.0117.5920.2500-9</t>
  </si>
  <si>
    <t>3</t>
  </si>
  <si>
    <t>07.16.25293.5935385-2</t>
  </si>
  <si>
    <t>07.16.25293.5947551-6</t>
  </si>
  <si>
    <t>202500000000042</t>
  </si>
  <si>
    <t xml:space="preserve">8039635391 </t>
  </si>
  <si>
    <t>Uniar comercio de eletro eletronicos</t>
  </si>
  <si>
    <t>18.928.807/0001-54</t>
  </si>
  <si>
    <t>1036153</t>
  </si>
  <si>
    <t>905110</t>
  </si>
  <si>
    <t>901522</t>
  </si>
  <si>
    <t>895382</t>
  </si>
  <si>
    <t>3976</t>
  </si>
  <si>
    <t>445634</t>
  </si>
  <si>
    <t>308728</t>
  </si>
  <si>
    <t>96862</t>
  </si>
  <si>
    <t>40096</t>
  </si>
  <si>
    <t>32044</t>
  </si>
  <si>
    <t>25386</t>
  </si>
  <si>
    <t>3851</t>
  </si>
  <si>
    <t>1193</t>
  </si>
  <si>
    <t>1103</t>
  </si>
  <si>
    <t>90</t>
  </si>
  <si>
    <t>66</t>
  </si>
  <si>
    <t>Dis comercio de eletrodomesticos</t>
  </si>
  <si>
    <t>23.209.013/0012-23</t>
  </si>
  <si>
    <t>xxxxxxxxxxxxxxxxxxx</t>
  </si>
  <si>
    <t>DADOS DA OBRA</t>
  </si>
  <si>
    <t>OBRA:</t>
  </si>
  <si>
    <t>MUNICÍPIO:</t>
  </si>
  <si>
    <t>ENDEREÇO:</t>
  </si>
  <si>
    <t>EMPRESA:</t>
  </si>
  <si>
    <t>PROCESSO SEI:</t>
  </si>
  <si>
    <t>PERÍODO DA ATUALIZAÇÃO:</t>
  </si>
  <si>
    <t>OBJETIVO</t>
  </si>
  <si>
    <t>DADOS FINANCEIRO</t>
  </si>
  <si>
    <t>BDI:</t>
  </si>
  <si>
    <t>DATA BASE DO ORÇAMENTO:</t>
  </si>
  <si>
    <t>BDI DIFERENCIADO:</t>
  </si>
  <si>
    <t>PRAZO DE EXECUÇÃO :</t>
  </si>
  <si>
    <t>REF.:</t>
  </si>
  <si>
    <t>REVISÃO:</t>
  </si>
  <si>
    <t>VALOR INICIAL:</t>
  </si>
  <si>
    <t>VALOR DA PROPOSTA (EMPRESA):</t>
  </si>
  <si>
    <t>VALOR ATUAL:</t>
  </si>
  <si>
    <t>RESPONSÁVEIS TÉCNICOS</t>
  </si>
  <si>
    <t>Engenheiro Civil - CREA 2418242943/V</t>
  </si>
  <si>
    <t>Consórcio STPC-PROSUL</t>
  </si>
  <si>
    <t>xxxxxxxxxxxxxxxxx</t>
  </si>
  <si>
    <t>Engenheiro Civil - CREA 1021686530D-GO</t>
  </si>
  <si>
    <t>Engenheiro Civil - CREA 2576/D-PB</t>
  </si>
  <si>
    <t>Complexo Oncológico de Referência do Estado do Goiás - Cora</t>
  </si>
  <si>
    <t>Complexo Oncológico de Referencia do Estado do Goiás - Cora</t>
  </si>
  <si>
    <t>Goiânia</t>
  </si>
  <si>
    <t>RODOVIA BR 153. ESQUINA COM RUA DONA TÓDICA, Qd. ÁREA S/N, FAZENDA RETIRO OU LADEIRA, Goiânia/Go</t>
  </si>
  <si>
    <t>NB  Engenharia</t>
  </si>
  <si>
    <t>OS:</t>
  </si>
  <si>
    <t>2026</t>
  </si>
  <si>
    <t>17</t>
  </si>
  <si>
    <t>Alfe Engenharia e Arquitetura Ltda</t>
  </si>
  <si>
    <t>47.351.350/0001-66</t>
  </si>
  <si>
    <t>ENG-11 Engenharia LTDA</t>
  </si>
  <si>
    <t>1279</t>
  </si>
  <si>
    <t>LINK</t>
  </si>
  <si>
    <t>RKNT Arquitetura LTDA</t>
  </si>
  <si>
    <t>48.716.748/0001-11</t>
  </si>
  <si>
    <t>49.150.352/004-14</t>
  </si>
  <si>
    <t>49.150.352/004-15</t>
  </si>
  <si>
    <t>Nunes &amp; Nunes Planejamento e Orçamento Ltda</t>
  </si>
  <si>
    <t>26.735.933/0001-10</t>
  </si>
  <si>
    <t>109</t>
  </si>
  <si>
    <t>IRRF</t>
  </si>
  <si>
    <t>RV 07</t>
  </si>
  <si>
    <t>Termo de Colaboração</t>
  </si>
  <si>
    <t xml:space="preserve"> 003/2022 – SES/GO (000036569085)</t>
  </si>
  <si>
    <t>07/2025(SEI nº 76944274)</t>
  </si>
  <si>
    <t>2669/2026</t>
  </si>
  <si>
    <t>Em atendimento à OS-2669, que dispõe sobre a substituição da atualização referente aos documentos anexos à planilha de alocação dos documentos fiscais ao orçamento, comunica-se que foi realizada a atualização correspondente, com base na 19ª Prestação de Contas a 30ª Prestação de Contas - constante no processo nº 202300036009669.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</si>
</sst>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[$R$ -416]#,##0.00"/>
    <numFmt numFmtId="165" formatCode="_-&quot;R$&quot;\ * #,##0.00_-;\-&quot;R$&quot;\ * #,##0.00_-;_-&quot;R$&quot;\ * &quot;-&quot;??_-;_-@"/>
    <numFmt numFmtId="166" formatCode="d\.m"/>
    <numFmt numFmtId="167" formatCode="&quot;R$&quot;\ #,##0.00"/>
    <numFmt numFmtId="168" formatCode="dd&quot;/&quot;mm&quot;/&quot;yyyy"/>
    <numFmt numFmtId="169" formatCode="mmm/d"/>
    <numFmt numFmtId="170" formatCode="_([$R$ -416]* #,##0.00_);_([$R$ -416]* \(#,##0.00\);_([$R$ -416]* &quot;-&quot;??_);_(@_)"/>
    <numFmt numFmtId="171" formatCode="[$-416]mmmm\-yy;@"/>
  </numFmts>
  <fonts count="8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</font>
    <font>
      <b/>
      <sz val="18"/>
      <color theme="1"/>
      <name val="Verdana"/>
      <family val="2"/>
    </font>
    <font>
      <sz val="11"/>
      <color theme="1"/>
      <name val="Arial"/>
      <family val="2"/>
    </font>
    <font>
      <b/>
      <sz val="10"/>
      <color theme="1"/>
      <name val="Verdana"/>
      <family val="2"/>
    </font>
    <font>
      <sz val="11"/>
      <color theme="0"/>
      <name val="Arial"/>
      <family val="2"/>
    </font>
    <font>
      <b/>
      <sz val="12"/>
      <color rgb="FFFFFFFF"/>
      <name val="Calibri"/>
      <family val="2"/>
    </font>
    <font>
      <sz val="14"/>
      <color rgb="FFFFFFFF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3"/>
      <color theme="1"/>
      <name val="Calibri"/>
      <family val="2"/>
    </font>
    <font>
      <b/>
      <sz val="8"/>
      <color theme="1"/>
      <name val="Verdana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8"/>
      <color theme="1"/>
      <name val="Verdana"/>
      <family val="2"/>
    </font>
    <font>
      <b/>
      <sz val="12"/>
      <color rgb="FFD9E2F3"/>
      <name val="Calibri"/>
      <family val="2"/>
    </font>
    <font>
      <b/>
      <sz val="12"/>
      <color rgb="FFFF0000"/>
      <name val="Calibri"/>
      <family val="2"/>
    </font>
    <font>
      <sz val="11"/>
      <color theme="1"/>
      <name val="Verdana"/>
      <family val="2"/>
    </font>
    <font>
      <i/>
      <sz val="11"/>
      <color rgb="FFB7B7B7"/>
      <name val="Verdana"/>
      <family val="2"/>
    </font>
    <font>
      <b/>
      <i/>
      <sz val="11"/>
      <color rgb="FFB7B7B7"/>
      <name val="Calibri"/>
      <family val="2"/>
    </font>
    <font>
      <b/>
      <i/>
      <sz val="11"/>
      <color rgb="FF808080"/>
      <name val="Verdana"/>
      <family val="2"/>
    </font>
    <font>
      <i/>
      <sz val="11"/>
      <color rgb="FF999999"/>
      <name val="Calibri"/>
      <family val="2"/>
    </font>
    <font>
      <b/>
      <sz val="12"/>
      <color theme="0"/>
      <name val="Calibri"/>
      <family val="2"/>
    </font>
    <font>
      <b/>
      <sz val="11"/>
      <color rgb="FFFFFFFF"/>
      <name val="Calibri"/>
      <family val="2"/>
    </font>
    <font>
      <b/>
      <sz val="11"/>
      <color theme="1"/>
      <name val="Calibri"/>
      <family val="2"/>
    </font>
    <font>
      <b/>
      <sz val="13"/>
      <color theme="0"/>
      <name val="Calibri"/>
      <family val="2"/>
    </font>
    <font>
      <sz val="11"/>
      <color theme="0"/>
      <name val="Calibri"/>
      <family val="2"/>
    </font>
    <font>
      <sz val="10"/>
      <color theme="1"/>
      <name val="Calibri"/>
      <family val="2"/>
    </font>
    <font>
      <i/>
      <sz val="11"/>
      <color rgb="FF999999"/>
      <name val="Verdana"/>
      <family val="2"/>
    </font>
    <font>
      <i/>
      <sz val="9"/>
      <color rgb="FF999999"/>
      <name val="Verdana"/>
      <family val="2"/>
    </font>
    <font>
      <b/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color theme="1"/>
      <name val="Times New Roman"/>
      <family val="1"/>
    </font>
    <font>
      <u/>
      <sz val="11"/>
      <color theme="10"/>
      <name val="Times New Roman"/>
      <family val="1"/>
    </font>
    <font>
      <sz val="11"/>
      <color rgb="FF0563C1"/>
      <name val="Calibri"/>
      <family val="2"/>
    </font>
    <font>
      <u/>
      <sz val="11"/>
      <color theme="1"/>
      <name val="Times New Roman"/>
      <family val="1"/>
    </font>
    <font>
      <sz val="11"/>
      <color rgb="FF2D2D2D"/>
      <name val="Arial"/>
      <family val="2"/>
    </font>
    <font>
      <sz val="11"/>
      <color rgb="FFFFFFFF"/>
      <name val="Calibri"/>
      <family val="2"/>
    </font>
    <font>
      <u/>
      <sz val="11"/>
      <color rgb="FF0563C1"/>
      <name val="Calibri"/>
      <family val="2"/>
    </font>
    <font>
      <sz val="11"/>
      <color theme="10"/>
      <name val="Calibri"/>
      <family val="2"/>
    </font>
    <font>
      <i/>
      <sz val="11"/>
      <color theme="1"/>
      <name val="Times New Roman"/>
      <family val="1"/>
    </font>
    <font>
      <i/>
      <sz val="11"/>
      <color theme="1"/>
      <name val="Calibri"/>
      <family val="2"/>
    </font>
    <font>
      <b/>
      <sz val="21"/>
      <color rgb="FFFFFFFF"/>
      <name val="Verdana"/>
      <family val="2"/>
    </font>
    <font>
      <b/>
      <sz val="14"/>
      <color rgb="FFFFFFFF"/>
      <name val="Calibri"/>
      <family val="2"/>
    </font>
    <font>
      <sz val="28"/>
      <color theme="1"/>
      <name val="Adobe Pi Std"/>
    </font>
    <font>
      <sz val="23"/>
      <color theme="1"/>
      <name val="Arial"/>
      <family val="2"/>
    </font>
    <font>
      <sz val="23"/>
      <color theme="1"/>
      <name val="Adobe Pi Std"/>
    </font>
    <font>
      <sz val="10"/>
      <color theme="1"/>
      <name val="Verdana"/>
      <family val="2"/>
    </font>
    <font>
      <sz val="10"/>
      <color rgb="FFFFFFFF"/>
      <name val="Calibri"/>
      <family val="2"/>
    </font>
    <font>
      <u/>
      <sz val="11"/>
      <color rgb="FF1155CC"/>
      <name val="Calibri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u/>
      <sz val="11"/>
      <color rgb="FF0563C1"/>
      <name val="Calibri"/>
      <family val="2"/>
      <scheme val="minor"/>
    </font>
    <font>
      <sz val="11"/>
      <color rgb="FF0563C1"/>
      <name val="Calibri"/>
      <family val="2"/>
      <scheme val="minor"/>
    </font>
    <font>
      <b/>
      <sz val="16"/>
      <color theme="1"/>
      <name val="Verdana"/>
      <family val="2"/>
    </font>
    <font>
      <sz val="11"/>
      <color theme="1"/>
      <name val="Times New Roman"/>
      <family val="1"/>
    </font>
    <font>
      <sz val="8"/>
      <name val="Calibri"/>
      <family val="2"/>
      <scheme val="minor"/>
    </font>
    <font>
      <sz val="11"/>
      <name val="Times New Roman"/>
      <family val="1"/>
    </font>
    <font>
      <b/>
      <sz val="9"/>
      <color indexed="81"/>
      <name val="Segoe UI"/>
      <family val="2"/>
    </font>
    <font>
      <sz val="9"/>
      <color indexed="81"/>
      <name val="Segoe UI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1"/>
      <name val="Arial Narrow"/>
      <family val="2"/>
    </font>
    <font>
      <b/>
      <sz val="12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0"/>
      <name val="Arial"/>
      <family val="2"/>
    </font>
    <font>
      <sz val="8"/>
      <name val="Calibri"/>
      <family val="2"/>
      <scheme val="minor"/>
    </font>
    <font>
      <sz val="12"/>
      <color theme="0"/>
      <name val="Calibri"/>
      <family val="2"/>
      <scheme val="minor"/>
    </font>
    <font>
      <sz val="11"/>
      <color rgb="FFFF0000"/>
      <name val="Times New Roman"/>
      <family val="1"/>
    </font>
  </fonts>
  <fills count="13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B5394"/>
        <bgColor rgb="FF0B5394"/>
      </patternFill>
    </fill>
    <fill>
      <patternFill patternType="solid">
        <fgColor rgb="FFCFE2F3"/>
        <bgColor rgb="FFCFE2F3"/>
      </patternFill>
    </fill>
    <fill>
      <patternFill patternType="solid">
        <fgColor rgb="FFF3F3F3"/>
        <bgColor rgb="FFF3F3F3"/>
      </patternFill>
    </fill>
    <fill>
      <patternFill patternType="solid">
        <fgColor rgb="FF6D9EEB"/>
        <bgColor rgb="FF6D9EEB"/>
      </patternFill>
    </fill>
    <fill>
      <patternFill patternType="solid">
        <fgColor rgb="FF002060"/>
        <bgColor rgb="FF002060"/>
      </patternFill>
    </fill>
    <fill>
      <patternFill patternType="solid">
        <fgColor rgb="FFFFFFFF"/>
        <bgColor rgb="FFFFFFFF"/>
      </patternFill>
    </fill>
    <fill>
      <patternFill patternType="solid">
        <fgColor rgb="FFF6F6F6"/>
        <bgColor rgb="FFF6F6F6"/>
      </patternFill>
    </fill>
    <fill>
      <patternFill patternType="solid">
        <fgColor rgb="FFFFE599"/>
        <bgColor rgb="FFFFE599"/>
      </patternFill>
    </fill>
    <fill>
      <patternFill patternType="solid">
        <fgColor rgb="FF073763"/>
        <bgColor rgb="FF073763"/>
      </patternFill>
    </fill>
    <fill>
      <patternFill patternType="solid">
        <fgColor theme="3"/>
        <bgColor indexed="64"/>
      </patternFill>
    </fill>
  </fills>
  <borders count="60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7F7F7F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/>
      <right/>
      <top style="thin">
        <color rgb="FF7F7F7F"/>
      </top>
      <bottom/>
      <diagonal/>
    </border>
    <border>
      <left/>
      <right style="thin">
        <color rgb="FF7F7F7F"/>
      </right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7F7F7F"/>
      </right>
      <top style="thin">
        <color rgb="FF7F7F7F"/>
      </top>
      <bottom/>
      <diagonal/>
    </border>
    <border>
      <left/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/>
      <right/>
      <top style="thin">
        <color rgb="FFE9E9E9"/>
      </top>
      <bottom style="thin">
        <color rgb="FFE9E9E9"/>
      </bottom>
      <diagonal/>
    </border>
    <border>
      <left/>
      <right/>
      <top/>
      <bottom style="thin">
        <color rgb="FFE9E9E9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double">
        <color rgb="FF7F7F7F"/>
      </left>
      <right/>
      <top style="double">
        <color rgb="FF7F7F7F"/>
      </top>
      <bottom/>
      <diagonal/>
    </border>
    <border>
      <left/>
      <right/>
      <top style="double">
        <color rgb="FF7F7F7F"/>
      </top>
      <bottom/>
      <diagonal/>
    </border>
    <border>
      <left/>
      <right style="double">
        <color rgb="FF7F7F7F"/>
      </right>
      <top style="double">
        <color rgb="FF7F7F7F"/>
      </top>
      <bottom/>
      <diagonal/>
    </border>
    <border>
      <left/>
      <right style="double">
        <color rgb="FF7F7F7F"/>
      </right>
      <top/>
      <bottom/>
      <diagonal/>
    </border>
    <border>
      <left style="double">
        <color rgb="FF7F7F7F"/>
      </left>
      <right/>
      <top/>
      <bottom/>
      <diagonal/>
    </border>
    <border>
      <left style="double">
        <color rgb="FF7F7F7F"/>
      </left>
      <right/>
      <top/>
      <bottom style="double">
        <color rgb="FF7F7F7F"/>
      </bottom>
      <diagonal/>
    </border>
    <border>
      <left/>
      <right/>
      <top/>
      <bottom style="double">
        <color rgb="FF7F7F7F"/>
      </bottom>
      <diagonal/>
    </border>
    <border>
      <left/>
      <right style="double">
        <color rgb="FF7F7F7F"/>
      </right>
      <top/>
      <bottom style="double">
        <color rgb="FF7F7F7F"/>
      </bottom>
      <diagonal/>
    </border>
    <border>
      <left/>
      <right/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 style="thin">
        <color rgb="FFE9E9E9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8">
    <xf numFmtId="0" fontId="0" fillId="0" borderId="0"/>
    <xf numFmtId="0" fontId="56" fillId="0" borderId="0" applyNumberFormat="0" applyFill="0" applyBorder="0" applyAlignment="0" applyProtection="0"/>
    <xf numFmtId="0" fontId="4" fillId="0" borderId="55"/>
    <xf numFmtId="0" fontId="57" fillId="0" borderId="55" applyNumberFormat="0" applyFill="0" applyBorder="0" applyAlignment="0" applyProtection="0"/>
    <xf numFmtId="0" fontId="58" fillId="0" borderId="55"/>
    <xf numFmtId="0" fontId="56" fillId="0" borderId="55" applyNumberFormat="0" applyFill="0" applyBorder="0" applyAlignment="0" applyProtection="0"/>
    <xf numFmtId="0" fontId="3" fillId="0" borderId="55"/>
    <xf numFmtId="43" fontId="58" fillId="0" borderId="55" applyFont="0" applyFill="0" applyBorder="0" applyAlignment="0" applyProtection="0"/>
    <xf numFmtId="0" fontId="3" fillId="0" borderId="55"/>
    <xf numFmtId="0" fontId="58" fillId="0" borderId="55"/>
    <xf numFmtId="0" fontId="56" fillId="0" borderId="55" applyNumberFormat="0" applyFill="0" applyBorder="0" applyAlignment="0" applyProtection="0"/>
    <xf numFmtId="43" fontId="3" fillId="0" borderId="55" applyFont="0" applyFill="0" applyBorder="0" applyAlignment="0" applyProtection="0"/>
    <xf numFmtId="0" fontId="1" fillId="0" borderId="55"/>
    <xf numFmtId="0" fontId="7" fillId="0" borderId="55" applyNumberFormat="0" applyFill="0" applyBorder="0" applyAlignment="0" applyProtection="0">
      <alignment vertical="top"/>
      <protection locked="0"/>
    </xf>
    <xf numFmtId="171" fontId="73" fillId="0" borderId="55"/>
    <xf numFmtId="9" fontId="1" fillId="0" borderId="55" applyFont="0" applyFill="0" applyBorder="0" applyAlignment="0" applyProtection="0"/>
    <xf numFmtId="43" fontId="74" fillId="0" borderId="55" applyFont="0" applyFill="0" applyBorder="0" applyAlignment="0" applyProtection="0"/>
    <xf numFmtId="44" fontId="1" fillId="0" borderId="55" applyFont="0" applyFill="0" applyBorder="0" applyAlignment="0" applyProtection="0"/>
  </cellStyleXfs>
  <cellXfs count="358">
    <xf numFmtId="0" fontId="0" fillId="0" borderId="0" xfId="0"/>
    <xf numFmtId="0" fontId="5" fillId="0" borderId="0" xfId="0" applyFont="1"/>
    <xf numFmtId="0" fontId="8" fillId="0" borderId="1" xfId="0" applyFont="1" applyBorder="1" applyAlignment="1">
      <alignment horizontal="left" vertical="center"/>
    </xf>
    <xf numFmtId="0" fontId="9" fillId="0" borderId="1" xfId="0" applyFont="1" applyBorder="1"/>
    <xf numFmtId="49" fontId="9" fillId="0" borderId="1" xfId="0" applyNumberFormat="1" applyFont="1" applyBorder="1"/>
    <xf numFmtId="49" fontId="9" fillId="0" borderId="0" xfId="0" applyNumberFormat="1" applyFont="1"/>
    <xf numFmtId="9" fontId="9" fillId="0" borderId="0" xfId="0" applyNumberFormat="1" applyFont="1"/>
    <xf numFmtId="49" fontId="10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9" fillId="0" borderId="0" xfId="0" applyFont="1"/>
    <xf numFmtId="14" fontId="9" fillId="0" borderId="0" xfId="0" applyNumberFormat="1" applyFont="1"/>
    <xf numFmtId="9" fontId="11" fillId="0" borderId="0" xfId="0" applyNumberFormat="1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16" fontId="5" fillId="0" borderId="0" xfId="0" applyNumberFormat="1" applyFont="1"/>
    <xf numFmtId="0" fontId="12" fillId="3" borderId="7" xfId="0" applyFont="1" applyFill="1" applyBorder="1" applyAlignment="1">
      <alignment horizontal="center"/>
    </xf>
    <xf numFmtId="0" fontId="12" fillId="3" borderId="8" xfId="0" applyFont="1" applyFill="1" applyBorder="1" applyAlignment="1">
      <alignment horizontal="center"/>
    </xf>
    <xf numFmtId="0" fontId="12" fillId="3" borderId="9" xfId="0" applyFont="1" applyFill="1" applyBorder="1" applyAlignment="1">
      <alignment horizontal="center"/>
    </xf>
    <xf numFmtId="0" fontId="12" fillId="3" borderId="10" xfId="0" applyFont="1" applyFill="1" applyBorder="1" applyAlignment="1">
      <alignment horizontal="center"/>
    </xf>
    <xf numFmtId="0" fontId="12" fillId="3" borderId="11" xfId="0" applyFont="1" applyFill="1" applyBorder="1" applyAlignment="1">
      <alignment horizontal="center"/>
    </xf>
    <xf numFmtId="49" fontId="5" fillId="0" borderId="0" xfId="0" applyNumberFormat="1" applyFont="1"/>
    <xf numFmtId="49" fontId="14" fillId="0" borderId="0" xfId="0" applyNumberFormat="1" applyFont="1" applyAlignment="1">
      <alignment horizontal="center"/>
    </xf>
    <xf numFmtId="10" fontId="14" fillId="4" borderId="14" xfId="0" applyNumberFormat="1" applyFont="1" applyFill="1" applyBorder="1" applyAlignment="1">
      <alignment horizontal="center"/>
    </xf>
    <xf numFmtId="0" fontId="14" fillId="4" borderId="14" xfId="0" applyFont="1" applyFill="1" applyBorder="1" applyAlignment="1">
      <alignment horizontal="center"/>
    </xf>
    <xf numFmtId="0" fontId="14" fillId="4" borderId="15" xfId="0" applyFont="1" applyFill="1" applyBorder="1" applyAlignment="1">
      <alignment horizontal="center"/>
    </xf>
    <xf numFmtId="164" fontId="14" fillId="4" borderId="16" xfId="0" applyNumberFormat="1" applyFont="1" applyFill="1" applyBorder="1" applyAlignment="1">
      <alignment horizontal="center"/>
    </xf>
    <xf numFmtId="164" fontId="14" fillId="4" borderId="14" xfId="0" applyNumberFormat="1" applyFont="1" applyFill="1" applyBorder="1" applyAlignment="1">
      <alignment horizontal="center"/>
    </xf>
    <xf numFmtId="0" fontId="15" fillId="0" borderId="0" xfId="0" applyFont="1" applyAlignment="1">
      <alignment horizontal="center"/>
    </xf>
    <xf numFmtId="0" fontId="16" fillId="4" borderId="17" xfId="0" applyFont="1" applyFill="1" applyBorder="1" applyAlignment="1">
      <alignment horizontal="right"/>
    </xf>
    <xf numFmtId="0" fontId="16" fillId="4" borderId="18" xfId="0" applyFont="1" applyFill="1" applyBorder="1"/>
    <xf numFmtId="164" fontId="14" fillId="4" borderId="17" xfId="0" applyNumberFormat="1" applyFont="1" applyFill="1" applyBorder="1" applyAlignment="1">
      <alignment horizontal="center"/>
    </xf>
    <xf numFmtId="9" fontId="14" fillId="4" borderId="17" xfId="0" applyNumberFormat="1" applyFont="1" applyFill="1" applyBorder="1" applyAlignment="1">
      <alignment horizontal="center"/>
    </xf>
    <xf numFmtId="165" fontId="14" fillId="4" borderId="17" xfId="0" applyNumberFormat="1" applyFont="1" applyFill="1" applyBorder="1" applyAlignment="1">
      <alignment horizontal="center"/>
    </xf>
    <xf numFmtId="164" fontId="17" fillId="4" borderId="14" xfId="0" applyNumberFormat="1" applyFont="1" applyFill="1" applyBorder="1" applyAlignment="1">
      <alignment horizontal="center"/>
    </xf>
    <xf numFmtId="164" fontId="17" fillId="4" borderId="19" xfId="0" applyNumberFormat="1" applyFont="1" applyFill="1" applyBorder="1" applyAlignment="1">
      <alignment horizontal="center"/>
    </xf>
    <xf numFmtId="0" fontId="19" fillId="5" borderId="18" xfId="0" applyFont="1" applyFill="1" applyBorder="1" applyAlignment="1">
      <alignment horizontal="left"/>
    </xf>
    <xf numFmtId="164" fontId="5" fillId="0" borderId="19" xfId="0" applyNumberFormat="1" applyFont="1" applyBorder="1" applyAlignment="1">
      <alignment horizontal="center"/>
    </xf>
    <xf numFmtId="164" fontId="5" fillId="0" borderId="0" xfId="0" applyNumberFormat="1" applyFont="1" applyAlignment="1">
      <alignment horizontal="center"/>
    </xf>
    <xf numFmtId="0" fontId="16" fillId="4" borderId="20" xfId="0" applyFont="1" applyFill="1" applyBorder="1"/>
    <xf numFmtId="164" fontId="20" fillId="0" borderId="0" xfId="0" applyNumberFormat="1" applyFont="1" applyAlignment="1">
      <alignment horizontal="center"/>
    </xf>
    <xf numFmtId="0" fontId="15" fillId="5" borderId="18" xfId="0" applyFont="1" applyFill="1" applyBorder="1" applyAlignment="1">
      <alignment horizontal="left"/>
    </xf>
    <xf numFmtId="0" fontId="22" fillId="5" borderId="18" xfId="0" applyFont="1" applyFill="1" applyBorder="1" applyAlignment="1">
      <alignment horizontal="left"/>
    </xf>
    <xf numFmtId="0" fontId="16" fillId="6" borderId="17" xfId="0" applyFont="1" applyFill="1" applyBorder="1" applyAlignment="1">
      <alignment horizontal="right"/>
    </xf>
    <xf numFmtId="0" fontId="16" fillId="6" borderId="20" xfId="0" applyFont="1" applyFill="1" applyBorder="1"/>
    <xf numFmtId="164" fontId="14" fillId="6" borderId="17" xfId="0" applyNumberFormat="1" applyFont="1" applyFill="1" applyBorder="1" applyAlignment="1">
      <alignment horizontal="center"/>
    </xf>
    <xf numFmtId="164" fontId="25" fillId="0" borderId="2" xfId="0" applyNumberFormat="1" applyFont="1" applyBorder="1" applyAlignment="1">
      <alignment horizontal="center"/>
    </xf>
    <xf numFmtId="0" fontId="5" fillId="0" borderId="3" xfId="0" applyFont="1" applyBorder="1"/>
    <xf numFmtId="164" fontId="27" fillId="0" borderId="21" xfId="0" applyNumberFormat="1" applyFont="1" applyBorder="1" applyAlignment="1">
      <alignment horizontal="center" vertical="center"/>
    </xf>
    <xf numFmtId="164" fontId="27" fillId="0" borderId="8" xfId="0" applyNumberFormat="1" applyFont="1" applyBorder="1" applyAlignment="1">
      <alignment horizontal="center" vertical="center"/>
    </xf>
    <xf numFmtId="164" fontId="27" fillId="0" borderId="22" xfId="0" applyNumberFormat="1" applyFont="1" applyBorder="1" applyAlignment="1">
      <alignment horizontal="center" vertical="center"/>
    </xf>
    <xf numFmtId="164" fontId="28" fillId="7" borderId="17" xfId="0" applyNumberFormat="1" applyFont="1" applyFill="1" applyBorder="1" applyAlignment="1">
      <alignment horizontal="center"/>
    </xf>
    <xf numFmtId="164" fontId="12" fillId="7" borderId="17" xfId="0" applyNumberFormat="1" applyFont="1" applyFill="1" applyBorder="1" applyAlignment="1">
      <alignment horizontal="center"/>
    </xf>
    <xf numFmtId="164" fontId="29" fillId="7" borderId="23" xfId="0" applyNumberFormat="1" applyFont="1" applyFill="1" applyBorder="1" applyAlignment="1">
      <alignment horizontal="center"/>
    </xf>
    <xf numFmtId="0" fontId="30" fillId="0" borderId="0" xfId="0" applyFont="1"/>
    <xf numFmtId="164" fontId="32" fillId="7" borderId="24" xfId="0" applyNumberFormat="1" applyFont="1" applyFill="1" applyBorder="1" applyAlignment="1">
      <alignment horizontal="center"/>
    </xf>
    <xf numFmtId="167" fontId="5" fillId="0" borderId="0" xfId="0" applyNumberFormat="1" applyFont="1"/>
    <xf numFmtId="165" fontId="5" fillId="0" borderId="0" xfId="0" applyNumberFormat="1" applyFont="1"/>
    <xf numFmtId="0" fontId="5" fillId="0" borderId="1" xfId="0" applyFont="1" applyBorder="1"/>
    <xf numFmtId="49" fontId="5" fillId="0" borderId="1" xfId="0" applyNumberFormat="1" applyFont="1" applyBorder="1"/>
    <xf numFmtId="169" fontId="14" fillId="4" borderId="27" xfId="0" applyNumberFormat="1" applyFont="1" applyFill="1" applyBorder="1" applyAlignment="1">
      <alignment horizontal="center"/>
    </xf>
    <xf numFmtId="169" fontId="14" fillId="4" borderId="14" xfId="0" applyNumberFormat="1" applyFont="1" applyFill="1" applyBorder="1" applyAlignment="1">
      <alignment horizontal="center"/>
    </xf>
    <xf numFmtId="169" fontId="14" fillId="4" borderId="15" xfId="0" applyNumberFormat="1" applyFont="1" applyFill="1" applyBorder="1" applyAlignment="1">
      <alignment horizontal="center"/>
    </xf>
    <xf numFmtId="169" fontId="14" fillId="4" borderId="16" xfId="0" applyNumberFormat="1" applyFont="1" applyFill="1" applyBorder="1" applyAlignment="1">
      <alignment horizontal="center"/>
    </xf>
    <xf numFmtId="164" fontId="17" fillId="4" borderId="15" xfId="0" applyNumberFormat="1" applyFont="1" applyFill="1" applyBorder="1" applyAlignment="1">
      <alignment horizontal="center"/>
    </xf>
    <xf numFmtId="164" fontId="17" fillId="4" borderId="16" xfId="0" applyNumberFormat="1" applyFont="1" applyFill="1" applyBorder="1" applyAlignment="1">
      <alignment horizontal="center"/>
    </xf>
    <xf numFmtId="0" fontId="15" fillId="5" borderId="18" xfId="0" applyFont="1" applyFill="1" applyBorder="1"/>
    <xf numFmtId="164" fontId="33" fillId="0" borderId="19" xfId="0" applyNumberFormat="1" applyFont="1" applyBorder="1" applyAlignment="1">
      <alignment horizontal="center"/>
    </xf>
    <xf numFmtId="164" fontId="33" fillId="0" borderId="28" xfId="0" applyNumberFormat="1" applyFont="1" applyBorder="1" applyAlignment="1">
      <alignment horizontal="center"/>
    </xf>
    <xf numFmtId="164" fontId="5" fillId="0" borderId="0" xfId="0" applyNumberFormat="1" applyFont="1"/>
    <xf numFmtId="164" fontId="17" fillId="4" borderId="29" xfId="0" applyNumberFormat="1" applyFont="1" applyFill="1" applyBorder="1" applyAlignment="1">
      <alignment horizontal="center"/>
    </xf>
    <xf numFmtId="164" fontId="17" fillId="4" borderId="28" xfId="0" applyNumberFormat="1" applyFont="1" applyFill="1" applyBorder="1" applyAlignment="1">
      <alignment horizontal="center"/>
    </xf>
    <xf numFmtId="0" fontId="22" fillId="5" borderId="18" xfId="0" applyFont="1" applyFill="1" applyBorder="1"/>
    <xf numFmtId="0" fontId="14" fillId="5" borderId="18" xfId="0" applyFont="1" applyFill="1" applyBorder="1"/>
    <xf numFmtId="165" fontId="14" fillId="6" borderId="17" xfId="0" applyNumberFormat="1" applyFont="1" applyFill="1" applyBorder="1" applyAlignment="1">
      <alignment horizontal="center"/>
    </xf>
    <xf numFmtId="164" fontId="5" fillId="6" borderId="19" xfId="0" applyNumberFormat="1" applyFont="1" applyFill="1" applyBorder="1" applyAlignment="1">
      <alignment horizontal="center"/>
    </xf>
    <xf numFmtId="164" fontId="5" fillId="6" borderId="29" xfId="0" applyNumberFormat="1" applyFont="1" applyFill="1" applyBorder="1" applyAlignment="1">
      <alignment horizontal="center"/>
    </xf>
    <xf numFmtId="164" fontId="5" fillId="6" borderId="28" xfId="0" applyNumberFormat="1" applyFont="1" applyFill="1" applyBorder="1" applyAlignment="1">
      <alignment horizontal="center"/>
    </xf>
    <xf numFmtId="0" fontId="34" fillId="0" borderId="0" xfId="0" applyFont="1" applyAlignment="1">
      <alignment horizontal="right"/>
    </xf>
    <xf numFmtId="164" fontId="35" fillId="0" borderId="0" xfId="0" applyNumberFormat="1" applyFont="1" applyAlignment="1">
      <alignment horizontal="right"/>
    </xf>
    <xf numFmtId="164" fontId="27" fillId="0" borderId="30" xfId="0" applyNumberFormat="1" applyFont="1" applyBorder="1" applyAlignment="1">
      <alignment horizontal="center"/>
    </xf>
    <xf numFmtId="164" fontId="27" fillId="0" borderId="31" xfId="0" applyNumberFormat="1" applyFont="1" applyBorder="1" applyAlignment="1">
      <alignment horizontal="center"/>
    </xf>
    <xf numFmtId="164" fontId="27" fillId="0" borderId="32" xfId="0" applyNumberFormat="1" applyFont="1" applyBorder="1" applyAlignment="1">
      <alignment horizontal="center"/>
    </xf>
    <xf numFmtId="14" fontId="38" fillId="9" borderId="34" xfId="0" applyNumberFormat="1" applyFont="1" applyFill="1" applyBorder="1" applyAlignment="1">
      <alignment horizontal="center"/>
    </xf>
    <xf numFmtId="14" fontId="5" fillId="0" borderId="0" xfId="0" applyNumberFormat="1" applyFont="1"/>
    <xf numFmtId="14" fontId="36" fillId="9" borderId="32" xfId="0" applyNumberFormat="1" applyFont="1" applyFill="1" applyBorder="1" applyAlignment="1">
      <alignment horizontal="center"/>
    </xf>
    <xf numFmtId="1" fontId="36" fillId="9" borderId="30" xfId="0" applyNumberFormat="1" applyFont="1" applyFill="1" applyBorder="1" applyAlignment="1">
      <alignment horizontal="center"/>
    </xf>
    <xf numFmtId="0" fontId="36" fillId="9" borderId="30" xfId="0" applyFont="1" applyFill="1" applyBorder="1" applyAlignment="1">
      <alignment horizontal="center" wrapText="1"/>
    </xf>
    <xf numFmtId="14" fontId="37" fillId="9" borderId="30" xfId="0" applyNumberFormat="1" applyFont="1" applyFill="1" applyBorder="1" applyAlignment="1">
      <alignment horizontal="center"/>
    </xf>
    <xf numFmtId="0" fontId="36" fillId="9" borderId="35" xfId="0" applyFont="1" applyFill="1" applyBorder="1" applyAlignment="1">
      <alignment horizontal="center" wrapText="1"/>
    </xf>
    <xf numFmtId="0" fontId="38" fillId="9" borderId="28" xfId="0" applyFont="1" applyFill="1" applyBorder="1" applyAlignment="1">
      <alignment horizontal="center" vertical="center"/>
    </xf>
    <xf numFmtId="1" fontId="38" fillId="9" borderId="19" xfId="0" applyNumberFormat="1" applyFont="1" applyFill="1" applyBorder="1" applyAlignment="1">
      <alignment horizontal="left" vertical="center"/>
    </xf>
    <xf numFmtId="49" fontId="38" fillId="9" borderId="19" xfId="0" applyNumberFormat="1" applyFont="1" applyFill="1" applyBorder="1" applyAlignment="1">
      <alignment horizontal="center"/>
    </xf>
    <xf numFmtId="0" fontId="44" fillId="9" borderId="19" xfId="0" applyFont="1" applyFill="1" applyBorder="1" applyAlignment="1">
      <alignment horizontal="center"/>
    </xf>
    <xf numFmtId="14" fontId="38" fillId="9" borderId="19" xfId="0" applyNumberFormat="1" applyFont="1" applyFill="1" applyBorder="1" applyAlignment="1">
      <alignment horizontal="center"/>
    </xf>
    <xf numFmtId="165" fontId="38" fillId="9" borderId="36" xfId="0" applyNumberFormat="1" applyFont="1" applyFill="1" applyBorder="1" applyAlignment="1">
      <alignment horizontal="center"/>
    </xf>
    <xf numFmtId="0" fontId="38" fillId="0" borderId="28" xfId="0" applyFont="1" applyBorder="1" applyAlignment="1">
      <alignment horizontal="center" vertical="center"/>
    </xf>
    <xf numFmtId="1" fontId="38" fillId="0" borderId="19" xfId="0" applyNumberFormat="1" applyFont="1" applyBorder="1" applyAlignment="1">
      <alignment horizontal="left" vertical="center"/>
    </xf>
    <xf numFmtId="0" fontId="38" fillId="0" borderId="19" xfId="0" applyFont="1" applyBorder="1" applyAlignment="1">
      <alignment horizontal="center" vertical="center"/>
    </xf>
    <xf numFmtId="49" fontId="38" fillId="0" borderId="19" xfId="0" applyNumberFormat="1" applyFont="1" applyBorder="1" applyAlignment="1">
      <alignment horizontal="center" vertical="center"/>
    </xf>
    <xf numFmtId="14" fontId="45" fillId="0" borderId="19" xfId="0" applyNumberFormat="1" applyFont="1" applyBorder="1" applyAlignment="1">
      <alignment horizontal="center" vertical="center"/>
    </xf>
    <xf numFmtId="14" fontId="38" fillId="0" borderId="19" xfId="0" applyNumberFormat="1" applyFont="1" applyBorder="1" applyAlignment="1">
      <alignment horizontal="center"/>
    </xf>
    <xf numFmtId="165" fontId="38" fillId="0" borderId="36" xfId="0" applyNumberFormat="1" applyFont="1" applyBorder="1" applyAlignment="1">
      <alignment horizontal="center" vertical="center"/>
    </xf>
    <xf numFmtId="0" fontId="38" fillId="0" borderId="37" xfId="0" applyFont="1" applyBorder="1" applyAlignment="1">
      <alignment horizontal="center" vertical="center"/>
    </xf>
    <xf numFmtId="1" fontId="38" fillId="0" borderId="23" xfId="0" applyNumberFormat="1" applyFont="1" applyBorder="1" applyAlignment="1">
      <alignment horizontal="left" vertical="center"/>
    </xf>
    <xf numFmtId="0" fontId="38" fillId="0" borderId="23" xfId="0" applyFont="1" applyBorder="1" applyAlignment="1">
      <alignment horizontal="center" vertical="center"/>
    </xf>
    <xf numFmtId="49" fontId="38" fillId="0" borderId="23" xfId="0" applyNumberFormat="1" applyFont="1" applyBorder="1" applyAlignment="1">
      <alignment horizontal="center" vertical="center"/>
    </xf>
    <xf numFmtId="0" fontId="5" fillId="0" borderId="38" xfId="0" applyFont="1" applyBorder="1"/>
    <xf numFmtId="14" fontId="45" fillId="0" borderId="28" xfId="0" applyNumberFormat="1" applyFont="1" applyBorder="1" applyAlignment="1">
      <alignment horizontal="center" vertical="center"/>
    </xf>
    <xf numFmtId="14" fontId="46" fillId="0" borderId="19" xfId="0" applyNumberFormat="1" applyFont="1" applyBorder="1" applyAlignment="1">
      <alignment horizontal="right"/>
    </xf>
    <xf numFmtId="165" fontId="47" fillId="0" borderId="36" xfId="0" applyNumberFormat="1" applyFont="1" applyBorder="1"/>
    <xf numFmtId="0" fontId="5" fillId="0" borderId="39" xfId="0" applyFont="1" applyBorder="1"/>
    <xf numFmtId="0" fontId="5" fillId="0" borderId="40" xfId="0" applyFont="1" applyBorder="1"/>
    <xf numFmtId="14" fontId="45" fillId="0" borderId="37" xfId="0" applyNumberFormat="1" applyFont="1" applyBorder="1" applyAlignment="1">
      <alignment horizontal="center" vertical="center"/>
    </xf>
    <xf numFmtId="14" fontId="46" fillId="0" borderId="23" xfId="0" applyNumberFormat="1" applyFont="1" applyBorder="1" applyAlignment="1">
      <alignment horizontal="right"/>
    </xf>
    <xf numFmtId="165" fontId="47" fillId="0" borderId="41" xfId="0" applyNumberFormat="1" applyFont="1" applyBorder="1"/>
    <xf numFmtId="0" fontId="38" fillId="9" borderId="32" xfId="0" applyFont="1" applyFill="1" applyBorder="1" applyAlignment="1">
      <alignment horizontal="center" vertical="center"/>
    </xf>
    <xf numFmtId="1" fontId="38" fillId="9" borderId="30" xfId="0" applyNumberFormat="1" applyFont="1" applyFill="1" applyBorder="1" applyAlignment="1">
      <alignment horizontal="left" vertical="center"/>
    </xf>
    <xf numFmtId="49" fontId="38" fillId="9" borderId="30" xfId="0" applyNumberFormat="1" applyFont="1" applyFill="1" applyBorder="1" applyAlignment="1">
      <alignment horizontal="center"/>
    </xf>
    <xf numFmtId="14" fontId="38" fillId="9" borderId="30" xfId="0" applyNumberFormat="1" applyFont="1" applyFill="1" applyBorder="1" applyAlignment="1">
      <alignment horizontal="center"/>
    </xf>
    <xf numFmtId="165" fontId="38" fillId="9" borderId="35" xfId="0" applyNumberFormat="1" applyFont="1" applyFill="1" applyBorder="1" applyAlignment="1">
      <alignment horizontal="center"/>
    </xf>
    <xf numFmtId="165" fontId="38" fillId="10" borderId="36" xfId="0" applyNumberFormat="1" applyFont="1" applyFill="1" applyBorder="1" applyAlignment="1">
      <alignment horizontal="center" vertical="center"/>
    </xf>
    <xf numFmtId="0" fontId="5" fillId="0" borderId="42" xfId="0" applyFont="1" applyBorder="1"/>
    <xf numFmtId="0" fontId="5" fillId="0" borderId="43" xfId="0" applyFont="1" applyBorder="1"/>
    <xf numFmtId="0" fontId="5" fillId="0" borderId="44" xfId="0" applyFont="1" applyBorder="1"/>
    <xf numFmtId="165" fontId="5" fillId="0" borderId="45" xfId="0" applyNumberFormat="1" applyFont="1" applyBorder="1"/>
    <xf numFmtId="0" fontId="5" fillId="0" borderId="28" xfId="0" applyFont="1" applyBorder="1"/>
    <xf numFmtId="0" fontId="5" fillId="0" borderId="45" xfId="0" applyFont="1" applyBorder="1"/>
    <xf numFmtId="0" fontId="5" fillId="0" borderId="37" xfId="0" applyFont="1" applyBorder="1"/>
    <xf numFmtId="0" fontId="5" fillId="0" borderId="46" xfId="0" applyFont="1" applyBorder="1"/>
    <xf numFmtId="49" fontId="11" fillId="11" borderId="48" xfId="0" applyNumberFormat="1" applyFont="1" applyFill="1" applyBorder="1"/>
    <xf numFmtId="49" fontId="11" fillId="11" borderId="49" xfId="0" applyNumberFormat="1" applyFont="1" applyFill="1" applyBorder="1"/>
    <xf numFmtId="0" fontId="5" fillId="0" borderId="50" xfId="0" applyFont="1" applyBorder="1"/>
    <xf numFmtId="0" fontId="15" fillId="5" borderId="51" xfId="0" applyFont="1" applyFill="1" applyBorder="1" applyAlignment="1">
      <alignment horizontal="left"/>
    </xf>
    <xf numFmtId="164" fontId="15" fillId="0" borderId="0" xfId="0" applyNumberFormat="1" applyFont="1" applyAlignment="1">
      <alignment horizontal="center"/>
    </xf>
    <xf numFmtId="165" fontId="15" fillId="0" borderId="0" xfId="0" applyNumberFormat="1" applyFont="1" applyAlignment="1">
      <alignment horizontal="center"/>
    </xf>
    <xf numFmtId="0" fontId="19" fillId="5" borderId="51" xfId="0" applyFont="1" applyFill="1" applyBorder="1" applyAlignment="1">
      <alignment horizontal="left"/>
    </xf>
    <xf numFmtId="0" fontId="50" fillId="0" borderId="0" xfId="0" applyFont="1"/>
    <xf numFmtId="0" fontId="13" fillId="3" borderId="51" xfId="0" applyFont="1" applyFill="1" applyBorder="1" applyAlignment="1">
      <alignment horizontal="center"/>
    </xf>
    <xf numFmtId="0" fontId="52" fillId="0" borderId="0" xfId="0" applyFont="1" applyAlignment="1">
      <alignment horizontal="left"/>
    </xf>
    <xf numFmtId="0" fontId="5" fillId="0" borderId="52" xfId="0" applyFont="1" applyBorder="1"/>
    <xf numFmtId="0" fontId="5" fillId="0" borderId="53" xfId="0" applyFont="1" applyBorder="1"/>
    <xf numFmtId="0" fontId="5" fillId="0" borderId="54" xfId="0" applyFont="1" applyBorder="1"/>
    <xf numFmtId="0" fontId="51" fillId="0" borderId="0" xfId="0" applyFont="1"/>
    <xf numFmtId="0" fontId="5" fillId="0" borderId="51" xfId="0" applyFont="1" applyBorder="1"/>
    <xf numFmtId="1" fontId="38" fillId="0" borderId="33" xfId="0" applyNumberFormat="1" applyFont="1" applyBorder="1" applyAlignment="1">
      <alignment horizontal="left" vertical="center"/>
    </xf>
    <xf numFmtId="49" fontId="38" fillId="0" borderId="33" xfId="0" applyNumberFormat="1" applyFont="1" applyBorder="1" applyAlignment="1">
      <alignment horizontal="center"/>
    </xf>
    <xf numFmtId="0" fontId="38" fillId="0" borderId="33" xfId="0" applyFont="1" applyBorder="1" applyAlignment="1">
      <alignment horizontal="center" vertical="center"/>
    </xf>
    <xf numFmtId="49" fontId="38" fillId="0" borderId="33" xfId="0" applyNumberFormat="1" applyFont="1" applyBorder="1" applyAlignment="1">
      <alignment horizontal="center" vertical="center"/>
    </xf>
    <xf numFmtId="14" fontId="38" fillId="0" borderId="34" xfId="0" applyNumberFormat="1" applyFont="1" applyBorder="1" applyAlignment="1">
      <alignment horizontal="center"/>
    </xf>
    <xf numFmtId="170" fontId="38" fillId="0" borderId="34" xfId="0" applyNumberFormat="1" applyFont="1" applyBorder="1" applyAlignment="1">
      <alignment horizontal="center"/>
    </xf>
    <xf numFmtId="170" fontId="38" fillId="0" borderId="33" xfId="0" applyNumberFormat="1" applyFont="1" applyBorder="1" applyAlignment="1">
      <alignment horizontal="center"/>
    </xf>
    <xf numFmtId="49" fontId="38" fillId="0" borderId="33" xfId="0" applyNumberFormat="1" applyFont="1" applyBorder="1"/>
    <xf numFmtId="14" fontId="39" fillId="0" borderId="33" xfId="0" applyNumberFormat="1" applyFont="1" applyBorder="1" applyAlignment="1">
      <alignment horizontal="center"/>
    </xf>
    <xf numFmtId="170" fontId="38" fillId="0" borderId="34" xfId="0" applyNumberFormat="1" applyFont="1" applyBorder="1" applyAlignment="1">
      <alignment horizontal="center" vertical="center"/>
    </xf>
    <xf numFmtId="170" fontId="38" fillId="0" borderId="33" xfId="0" applyNumberFormat="1" applyFont="1" applyBorder="1" applyAlignment="1">
      <alignment horizontal="center" vertical="center"/>
    </xf>
    <xf numFmtId="1" fontId="38" fillId="0" borderId="33" xfId="0" applyNumberFormat="1" applyFont="1" applyBorder="1" applyAlignment="1">
      <alignment vertical="center"/>
    </xf>
    <xf numFmtId="14" fontId="39" fillId="0" borderId="33" xfId="0" applyNumberFormat="1" applyFont="1" applyBorder="1" applyAlignment="1">
      <alignment horizontal="center" vertical="center"/>
    </xf>
    <xf numFmtId="14" fontId="41" fillId="0" borderId="33" xfId="0" applyNumberFormat="1" applyFont="1" applyBorder="1" applyAlignment="1">
      <alignment horizontal="center"/>
    </xf>
    <xf numFmtId="14" fontId="41" fillId="0" borderId="33" xfId="0" applyNumberFormat="1" applyFont="1" applyBorder="1" applyAlignment="1">
      <alignment horizontal="center" vertical="center"/>
    </xf>
    <xf numFmtId="14" fontId="36" fillId="0" borderId="33" xfId="0" applyNumberFormat="1" applyFont="1" applyBorder="1" applyAlignment="1">
      <alignment horizontal="center"/>
    </xf>
    <xf numFmtId="1" fontId="36" fillId="0" borderId="33" xfId="0" applyNumberFormat="1" applyFont="1" applyBorder="1" applyAlignment="1">
      <alignment horizontal="center"/>
    </xf>
    <xf numFmtId="0" fontId="36" fillId="0" borderId="33" xfId="0" applyFont="1" applyBorder="1" applyAlignment="1">
      <alignment horizontal="center" wrapText="1"/>
    </xf>
    <xf numFmtId="14" fontId="37" fillId="0" borderId="33" xfId="0" applyNumberFormat="1" applyFont="1" applyBorder="1" applyAlignment="1">
      <alignment horizontal="center"/>
    </xf>
    <xf numFmtId="170" fontId="36" fillId="0" borderId="33" xfId="0" applyNumberFormat="1" applyFont="1" applyBorder="1" applyAlignment="1">
      <alignment horizontal="center" wrapText="1"/>
    </xf>
    <xf numFmtId="1" fontId="36" fillId="0" borderId="33" xfId="0" applyNumberFormat="1" applyFont="1" applyBorder="1"/>
    <xf numFmtId="1" fontId="36" fillId="0" borderId="55" xfId="0" applyNumberFormat="1" applyFont="1" applyBorder="1" applyAlignment="1">
      <alignment horizontal="center"/>
    </xf>
    <xf numFmtId="1" fontId="36" fillId="0" borderId="0" xfId="0" applyNumberFormat="1" applyFont="1" applyAlignment="1">
      <alignment horizontal="center"/>
    </xf>
    <xf numFmtId="0" fontId="40" fillId="0" borderId="0" xfId="0" applyFont="1" applyAlignment="1">
      <alignment horizontal="center" vertical="center"/>
    </xf>
    <xf numFmtId="0" fontId="30" fillId="0" borderId="0" xfId="0" applyFont="1" applyAlignment="1">
      <alignment horizontal="center"/>
    </xf>
    <xf numFmtId="170" fontId="5" fillId="0" borderId="0" xfId="0" applyNumberFormat="1" applyFont="1"/>
    <xf numFmtId="0" fontId="38" fillId="0" borderId="0" xfId="0" applyFont="1"/>
    <xf numFmtId="0" fontId="5" fillId="0" borderId="55" xfId="0" applyFont="1" applyBorder="1"/>
    <xf numFmtId="0" fontId="42" fillId="0" borderId="0" xfId="0" applyFont="1" applyAlignment="1">
      <alignment horizontal="left" vertical="center"/>
    </xf>
    <xf numFmtId="0" fontId="43" fillId="0" borderId="55" xfId="0" applyFont="1" applyBorder="1"/>
    <xf numFmtId="49" fontId="38" fillId="0" borderId="33" xfId="2" applyNumberFormat="1" applyFont="1" applyBorder="1" applyAlignment="1">
      <alignment horizontal="center" vertical="center"/>
    </xf>
    <xf numFmtId="49" fontId="38" fillId="0" borderId="33" xfId="2" applyNumberFormat="1" applyFont="1" applyBorder="1" applyAlignment="1">
      <alignment horizontal="center"/>
    </xf>
    <xf numFmtId="170" fontId="0" fillId="0" borderId="0" xfId="0" applyNumberFormat="1"/>
    <xf numFmtId="44" fontId="40" fillId="0" borderId="0" xfId="0" applyNumberFormat="1" applyFont="1" applyAlignment="1">
      <alignment horizontal="center" vertical="center"/>
    </xf>
    <xf numFmtId="14" fontId="5" fillId="2" borderId="55" xfId="0" applyNumberFormat="1" applyFont="1" applyFill="1" applyBorder="1" applyAlignment="1">
      <alignment horizontal="left"/>
    </xf>
    <xf numFmtId="0" fontId="16" fillId="4" borderId="55" xfId="0" applyFont="1" applyFill="1" applyBorder="1" applyAlignment="1">
      <alignment horizontal="right"/>
    </xf>
    <xf numFmtId="164" fontId="14" fillId="4" borderId="55" xfId="0" applyNumberFormat="1" applyFont="1" applyFill="1" applyBorder="1" applyAlignment="1">
      <alignment horizontal="center"/>
    </xf>
    <xf numFmtId="9" fontId="14" fillId="4" borderId="55" xfId="0" applyNumberFormat="1" applyFont="1" applyFill="1" applyBorder="1" applyAlignment="1">
      <alignment horizontal="center"/>
    </xf>
    <xf numFmtId="165" fontId="14" fillId="4" borderId="55" xfId="0" applyNumberFormat="1" applyFont="1" applyFill="1" applyBorder="1" applyAlignment="1">
      <alignment horizontal="center"/>
    </xf>
    <xf numFmtId="166" fontId="18" fillId="5" borderId="55" xfId="0" applyNumberFormat="1" applyFont="1" applyFill="1" applyBorder="1" applyAlignment="1">
      <alignment horizontal="right"/>
    </xf>
    <xf numFmtId="164" fontId="15" fillId="5" borderId="55" xfId="0" applyNumberFormat="1" applyFont="1" applyFill="1" applyBorder="1" applyAlignment="1">
      <alignment horizontal="center"/>
    </xf>
    <xf numFmtId="9" fontId="15" fillId="5" borderId="55" xfId="0" applyNumberFormat="1" applyFont="1" applyFill="1" applyBorder="1" applyAlignment="1">
      <alignment horizontal="center"/>
    </xf>
    <xf numFmtId="165" fontId="15" fillId="5" borderId="55" xfId="0" applyNumberFormat="1" applyFont="1" applyFill="1" applyBorder="1" applyAlignment="1">
      <alignment horizontal="center"/>
    </xf>
    <xf numFmtId="166" fontId="18" fillId="5" borderId="55" xfId="0" applyNumberFormat="1" applyFont="1" applyFill="1" applyBorder="1"/>
    <xf numFmtId="9" fontId="21" fillId="4" borderId="55" xfId="0" applyNumberFormat="1" applyFont="1" applyFill="1" applyBorder="1" applyAlignment="1">
      <alignment horizontal="center"/>
    </xf>
    <xf numFmtId="166" fontId="14" fillId="5" borderId="55" xfId="0" applyNumberFormat="1" applyFont="1" applyFill="1" applyBorder="1" applyAlignment="1">
      <alignment horizontal="right"/>
    </xf>
    <xf numFmtId="0" fontId="14" fillId="5" borderId="55" xfId="0" applyFont="1" applyFill="1" applyBorder="1" applyAlignment="1">
      <alignment horizontal="right"/>
    </xf>
    <xf numFmtId="165" fontId="15" fillId="5" borderId="55" xfId="0" applyNumberFormat="1" applyFont="1" applyFill="1" applyBorder="1" applyAlignment="1">
      <alignment horizontal="center" vertical="center"/>
    </xf>
    <xf numFmtId="0" fontId="23" fillId="0" borderId="4" xfId="0" applyFont="1" applyBorder="1"/>
    <xf numFmtId="0" fontId="24" fillId="0" borderId="4" xfId="0" applyFont="1" applyBorder="1" applyAlignment="1">
      <alignment horizontal="right"/>
    </xf>
    <xf numFmtId="0" fontId="23" fillId="0" borderId="4" xfId="0" applyFont="1" applyBorder="1" applyAlignment="1">
      <alignment horizontal="center"/>
    </xf>
    <xf numFmtId="164" fontId="12" fillId="7" borderId="40" xfId="0" applyNumberFormat="1" applyFont="1" applyFill="1" applyBorder="1" applyAlignment="1">
      <alignment horizontal="center"/>
    </xf>
    <xf numFmtId="0" fontId="31" fillId="7" borderId="55" xfId="0" applyFont="1" applyFill="1" applyBorder="1" applyAlignment="1">
      <alignment horizontal="right"/>
    </xf>
    <xf numFmtId="0" fontId="31" fillId="7" borderId="55" xfId="0" applyFont="1" applyFill="1" applyBorder="1"/>
    <xf numFmtId="164" fontId="28" fillId="7" borderId="55" xfId="0" applyNumberFormat="1" applyFont="1" applyFill="1" applyBorder="1" applyAlignment="1">
      <alignment horizontal="center"/>
    </xf>
    <xf numFmtId="165" fontId="28" fillId="7" borderId="55" xfId="0" applyNumberFormat="1" applyFont="1" applyFill="1" applyBorder="1" applyAlignment="1">
      <alignment horizontal="center"/>
    </xf>
    <xf numFmtId="168" fontId="5" fillId="8" borderId="55" xfId="0" applyNumberFormat="1" applyFont="1" applyFill="1" applyBorder="1" applyAlignment="1">
      <alignment horizontal="left" vertical="top"/>
    </xf>
    <xf numFmtId="164" fontId="33" fillId="0" borderId="29" xfId="0" applyNumberFormat="1" applyFont="1" applyBorder="1" applyAlignment="1">
      <alignment horizontal="center"/>
    </xf>
    <xf numFmtId="0" fontId="5" fillId="7" borderId="40" xfId="0" applyFont="1" applyFill="1" applyBorder="1"/>
    <xf numFmtId="0" fontId="12" fillId="7" borderId="40" xfId="0" applyFont="1" applyFill="1" applyBorder="1" applyAlignment="1">
      <alignment horizontal="right"/>
    </xf>
    <xf numFmtId="14" fontId="3" fillId="0" borderId="0" xfId="0" applyNumberFormat="1" applyFont="1"/>
    <xf numFmtId="0" fontId="44" fillId="9" borderId="30" xfId="0" applyFont="1" applyFill="1" applyBorder="1" applyAlignment="1">
      <alignment horizontal="center"/>
    </xf>
    <xf numFmtId="14" fontId="36" fillId="9" borderId="33" xfId="0" applyNumberFormat="1" applyFont="1" applyFill="1" applyBorder="1" applyAlignment="1">
      <alignment horizontal="center"/>
    </xf>
    <xf numFmtId="1" fontId="36" fillId="9" borderId="33" xfId="0" applyNumberFormat="1" applyFont="1" applyFill="1" applyBorder="1" applyAlignment="1">
      <alignment horizontal="center"/>
    </xf>
    <xf numFmtId="0" fontId="36" fillId="9" borderId="33" xfId="0" applyFont="1" applyFill="1" applyBorder="1" applyAlignment="1">
      <alignment horizontal="center" wrapText="1"/>
    </xf>
    <xf numFmtId="0" fontId="37" fillId="9" borderId="33" xfId="0" applyFont="1" applyFill="1" applyBorder="1" applyAlignment="1">
      <alignment horizontal="center"/>
    </xf>
    <xf numFmtId="1" fontId="36" fillId="9" borderId="33" xfId="0" applyNumberFormat="1" applyFont="1" applyFill="1" applyBorder="1" applyAlignment="1">
      <alignment horizontal="left"/>
    </xf>
    <xf numFmtId="0" fontId="38" fillId="9" borderId="33" xfId="0" applyFont="1" applyFill="1" applyBorder="1" applyAlignment="1">
      <alignment horizontal="center" vertical="center"/>
    </xf>
    <xf numFmtId="1" fontId="38" fillId="9" borderId="33" xfId="0" applyNumberFormat="1" applyFont="1" applyFill="1" applyBorder="1" applyAlignment="1">
      <alignment horizontal="left" vertical="center"/>
    </xf>
    <xf numFmtId="49" fontId="38" fillId="9" borderId="33" xfId="0" applyNumberFormat="1" applyFont="1" applyFill="1" applyBorder="1" applyAlignment="1">
      <alignment horizontal="center"/>
    </xf>
    <xf numFmtId="14" fontId="7" fillId="9" borderId="33" xfId="0" quotePrefix="1" applyNumberFormat="1" applyFont="1" applyFill="1" applyBorder="1" applyAlignment="1">
      <alignment horizontal="center"/>
    </xf>
    <xf numFmtId="165" fontId="38" fillId="9" borderId="33" xfId="0" applyNumberFormat="1" applyFont="1" applyFill="1" applyBorder="1" applyAlignment="1">
      <alignment horizontal="center"/>
    </xf>
    <xf numFmtId="0" fontId="13" fillId="3" borderId="55" xfId="0" applyFont="1" applyFill="1" applyBorder="1" applyAlignment="1">
      <alignment horizontal="center" vertical="center"/>
    </xf>
    <xf numFmtId="4" fontId="59" fillId="0" borderId="0" xfId="0" applyNumberFormat="1" applyFont="1" applyAlignment="1">
      <alignment horizontal="right" vertical="center" wrapText="1"/>
    </xf>
    <xf numFmtId="4" fontId="60" fillId="0" borderId="0" xfId="0" applyNumberFormat="1" applyFont="1" applyAlignment="1">
      <alignment horizontal="right" vertical="center" wrapText="1"/>
    </xf>
    <xf numFmtId="14" fontId="61" fillId="0" borderId="33" xfId="5" quotePrefix="1" applyNumberFormat="1" applyFont="1" applyFill="1" applyBorder="1" applyAlignment="1">
      <alignment horizontal="center" vertical="center"/>
    </xf>
    <xf numFmtId="14" fontId="61" fillId="0" borderId="33" xfId="1" quotePrefix="1" applyNumberFormat="1" applyFont="1" applyFill="1" applyBorder="1" applyAlignment="1">
      <alignment horizontal="center" vertical="center"/>
    </xf>
    <xf numFmtId="14" fontId="61" fillId="0" borderId="33" xfId="1" applyNumberFormat="1" applyFont="1" applyFill="1" applyBorder="1" applyAlignment="1">
      <alignment horizontal="center" vertical="center"/>
    </xf>
    <xf numFmtId="14" fontId="61" fillId="0" borderId="33" xfId="3" quotePrefix="1" applyNumberFormat="1" applyFont="1" applyFill="1" applyBorder="1" applyAlignment="1">
      <alignment horizontal="center" vertical="center"/>
    </xf>
    <xf numFmtId="14" fontId="61" fillId="0" borderId="33" xfId="3" applyNumberFormat="1" applyFont="1" applyFill="1" applyBorder="1" applyAlignment="1">
      <alignment horizontal="center" vertical="center"/>
    </xf>
    <xf numFmtId="14" fontId="61" fillId="0" borderId="33" xfId="10" quotePrefix="1" applyNumberFormat="1" applyFont="1" applyFill="1" applyBorder="1" applyAlignment="1">
      <alignment horizontal="center" vertical="center"/>
    </xf>
    <xf numFmtId="14" fontId="61" fillId="0" borderId="33" xfId="5" applyNumberFormat="1" applyFont="1" applyFill="1" applyBorder="1" applyAlignment="1">
      <alignment horizontal="center" vertical="center"/>
    </xf>
    <xf numFmtId="14" fontId="61" fillId="0" borderId="55" xfId="5" quotePrefix="1" applyNumberFormat="1" applyFont="1" applyFill="1" applyBorder="1" applyAlignment="1">
      <alignment horizontal="center" vertical="center"/>
    </xf>
    <xf numFmtId="14" fontId="61" fillId="0" borderId="33" xfId="2" quotePrefix="1" applyNumberFormat="1" applyFont="1" applyBorder="1" applyAlignment="1">
      <alignment horizontal="center" vertical="center"/>
    </xf>
    <xf numFmtId="0" fontId="63" fillId="0" borderId="1" xfId="0" applyFont="1" applyBorder="1" applyAlignment="1">
      <alignment horizontal="left" vertical="center"/>
    </xf>
    <xf numFmtId="1" fontId="64" fillId="0" borderId="33" xfId="0" applyNumberFormat="1" applyFont="1" applyBorder="1" applyAlignment="1">
      <alignment horizontal="left" vertical="center"/>
    </xf>
    <xf numFmtId="14" fontId="56" fillId="0" borderId="33" xfId="1" quotePrefix="1" applyNumberFormat="1" applyFill="1" applyBorder="1" applyAlignment="1">
      <alignment horizontal="center" vertical="center"/>
    </xf>
    <xf numFmtId="14" fontId="7" fillId="0" borderId="33" xfId="5" quotePrefix="1" applyNumberFormat="1" applyFont="1" applyFill="1" applyBorder="1" applyAlignment="1">
      <alignment horizontal="center" vertical="center"/>
    </xf>
    <xf numFmtId="0" fontId="30" fillId="0" borderId="55" xfId="0" applyFont="1" applyBorder="1" applyAlignment="1">
      <alignment horizontal="center"/>
    </xf>
    <xf numFmtId="0" fontId="0" fillId="0" borderId="55" xfId="0" applyBorder="1"/>
    <xf numFmtId="14" fontId="56" fillId="0" borderId="33" xfId="5" quotePrefix="1" applyNumberFormat="1" applyFill="1" applyBorder="1" applyAlignment="1">
      <alignment horizontal="center" vertical="center"/>
    </xf>
    <xf numFmtId="0" fontId="61" fillId="0" borderId="55" xfId="1" quotePrefix="1" applyFont="1" applyFill="1" applyBorder="1" applyAlignment="1">
      <alignment horizontal="center" vertical="center"/>
    </xf>
    <xf numFmtId="14" fontId="56" fillId="0" borderId="33" xfId="10" quotePrefix="1" applyNumberFormat="1" applyFill="1" applyBorder="1" applyAlignment="1">
      <alignment horizontal="center" vertical="center"/>
    </xf>
    <xf numFmtId="0" fontId="62" fillId="0" borderId="55" xfId="0" quotePrefix="1" applyFont="1" applyBorder="1" applyAlignment="1">
      <alignment horizontal="center" vertical="center"/>
    </xf>
    <xf numFmtId="0" fontId="62" fillId="0" borderId="55" xfId="0" applyFont="1" applyBorder="1" applyAlignment="1">
      <alignment horizontal="center" vertical="center"/>
    </xf>
    <xf numFmtId="14" fontId="61" fillId="0" borderId="33" xfId="8" applyNumberFormat="1" applyFont="1" applyBorder="1" applyAlignment="1">
      <alignment horizontal="center" vertical="center"/>
    </xf>
    <xf numFmtId="0" fontId="61" fillId="0" borderId="33" xfId="5" quotePrefix="1" applyFont="1" applyFill="1" applyBorder="1" applyAlignment="1">
      <alignment horizontal="center" vertical="center"/>
    </xf>
    <xf numFmtId="14" fontId="56" fillId="0" borderId="33" xfId="5" quotePrefix="1" applyNumberFormat="1" applyFill="1" applyBorder="1" applyAlignment="1">
      <alignment horizontal="center"/>
    </xf>
    <xf numFmtId="14" fontId="56" fillId="0" borderId="33" xfId="1" quotePrefix="1" applyNumberFormat="1" applyFill="1" applyBorder="1" applyAlignment="1">
      <alignment horizontal="center"/>
    </xf>
    <xf numFmtId="0" fontId="56" fillId="0" borderId="55" xfId="5" quotePrefix="1" applyFill="1" applyBorder="1" applyAlignment="1">
      <alignment horizontal="center"/>
    </xf>
    <xf numFmtId="0" fontId="56" fillId="0" borderId="55" xfId="5" applyFill="1" applyBorder="1" applyAlignment="1">
      <alignment horizontal="center"/>
    </xf>
    <xf numFmtId="0" fontId="56" fillId="0" borderId="55" xfId="10" quotePrefix="1" applyFill="1" applyBorder="1" applyAlignment="1">
      <alignment horizontal="center"/>
    </xf>
    <xf numFmtId="0" fontId="56" fillId="0" borderId="33" xfId="5" quotePrefix="1" applyFill="1" applyBorder="1" applyAlignment="1">
      <alignment horizontal="center"/>
    </xf>
    <xf numFmtId="0" fontId="56" fillId="0" borderId="33" xfId="10" quotePrefix="1" applyFill="1" applyBorder="1" applyAlignment="1">
      <alignment horizontal="center"/>
    </xf>
    <xf numFmtId="0" fontId="56" fillId="0" borderId="33" xfId="10" applyFill="1" applyBorder="1" applyAlignment="1">
      <alignment horizontal="center"/>
    </xf>
    <xf numFmtId="0" fontId="56" fillId="0" borderId="55" xfId="10" applyFill="1" applyBorder="1" applyAlignment="1">
      <alignment horizontal="center"/>
    </xf>
    <xf numFmtId="14" fontId="56" fillId="0" borderId="55" xfId="5" quotePrefix="1" applyNumberFormat="1" applyFill="1" applyBorder="1" applyAlignment="1">
      <alignment horizontal="center" vertical="center"/>
    </xf>
    <xf numFmtId="0" fontId="56" fillId="0" borderId="55" xfId="1" quotePrefix="1" applyFill="1" applyBorder="1" applyAlignment="1">
      <alignment horizontal="center"/>
    </xf>
    <xf numFmtId="14" fontId="61" fillId="0" borderId="55" xfId="10" quotePrefix="1" applyNumberFormat="1" applyFont="1" applyFill="1" applyBorder="1" applyAlignment="1">
      <alignment horizontal="center" vertical="center"/>
    </xf>
    <xf numFmtId="0" fontId="61" fillId="0" borderId="33" xfId="1" quotePrefix="1" applyFont="1" applyFill="1" applyBorder="1" applyAlignment="1">
      <alignment horizontal="center" vertical="center"/>
    </xf>
    <xf numFmtId="0" fontId="62" fillId="0" borderId="33" xfId="0" quotePrefix="1" applyFont="1" applyBorder="1" applyAlignment="1">
      <alignment horizontal="center" vertical="center"/>
    </xf>
    <xf numFmtId="0" fontId="61" fillId="0" borderId="33" xfId="1" applyFont="1" applyBorder="1" applyAlignment="1">
      <alignment horizontal="center" vertical="center"/>
    </xf>
    <xf numFmtId="14" fontId="61" fillId="0" borderId="55" xfId="5" applyNumberFormat="1" applyFont="1" applyFill="1" applyBorder="1" applyAlignment="1">
      <alignment horizontal="center" vertical="center"/>
    </xf>
    <xf numFmtId="14" fontId="56" fillId="0" borderId="55" xfId="5" quotePrefix="1" applyNumberFormat="1" applyFill="1" applyBorder="1" applyAlignment="1">
      <alignment horizontal="center"/>
    </xf>
    <xf numFmtId="14" fontId="56" fillId="0" borderId="55" xfId="10" quotePrefix="1" applyNumberFormat="1" applyFill="1" applyBorder="1" applyAlignment="1">
      <alignment horizontal="center" vertical="center"/>
    </xf>
    <xf numFmtId="0" fontId="56" fillId="0" borderId="33" xfId="10" quotePrefix="1" applyFill="1" applyBorder="1" applyAlignment="1">
      <alignment horizontal="center" vertical="center"/>
    </xf>
    <xf numFmtId="1" fontId="66" fillId="0" borderId="33" xfId="0" applyNumberFormat="1" applyFont="1" applyBorder="1" applyAlignment="1">
      <alignment horizontal="left" vertical="center"/>
    </xf>
    <xf numFmtId="49" fontId="66" fillId="0" borderId="33" xfId="0" applyNumberFormat="1" applyFont="1" applyBorder="1" applyAlignment="1">
      <alignment horizontal="center"/>
    </xf>
    <xf numFmtId="14" fontId="7" fillId="0" borderId="33" xfId="1" quotePrefix="1" applyNumberFormat="1" applyFont="1" applyFill="1" applyBorder="1" applyAlignment="1">
      <alignment horizontal="center" vertical="center"/>
    </xf>
    <xf numFmtId="0" fontId="56" fillId="0" borderId="55" xfId="1" quotePrefix="1" applyBorder="1" applyAlignment="1">
      <alignment horizontal="center" vertical="center"/>
    </xf>
    <xf numFmtId="0" fontId="2" fillId="0" borderId="0" xfId="0" applyFont="1"/>
    <xf numFmtId="0" fontId="32" fillId="0" borderId="0" xfId="0" applyFont="1" applyAlignment="1">
      <alignment horizontal="right"/>
    </xf>
    <xf numFmtId="10" fontId="32" fillId="0" borderId="0" xfId="0" applyNumberFormat="1" applyFont="1" applyAlignment="1">
      <alignment horizontal="left"/>
    </xf>
    <xf numFmtId="10" fontId="32" fillId="0" borderId="0" xfId="0" applyNumberFormat="1" applyFont="1" applyAlignment="1">
      <alignment horizontal="left" vertical="center" wrapText="1"/>
    </xf>
    <xf numFmtId="49" fontId="38" fillId="0" borderId="57" xfId="0" applyNumberFormat="1" applyFont="1" applyBorder="1" applyAlignment="1">
      <alignment horizontal="center" vertical="center"/>
    </xf>
    <xf numFmtId="1" fontId="38" fillId="0" borderId="57" xfId="0" applyNumberFormat="1" applyFont="1" applyBorder="1" applyAlignment="1">
      <alignment vertical="center"/>
    </xf>
    <xf numFmtId="14" fontId="39" fillId="0" borderId="57" xfId="0" applyNumberFormat="1" applyFont="1" applyBorder="1" applyAlignment="1">
      <alignment horizontal="center" vertical="center"/>
    </xf>
    <xf numFmtId="44" fontId="40" fillId="0" borderId="55" xfId="0" applyNumberFormat="1" applyFont="1" applyBorder="1" applyAlignment="1">
      <alignment horizontal="center" vertical="center"/>
    </xf>
    <xf numFmtId="0" fontId="40" fillId="0" borderId="55" xfId="0" applyFont="1" applyBorder="1" applyAlignment="1">
      <alignment horizontal="center" vertical="center"/>
    </xf>
    <xf numFmtId="0" fontId="69" fillId="12" borderId="55" xfId="12" applyFont="1" applyFill="1"/>
    <xf numFmtId="0" fontId="69" fillId="0" borderId="55" xfId="12" applyFont="1"/>
    <xf numFmtId="0" fontId="70" fillId="0" borderId="55" xfId="12" applyFont="1" applyAlignment="1">
      <alignment horizontal="right" vertical="center"/>
    </xf>
    <xf numFmtId="0" fontId="69" fillId="0" borderId="55" xfId="12" applyFont="1" applyAlignment="1">
      <alignment horizontal="left" vertical="center"/>
    </xf>
    <xf numFmtId="0" fontId="69" fillId="0" borderId="55" xfId="12" applyFont="1" applyAlignment="1">
      <alignment vertical="center"/>
    </xf>
    <xf numFmtId="0" fontId="69" fillId="0" borderId="55" xfId="12" applyFont="1" applyAlignment="1">
      <alignment vertical="center" wrapText="1"/>
    </xf>
    <xf numFmtId="1" fontId="71" fillId="0" borderId="55" xfId="13" applyNumberFormat="1" applyFont="1" applyAlignment="1" applyProtection="1">
      <alignment horizontal="left" vertical="center"/>
    </xf>
    <xf numFmtId="0" fontId="70" fillId="0" borderId="55" xfId="12" applyFont="1" applyAlignment="1">
      <alignment horizontal="right"/>
    </xf>
    <xf numFmtId="14" fontId="69" fillId="0" borderId="55" xfId="12" applyNumberFormat="1" applyFont="1" applyAlignment="1">
      <alignment horizontal="left"/>
    </xf>
    <xf numFmtId="171" fontId="69" fillId="0" borderId="55" xfId="14" applyFont="1"/>
    <xf numFmtId="171" fontId="70" fillId="0" borderId="55" xfId="14" applyFont="1" applyAlignment="1">
      <alignment horizontal="right" vertical="center"/>
    </xf>
    <xf numFmtId="10" fontId="69" fillId="0" borderId="55" xfId="15" applyNumberFormat="1" applyFont="1" applyAlignment="1">
      <alignment horizontal="left" vertical="center"/>
    </xf>
    <xf numFmtId="171" fontId="69" fillId="0" borderId="55" xfId="14" applyFont="1" applyAlignment="1">
      <alignment horizontal="right"/>
    </xf>
    <xf numFmtId="17" fontId="69" fillId="0" borderId="55" xfId="16" applyNumberFormat="1" applyFont="1" applyAlignment="1">
      <alignment horizontal="left" vertical="center"/>
    </xf>
    <xf numFmtId="0" fontId="69" fillId="0" borderId="55" xfId="16" applyNumberFormat="1" applyFont="1" applyAlignment="1">
      <alignment horizontal="left" vertical="center"/>
    </xf>
    <xf numFmtId="0" fontId="70" fillId="0" borderId="55" xfId="16" applyNumberFormat="1" applyFont="1" applyAlignment="1">
      <alignment horizontal="right" vertical="center"/>
    </xf>
    <xf numFmtId="0" fontId="69" fillId="0" borderId="55" xfId="16" applyNumberFormat="1" applyFont="1" applyAlignment="1">
      <alignment horizontal="right" vertical="center"/>
    </xf>
    <xf numFmtId="2" fontId="69" fillId="0" borderId="55" xfId="14" applyNumberFormat="1" applyFont="1"/>
    <xf numFmtId="167" fontId="69" fillId="0" borderId="55" xfId="17" applyNumberFormat="1" applyFont="1" applyAlignment="1">
      <alignment horizontal="left" vertical="center"/>
    </xf>
    <xf numFmtId="171" fontId="70" fillId="0" borderId="55" xfId="14" applyFont="1" applyAlignment="1">
      <alignment horizontal="right"/>
    </xf>
    <xf numFmtId="167" fontId="69" fillId="0" borderId="55" xfId="17" applyNumberFormat="1" applyFont="1" applyAlignment="1">
      <alignment horizontal="left"/>
    </xf>
    <xf numFmtId="171" fontId="70" fillId="0" borderId="55" xfId="14" applyFont="1" applyAlignment="1">
      <alignment horizontal="right" indent="1"/>
    </xf>
    <xf numFmtId="4" fontId="76" fillId="0" borderId="55" xfId="12" applyNumberFormat="1" applyFont="1"/>
    <xf numFmtId="171" fontId="77" fillId="0" borderId="55" xfId="14" applyFont="1" applyAlignment="1">
      <alignment horizontal="center" vertical="center"/>
    </xf>
    <xf numFmtId="171" fontId="73" fillId="0" borderId="55" xfId="14" applyAlignment="1">
      <alignment horizontal="center" vertical="center"/>
    </xf>
    <xf numFmtId="171" fontId="69" fillId="0" borderId="55" xfId="14" applyFont="1" applyAlignment="1">
      <alignment horizontal="center" vertical="center"/>
    </xf>
    <xf numFmtId="0" fontId="69" fillId="0" borderId="55" xfId="12" applyFont="1" applyAlignment="1">
      <alignment horizontal="center"/>
    </xf>
    <xf numFmtId="0" fontId="69" fillId="0" borderId="55" xfId="12" applyFont="1" applyAlignment="1">
      <alignment horizontal="left"/>
    </xf>
    <xf numFmtId="0" fontId="77" fillId="0" borderId="55" xfId="12" applyFont="1" applyAlignment="1">
      <alignment horizontal="center" vertical="center"/>
    </xf>
    <xf numFmtId="0" fontId="73" fillId="0" borderId="55" xfId="12" applyFont="1" applyAlignment="1">
      <alignment horizontal="center" vertical="center"/>
    </xf>
    <xf numFmtId="0" fontId="69" fillId="0" borderId="55" xfId="12" applyFont="1" applyAlignment="1">
      <alignment horizontal="center" vertical="center"/>
    </xf>
    <xf numFmtId="0" fontId="38" fillId="0" borderId="55" xfId="0" applyFont="1" applyBorder="1" applyAlignment="1">
      <alignment horizontal="center" vertical="center"/>
    </xf>
    <xf numFmtId="1" fontId="38" fillId="0" borderId="55" xfId="0" applyNumberFormat="1" applyFont="1" applyBorder="1" applyAlignment="1">
      <alignment horizontal="left" vertical="center"/>
    </xf>
    <xf numFmtId="49" fontId="38" fillId="0" borderId="55" xfId="0" applyNumberFormat="1" applyFont="1" applyBorder="1" applyAlignment="1">
      <alignment horizontal="center" vertical="center"/>
    </xf>
    <xf numFmtId="14" fontId="56" fillId="0" borderId="55" xfId="1" quotePrefix="1" applyNumberFormat="1" applyFill="1" applyBorder="1" applyAlignment="1">
      <alignment horizontal="center" vertical="center"/>
    </xf>
    <xf numFmtId="14" fontId="38" fillId="0" borderId="55" xfId="0" applyNumberFormat="1" applyFont="1" applyBorder="1" applyAlignment="1">
      <alignment horizontal="center"/>
    </xf>
    <xf numFmtId="170" fontId="38" fillId="0" borderId="55" xfId="0" applyNumberFormat="1" applyFont="1" applyBorder="1" applyAlignment="1">
      <alignment horizontal="center" vertical="center"/>
    </xf>
    <xf numFmtId="1" fontId="38" fillId="0" borderId="55" xfId="0" applyNumberFormat="1" applyFont="1" applyBorder="1" applyAlignment="1">
      <alignment vertical="center"/>
    </xf>
    <xf numFmtId="14" fontId="39" fillId="0" borderId="55" xfId="0" applyNumberFormat="1" applyFont="1" applyBorder="1" applyAlignment="1">
      <alignment horizontal="center" vertical="center"/>
    </xf>
    <xf numFmtId="0" fontId="38" fillId="0" borderId="57" xfId="0" applyFont="1" applyBorder="1" applyAlignment="1">
      <alignment horizontal="center" vertical="center"/>
    </xf>
    <xf numFmtId="1" fontId="38" fillId="0" borderId="57" xfId="0" applyNumberFormat="1" applyFont="1" applyBorder="1" applyAlignment="1">
      <alignment horizontal="left" vertical="center"/>
    </xf>
    <xf numFmtId="14" fontId="56" fillId="0" borderId="57" xfId="1" quotePrefix="1" applyNumberFormat="1" applyFill="1" applyBorder="1" applyAlignment="1">
      <alignment horizontal="center" vertical="center"/>
    </xf>
    <xf numFmtId="170" fontId="38" fillId="0" borderId="57" xfId="0" applyNumberFormat="1" applyFont="1" applyBorder="1" applyAlignment="1">
      <alignment horizontal="center" vertical="center"/>
    </xf>
    <xf numFmtId="0" fontId="38" fillId="0" borderId="58" xfId="0" applyFont="1" applyBorder="1" applyAlignment="1">
      <alignment horizontal="center" vertical="center"/>
    </xf>
    <xf numFmtId="1" fontId="38" fillId="0" borderId="58" xfId="0" applyNumberFormat="1" applyFont="1" applyBorder="1" applyAlignment="1">
      <alignment horizontal="left" vertical="center"/>
    </xf>
    <xf numFmtId="49" fontId="38" fillId="0" borderId="58" xfId="0" applyNumberFormat="1" applyFont="1" applyBorder="1" applyAlignment="1">
      <alignment horizontal="center" vertical="center"/>
    </xf>
    <xf numFmtId="14" fontId="56" fillId="0" borderId="58" xfId="1" quotePrefix="1" applyNumberFormat="1" applyFill="1" applyBorder="1" applyAlignment="1">
      <alignment horizontal="center" vertical="center"/>
    </xf>
    <xf numFmtId="14" fontId="38" fillId="0" borderId="58" xfId="0" applyNumberFormat="1" applyFont="1" applyBorder="1" applyAlignment="1">
      <alignment horizontal="center"/>
    </xf>
    <xf numFmtId="170" fontId="38" fillId="0" borderId="58" xfId="0" applyNumberFormat="1" applyFont="1" applyBorder="1" applyAlignment="1">
      <alignment horizontal="center" vertical="center"/>
    </xf>
    <xf numFmtId="167" fontId="0" fillId="0" borderId="0" xfId="0" applyNumberFormat="1"/>
    <xf numFmtId="0" fontId="79" fillId="12" borderId="55" xfId="12" applyFont="1" applyFill="1" applyAlignment="1">
      <alignment horizontal="center"/>
    </xf>
    <xf numFmtId="170" fontId="80" fillId="0" borderId="34" xfId="0" applyNumberFormat="1" applyFont="1" applyBorder="1" applyAlignment="1">
      <alignment horizontal="center" vertical="center"/>
    </xf>
    <xf numFmtId="0" fontId="12" fillId="3" borderId="56" xfId="0" applyFont="1" applyFill="1" applyBorder="1" applyAlignment="1">
      <alignment horizontal="center"/>
    </xf>
    <xf numFmtId="0" fontId="12" fillId="3" borderId="40" xfId="0" applyFont="1" applyFill="1" applyBorder="1" applyAlignment="1">
      <alignment horizontal="center"/>
    </xf>
    <xf numFmtId="49" fontId="12" fillId="3" borderId="25" xfId="0" applyNumberFormat="1" applyFont="1" applyFill="1" applyBorder="1" applyAlignment="1">
      <alignment horizontal="center"/>
    </xf>
    <xf numFmtId="0" fontId="6" fillId="0" borderId="4" xfId="0" applyFont="1" applyBorder="1"/>
    <xf numFmtId="0" fontId="6" fillId="0" borderId="21" xfId="0" applyFont="1" applyBorder="1"/>
    <xf numFmtId="0" fontId="12" fillId="3" borderId="2" xfId="0" applyFont="1" applyFill="1" applyBorder="1" applyAlignment="1">
      <alignment horizontal="center"/>
    </xf>
    <xf numFmtId="0" fontId="6" fillId="0" borderId="26" xfId="0" applyFont="1" applyBorder="1"/>
    <xf numFmtId="0" fontId="13" fillId="3" borderId="5" xfId="0" applyFont="1" applyFill="1" applyBorder="1" applyAlignment="1">
      <alignment horizontal="center"/>
    </xf>
    <xf numFmtId="0" fontId="6" fillId="0" borderId="12" xfId="0" applyFont="1" applyBorder="1"/>
    <xf numFmtId="0" fontId="13" fillId="3" borderId="5" xfId="0" applyFont="1" applyFill="1" applyBorder="1" applyAlignment="1">
      <alignment horizontal="center" wrapText="1"/>
    </xf>
    <xf numFmtId="0" fontId="70" fillId="0" borderId="58" xfId="12" applyFont="1" applyBorder="1" applyAlignment="1">
      <alignment horizontal="center"/>
    </xf>
    <xf numFmtId="0" fontId="69" fillId="0" borderId="59" xfId="12" applyFont="1" applyBorder="1" applyAlignment="1">
      <alignment horizontal="left" vertical="center" wrapText="1"/>
    </xf>
    <xf numFmtId="0" fontId="72" fillId="0" borderId="55" xfId="12" applyFont="1" applyAlignment="1">
      <alignment horizontal="center" vertical="center" wrapText="1"/>
    </xf>
    <xf numFmtId="171" fontId="70" fillId="0" borderId="58" xfId="14" applyFont="1" applyBorder="1" applyAlignment="1">
      <alignment horizontal="center"/>
    </xf>
    <xf numFmtId="171" fontId="75" fillId="0" borderId="55" xfId="14" applyFont="1" applyAlignment="1">
      <alignment horizontal="center"/>
    </xf>
    <xf numFmtId="0" fontId="13" fillId="3" borderId="5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0" fontId="6" fillId="0" borderId="13" xfId="0" applyFont="1" applyBorder="1"/>
    <xf numFmtId="49" fontId="12" fillId="3" borderId="39" xfId="0" applyNumberFormat="1" applyFont="1" applyFill="1" applyBorder="1" applyAlignment="1">
      <alignment horizontal="center"/>
    </xf>
    <xf numFmtId="49" fontId="12" fillId="3" borderId="40" xfId="0" applyNumberFormat="1" applyFont="1" applyFill="1" applyBorder="1" applyAlignment="1">
      <alignment horizontal="center"/>
    </xf>
    <xf numFmtId="0" fontId="26" fillId="0" borderId="4" xfId="0" applyFont="1" applyBorder="1" applyAlignment="1">
      <alignment horizontal="right"/>
    </xf>
    <xf numFmtId="49" fontId="12" fillId="3" borderId="2" xfId="0" applyNumberFormat="1" applyFont="1" applyFill="1" applyBorder="1" applyAlignment="1">
      <alignment horizontal="center"/>
    </xf>
    <xf numFmtId="0" fontId="6" fillId="0" borderId="3" xfId="0" applyFont="1" applyBorder="1"/>
    <xf numFmtId="0" fontId="52" fillId="0" borderId="51" xfId="0" applyFont="1" applyBorder="1" applyAlignment="1">
      <alignment horizontal="center"/>
    </xf>
    <xf numFmtId="0" fontId="52" fillId="0" borderId="55" xfId="0" applyFont="1" applyBorder="1" applyAlignment="1">
      <alignment horizontal="center"/>
    </xf>
    <xf numFmtId="0" fontId="52" fillId="0" borderId="50" xfId="0" applyFont="1" applyBorder="1" applyAlignment="1">
      <alignment horizontal="center"/>
    </xf>
    <xf numFmtId="0" fontId="48" fillId="11" borderId="47" xfId="0" applyFont="1" applyFill="1" applyBorder="1" applyAlignment="1">
      <alignment horizontal="center" vertical="center"/>
    </xf>
    <xf numFmtId="0" fontId="48" fillId="11" borderId="48" xfId="0" applyFont="1" applyFill="1" applyBorder="1" applyAlignment="1">
      <alignment horizontal="center" vertical="center"/>
    </xf>
    <xf numFmtId="0" fontId="49" fillId="3" borderId="51" xfId="0" applyFont="1" applyFill="1" applyBorder="1" applyAlignment="1">
      <alignment horizontal="center" vertical="center"/>
    </xf>
    <xf numFmtId="0" fontId="6" fillId="0" borderId="51" xfId="0" applyFont="1" applyBorder="1"/>
    <xf numFmtId="0" fontId="49" fillId="3" borderId="55" xfId="0" applyFont="1" applyFill="1" applyBorder="1" applyAlignment="1">
      <alignment horizontal="center" vertical="center"/>
    </xf>
    <xf numFmtId="0" fontId="6" fillId="0" borderId="55" xfId="0" applyFont="1" applyBorder="1"/>
    <xf numFmtId="0" fontId="49" fillId="3" borderId="55" xfId="0" applyFont="1" applyFill="1" applyBorder="1" applyAlignment="1">
      <alignment horizontal="center" vertical="center" wrapText="1"/>
    </xf>
  </cellXfs>
  <cellStyles count="18">
    <cellStyle name="Hiperlink" xfId="1" builtinId="8"/>
    <cellStyle name="Hiperlink 2" xfId="5" xr:uid="{FDDA88BD-64A5-410B-951A-1A817AF39A2B}"/>
    <cellStyle name="Hiperlink 2 2" xfId="13" xr:uid="{261B164F-511B-42DF-BB21-8BF9649B1F2A}"/>
    <cellStyle name="Hyperlink" xfId="3" xr:uid="{2DD2C460-2D8E-488E-8E07-B70B51B4BE9F}"/>
    <cellStyle name="Hyperlink 2" xfId="10" xr:uid="{A6514C2D-AF25-4030-9E1D-6A6647299F56}"/>
    <cellStyle name="Moeda 2" xfId="17" xr:uid="{B493B7CA-6F2B-4D1C-B3AC-5D1FE3A7E8F6}"/>
    <cellStyle name="Normal" xfId="0" builtinId="0"/>
    <cellStyle name="Normal 2" xfId="8" xr:uid="{EC2A72B0-9837-41A5-A486-B7FD7468E3EA}"/>
    <cellStyle name="Normal 2 2" xfId="12" xr:uid="{C1FA233E-ACA0-42C5-8912-318779F9C39A}"/>
    <cellStyle name="Normal 3" xfId="4" xr:uid="{8E343605-6516-4F92-8164-42CF47B06A84}"/>
    <cellStyle name="Normal 3 2" xfId="2" xr:uid="{EEAD3C7B-88E2-44A2-81D4-EDBF14A1B1CF}"/>
    <cellStyle name="Normal 3 2 2" xfId="6" xr:uid="{597E9FF1-06E3-477B-ABC3-29F516A602E6}"/>
    <cellStyle name="Normal 4" xfId="9" xr:uid="{AFD1F0C3-14D5-4E49-8673-6DD902376C12}"/>
    <cellStyle name="Normal 4 2" xfId="14" xr:uid="{5D3520F5-0FFB-4AF8-B1FA-72B763FA38C3}"/>
    <cellStyle name="Porcentagem 2 5 2" xfId="15" xr:uid="{BAFCD5B5-399E-4E22-B983-BA45FC667E5B}"/>
    <cellStyle name="Vírgula 2" xfId="7" xr:uid="{7F03DF73-F1DE-4529-AD22-6F4FD23B246B}"/>
    <cellStyle name="Vírgula 2 2 2" xfId="16" xr:uid="{B7E2E6DC-A46C-49C7-85AE-70E369C5367E}"/>
    <cellStyle name="Vírgula 3" xfId="11" xr:uid="{45D1A7E7-0B22-4AE0-9DB2-0800CE728418}"/>
  </cellStyles>
  <dxfs count="2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563C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563C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theme="10"/>
        <name val="Times New Roman"/>
        <family val="1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rgb="FFE9E9E9"/>
        </top>
        <bottom style="thin">
          <color rgb="FFE9E9E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rgb="FFE9E9E9"/>
        </top>
        <bottom style="thin">
          <color rgb="FFE9E9E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rgb="FFE9E9E9"/>
        </top>
        <bottom style="thin">
          <color rgb="FFE9E9E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rgb="FFE9E9E9"/>
        </top>
        <bottom style="thin">
          <color rgb="FFE9E9E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rgb="FFE9E9E9"/>
        </top>
        <bottom style="thin">
          <color rgb="FFE9E9E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170" formatCode="_([$R$ -416]* #,##0.00_);_([$R$ -416]* \(#,##0.00\);_([$R$ -416]* &quot;-&quot;??_);_(@_)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rgb="FFE9E9E9"/>
        </top>
        <bottom style="thin">
          <color rgb="FFE9E9E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170" formatCode="_([$R$ -416]* #,##0.00_);_([$R$ -416]* \(#,##0.00\);_([$R$ -416]* &quot;-&quot;??_);_(@_)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 style="thin">
          <color rgb="FFE9E9E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rgb="FFE9E9E9"/>
        </bottom>
      </border>
    </dxf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theme="10"/>
        <name val="Calibri"/>
        <family val="2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rgb="FFE9E9E9"/>
        </top>
        <bottom style="thin">
          <color rgb="FFE9E9E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rgb="FFE9E9E9"/>
        </top>
        <bottom style="thin">
          <color rgb="FFE9E9E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rgb="FFE9E9E9"/>
        </top>
        <bottom style="thin">
          <color rgb="FFE9E9E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rgb="FFE9E9E9"/>
        </top>
        <bottom style="thin">
          <color rgb="FFE9E9E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rgb="FFE9E9E9"/>
        </top>
        <bottom style="thin">
          <color rgb="FFE9E9E9"/>
        </bottom>
      </border>
    </dxf>
    <dxf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7.xml"/><Relationship Id="rId18" Type="http://schemas.openxmlformats.org/officeDocument/2006/relationships/externalLink" Target="externalLinks/externalLink12.xml"/><Relationship Id="rId26" Type="http://schemas.openxmlformats.org/officeDocument/2006/relationships/externalLink" Target="externalLinks/externalLink20.xml"/><Relationship Id="rId39" Type="http://schemas.openxmlformats.org/officeDocument/2006/relationships/externalLink" Target="externalLinks/externalLink33.xml"/><Relationship Id="rId21" Type="http://schemas.openxmlformats.org/officeDocument/2006/relationships/externalLink" Target="externalLinks/externalLink15.xml"/><Relationship Id="rId34" Type="http://schemas.openxmlformats.org/officeDocument/2006/relationships/externalLink" Target="externalLinks/externalLink28.xml"/><Relationship Id="rId42" Type="http://schemas.openxmlformats.org/officeDocument/2006/relationships/externalLink" Target="externalLinks/externalLink36.xml"/><Relationship Id="rId47" Type="http://schemas.openxmlformats.org/officeDocument/2006/relationships/externalLink" Target="externalLinks/externalLink41.xml"/><Relationship Id="rId50" Type="http://schemas.openxmlformats.org/officeDocument/2006/relationships/theme" Target="theme/theme1.xml"/><Relationship Id="rId55" Type="http://schemas.openxmlformats.org/officeDocument/2006/relationships/customXml" Target="../customXml/item2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0.xml"/><Relationship Id="rId29" Type="http://schemas.openxmlformats.org/officeDocument/2006/relationships/externalLink" Target="externalLinks/externalLink23.xml"/><Relationship Id="rId11" Type="http://schemas.openxmlformats.org/officeDocument/2006/relationships/externalLink" Target="externalLinks/externalLink5.xml"/><Relationship Id="rId24" Type="http://schemas.openxmlformats.org/officeDocument/2006/relationships/externalLink" Target="externalLinks/externalLink18.xml"/><Relationship Id="rId32" Type="http://schemas.openxmlformats.org/officeDocument/2006/relationships/externalLink" Target="externalLinks/externalLink26.xml"/><Relationship Id="rId37" Type="http://schemas.openxmlformats.org/officeDocument/2006/relationships/externalLink" Target="externalLinks/externalLink31.xml"/><Relationship Id="rId40" Type="http://schemas.openxmlformats.org/officeDocument/2006/relationships/externalLink" Target="externalLinks/externalLink34.xml"/><Relationship Id="rId45" Type="http://schemas.openxmlformats.org/officeDocument/2006/relationships/externalLink" Target="externalLinks/externalLink39.xml"/><Relationship Id="rId53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4.xml"/><Relationship Id="rId19" Type="http://schemas.openxmlformats.org/officeDocument/2006/relationships/externalLink" Target="externalLinks/externalLink13.xml"/><Relationship Id="rId31" Type="http://schemas.openxmlformats.org/officeDocument/2006/relationships/externalLink" Target="externalLinks/externalLink25.xml"/><Relationship Id="rId44" Type="http://schemas.openxmlformats.org/officeDocument/2006/relationships/externalLink" Target="externalLinks/externalLink38.xml"/><Relationship Id="rId52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externalLink" Target="externalLinks/externalLink8.xml"/><Relationship Id="rId22" Type="http://schemas.openxmlformats.org/officeDocument/2006/relationships/externalLink" Target="externalLinks/externalLink16.xml"/><Relationship Id="rId27" Type="http://schemas.openxmlformats.org/officeDocument/2006/relationships/externalLink" Target="externalLinks/externalLink21.xml"/><Relationship Id="rId30" Type="http://schemas.openxmlformats.org/officeDocument/2006/relationships/externalLink" Target="externalLinks/externalLink24.xml"/><Relationship Id="rId35" Type="http://schemas.openxmlformats.org/officeDocument/2006/relationships/externalLink" Target="externalLinks/externalLink29.xml"/><Relationship Id="rId43" Type="http://schemas.openxmlformats.org/officeDocument/2006/relationships/externalLink" Target="externalLinks/externalLink37.xml"/><Relationship Id="rId48" Type="http://schemas.openxmlformats.org/officeDocument/2006/relationships/externalLink" Target="externalLinks/externalLink42.xml"/><Relationship Id="rId56" Type="http://schemas.openxmlformats.org/officeDocument/2006/relationships/customXml" Target="../customXml/item3.xml"/><Relationship Id="rId8" Type="http://schemas.openxmlformats.org/officeDocument/2006/relationships/externalLink" Target="externalLinks/externalLink2.xml"/><Relationship Id="rId51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6.xml"/><Relationship Id="rId17" Type="http://schemas.openxmlformats.org/officeDocument/2006/relationships/externalLink" Target="externalLinks/externalLink11.xml"/><Relationship Id="rId25" Type="http://schemas.openxmlformats.org/officeDocument/2006/relationships/externalLink" Target="externalLinks/externalLink19.xml"/><Relationship Id="rId33" Type="http://schemas.openxmlformats.org/officeDocument/2006/relationships/externalLink" Target="externalLinks/externalLink27.xml"/><Relationship Id="rId38" Type="http://schemas.openxmlformats.org/officeDocument/2006/relationships/externalLink" Target="externalLinks/externalLink32.xml"/><Relationship Id="rId46" Type="http://schemas.openxmlformats.org/officeDocument/2006/relationships/externalLink" Target="externalLinks/externalLink40.xml"/><Relationship Id="rId20" Type="http://schemas.openxmlformats.org/officeDocument/2006/relationships/externalLink" Target="externalLinks/externalLink14.xml"/><Relationship Id="rId41" Type="http://schemas.openxmlformats.org/officeDocument/2006/relationships/externalLink" Target="externalLinks/externalLink35.xml"/><Relationship Id="rId54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externalLink" Target="externalLinks/externalLink9.xml"/><Relationship Id="rId23" Type="http://schemas.openxmlformats.org/officeDocument/2006/relationships/externalLink" Target="externalLinks/externalLink17.xml"/><Relationship Id="rId28" Type="http://schemas.openxmlformats.org/officeDocument/2006/relationships/externalLink" Target="externalLinks/externalLink22.xml"/><Relationship Id="rId36" Type="http://schemas.openxmlformats.org/officeDocument/2006/relationships/externalLink" Target="externalLinks/externalLink30.xml"/><Relationship Id="rId49" Type="http://schemas.openxmlformats.org/officeDocument/2006/relationships/externalLink" Target="externalLinks/externalLink43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1"/>
  <c:style val="2"/>
  <c:chart>
    <c:title>
      <c:tx>
        <c:rich>
          <a:bodyPr/>
          <a:lstStyle/>
          <a:p>
            <a:pPr lvl="0">
              <a:defRPr sz="1200" b="1" i="0">
                <a:solidFill>
                  <a:srgbClr val="757575"/>
                </a:solidFill>
                <a:latin typeface="+mn-lt"/>
              </a:defRPr>
            </a:pPr>
            <a:r>
              <a:rPr lang="pt-BR" sz="1200" b="1" i="0">
                <a:solidFill>
                  <a:srgbClr val="757575"/>
                </a:solidFill>
                <a:latin typeface="+mn-lt"/>
              </a:rPr>
              <a:t>RELAÇÃO DE NOTAS EMITIDAS COM OS ORÇAMENTOS EM: OBRA CIVIL</a:t>
            </a:r>
          </a:p>
        </c:rich>
      </c:tx>
      <c:layout>
        <c:manualLayout>
          <c:xMode val="edge"/>
          <c:yMode val="edge"/>
          <c:x val="0.35196599701448317"/>
          <c:y val="1.261265849231532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8545493138443714"/>
          <c:y val="8.860736041650788E-2"/>
          <c:w val="0.76956074195341506"/>
          <c:h val="0.68350936028752174"/>
        </c:manualLayout>
      </c:layout>
      <c:barChart>
        <c:barDir val="col"/>
        <c:grouping val="clustered"/>
        <c:varyColors val="1"/>
        <c:ser>
          <c:idx val="0"/>
          <c:order val="0"/>
          <c:tx>
            <c:v>Valores de NFs</c:v>
          </c:tx>
          <c:spPr>
            <a:solidFill>
              <a:srgbClr val="4472C4"/>
            </a:solidFill>
            <a:ln cmpd="sng">
              <a:solidFill>
                <a:srgbClr val="000000"/>
              </a:solidFill>
            </a:ln>
          </c:spPr>
          <c:invertIfNegative val="1"/>
          <c:cat>
            <c:strRef>
              <c:f>'RESUMO BIMESTRAL'!$B$14:$B$33</c:f>
              <c:strCache>
                <c:ptCount val="20"/>
                <c:pt idx="0">
                  <c:v>SERVIÇOS PRELIMINARES DE TERRAPLANAGEM</c:v>
                </c:pt>
                <c:pt idx="1">
                  <c:v>TERRAPLENAGEM</c:v>
                </c:pt>
                <c:pt idx="2">
                  <c:v>FUNDAÇÕES</c:v>
                </c:pt>
                <c:pt idx="3">
                  <c:v>SUPREESTRUTURA</c:v>
                </c:pt>
                <c:pt idx="4">
                  <c:v>ALVENARIAS E DIVISÓRIAS</c:v>
                </c:pt>
                <c:pt idx="5">
                  <c:v>ESQUADRIAS</c:v>
                </c:pt>
                <c:pt idx="6">
                  <c:v>REVESTIMENTOS</c:v>
                </c:pt>
                <c:pt idx="7">
                  <c:v>PISOS</c:v>
                </c:pt>
                <c:pt idx="8">
                  <c:v>FORROS</c:v>
                </c:pt>
                <c:pt idx="9">
                  <c:v>IMPERMEABILIZAÇÕES E ISOLAMENTOS</c:v>
                </c:pt>
                <c:pt idx="10">
                  <c:v>PINTURAS</c:v>
                </c:pt>
                <c:pt idx="11">
                  <c:v>BANCADAS</c:v>
                </c:pt>
                <c:pt idx="12">
                  <c:v>MARCENARIA</c:v>
                </c:pt>
                <c:pt idx="13">
                  <c:v>MOBILIÁRIO - ITEM TRASNFERIDO PARA PLANILHA DE EQUIPAMENTOS</c:v>
                </c:pt>
                <c:pt idx="14">
                  <c:v>ELEVADORES</c:v>
                </c:pt>
                <c:pt idx="15">
                  <c:v>COMUNICAÇÃO VISUAL</c:v>
                </c:pt>
                <c:pt idx="16">
                  <c:v>EQUIPAMENTOS E BANCADAS DE COZINHA</c:v>
                </c:pt>
                <c:pt idx="17">
                  <c:v>LOUÇAS, METAIS E ACESSÓRIOS</c:v>
                </c:pt>
                <c:pt idx="18">
                  <c:v>URBANIZAÇÃO E DRENAGEM</c:v>
                </c:pt>
                <c:pt idx="19">
                  <c:v>PAISAGISMO / LIMPEZA</c:v>
                </c:pt>
              </c:strCache>
            </c:strRef>
          </c:cat>
          <c:val>
            <c:numRef>
              <c:f>'RESUMO BIMESTRAL'!$C$14:$C$33</c:f>
              <c:numCache>
                <c:formatCode>[$R$ -416]#,##0.00</c:formatCode>
                <c:ptCount val="20"/>
                <c:pt idx="0">
                  <c:v>65561.100000000006</c:v>
                </c:pt>
                <c:pt idx="1">
                  <c:v>1515984.8499999999</c:v>
                </c:pt>
                <c:pt idx="2">
                  <c:v>3282636.7846666658</c:v>
                </c:pt>
                <c:pt idx="3">
                  <c:v>22896913.112333346</c:v>
                </c:pt>
                <c:pt idx="4">
                  <c:v>7288590.3730000006</c:v>
                </c:pt>
                <c:pt idx="5">
                  <c:v>24444373.16</c:v>
                </c:pt>
                <c:pt idx="6">
                  <c:v>2532264.5845000008</c:v>
                </c:pt>
                <c:pt idx="7">
                  <c:v>6282919.4796666671</c:v>
                </c:pt>
                <c:pt idx="8">
                  <c:v>3398600.0649999999</c:v>
                </c:pt>
                <c:pt idx="9">
                  <c:v>939075.34833333327</c:v>
                </c:pt>
                <c:pt idx="10">
                  <c:v>1363563.2674999998</c:v>
                </c:pt>
                <c:pt idx="11">
                  <c:v>1328429.6666666667</c:v>
                </c:pt>
                <c:pt idx="12">
                  <c:v>4649842</c:v>
                </c:pt>
                <c:pt idx="13">
                  <c:v>0</c:v>
                </c:pt>
                <c:pt idx="14">
                  <c:v>1240716.3399999999</c:v>
                </c:pt>
                <c:pt idx="15">
                  <c:v>293954.21999999997</c:v>
                </c:pt>
                <c:pt idx="16">
                  <c:v>0</c:v>
                </c:pt>
                <c:pt idx="17">
                  <c:v>1628958.6850000001</c:v>
                </c:pt>
                <c:pt idx="18">
                  <c:v>8979196.9663333353</c:v>
                </c:pt>
                <c:pt idx="19">
                  <c:v>994669.70000000007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94FB-48F1-84CC-32B5B7BAA9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08890823"/>
        <c:axId val="1810789646"/>
      </c:barChart>
      <c:lineChart>
        <c:grouping val="standard"/>
        <c:varyColors val="0"/>
        <c:ser>
          <c:idx val="1"/>
          <c:order val="1"/>
          <c:tx>
            <c:v>Orçamento (R$)</c:v>
          </c:tx>
          <c:spPr>
            <a:ln w="28575" cmpd="sng">
              <a:solidFill>
                <a:srgbClr val="FFC000"/>
              </a:solidFill>
            </a:ln>
          </c:spPr>
          <c:marker>
            <c:symbol val="dash"/>
            <c:size val="18"/>
            <c:spPr>
              <a:solidFill>
                <a:srgbClr val="FFFF00">
                  <a:alpha val="100000"/>
                </a:srgbClr>
              </a:solidFill>
              <a:ln cmpd="sng">
                <a:solidFill>
                  <a:srgbClr val="FFFF00">
                    <a:alpha val="100000"/>
                  </a:srgbClr>
                </a:solidFill>
              </a:ln>
            </c:spPr>
          </c:marker>
          <c:cat>
            <c:strRef>
              <c:f>'RESUMO BIMESTRAL'!$B$14:$B$33</c:f>
              <c:strCache>
                <c:ptCount val="20"/>
                <c:pt idx="0">
                  <c:v>SERVIÇOS PRELIMINARES DE TERRAPLANAGEM</c:v>
                </c:pt>
                <c:pt idx="1">
                  <c:v>TERRAPLENAGEM</c:v>
                </c:pt>
                <c:pt idx="2">
                  <c:v>FUNDAÇÕES</c:v>
                </c:pt>
                <c:pt idx="3">
                  <c:v>SUPREESTRUTURA</c:v>
                </c:pt>
                <c:pt idx="4">
                  <c:v>ALVENARIAS E DIVISÓRIAS</c:v>
                </c:pt>
                <c:pt idx="5">
                  <c:v>ESQUADRIAS</c:v>
                </c:pt>
                <c:pt idx="6">
                  <c:v>REVESTIMENTOS</c:v>
                </c:pt>
                <c:pt idx="7">
                  <c:v>PISOS</c:v>
                </c:pt>
                <c:pt idx="8">
                  <c:v>FORROS</c:v>
                </c:pt>
                <c:pt idx="9">
                  <c:v>IMPERMEABILIZAÇÕES E ISOLAMENTOS</c:v>
                </c:pt>
                <c:pt idx="10">
                  <c:v>PINTURAS</c:v>
                </c:pt>
                <c:pt idx="11">
                  <c:v>BANCADAS</c:v>
                </c:pt>
                <c:pt idx="12">
                  <c:v>MARCENARIA</c:v>
                </c:pt>
                <c:pt idx="13">
                  <c:v>MOBILIÁRIO - ITEM TRASNFERIDO PARA PLANILHA DE EQUIPAMENTOS</c:v>
                </c:pt>
                <c:pt idx="14">
                  <c:v>ELEVADORES</c:v>
                </c:pt>
                <c:pt idx="15">
                  <c:v>COMUNICAÇÃO VISUAL</c:v>
                </c:pt>
                <c:pt idx="16">
                  <c:v>EQUIPAMENTOS E BANCADAS DE COZINHA</c:v>
                </c:pt>
                <c:pt idx="17">
                  <c:v>LOUÇAS, METAIS E ACESSÓRIOS</c:v>
                </c:pt>
                <c:pt idx="18">
                  <c:v>URBANIZAÇÃO E DRENAGEM</c:v>
                </c:pt>
                <c:pt idx="19">
                  <c:v>PAISAGISMO / LIMPEZA</c:v>
                </c:pt>
              </c:strCache>
            </c:strRef>
          </c:cat>
          <c:val>
            <c:numRef>
              <c:f>'RESUMO BIMESTRAL'!$E$14:$E$33</c:f>
              <c:numCache>
                <c:formatCode>[$R$ -416]#,##0.00</c:formatCode>
                <c:ptCount val="20"/>
                <c:pt idx="0">
                  <c:v>192589.83</c:v>
                </c:pt>
                <c:pt idx="1">
                  <c:v>1428589.81</c:v>
                </c:pt>
                <c:pt idx="2">
                  <c:v>3874585.12</c:v>
                </c:pt>
                <c:pt idx="3">
                  <c:v>21650143.16</c:v>
                </c:pt>
                <c:pt idx="4">
                  <c:v>7220234.75</c:v>
                </c:pt>
                <c:pt idx="5">
                  <c:v>24994276.579999998</c:v>
                </c:pt>
                <c:pt idx="6">
                  <c:v>3369814.94</c:v>
                </c:pt>
                <c:pt idx="7">
                  <c:v>7287640.5999999996</c:v>
                </c:pt>
                <c:pt idx="8">
                  <c:v>3699801.99</c:v>
                </c:pt>
                <c:pt idx="9">
                  <c:v>1054222.92</c:v>
                </c:pt>
                <c:pt idx="10">
                  <c:v>1698697.28</c:v>
                </c:pt>
                <c:pt idx="11">
                  <c:v>2189111.69</c:v>
                </c:pt>
                <c:pt idx="12">
                  <c:v>4716431.97</c:v>
                </c:pt>
                <c:pt idx="13" formatCode="_-&quot;R$&quot;\ * #,##0.00_-;\-&quot;R$&quot;\ * #,##0.00_-;_-&quot;R$&quot;\ * &quot;-&quot;??_-;_-@">
                  <c:v>0</c:v>
                </c:pt>
                <c:pt idx="14">
                  <c:v>1274200.02</c:v>
                </c:pt>
                <c:pt idx="15">
                  <c:v>317083.65000000002</c:v>
                </c:pt>
                <c:pt idx="16">
                  <c:v>43469.15</c:v>
                </c:pt>
                <c:pt idx="17">
                  <c:v>1875017.96</c:v>
                </c:pt>
                <c:pt idx="18">
                  <c:v>12437523.460000001</c:v>
                </c:pt>
                <c:pt idx="19">
                  <c:v>930321.64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94FB-48F1-84CC-32B5B7BAA9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8890823"/>
        <c:axId val="1810789646"/>
      </c:lineChart>
      <c:catAx>
        <c:axId val="608890823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pt-BR"/>
              </a:p>
            </c:rich>
          </c:tx>
          <c:overlay val="0"/>
        </c:title>
        <c:numFmt formatCode="_(&quot;R$&quot;* #,##0.00_);_(&quot;R$&quot;* \(#,##0.00\);_(&quot;R$&quot;* &quot;-&quot;??_);_(@_)" sourceLinked="0"/>
        <c:majorTickMark val="none"/>
        <c:minorTickMark val="none"/>
        <c:tickLblPos val="nextTo"/>
        <c:txPr>
          <a:bodyPr rot="0"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pt-BR"/>
          </a:p>
        </c:txPr>
        <c:crossAx val="1810789646"/>
        <c:crosses val="autoZero"/>
        <c:auto val="1"/>
        <c:lblAlgn val="ctr"/>
        <c:lblOffset val="100"/>
        <c:noMultiLvlLbl val="1"/>
      </c:catAx>
      <c:valAx>
        <c:axId val="1810789646"/>
        <c:scaling>
          <c:orientation val="minMax"/>
          <c:min val="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pt-BR"/>
              </a:p>
            </c:rich>
          </c:tx>
          <c:overlay val="0"/>
        </c:title>
        <c:numFmt formatCode="[$R$ -416]#,##0.00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pt-BR"/>
          </a:p>
        </c:txPr>
        <c:crossAx val="608890823"/>
        <c:crosses val="autoZero"/>
        <c:crossBetween val="between"/>
      </c:valAx>
    </c:plotArea>
    <c:legend>
      <c:legendPos val="b"/>
      <c:overlay val="0"/>
      <c:txPr>
        <a:bodyPr/>
        <a:lstStyle/>
        <a:p>
          <a:pPr lvl="0">
            <a:defRPr sz="2000" b="0" i="0">
              <a:solidFill>
                <a:srgbClr val="1A1A1A"/>
              </a:solidFill>
              <a:latin typeface="+mn-lt"/>
            </a:defRPr>
          </a:pPr>
          <a:endParaRPr lang="pt-BR"/>
        </a:p>
      </c:txPr>
    </c:legend>
    <c:plotVisOnly val="1"/>
    <c:dispBlanksAs val="zero"/>
    <c:showDLblsOverMax val="1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1"/>
  <c:style val="2"/>
  <c:chart>
    <c:title>
      <c:tx>
        <c:rich>
          <a:bodyPr/>
          <a:lstStyle/>
          <a:p>
            <a:pPr lvl="0">
              <a:defRPr sz="1200" b="1" i="0">
                <a:solidFill>
                  <a:srgbClr val="757575"/>
                </a:solidFill>
                <a:latin typeface="+mn-lt"/>
              </a:defRPr>
            </a:pPr>
            <a:r>
              <a:rPr lang="pt-BR" sz="1200" b="1" i="0">
                <a:solidFill>
                  <a:srgbClr val="757575"/>
                </a:solidFill>
                <a:latin typeface="+mn-lt"/>
              </a:rPr>
              <a:t>RELAÇÃO DE NOTAS EMITIDAS COM OS ORÇAMENTOS EM: INSTALAÇÕES</a:t>
            </a:r>
          </a:p>
        </c:rich>
      </c:tx>
      <c:layout>
        <c:manualLayout>
          <c:xMode val="edge"/>
          <c:yMode val="edge"/>
          <c:x val="0.35797849543656846"/>
          <c:y val="1.6187400167472367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1764788057213724"/>
          <c:y val="0.12859710230591148"/>
          <c:w val="0.87191591210845831"/>
          <c:h val="0.63920795423360288"/>
        </c:manualLayout>
      </c:layout>
      <c:barChart>
        <c:barDir val="col"/>
        <c:grouping val="clustered"/>
        <c:varyColors val="1"/>
        <c:ser>
          <c:idx val="0"/>
          <c:order val="0"/>
          <c:tx>
            <c:v>Valores de NFs</c:v>
          </c:tx>
          <c:spPr>
            <a:solidFill>
              <a:srgbClr val="4472C4"/>
            </a:solidFill>
            <a:ln cmpd="sng">
              <a:solidFill>
                <a:srgbClr val="000000"/>
              </a:solidFill>
            </a:ln>
          </c:spPr>
          <c:invertIfNegative val="1"/>
          <c:cat>
            <c:strRef>
              <c:f>'RESUMO BIMESTRAL'!$B$36:$B$39</c:f>
              <c:strCache>
                <c:ptCount val="4"/>
                <c:pt idx="0">
                  <c:v>INSTALAÇÕES ELÉTRICAS</c:v>
                </c:pt>
                <c:pt idx="1">
                  <c:v>SISTEMAS ELETRÔNICOS</c:v>
                </c:pt>
                <c:pt idx="2">
                  <c:v>INSTALAÇÕES HIDRÁULICAS</c:v>
                </c:pt>
                <c:pt idx="3">
                  <c:v>SISTEMA DE AR CONDICIONADO, VENTILAÇÃO E EXAUSTÃO MECÂNICA</c:v>
                </c:pt>
              </c:strCache>
            </c:strRef>
          </c:cat>
          <c:val>
            <c:numRef>
              <c:f>'RESUMO BIMESTRAL'!$C$36:$C$39</c:f>
              <c:numCache>
                <c:formatCode>[$R$ -416]#,##0.00</c:formatCode>
                <c:ptCount val="4"/>
                <c:pt idx="0">
                  <c:v>21481715.875333339</c:v>
                </c:pt>
                <c:pt idx="1">
                  <c:v>8675005.5299999993</c:v>
                </c:pt>
                <c:pt idx="2">
                  <c:v>9500460.6133333314</c:v>
                </c:pt>
                <c:pt idx="3">
                  <c:v>23762403.079999991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7D3E-401E-8F44-F070A83A99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66625190"/>
        <c:axId val="1063813199"/>
      </c:barChart>
      <c:lineChart>
        <c:grouping val="standard"/>
        <c:varyColors val="0"/>
        <c:ser>
          <c:idx val="1"/>
          <c:order val="1"/>
          <c:tx>
            <c:v>Orçamento (R$)</c:v>
          </c:tx>
          <c:spPr>
            <a:ln w="28575" cmpd="sng">
              <a:solidFill>
                <a:srgbClr val="FFC000"/>
              </a:solidFill>
            </a:ln>
          </c:spPr>
          <c:marker>
            <c:symbol val="dash"/>
            <c:size val="17"/>
            <c:spPr>
              <a:solidFill>
                <a:srgbClr val="FFFF00">
                  <a:alpha val="100000"/>
                </a:srgbClr>
              </a:solidFill>
              <a:ln cmpd="sng">
                <a:solidFill>
                  <a:srgbClr val="FFFF00">
                    <a:alpha val="100000"/>
                  </a:srgbClr>
                </a:solidFill>
              </a:ln>
            </c:spPr>
          </c:marker>
          <c:cat>
            <c:strRef>
              <c:f>'RESUMO BIMESTRAL'!$B$36:$B$39</c:f>
              <c:strCache>
                <c:ptCount val="4"/>
                <c:pt idx="0">
                  <c:v>INSTALAÇÕES ELÉTRICAS</c:v>
                </c:pt>
                <c:pt idx="1">
                  <c:v>SISTEMAS ELETRÔNICOS</c:v>
                </c:pt>
                <c:pt idx="2">
                  <c:v>INSTALAÇÕES HIDRÁULICAS</c:v>
                </c:pt>
                <c:pt idx="3">
                  <c:v>SISTEMA DE AR CONDICIONADO, VENTILAÇÃO E EXAUSTÃO MECÂNICA</c:v>
                </c:pt>
              </c:strCache>
            </c:strRef>
          </c:cat>
          <c:val>
            <c:numRef>
              <c:f>'RESUMO BIMESTRAL'!$E$36:$E$39</c:f>
              <c:numCache>
                <c:formatCode>[$R$ -416]#,##0.00</c:formatCode>
                <c:ptCount val="4"/>
                <c:pt idx="0">
                  <c:v>29703163.670000002</c:v>
                </c:pt>
                <c:pt idx="1">
                  <c:v>9262399.6400000006</c:v>
                </c:pt>
                <c:pt idx="2">
                  <c:v>7712863.8899999997</c:v>
                </c:pt>
                <c:pt idx="3">
                  <c:v>25333700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7D3E-401E-8F44-F070A83A99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66625190"/>
        <c:axId val="1063813199"/>
      </c:lineChart>
      <c:catAx>
        <c:axId val="196662519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pt-BR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 rot="0"/>
          <a:lstStyle/>
          <a:p>
            <a:pPr lvl="0">
              <a:defRPr sz="1200" b="0" i="0">
                <a:solidFill>
                  <a:srgbClr val="000000"/>
                </a:solidFill>
                <a:latin typeface="+mn-lt"/>
              </a:defRPr>
            </a:pPr>
            <a:endParaRPr lang="pt-BR"/>
          </a:p>
        </c:txPr>
        <c:crossAx val="1063813199"/>
        <c:crosses val="autoZero"/>
        <c:auto val="1"/>
        <c:lblAlgn val="ctr"/>
        <c:lblOffset val="100"/>
        <c:noMultiLvlLbl val="1"/>
      </c:catAx>
      <c:valAx>
        <c:axId val="1063813199"/>
        <c:scaling>
          <c:orientation val="minMax"/>
          <c:min val="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pt-BR"/>
              </a:p>
            </c:rich>
          </c:tx>
          <c:overlay val="0"/>
        </c:title>
        <c:numFmt formatCode="[$R$ -416]#,##0.00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sz="1200" b="0" i="0">
                <a:solidFill>
                  <a:srgbClr val="000000"/>
                </a:solidFill>
                <a:latin typeface="+mn-lt"/>
              </a:defRPr>
            </a:pPr>
            <a:endParaRPr lang="pt-BR"/>
          </a:p>
        </c:txPr>
        <c:crossAx val="1966625190"/>
        <c:crosses val="autoZero"/>
        <c:crossBetween val="between"/>
      </c:valAx>
    </c:plotArea>
    <c:legend>
      <c:legendPos val="b"/>
      <c:overlay val="0"/>
      <c:txPr>
        <a:bodyPr/>
        <a:lstStyle/>
        <a:p>
          <a:pPr lvl="0">
            <a:defRPr sz="1600" b="0" i="0">
              <a:solidFill>
                <a:srgbClr val="1A1A1A"/>
              </a:solidFill>
              <a:latin typeface="+mn-lt"/>
            </a:defRPr>
          </a:pPr>
          <a:endParaRPr lang="pt-BR"/>
        </a:p>
      </c:txPr>
    </c:legend>
    <c:plotVisOnly val="1"/>
    <c:dispBlanksAs val="zero"/>
    <c:showDLblsOverMax val="1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1"/>
  <c:style val="2"/>
  <c:chart>
    <c:title>
      <c:tx>
        <c:rich>
          <a:bodyPr/>
          <a:lstStyle/>
          <a:p>
            <a:pPr lvl="0">
              <a:defRPr sz="2400" b="0" i="0">
                <a:solidFill>
                  <a:srgbClr val="757575"/>
                </a:solidFill>
                <a:latin typeface="+mn-lt"/>
              </a:defRPr>
            </a:pPr>
            <a:r>
              <a:rPr lang="pt-BR" sz="2400" b="0" i="0">
                <a:solidFill>
                  <a:srgbClr val="757575"/>
                </a:solidFill>
                <a:latin typeface="+mn-lt"/>
              </a:rPr>
              <a:t>Análise de Desvios: Itens Acima do Orçamento</a:t>
            </a:r>
          </a:p>
        </c:rich>
      </c:tx>
      <c:layout>
        <c:manualLayout>
          <c:xMode val="edge"/>
          <c:yMode val="edge"/>
          <c:x val="0.29843466104772487"/>
          <c:y val="1.4228811830911198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6130220837322737"/>
          <c:y val="0.12660153259248613"/>
          <c:w val="0.82464929830585643"/>
          <c:h val="0.65798342720139369"/>
        </c:manualLayout>
      </c:layout>
      <c:lineChart>
        <c:grouping val="standard"/>
        <c:varyColors val="1"/>
        <c:ser>
          <c:idx val="0"/>
          <c:order val="0"/>
          <c:tx>
            <c:v>Valores de NFs</c:v>
          </c:tx>
          <c:spPr>
            <a:ln w="28575" cmpd="sng">
              <a:solidFill>
                <a:schemeClr val="accent1"/>
              </a:solidFill>
            </a:ln>
          </c:spPr>
          <c:marker>
            <c:symbol val="circle"/>
            <c:size val="5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cat>
            <c:strRef>
              <c:f>GRÁFICOS!$C$94:$C$100</c:f>
              <c:strCache>
                <c:ptCount val="7"/>
                <c:pt idx="0">
                  <c:v>INSTALAÇÕES HIDRÁULICAS</c:v>
                </c:pt>
                <c:pt idx="1">
                  <c:v>SUPREESTRUTURA</c:v>
                </c:pt>
                <c:pt idx="2">
                  <c:v>OUTROS CUSTOS</c:v>
                </c:pt>
                <c:pt idx="3">
                  <c:v>FUNDAÇÕES</c:v>
                </c:pt>
                <c:pt idx="4">
                  <c:v>IMPLANTAÇÃO E OPERAÇÃO DE CANTEIRO</c:v>
                </c:pt>
                <c:pt idx="5">
                  <c:v>SERVIÇOS PRELIMINARES DE TERRAPLANAGEM</c:v>
                </c:pt>
                <c:pt idx="6">
                  <c:v>TERRAPLENAGEM</c:v>
                </c:pt>
              </c:strCache>
            </c:strRef>
          </c:cat>
          <c:val>
            <c:numRef>
              <c:f>GRÁFICOS!$D$94:$D$100</c:f>
              <c:numCache>
                <c:formatCode>[$R$ -416]#,##0.00</c:formatCode>
                <c:ptCount val="7"/>
                <c:pt idx="0">
                  <c:v>9408031.0333333313</c:v>
                </c:pt>
                <c:pt idx="1">
                  <c:v>22872945.112333346</c:v>
                </c:pt>
                <c:pt idx="2">
                  <c:v>1203320.9900000007</c:v>
                </c:pt>
                <c:pt idx="3">
                  <c:v>3284554.2246666672</c:v>
                </c:pt>
                <c:pt idx="4">
                  <c:v>3582112.3549999958</c:v>
                </c:pt>
                <c:pt idx="5">
                  <c:v>65561.100000000006</c:v>
                </c:pt>
                <c:pt idx="6">
                  <c:v>1511454.8499999999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669-444C-A896-8D5A9FBCB296}"/>
            </c:ext>
          </c:extLst>
        </c:ser>
        <c:ser>
          <c:idx val="1"/>
          <c:order val="1"/>
          <c:tx>
            <c:v>Orçamento</c:v>
          </c:tx>
          <c:spPr>
            <a:ln w="28575" cmpd="sng">
              <a:solidFill>
                <a:schemeClr val="accent6"/>
              </a:solidFill>
            </a:ln>
          </c:spPr>
          <c:marker>
            <c:symbol val="circle"/>
            <c:size val="5"/>
            <c:spPr>
              <a:solidFill>
                <a:schemeClr val="accent6"/>
              </a:solidFill>
              <a:ln cmpd="sng">
                <a:solidFill>
                  <a:schemeClr val="accent6"/>
                </a:solidFill>
              </a:ln>
            </c:spPr>
          </c:marker>
          <c:cat>
            <c:strRef>
              <c:f>GRÁFICOS!$C$94:$C$100</c:f>
              <c:strCache>
                <c:ptCount val="7"/>
                <c:pt idx="0">
                  <c:v>INSTALAÇÕES HIDRÁULICAS</c:v>
                </c:pt>
                <c:pt idx="1">
                  <c:v>SUPREESTRUTURA</c:v>
                </c:pt>
                <c:pt idx="2">
                  <c:v>OUTROS CUSTOS</c:v>
                </c:pt>
                <c:pt idx="3">
                  <c:v>FUNDAÇÕES</c:v>
                </c:pt>
                <c:pt idx="4">
                  <c:v>IMPLANTAÇÃO E OPERAÇÃO DE CANTEIRO</c:v>
                </c:pt>
                <c:pt idx="5">
                  <c:v>SERVIÇOS PRELIMINARES DE TERRAPLANAGEM</c:v>
                </c:pt>
                <c:pt idx="6">
                  <c:v>TERRAPLENAGEM</c:v>
                </c:pt>
              </c:strCache>
            </c:strRef>
          </c:cat>
          <c:val>
            <c:numRef>
              <c:f>GRÁFICOS!$E$94:$E$100</c:f>
              <c:numCache>
                <c:formatCode>_-"R$"\ * #,##0.00_-;\-"R$"\ * #,##0.00_-;_-"R$"\ * "-"??_-;_-@</c:formatCode>
                <c:ptCount val="7"/>
                <c:pt idx="0">
                  <c:v>7712863.8899999997</c:v>
                </c:pt>
                <c:pt idx="1">
                  <c:v>21650143.16</c:v>
                </c:pt>
                <c:pt idx="2">
                  <c:v>811605.97</c:v>
                </c:pt>
                <c:pt idx="3">
                  <c:v>3874585.12</c:v>
                </c:pt>
                <c:pt idx="4">
                  <c:v>3008005.05</c:v>
                </c:pt>
                <c:pt idx="5">
                  <c:v>192589.83</c:v>
                </c:pt>
                <c:pt idx="6">
                  <c:v>1428589.81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669-444C-A896-8D5A9FBCB2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85639921"/>
        <c:axId val="1014511264"/>
      </c:lineChart>
      <c:catAx>
        <c:axId val="168563992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pt-BR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sz="1400" b="0" i="0">
                <a:solidFill>
                  <a:srgbClr val="000000"/>
                </a:solidFill>
                <a:latin typeface="+mn-lt"/>
              </a:defRPr>
            </a:pPr>
            <a:endParaRPr lang="pt-BR"/>
          </a:p>
        </c:txPr>
        <c:crossAx val="1014511264"/>
        <c:crosses val="autoZero"/>
        <c:auto val="0"/>
        <c:lblAlgn val="ctr"/>
        <c:lblOffset val="100"/>
        <c:noMultiLvlLbl val="1"/>
      </c:catAx>
      <c:valAx>
        <c:axId val="1014511264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pt-BR"/>
              </a:p>
            </c:rich>
          </c:tx>
          <c:overlay val="0"/>
        </c:title>
        <c:numFmt formatCode="[$R$ -416]#,##0.00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sz="1600" b="0" i="0">
                <a:solidFill>
                  <a:srgbClr val="000000"/>
                </a:solidFill>
                <a:latin typeface="+mn-lt"/>
              </a:defRPr>
            </a:pPr>
            <a:endParaRPr lang="pt-BR"/>
          </a:p>
        </c:txPr>
        <c:crossAx val="1685639921"/>
        <c:crosses val="autoZero"/>
        <c:crossBetween val="between"/>
      </c:valAx>
    </c:plotArea>
    <c:legend>
      <c:legendPos val="b"/>
      <c:overlay val="0"/>
      <c:txPr>
        <a:bodyPr/>
        <a:lstStyle/>
        <a:p>
          <a:pPr lvl="0">
            <a:defRPr sz="1600" b="0" i="0">
              <a:solidFill>
                <a:srgbClr val="1A1A1A"/>
              </a:solidFill>
              <a:latin typeface="+mn-lt"/>
            </a:defRPr>
          </a:pPr>
          <a:endParaRPr lang="pt-BR"/>
        </a:p>
      </c:txPr>
    </c:legend>
    <c:plotVisOnly val="1"/>
    <c:dispBlanksAs val="zero"/>
    <c:showDLblsOverMax val="1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1"/>
  <c:style val="2"/>
  <c:chart>
    <c:title>
      <c:tx>
        <c:rich>
          <a:bodyPr/>
          <a:lstStyle/>
          <a:p>
            <a:pPr lvl="0">
              <a:defRPr sz="2800" b="0" i="0">
                <a:solidFill>
                  <a:srgbClr val="757575"/>
                </a:solidFill>
                <a:latin typeface="+mn-lt"/>
              </a:defRPr>
            </a:pPr>
            <a:r>
              <a:rPr lang="pt-BR" sz="2800" b="0" i="0">
                <a:solidFill>
                  <a:srgbClr val="757575"/>
                </a:solidFill>
                <a:latin typeface="+mn-lt"/>
              </a:rPr>
              <a:t>Análise de Desvios: Principais Itens por Valor Orçado</a:t>
            </a:r>
          </a:p>
        </c:rich>
      </c:tx>
      <c:layout>
        <c:manualLayout>
          <c:xMode val="edge"/>
          <c:yMode val="edge"/>
          <c:x val="0.26755873164586341"/>
          <c:y val="1.661409732710415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3082860532844356"/>
          <c:y val="0.11842338103963419"/>
          <c:w val="0.85420534761921885"/>
          <c:h val="0.69094495363474506"/>
        </c:manualLayout>
      </c:layout>
      <c:lineChart>
        <c:grouping val="standard"/>
        <c:varyColors val="1"/>
        <c:ser>
          <c:idx val="0"/>
          <c:order val="0"/>
          <c:tx>
            <c:v>Valores de NFs</c:v>
          </c:tx>
          <c:spPr>
            <a:ln w="28575" cmpd="sng">
              <a:solidFill>
                <a:schemeClr val="accent1"/>
              </a:solidFill>
            </a:ln>
          </c:spPr>
          <c:marker>
            <c:symbol val="circle"/>
            <c:size val="5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cat>
            <c:strRef>
              <c:f>GRÁFICOS!$C$133:$C$142</c:f>
              <c:strCache>
                <c:ptCount val="10"/>
                <c:pt idx="0">
                  <c:v>INSTALAÇÕES ELÉTRICAS</c:v>
                </c:pt>
                <c:pt idx="1">
                  <c:v>SISTEMA DE AR CONDICIONADO, VENTILAÇÃO E EXAUSTÃO MECÂNICA</c:v>
                </c:pt>
                <c:pt idx="2">
                  <c:v>ESQUADRIAS</c:v>
                </c:pt>
                <c:pt idx="3">
                  <c:v>SUPREESTRUTURA</c:v>
                </c:pt>
                <c:pt idx="4">
                  <c:v>GERENCIAMENTO DE PROJETOS E OBRAS</c:v>
                </c:pt>
                <c:pt idx="5">
                  <c:v>URBANIZAÇÃO E DRENAGEM</c:v>
                </c:pt>
                <c:pt idx="6">
                  <c:v>SISTEMAS ELETRÔNICOS</c:v>
                </c:pt>
                <c:pt idx="7">
                  <c:v>INSTALAÇÕES HIDRÁULICAS</c:v>
                </c:pt>
                <c:pt idx="8">
                  <c:v>PISOS</c:v>
                </c:pt>
                <c:pt idx="9">
                  <c:v>ALVENARIAS E DIVISÓRIAS</c:v>
                </c:pt>
              </c:strCache>
            </c:strRef>
          </c:cat>
          <c:val>
            <c:numRef>
              <c:f>GRÁFICOS!$D$133:$D$142</c:f>
              <c:numCache>
                <c:formatCode>[$R$ -416]#,##0.00</c:formatCode>
                <c:ptCount val="10"/>
                <c:pt idx="0">
                  <c:v>21481715.875333339</c:v>
                </c:pt>
                <c:pt idx="1">
                  <c:v>23762403.079999991</c:v>
                </c:pt>
                <c:pt idx="2">
                  <c:v>24444373.16</c:v>
                </c:pt>
                <c:pt idx="3">
                  <c:v>22896913.112333346</c:v>
                </c:pt>
                <c:pt idx="4">
                  <c:v>14742460.220000003</c:v>
                </c:pt>
                <c:pt idx="5">
                  <c:v>8979196.9663333353</c:v>
                </c:pt>
                <c:pt idx="6">
                  <c:v>8675005.5299999993</c:v>
                </c:pt>
                <c:pt idx="7">
                  <c:v>9500460.6133333314</c:v>
                </c:pt>
                <c:pt idx="8">
                  <c:v>6282919.4796666671</c:v>
                </c:pt>
                <c:pt idx="9">
                  <c:v>7288590.3730000006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3B3-450E-9313-C0729B2DACBF}"/>
            </c:ext>
          </c:extLst>
        </c:ser>
        <c:ser>
          <c:idx val="1"/>
          <c:order val="1"/>
          <c:tx>
            <c:v>Orçamento (R$)</c:v>
          </c:tx>
          <c:spPr>
            <a:ln w="28575" cmpd="sng">
              <a:solidFill>
                <a:schemeClr val="accent6"/>
              </a:solidFill>
            </a:ln>
          </c:spPr>
          <c:marker>
            <c:symbol val="circle"/>
            <c:size val="5"/>
            <c:spPr>
              <a:solidFill>
                <a:schemeClr val="accent6"/>
              </a:solidFill>
              <a:ln cmpd="sng">
                <a:solidFill>
                  <a:schemeClr val="accent6"/>
                </a:solidFill>
              </a:ln>
            </c:spPr>
          </c:marker>
          <c:cat>
            <c:strRef>
              <c:f>GRÁFICOS!$C$133:$C$142</c:f>
              <c:strCache>
                <c:ptCount val="10"/>
                <c:pt idx="0">
                  <c:v>INSTALAÇÕES ELÉTRICAS</c:v>
                </c:pt>
                <c:pt idx="1">
                  <c:v>SISTEMA DE AR CONDICIONADO, VENTILAÇÃO E EXAUSTÃO MECÂNICA</c:v>
                </c:pt>
                <c:pt idx="2">
                  <c:v>ESQUADRIAS</c:v>
                </c:pt>
                <c:pt idx="3">
                  <c:v>SUPREESTRUTURA</c:v>
                </c:pt>
                <c:pt idx="4">
                  <c:v>GERENCIAMENTO DE PROJETOS E OBRAS</c:v>
                </c:pt>
                <c:pt idx="5">
                  <c:v>URBANIZAÇÃO E DRENAGEM</c:v>
                </c:pt>
                <c:pt idx="6">
                  <c:v>SISTEMAS ELETRÔNICOS</c:v>
                </c:pt>
                <c:pt idx="7">
                  <c:v>INSTALAÇÕES HIDRÁULICAS</c:v>
                </c:pt>
                <c:pt idx="8">
                  <c:v>PISOS</c:v>
                </c:pt>
                <c:pt idx="9">
                  <c:v>ALVENARIAS E DIVISÓRIAS</c:v>
                </c:pt>
              </c:strCache>
            </c:strRef>
          </c:cat>
          <c:val>
            <c:numRef>
              <c:f>GRÁFICOS!$E$133:$E$142</c:f>
              <c:numCache>
                <c:formatCode>_-"R$"\ * #,##0.00_-;\-"R$"\ * #,##0.00_-;_-"R$"\ * "-"??_-;_-@</c:formatCode>
                <c:ptCount val="10"/>
                <c:pt idx="0">
                  <c:v>29703163.670000002</c:v>
                </c:pt>
                <c:pt idx="1">
                  <c:v>25333700</c:v>
                </c:pt>
                <c:pt idx="2">
                  <c:v>24994276.579999998</c:v>
                </c:pt>
                <c:pt idx="3">
                  <c:v>21650143.16</c:v>
                </c:pt>
                <c:pt idx="4">
                  <c:v>14181850.93</c:v>
                </c:pt>
                <c:pt idx="5">
                  <c:v>12437523.460000001</c:v>
                </c:pt>
                <c:pt idx="6">
                  <c:v>9262399.6400000006</c:v>
                </c:pt>
                <c:pt idx="7">
                  <c:v>7712863.8899999997</c:v>
                </c:pt>
                <c:pt idx="8">
                  <c:v>7287640.5999999996</c:v>
                </c:pt>
                <c:pt idx="9">
                  <c:v>7220234.75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3B3-450E-9313-C0729B2DAC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52355310"/>
        <c:axId val="236049216"/>
      </c:lineChart>
      <c:catAx>
        <c:axId val="165235531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pt-BR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sz="1000" b="0" i="0">
                <a:solidFill>
                  <a:srgbClr val="000000"/>
                </a:solidFill>
                <a:latin typeface="+mn-lt"/>
              </a:defRPr>
            </a:pPr>
            <a:endParaRPr lang="pt-BR"/>
          </a:p>
        </c:txPr>
        <c:crossAx val="236049216"/>
        <c:crosses val="autoZero"/>
        <c:auto val="1"/>
        <c:lblAlgn val="ctr"/>
        <c:lblOffset val="100"/>
        <c:noMultiLvlLbl val="1"/>
      </c:catAx>
      <c:valAx>
        <c:axId val="236049216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pt-BR"/>
              </a:p>
            </c:rich>
          </c:tx>
          <c:overlay val="0"/>
        </c:title>
        <c:numFmt formatCode="[$R$ -416]#,##0.00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sz="1200" b="0" i="0">
                <a:solidFill>
                  <a:srgbClr val="000000"/>
                </a:solidFill>
                <a:latin typeface="+mn-lt"/>
              </a:defRPr>
            </a:pPr>
            <a:endParaRPr lang="pt-BR"/>
          </a:p>
        </c:txPr>
        <c:crossAx val="1652355310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33300287128538464"/>
          <c:y val="0.90820571341625778"/>
        </c:manualLayout>
      </c:layout>
      <c:overlay val="0"/>
      <c:txPr>
        <a:bodyPr/>
        <a:lstStyle/>
        <a:p>
          <a:pPr lvl="0">
            <a:defRPr sz="1600" b="0" i="0">
              <a:solidFill>
                <a:srgbClr val="1A1A1A"/>
              </a:solidFill>
              <a:latin typeface="+mn-lt"/>
            </a:defRPr>
          </a:pPr>
          <a:endParaRPr lang="pt-BR"/>
        </a:p>
      </c:txPr>
    </c:legend>
    <c:plotVisOnly val="1"/>
    <c:dispBlanksAs val="zero"/>
    <c:showDLblsOverMax val="1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1"/>
  <c:style val="2"/>
  <c:chart>
    <c:title>
      <c:tx>
        <c:rich>
          <a:bodyPr/>
          <a:lstStyle/>
          <a:p>
            <a:pPr lvl="0">
              <a:defRPr sz="2000" b="0" i="0">
                <a:solidFill>
                  <a:srgbClr val="757575"/>
                </a:solidFill>
                <a:latin typeface="Aptos Narrow"/>
              </a:defRPr>
            </a:pPr>
            <a:r>
              <a:rPr lang="pt-BR" sz="2000" b="0" i="0">
                <a:solidFill>
                  <a:srgbClr val="757575"/>
                </a:solidFill>
                <a:latin typeface="Aptos Narrow"/>
              </a:rPr>
              <a:t>Avanço de Notas Fiscais  - Instalações</a:t>
            </a:r>
          </a:p>
        </c:rich>
      </c:tx>
      <c:layout>
        <c:manualLayout>
          <c:xMode val="edge"/>
          <c:yMode val="edge"/>
          <c:x val="0.31746754940826755"/>
          <c:y val="1.0757953091933269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39677838603319826"/>
          <c:y val="0.11503736070981016"/>
          <c:w val="0.58746685746886551"/>
          <c:h val="0.7610727576207702"/>
        </c:manualLayout>
      </c:layout>
      <c:barChart>
        <c:barDir val="bar"/>
        <c:grouping val="clustered"/>
        <c:varyColors val="1"/>
        <c:ser>
          <c:idx val="0"/>
          <c:order val="0"/>
          <c:tx>
            <c:v>INSTALAÇÕES</c:v>
          </c:tx>
          <c:spPr>
            <a:solidFill>
              <a:srgbClr val="4472C4"/>
            </a:solidFill>
            <a:ln cmpd="sng">
              <a:solidFill>
                <a:srgbClr val="000000"/>
              </a:solidFill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1800" b="0" i="0">
                    <a:solidFill>
                      <a:schemeClr val="bg1"/>
                    </a:solidFill>
                    <a:latin typeface="Aptos Narrow"/>
                  </a:defRPr>
                </a:pPr>
                <a:endParaRPr lang="pt-B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'RESUMO BIMESTRAL'!$B$36:$B$39</c:f>
              <c:strCache>
                <c:ptCount val="4"/>
                <c:pt idx="0">
                  <c:v>INSTALAÇÕES ELÉTRICAS</c:v>
                </c:pt>
                <c:pt idx="1">
                  <c:v>SISTEMAS ELETRÔNICOS</c:v>
                </c:pt>
                <c:pt idx="2">
                  <c:v>INSTALAÇÕES HIDRÁULICAS</c:v>
                </c:pt>
                <c:pt idx="3">
                  <c:v>SISTEMA DE AR CONDICIONADO, VENTILAÇÃO E EXAUSTÃO MECÂNICA</c:v>
                </c:pt>
              </c:strCache>
            </c:strRef>
          </c:cat>
          <c:val>
            <c:numRef>
              <c:f>'RESUMO BIMESTRAL'!$D$36:$D$39</c:f>
              <c:numCache>
                <c:formatCode>0%</c:formatCode>
                <c:ptCount val="4"/>
                <c:pt idx="0">
                  <c:v>0.723213059524354</c:v>
                </c:pt>
                <c:pt idx="1">
                  <c:v>0.93658294471949588</c:v>
                </c:pt>
                <c:pt idx="2">
                  <c:v>1.2317682185019516</c:v>
                </c:pt>
                <c:pt idx="3">
                  <c:v>0.93797601929445718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EACD-454A-9731-35A388464F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99147"/>
        <c:axId val="685208456"/>
      </c:barChart>
      <c:catAx>
        <c:axId val="4899147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pt-BR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sz="1400" b="0" i="0">
                <a:solidFill>
                  <a:srgbClr val="000000"/>
                </a:solidFill>
                <a:latin typeface="Aptos Narrow"/>
              </a:defRPr>
            </a:pPr>
            <a:endParaRPr lang="pt-BR"/>
          </a:p>
        </c:txPr>
        <c:crossAx val="685208456"/>
        <c:crosses val="autoZero"/>
        <c:auto val="1"/>
        <c:lblAlgn val="ctr"/>
        <c:lblOffset val="100"/>
        <c:noMultiLvlLbl val="1"/>
      </c:catAx>
      <c:valAx>
        <c:axId val="6852084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pt-BR"/>
              </a:p>
            </c:rich>
          </c:tx>
          <c:overlay val="0"/>
        </c:title>
        <c:numFmt formatCode="0%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pt-BR"/>
          </a:p>
        </c:txPr>
        <c:crossAx val="4899147"/>
        <c:crosses val="max"/>
        <c:crossBetween val="between"/>
      </c:valAx>
    </c:plotArea>
    <c:plotVisOnly val="1"/>
    <c:dispBlanksAs val="zero"/>
    <c:showDLblsOverMax val="1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1"/>
  <c:style val="2"/>
  <c:chart>
    <c:title>
      <c:tx>
        <c:rich>
          <a:bodyPr/>
          <a:lstStyle/>
          <a:p>
            <a:pPr lvl="0" algn="ctr" rtl="0">
              <a:defRPr lang="pt-BR" sz="2000" b="0" i="0" u="none" strike="noStrike" kern="1200" baseline="0">
                <a:solidFill>
                  <a:srgbClr val="757575"/>
                </a:solidFill>
                <a:latin typeface="Aptos Narrow"/>
                <a:ea typeface="+mn-ea"/>
                <a:cs typeface="+mn-cs"/>
              </a:defRPr>
            </a:pPr>
            <a:r>
              <a:rPr lang="pt-BR" sz="2000" b="0" i="0" u="none" strike="noStrike" kern="1200" baseline="0">
                <a:solidFill>
                  <a:srgbClr val="757575"/>
                </a:solidFill>
                <a:latin typeface="Aptos Narrow"/>
                <a:ea typeface="+mn-ea"/>
                <a:cs typeface="+mn-cs"/>
              </a:rPr>
              <a:t>Avanço de Notas Fiscais - Serviços Técnicos </a:t>
            </a:r>
          </a:p>
        </c:rich>
      </c:tx>
      <c:layout>
        <c:manualLayout>
          <c:xMode val="edge"/>
          <c:yMode val="edge"/>
          <c:x val="0.29554029123820114"/>
          <c:y val="2.297498451161479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39479504000617693"/>
          <c:y val="0.20320631407645054"/>
          <c:w val="0.583956581040324"/>
          <c:h val="0.68320253908098427"/>
        </c:manualLayout>
      </c:layout>
      <c:barChart>
        <c:barDir val="bar"/>
        <c:grouping val="clustered"/>
        <c:varyColors val="1"/>
        <c:ser>
          <c:idx val="0"/>
          <c:order val="0"/>
          <c:tx>
            <c:v>SERVIÇOS TÉCNICOS | DESPESAS OPERACIONAIS</c:v>
          </c:tx>
          <c:spPr>
            <a:solidFill>
              <a:srgbClr val="4472C4"/>
            </a:solidFill>
            <a:ln cmpd="sng">
              <a:solidFill>
                <a:srgbClr val="000000"/>
              </a:solidFill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1800" b="0" i="0">
                    <a:solidFill>
                      <a:schemeClr val="bg1"/>
                    </a:solidFill>
                    <a:latin typeface="Aptos Narrow"/>
                  </a:defRPr>
                </a:pPr>
                <a:endParaRPr lang="pt-B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'RESUMO BIMESTRAL'!$B$9:$B$11</c:f>
              <c:strCache>
                <c:ptCount val="3"/>
                <c:pt idx="0">
                  <c:v>SERVIÇOS TÉCNICOS</c:v>
                </c:pt>
                <c:pt idx="1">
                  <c:v>IMPLANTAÇÃO E OPERAÇÃO DE CANTEIRO</c:v>
                </c:pt>
                <c:pt idx="2">
                  <c:v>OUTROS CUSTOS</c:v>
                </c:pt>
              </c:strCache>
            </c:strRef>
          </c:cat>
          <c:val>
            <c:numRef>
              <c:f>'RESUMO BIMESTRAL'!$D$9:$D$11</c:f>
              <c:numCache>
                <c:formatCode>0%</c:formatCode>
                <c:ptCount val="3"/>
                <c:pt idx="0">
                  <c:v>1.1962769147107155</c:v>
                </c:pt>
                <c:pt idx="1">
                  <c:v>1.2839971345792773</c:v>
                </c:pt>
                <c:pt idx="2">
                  <c:v>2.865282804659508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EEC1-45A9-8DAD-A982FE4725BB}"/>
            </c:ext>
          </c:extLst>
        </c:ser>
        <c:ser>
          <c:idx val="1"/>
          <c:order val="1"/>
          <c:invertIfNegative val="1"/>
          <c:cat>
            <c:strRef>
              <c:f>'RESUMO BIMESTRAL'!$B$9:$B$11</c:f>
              <c:strCache>
                <c:ptCount val="3"/>
                <c:pt idx="0">
                  <c:v>SERVIÇOS TÉCNICOS</c:v>
                </c:pt>
                <c:pt idx="1">
                  <c:v>IMPLANTAÇÃO E OPERAÇÃO DE CANTEIRO</c:v>
                </c:pt>
                <c:pt idx="2">
                  <c:v>OUTROS CUSTOS</c:v>
                </c:pt>
              </c:strCache>
            </c:strRef>
          </c:cat>
          <c:val>
            <c:numRef>
              <c:f>'RESUMO BIMESTRAL'!$B$9:$B$11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C1-45A9-8DAD-A982FE4725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1887452"/>
        <c:axId val="331248524"/>
      </c:barChart>
      <c:catAx>
        <c:axId val="2051887452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pt-BR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sz="1600" b="0" i="0">
                <a:solidFill>
                  <a:srgbClr val="000000"/>
                </a:solidFill>
                <a:latin typeface="Aptos Narrow"/>
              </a:defRPr>
            </a:pPr>
            <a:endParaRPr lang="pt-BR"/>
          </a:p>
        </c:txPr>
        <c:crossAx val="331248524"/>
        <c:crosses val="autoZero"/>
        <c:auto val="1"/>
        <c:lblAlgn val="ctr"/>
        <c:lblOffset val="100"/>
        <c:noMultiLvlLbl val="1"/>
      </c:catAx>
      <c:valAx>
        <c:axId val="33124852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pt-BR"/>
              </a:p>
            </c:rich>
          </c:tx>
          <c:overlay val="0"/>
        </c:title>
        <c:numFmt formatCode="0%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pt-BR"/>
          </a:p>
        </c:txPr>
        <c:crossAx val="2051887452"/>
        <c:crosses val="max"/>
        <c:crossBetween val="between"/>
      </c:valAx>
    </c:plotArea>
    <c:plotVisOnly val="1"/>
    <c:dispBlanksAs val="zero"/>
    <c:showDLblsOverMax val="1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1"/>
  <c:style val="2"/>
  <c:chart>
    <c:title>
      <c:tx>
        <c:rich>
          <a:bodyPr/>
          <a:lstStyle/>
          <a:p>
            <a:pPr lvl="0">
              <a:defRPr sz="1400" b="1" i="0">
                <a:solidFill>
                  <a:srgbClr val="595959"/>
                </a:solidFill>
                <a:latin typeface="+mn-lt"/>
              </a:defRPr>
            </a:pPr>
            <a:r>
              <a:rPr lang="pt-BR" sz="1400" b="1" i="0">
                <a:solidFill>
                  <a:srgbClr val="595959"/>
                </a:solidFill>
                <a:latin typeface="+mn-lt"/>
              </a:rPr>
              <a:t>INSTALAÇÕES</a:t>
            </a:r>
          </a:p>
        </c:rich>
      </c:tx>
      <c:overlay val="0"/>
    </c:title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434343"/>
              </a:solidFill>
            </c:spPr>
            <c:extLst>
              <c:ext xmlns:c16="http://schemas.microsoft.com/office/drawing/2014/chart" uri="{C3380CC4-5D6E-409C-BE32-E72D297353CC}">
                <c16:uniqueId val="{00000001-3A6F-4981-9C60-460591F9655B}"/>
              </c:ext>
            </c:extLst>
          </c:dPt>
          <c:dPt>
            <c:idx val="1"/>
            <c:bubble3D val="0"/>
            <c:spPr>
              <a:solidFill>
                <a:srgbClr val="B7B7B7"/>
              </a:solidFill>
            </c:spPr>
            <c:extLst>
              <c:ext xmlns:c16="http://schemas.microsoft.com/office/drawing/2014/chart" uri="{C3380CC4-5D6E-409C-BE32-E72D297353CC}">
                <c16:uniqueId val="{00000003-3A6F-4981-9C60-460591F9655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solidFill>
                      <a:schemeClr val="bg1"/>
                    </a:solidFill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'RESUMO BIMESTRAL'!$B$34:$B$35</c:f>
              <c:strCache>
                <c:ptCount val="1"/>
                <c:pt idx="0">
                  <c:v>INSTALAÇÕES</c:v>
                </c:pt>
              </c:strCache>
            </c:strRef>
          </c:cat>
          <c:val>
            <c:numRef>
              <c:f>'RESUMO BIMESTRAL'!$D$34:$D$35</c:f>
              <c:numCache>
                <c:formatCode>0%</c:formatCode>
                <c:ptCount val="1"/>
                <c:pt idx="0">
                  <c:v>0.88067923507565349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A6F-4981-9C60-460591F9655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55"/>
      </c:doughnutChart>
    </c:plotArea>
    <c:plotVisOnly val="1"/>
    <c:dispBlanksAs val="zero"/>
    <c:showDLblsOverMax val="1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1"/>
  <c:style val="2"/>
  <c:chart>
    <c:title>
      <c:tx>
        <c:rich>
          <a:bodyPr/>
          <a:lstStyle/>
          <a:p>
            <a:pPr>
              <a:defRPr lang="pt-BR" sz="1400" b="1" i="0" u="none" strike="noStrike" kern="1200" baseline="0">
                <a:solidFill>
                  <a:srgbClr val="595959"/>
                </a:solidFill>
                <a:latin typeface="+mn-lt"/>
                <a:ea typeface="+mn-ea"/>
                <a:cs typeface="+mn-cs"/>
              </a:defRPr>
            </a:pPr>
            <a:r>
              <a:rPr lang="pt-BR" sz="1400" b="1" i="0" u="none" strike="noStrike" kern="1200" baseline="0">
                <a:solidFill>
                  <a:srgbClr val="595959"/>
                </a:solidFill>
                <a:latin typeface="+mn-lt"/>
                <a:ea typeface="+mn-ea"/>
                <a:cs typeface="+mn-cs"/>
              </a:rPr>
              <a:t>GERENCIAMENTO DE OBRAS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3292497058557335"/>
          <c:y val="0.23641048902712983"/>
          <c:w val="0.54794352430084181"/>
          <c:h val="0.65386080870917584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434343"/>
              </a:solidFill>
            </c:spPr>
            <c:extLst>
              <c:ext xmlns:c16="http://schemas.microsoft.com/office/drawing/2014/chart" uri="{C3380CC4-5D6E-409C-BE32-E72D297353CC}">
                <c16:uniqueId val="{00000001-8B9E-4C04-BAD1-BD9CDF36B279}"/>
              </c:ext>
            </c:extLst>
          </c:dPt>
          <c:dPt>
            <c:idx val="1"/>
            <c:bubble3D val="0"/>
            <c:spPr>
              <a:solidFill>
                <a:srgbClr val="B7B7B7"/>
              </a:solidFill>
            </c:spPr>
            <c:extLst>
              <c:ext xmlns:c16="http://schemas.microsoft.com/office/drawing/2014/chart" uri="{C3380CC4-5D6E-409C-BE32-E72D297353CC}">
                <c16:uniqueId val="{00000003-8B9E-4C04-BAD1-BD9CDF36B279}"/>
              </c:ext>
            </c:extLst>
          </c:dPt>
          <c:cat>
            <c:strRef>
              <c:f>'RESUMO BIMESTRAL'!$B$40:$B$41</c:f>
              <c:strCache>
                <c:ptCount val="1"/>
                <c:pt idx="0">
                  <c:v>GERENCIAMENTO DE PROJETOS E OBRAS</c:v>
                </c:pt>
              </c:strCache>
            </c:strRef>
          </c:cat>
          <c:val>
            <c:numRef>
              <c:f>'RESUMO BIMESTRAL'!$D$40:$D$41</c:f>
              <c:numCache>
                <c:formatCode>0%</c:formatCode>
                <c:ptCount val="1"/>
                <c:pt idx="0">
                  <c:v>1.0395300509621139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B9E-4C04-BAD1-BD9CDF36B2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5"/>
      </c:doughnutChart>
    </c:plotArea>
    <c:plotVisOnly val="1"/>
    <c:dispBlanksAs val="zero"/>
    <c:showDLblsOverMax val="1"/>
  </c:chart>
  <c:txPr>
    <a:bodyPr/>
    <a:lstStyle/>
    <a:p>
      <a:pPr>
        <a:defRPr lang="en-US" sz="1000" b="0" i="0" u="none" strike="noStrike" kern="1200" baseline="0">
          <a:solidFill>
            <a:schemeClr val="tx1"/>
          </a:solidFill>
          <a:latin typeface="+mn-lt"/>
          <a:ea typeface="+mn-ea"/>
          <a:cs typeface="+mn-cs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1"/>
  <c:style val="2"/>
  <c:chart>
    <c:title>
      <c:tx>
        <c:rich>
          <a:bodyPr/>
          <a:lstStyle/>
          <a:p>
            <a:pPr>
              <a:defRPr lang="pt-BR" sz="1400" b="1" i="0" u="none" strike="noStrike" kern="1200" baseline="0">
                <a:solidFill>
                  <a:srgbClr val="595959"/>
                </a:solidFill>
                <a:latin typeface="+mn-lt"/>
                <a:ea typeface="+mn-ea"/>
                <a:cs typeface="+mn-cs"/>
              </a:defRPr>
            </a:pPr>
            <a:r>
              <a:rPr lang="pt-BR" sz="1400" b="1" i="0" u="none" strike="noStrike" kern="1200" baseline="0">
                <a:solidFill>
                  <a:srgbClr val="595959"/>
                </a:solidFill>
                <a:latin typeface="+mn-lt"/>
                <a:ea typeface="+mn-ea"/>
                <a:cs typeface="+mn-cs"/>
              </a:rPr>
              <a:t>SERVIÇOS TÉCNICOS | DESPESAS OPERACIONAIS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5855852583522798"/>
          <c:y val="0.22732885722324028"/>
          <c:w val="0.66610063485613291"/>
          <c:h val="0.66931710173138781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434343"/>
              </a:solidFill>
            </c:spPr>
            <c:extLst>
              <c:ext xmlns:c16="http://schemas.microsoft.com/office/drawing/2014/chart" uri="{C3380CC4-5D6E-409C-BE32-E72D297353CC}">
                <c16:uniqueId val="{00000001-274D-4B3E-900A-638E20A18BC9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2-274D-4B3E-900A-638E20A18BC9}"/>
              </c:ext>
            </c:extLst>
          </c:dPt>
          <c:cat>
            <c:strRef>
              <c:f>'RESUMO BIMESTRAL'!$D$5:$D$6</c:f>
              <c:strCache>
                <c:ptCount val="1"/>
                <c:pt idx="0">
                  <c:v>%</c:v>
                </c:pt>
              </c:strCache>
            </c:strRef>
          </c:cat>
          <c:val>
            <c:numRef>
              <c:f>'RESUMO BIMESTRAL'!$D$7:$D$8</c:f>
              <c:numCache>
                <c:formatCode>0%</c:formatCode>
                <c:ptCount val="1"/>
                <c:pt idx="0">
                  <c:v>1.4568770905484782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74D-4B3E-900A-638E20A18B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5"/>
      </c:doughnutChart>
    </c:plotArea>
    <c:plotVisOnly val="1"/>
    <c:dispBlanksAs val="zero"/>
    <c:showDLblsOverMax val="1"/>
  </c:chart>
  <c:txPr>
    <a:bodyPr/>
    <a:lstStyle/>
    <a:p>
      <a:pPr>
        <a:defRPr lang="en-US" sz="1000" b="0" i="0" u="none" strike="noStrike" kern="1200" baseline="0">
          <a:solidFill>
            <a:schemeClr val="tx1"/>
          </a:solidFill>
          <a:latin typeface="+mn-lt"/>
          <a:ea typeface="+mn-ea"/>
          <a:cs typeface="+mn-cs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1"/>
  <c:style val="2"/>
  <c:chart>
    <c:title>
      <c:tx>
        <c:rich>
          <a:bodyPr/>
          <a:lstStyle/>
          <a:p>
            <a:pPr lvl="0">
              <a:defRPr sz="1400" b="1" i="0">
                <a:solidFill>
                  <a:srgbClr val="595959"/>
                </a:solidFill>
                <a:latin typeface="+mn-lt"/>
              </a:defRPr>
            </a:pPr>
            <a:r>
              <a:rPr lang="pt-BR" sz="1400" b="1" i="0">
                <a:solidFill>
                  <a:srgbClr val="595959"/>
                </a:solidFill>
                <a:latin typeface="+mn-lt"/>
              </a:rPr>
              <a:t>OBRAS CIVIS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505615652107675"/>
          <c:y val="0.18647474974625153"/>
          <c:w val="0.6215214324673729"/>
          <c:h val="0.65707373292895654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434343"/>
              </a:solidFill>
            </c:spPr>
            <c:extLst>
              <c:ext xmlns:c16="http://schemas.microsoft.com/office/drawing/2014/chart" uri="{C3380CC4-5D6E-409C-BE32-E72D297353CC}">
                <c16:uniqueId val="{00000001-3370-478E-B7D9-93EC5B06263C}"/>
              </c:ext>
            </c:extLst>
          </c:dPt>
          <c:dPt>
            <c:idx val="1"/>
            <c:bubble3D val="0"/>
            <c:spPr>
              <a:solidFill>
                <a:srgbClr val="B7B7B7"/>
              </a:solidFill>
            </c:spPr>
            <c:extLst>
              <c:ext xmlns:c16="http://schemas.microsoft.com/office/drawing/2014/chart" uri="{C3380CC4-5D6E-409C-BE32-E72D297353CC}">
                <c16:uniqueId val="{00000003-3370-478E-B7D9-93EC5B06263C}"/>
              </c:ext>
            </c:extLst>
          </c:dPt>
          <c:dLbls>
            <c:dLbl>
              <c:idx val="0"/>
              <c:spPr/>
              <c:txPr>
                <a:bodyPr/>
                <a:lstStyle/>
                <a:p>
                  <a:pPr lvl="0">
                    <a:defRPr b="1" i="0">
                      <a:solidFill>
                        <a:schemeClr val="bg1"/>
                      </a:solidFill>
                    </a:defRPr>
                  </a:pPr>
                  <a:endParaRPr lang="pt-BR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3370-478E-B7D9-93EC5B06263C}"/>
                </c:ext>
              </c:extLst>
            </c:dLbl>
            <c:dLbl>
              <c:idx val="1"/>
              <c:spPr/>
              <c:txPr>
                <a:bodyPr/>
                <a:lstStyle/>
                <a:p>
                  <a:pPr lvl="0">
                    <a:defRPr b="1" i="0">
                      <a:solidFill>
                        <a:schemeClr val="bg1"/>
                      </a:solidFill>
                    </a:defRPr>
                  </a:pPr>
                  <a:endParaRPr lang="pt-BR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3370-478E-B7D9-93EC5B06263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solidFill>
                      <a:schemeClr val="bg1"/>
                    </a:solidFill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'RESUMO BIMESTRAL'!$B$12:$B$14</c:f>
              <c:strCache>
                <c:ptCount val="2"/>
                <c:pt idx="0">
                  <c:v>OBRA CIVIL</c:v>
                </c:pt>
                <c:pt idx="1">
                  <c:v>SERVIÇOS PRELIMINARES DE TERRAPLANAGEM</c:v>
                </c:pt>
              </c:strCache>
            </c:strRef>
          </c:cat>
          <c:val>
            <c:numRef>
              <c:f>'RESUMO BIMESTRAL'!$D$12:$D$13</c:f>
              <c:numCache>
                <c:formatCode>0%</c:formatCode>
                <c:ptCount val="1"/>
                <c:pt idx="0">
                  <c:v>0.92890533925989049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370-478E-B7D9-93EC5B0626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5"/>
      </c:doughnutChart>
    </c:plotArea>
    <c:plotVisOnly val="1"/>
    <c:dispBlanksAs val="zero"/>
    <c:showDLblsOverMax val="1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1"/>
  <c:style val="2"/>
  <c:chart>
    <c:title>
      <c:tx>
        <c:rich>
          <a:bodyPr/>
          <a:lstStyle/>
          <a:p>
            <a:pPr lvl="0">
              <a:defRPr sz="1200" b="1" i="0">
                <a:solidFill>
                  <a:srgbClr val="757575"/>
                </a:solidFill>
                <a:latin typeface="+mn-lt"/>
              </a:defRPr>
            </a:pPr>
            <a:r>
              <a:rPr lang="pt-BR" sz="1200" b="1" i="0">
                <a:solidFill>
                  <a:srgbClr val="757575"/>
                </a:solidFill>
                <a:latin typeface="+mn-lt"/>
              </a:rPr>
              <a:t>RELAÇÃO DE NOTAS EMITIDAS COM OS ORÇAMENTOS EM: GERENCIAMENTO DE PROJETOS E OBRAS</a:t>
            </a:r>
          </a:p>
        </c:rich>
      </c:tx>
      <c:layout>
        <c:manualLayout>
          <c:xMode val="edge"/>
          <c:yMode val="edge"/>
          <c:x val="0.27598553603809078"/>
          <c:y val="1.261267888959135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1797349972005691"/>
          <c:y val="0.11668153438989938"/>
          <c:w val="0.87156140821634831"/>
          <c:h val="0.69627782526539073"/>
        </c:manualLayout>
      </c:layout>
      <c:barChart>
        <c:barDir val="col"/>
        <c:grouping val="clustered"/>
        <c:varyColors val="1"/>
        <c:ser>
          <c:idx val="0"/>
          <c:order val="0"/>
          <c:tx>
            <c:v>Valores de NFs</c:v>
          </c:tx>
          <c:spPr>
            <a:solidFill>
              <a:srgbClr val="4472C4"/>
            </a:solidFill>
            <a:ln cmpd="sng">
              <a:solidFill>
                <a:srgbClr val="000000"/>
              </a:solidFill>
            </a:ln>
          </c:spPr>
          <c:invertIfNegative val="1"/>
          <c:val>
            <c:numRef>
              <c:f>'RESUMO BIMESTRAL'!$C$42</c:f>
              <c:numCache>
                <c:formatCode>[$R$ -416]#,##0.00</c:formatCode>
                <c:ptCount val="1"/>
                <c:pt idx="0">
                  <c:v>14742460.220000003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'RESUMO BIMESTRAL'!$B$42</c15:sqref>
                        </c15:formulaRef>
                      </c:ext>
                    </c:extLst>
                    <c:strCache>
                      <c:ptCount val="1"/>
                      <c:pt idx="0">
                        <c:v>GERENCIAMENTO DE PROJETOS E OBRAS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0-B55B-4B22-9E43-905E39FA0AD9}"/>
            </c:ext>
          </c:extLst>
        </c:ser>
        <c:ser>
          <c:idx val="1"/>
          <c:order val="1"/>
          <c:tx>
            <c:v>Orçamento (R$)</c:v>
          </c:tx>
          <c:spPr>
            <a:solidFill>
              <a:srgbClr val="FFC000"/>
            </a:solidFill>
            <a:ln cmpd="sng">
              <a:solidFill>
                <a:srgbClr val="000000"/>
              </a:solidFill>
            </a:ln>
          </c:spPr>
          <c:invertIfNegative val="1"/>
          <c:val>
            <c:numRef>
              <c:f>'RESUMO BIMESTRAL'!$E$42</c:f>
              <c:numCache>
                <c:formatCode>[$R$ -416]#,##0.00</c:formatCode>
                <c:ptCount val="1"/>
                <c:pt idx="0">
                  <c:v>14181850.93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'RESUMO BIMESTRAL'!$B$42</c15:sqref>
                        </c15:formulaRef>
                      </c:ext>
                    </c:extLst>
                    <c:strCache>
                      <c:ptCount val="1"/>
                      <c:pt idx="0">
                        <c:v>GERENCIAMENTO DE PROJETOS E OBRAS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1-B55B-4B22-9E43-905E39FA0A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81"/>
        <c:overlap val="-37"/>
        <c:axId val="1407681035"/>
        <c:axId val="1358317696"/>
      </c:barChart>
      <c:catAx>
        <c:axId val="140768103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pt-BR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 rot="0"/>
          <a:lstStyle/>
          <a:p>
            <a:pPr lvl="0">
              <a:defRPr sz="1200" b="0" i="0">
                <a:solidFill>
                  <a:srgbClr val="000000"/>
                </a:solidFill>
                <a:latin typeface="+mn-lt"/>
              </a:defRPr>
            </a:pPr>
            <a:endParaRPr lang="pt-BR"/>
          </a:p>
        </c:txPr>
        <c:crossAx val="1358317696"/>
        <c:crosses val="autoZero"/>
        <c:auto val="1"/>
        <c:lblAlgn val="ctr"/>
        <c:lblOffset val="100"/>
        <c:noMultiLvlLbl val="1"/>
      </c:catAx>
      <c:valAx>
        <c:axId val="1358317696"/>
        <c:scaling>
          <c:orientation val="minMax"/>
          <c:min val="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pt-BR"/>
              </a:p>
            </c:rich>
          </c:tx>
          <c:overlay val="0"/>
        </c:title>
        <c:numFmt formatCode="[$R$ -416]#,##0.00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sz="1200" b="0" i="0">
                <a:solidFill>
                  <a:srgbClr val="000000"/>
                </a:solidFill>
                <a:latin typeface="+mn-lt"/>
              </a:defRPr>
            </a:pPr>
            <a:endParaRPr lang="pt-BR"/>
          </a:p>
        </c:txPr>
        <c:crossAx val="1407681035"/>
        <c:crosses val="autoZero"/>
        <c:crossBetween val="between"/>
      </c:valAx>
    </c:plotArea>
    <c:legend>
      <c:legendPos val="b"/>
      <c:overlay val="0"/>
      <c:txPr>
        <a:bodyPr/>
        <a:lstStyle/>
        <a:p>
          <a:pPr lvl="0">
            <a:defRPr sz="1600" b="0" i="0">
              <a:solidFill>
                <a:srgbClr val="1A1A1A"/>
              </a:solidFill>
              <a:latin typeface="Arial"/>
            </a:defRPr>
          </a:pPr>
          <a:endParaRPr lang="pt-BR"/>
        </a:p>
      </c:txPr>
    </c:legend>
    <c:plotVisOnly val="1"/>
    <c:dispBlanksAs val="zero"/>
    <c:showDLblsOverMax val="1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1"/>
  <c:style val="2"/>
  <c:chart>
    <c:title>
      <c:tx>
        <c:rich>
          <a:bodyPr/>
          <a:lstStyle/>
          <a:p>
            <a:pPr lvl="0">
              <a:defRPr sz="1200" b="1" i="0">
                <a:solidFill>
                  <a:srgbClr val="757575"/>
                </a:solidFill>
                <a:latin typeface="+mn-lt"/>
              </a:defRPr>
            </a:pPr>
            <a:r>
              <a:rPr lang="pt-BR" sz="1200" b="1" i="0">
                <a:solidFill>
                  <a:srgbClr val="757575"/>
                </a:solidFill>
                <a:latin typeface="+mn-lt"/>
              </a:rPr>
              <a:t>RELAÇÃO DE NOTAS EMITIDAS COM OS ORÇAMENTOS EM: SERVIÇOS TÉCNICOS | DESPESAS OPERACIONAIS</a:t>
            </a:r>
          </a:p>
        </c:rich>
      </c:tx>
      <c:layout>
        <c:manualLayout>
          <c:xMode val="edge"/>
          <c:yMode val="edge"/>
          <c:x val="0.27470196519279039"/>
          <c:y val="2.2268297545157807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0982237074158731"/>
          <c:y val="0.1022225563391642"/>
          <c:w val="0.87993331294736388"/>
          <c:h val="0.75118139797959194"/>
        </c:manualLayout>
      </c:layout>
      <c:barChart>
        <c:barDir val="col"/>
        <c:grouping val="clustered"/>
        <c:varyColors val="1"/>
        <c:ser>
          <c:idx val="0"/>
          <c:order val="0"/>
          <c:tx>
            <c:v>Valores de NFs</c:v>
          </c:tx>
          <c:spPr>
            <a:solidFill>
              <a:srgbClr val="4472C4"/>
            </a:solidFill>
            <a:ln cmpd="sng">
              <a:solidFill>
                <a:srgbClr val="000000"/>
              </a:solidFill>
            </a:ln>
          </c:spPr>
          <c:invertIfNegative val="1"/>
          <c:cat>
            <c:strRef>
              <c:f>'RESUMO BIMESTRAL'!$B$9:$B$11</c:f>
              <c:strCache>
                <c:ptCount val="3"/>
                <c:pt idx="0">
                  <c:v>SERVIÇOS TÉCNICOS</c:v>
                </c:pt>
                <c:pt idx="1">
                  <c:v>IMPLANTAÇÃO E OPERAÇÃO DE CANTEIRO</c:v>
                </c:pt>
                <c:pt idx="2">
                  <c:v>OUTROS CUSTOS</c:v>
                </c:pt>
              </c:strCache>
            </c:strRef>
          </c:cat>
          <c:val>
            <c:numRef>
              <c:f>'RESUMO BIMESTRAL'!$C$9:$C$11</c:f>
              <c:numCache>
                <c:formatCode>[$R$ -416]#,##0.00</c:formatCode>
                <c:ptCount val="3"/>
                <c:pt idx="0">
                  <c:v>2860076.3133333335</c:v>
                </c:pt>
                <c:pt idx="1">
                  <c:v>3862269.8649999956</c:v>
                </c:pt>
                <c:pt idx="2">
                  <c:v>2325480.6300000004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0DA8-40FE-B0BB-635AA8CE51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92216287"/>
        <c:axId val="1448909847"/>
      </c:barChart>
      <c:lineChart>
        <c:grouping val="standard"/>
        <c:varyColors val="0"/>
        <c:ser>
          <c:idx val="1"/>
          <c:order val="1"/>
          <c:tx>
            <c:v>Orçamento (R$)</c:v>
          </c:tx>
          <c:spPr>
            <a:ln w="28575" cmpd="sng">
              <a:solidFill>
                <a:srgbClr val="FFC000"/>
              </a:solidFill>
            </a:ln>
          </c:spPr>
          <c:marker>
            <c:symbol val="dash"/>
            <c:size val="17"/>
            <c:spPr>
              <a:solidFill>
                <a:srgbClr val="FFFF00">
                  <a:alpha val="100000"/>
                </a:srgbClr>
              </a:solidFill>
              <a:ln cmpd="sng">
                <a:solidFill>
                  <a:srgbClr val="FFFF00">
                    <a:alpha val="100000"/>
                  </a:srgbClr>
                </a:solidFill>
              </a:ln>
            </c:spPr>
          </c:marker>
          <c:cat>
            <c:strRef>
              <c:f>'RESUMO BIMESTRAL'!$B$9:$B$11</c:f>
              <c:strCache>
                <c:ptCount val="3"/>
                <c:pt idx="0">
                  <c:v>SERVIÇOS TÉCNICOS</c:v>
                </c:pt>
                <c:pt idx="1">
                  <c:v>IMPLANTAÇÃO E OPERAÇÃO DE CANTEIRO</c:v>
                </c:pt>
                <c:pt idx="2">
                  <c:v>OUTROS CUSTOS</c:v>
                </c:pt>
              </c:strCache>
            </c:strRef>
          </c:cat>
          <c:val>
            <c:numRef>
              <c:f>'RESUMO BIMESTRAL'!$E$9:$E$11</c:f>
              <c:numCache>
                <c:formatCode>[$R$ -416]#,##0.00</c:formatCode>
                <c:ptCount val="3"/>
                <c:pt idx="0">
                  <c:v>2390814.6</c:v>
                </c:pt>
                <c:pt idx="1">
                  <c:v>3008005.05</c:v>
                </c:pt>
                <c:pt idx="2">
                  <c:v>811605.97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0DA8-40FE-B0BB-635AA8CE51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92216287"/>
        <c:axId val="1448909847"/>
      </c:lineChart>
      <c:catAx>
        <c:axId val="189221628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pt-BR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 rot="0"/>
          <a:lstStyle/>
          <a:p>
            <a:pPr lvl="0">
              <a:defRPr sz="1000" b="0" i="0">
                <a:solidFill>
                  <a:srgbClr val="000000"/>
                </a:solidFill>
                <a:latin typeface="+mn-lt"/>
              </a:defRPr>
            </a:pPr>
            <a:endParaRPr lang="pt-BR"/>
          </a:p>
        </c:txPr>
        <c:crossAx val="1448909847"/>
        <c:crosses val="autoZero"/>
        <c:auto val="1"/>
        <c:lblAlgn val="ctr"/>
        <c:lblOffset val="100"/>
        <c:noMultiLvlLbl val="1"/>
      </c:catAx>
      <c:valAx>
        <c:axId val="1448909847"/>
        <c:scaling>
          <c:orientation val="minMax"/>
          <c:min val="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pt-BR"/>
              </a:p>
            </c:rich>
          </c:tx>
          <c:overlay val="0"/>
        </c:title>
        <c:numFmt formatCode="[$R$ -416]#,##0.00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sz="1200" b="0" i="0">
                <a:solidFill>
                  <a:srgbClr val="000000"/>
                </a:solidFill>
                <a:latin typeface="+mn-lt"/>
              </a:defRPr>
            </a:pPr>
            <a:endParaRPr lang="pt-BR"/>
          </a:p>
        </c:txPr>
        <c:crossAx val="1892216287"/>
        <c:crosses val="autoZero"/>
        <c:crossBetween val="between"/>
      </c:valAx>
    </c:plotArea>
    <c:legend>
      <c:legendPos val="b"/>
      <c:overlay val="0"/>
      <c:txPr>
        <a:bodyPr/>
        <a:lstStyle/>
        <a:p>
          <a:pPr lvl="0">
            <a:defRPr sz="1600" b="0" i="0">
              <a:solidFill>
                <a:srgbClr val="1A1A1A"/>
              </a:solidFill>
              <a:latin typeface="+mn-lt"/>
            </a:defRPr>
          </a:pPr>
          <a:endParaRPr lang="pt-BR"/>
        </a:p>
      </c:txPr>
    </c:legend>
    <c:plotVisOnly val="1"/>
    <c:dispBlanksAs val="zero"/>
    <c:showDLblsOverMax val="1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1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lvl="0">
              <a:defRPr sz="1600" b="0" i="0" u="none" strike="noStrike" kern="1200" baseline="0">
                <a:solidFill>
                  <a:srgbClr val="757575"/>
                </a:solidFill>
                <a:latin typeface="+mn-lt"/>
                <a:ea typeface="+mn-ea"/>
                <a:cs typeface="+mn-cs"/>
              </a:defRPr>
            </a:pPr>
            <a:r>
              <a:rPr lang="pt-BR" sz="1600" b="0" i="0">
                <a:solidFill>
                  <a:srgbClr val="757575"/>
                </a:solidFill>
                <a:latin typeface="+mn-lt"/>
              </a:rPr>
              <a:t>Total de notas em relação ao orçamento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lvl="0">
            <a:defRPr sz="1600" b="0" i="0" u="none" strike="noStrike" kern="1200" baseline="0">
              <a:solidFill>
                <a:srgbClr val="757575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6">
                  <a:shade val="76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CAEE-4CAA-AFF7-C113DB4FAE85}"/>
              </c:ext>
            </c:extLst>
          </c:dPt>
          <c:dPt>
            <c:idx val="1"/>
            <c:bubble3D val="0"/>
            <c:spPr>
              <a:solidFill>
                <a:schemeClr val="accent6">
                  <a:tint val="77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F0A4-4ACB-81A0-868EA68BC3FC}"/>
              </c:ext>
            </c:extLst>
          </c:dPt>
          <c:dLbls>
            <c:dLbl>
              <c:idx val="0"/>
              <c:layout>
                <c:manualLayout>
                  <c:x val="0.24800259801859464"/>
                  <c:y val="7.238604978299281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AEE-4CAA-AFF7-C113DB4FAE85}"/>
                </c:ext>
              </c:extLst>
            </c:dLbl>
            <c:dLbl>
              <c:idx val="1"/>
              <c:layout>
                <c:manualLayout>
                  <c:x val="-0.27810886845384825"/>
                  <c:y val="-6.100217864923747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0A4-4ACB-81A0-868EA68BC3F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6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6350" cap="flat" cmpd="sng" algn="ctr">
                  <a:solidFill>
                    <a:schemeClr val="tx1"/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('RESUMO BIMESTRAL'!$C$4,'RESUMO BIMESTRAL'!$E$4)</c:f>
              <c:strCache>
                <c:ptCount val="2"/>
                <c:pt idx="0">
                  <c:v>TOTAL AVANÇADO:</c:v>
                </c:pt>
                <c:pt idx="1">
                  <c:v>TOTAL A AVANÇAR:</c:v>
                </c:pt>
              </c:strCache>
            </c:strRef>
          </c:cat>
          <c:val>
            <c:numRef>
              <c:f>('RESUMO BIMESTRAL'!$D$4,'RESUMO BIMESTRAL'!$F$4)</c:f>
              <c:numCache>
                <c:formatCode>0.00%</c:formatCode>
                <c:ptCount val="2"/>
                <c:pt idx="0">
                  <c:v>0.9362455272933996</c:v>
                </c:pt>
                <c:pt idx="1">
                  <c:v>6.3754472706600396E-2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AEE-4CAA-AFF7-C113DB4FAE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zero"/>
    <c:showDLblsOverMax val="1"/>
  </c:chart>
  <c:spPr>
    <a:solidFill>
      <a:srgbClr val="FFFFFF">
        <a:alpha val="0"/>
      </a:srgbClr>
    </a:solidFill>
    <a:ln w="6350" cap="flat" cmpd="sng" algn="ctr">
      <a:solidFill>
        <a:schemeClr val="tx1">
          <a:tint val="75000"/>
        </a:schemeClr>
      </a:solidFill>
      <a:prstDash val="solid"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1"/>
  <c:style val="2"/>
  <c:chart>
    <c:title>
      <c:tx>
        <c:rich>
          <a:bodyPr/>
          <a:lstStyle/>
          <a:p>
            <a:pPr lvl="0">
              <a:defRPr sz="2400" b="0" i="0">
                <a:solidFill>
                  <a:srgbClr val="757575"/>
                </a:solidFill>
                <a:latin typeface="Aptos Narrow"/>
              </a:defRPr>
            </a:pPr>
            <a:r>
              <a:rPr lang="pt-BR" sz="2400" b="0" i="0">
                <a:solidFill>
                  <a:srgbClr val="757575"/>
                </a:solidFill>
                <a:latin typeface="Aptos Narrow"/>
              </a:rPr>
              <a:t>Avanço de Notas Fiscais - Despesas Operacionais</a:t>
            </a:r>
          </a:p>
        </c:rich>
      </c:tx>
      <c:layout>
        <c:manualLayout>
          <c:xMode val="edge"/>
          <c:yMode val="edge"/>
          <c:x val="0.21198835077122208"/>
          <c:y val="5.0666666666666672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39668334187815957"/>
          <c:y val="0.22634330708661418"/>
          <c:w val="0.58203351987041618"/>
          <c:h val="0.6311021522309711"/>
        </c:manualLayout>
      </c:layout>
      <c:barChart>
        <c:barDir val="bar"/>
        <c:grouping val="clustered"/>
        <c:varyColors val="1"/>
        <c:ser>
          <c:idx val="0"/>
          <c:order val="0"/>
          <c:tx>
            <c:v>SERVIÇOS TÉCNICOS | DESPESAS OPERACIONAIS</c:v>
          </c:tx>
          <c:spPr>
            <a:solidFill>
              <a:srgbClr val="4472C4"/>
            </a:solidFill>
            <a:ln cmpd="sng">
              <a:solidFill>
                <a:srgbClr val="000000"/>
              </a:solidFill>
            </a:ln>
          </c:spPr>
          <c:invertIfNegative val="1"/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 lvl="0">
                    <a:defRPr sz="1800" b="0" i="0">
                      <a:solidFill>
                        <a:schemeClr val="bg1"/>
                      </a:solidFill>
                      <a:latin typeface="Aptos Narrow"/>
                    </a:defRPr>
                  </a:pPr>
                  <a:endParaRPr lang="pt-BR"/>
                </a:p>
              </c:txPr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BBE-42DB-8EC7-59C3AB5EA66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1800" b="0" i="0">
                    <a:latin typeface="Aptos Narrow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'RESUMO BIMESTRAL'!$D$42</c:f>
              <c:numCache>
                <c:formatCode>0%</c:formatCode>
                <c:ptCount val="1"/>
                <c:pt idx="0">
                  <c:v>1.0395300509621139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'RESUMO BIMESTRAL'!$B$42</c15:sqref>
                        </c15:formulaRef>
                      </c:ext>
                    </c:extLst>
                    <c:strCache>
                      <c:ptCount val="1"/>
                      <c:pt idx="0">
                        <c:v>GERENCIAMENTO DE PROJETOS E OBRAS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0-525A-4021-98B0-DA67B3DD8FA7}"/>
            </c:ext>
          </c:extLst>
        </c:ser>
        <c:ser>
          <c:idx val="1"/>
          <c:order val="1"/>
          <c:invertIfNegative val="1"/>
          <c:val>
            <c:numRef>
              <c:f>'RESUMO BIMESTRAL'!$D$43</c:f>
              <c:numCache>
                <c:formatCode>[$R$ -416]#,##0.00</c:formatCode>
                <c:ptCount val="1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'RESUMO BIMESTRAL'!$B$42</c15:sqref>
                        </c15:formulaRef>
                      </c:ext>
                    </c:extLst>
                    <c:strCache>
                      <c:ptCount val="1"/>
                      <c:pt idx="0">
                        <c:v>GERENCIAMENTO DE PROJETOS E OBRAS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1-525A-4021-98B0-DA67B3DD8F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77222845"/>
        <c:axId val="1057085079"/>
      </c:barChart>
      <c:catAx>
        <c:axId val="877222845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pt-BR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 anchor="ctr" anchorCtr="1"/>
          <a:lstStyle/>
          <a:p>
            <a:pPr lvl="0">
              <a:defRPr sz="1600" b="0" i="0">
                <a:solidFill>
                  <a:srgbClr val="000000"/>
                </a:solidFill>
                <a:latin typeface="Aptos Narrow"/>
              </a:defRPr>
            </a:pPr>
            <a:endParaRPr lang="pt-BR"/>
          </a:p>
        </c:txPr>
        <c:crossAx val="1057085079"/>
        <c:crosses val="autoZero"/>
        <c:auto val="1"/>
        <c:lblAlgn val="ctr"/>
        <c:lblOffset val="100"/>
        <c:noMultiLvlLbl val="1"/>
      </c:catAx>
      <c:valAx>
        <c:axId val="1057085079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pt-BR"/>
              </a:p>
            </c:rich>
          </c:tx>
          <c:overlay val="0"/>
        </c:title>
        <c:numFmt formatCode="0%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pt-BR"/>
          </a:p>
        </c:txPr>
        <c:crossAx val="877222845"/>
        <c:crosses val="max"/>
        <c:crossBetween val="between"/>
      </c:valAx>
    </c:plotArea>
    <c:plotVisOnly val="1"/>
    <c:dispBlanksAs val="zero"/>
    <c:showDLblsOverMax val="1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1"/>
  <c:style val="2"/>
  <c:chart>
    <c:title>
      <c:tx>
        <c:rich>
          <a:bodyPr/>
          <a:lstStyle/>
          <a:p>
            <a:pPr lvl="0">
              <a:defRPr sz="2100" b="0" i="0">
                <a:solidFill>
                  <a:srgbClr val="757575"/>
                </a:solidFill>
                <a:latin typeface="Aptos Narrow"/>
              </a:defRPr>
            </a:pPr>
            <a:r>
              <a:rPr lang="pt-BR" sz="2100" b="0" i="0">
                <a:solidFill>
                  <a:srgbClr val="757575"/>
                </a:solidFill>
                <a:latin typeface="Aptos Narrow"/>
              </a:rPr>
              <a:t>Avanço de Notas Fiscais  - Obras Civis</a:t>
            </a:r>
          </a:p>
        </c:rich>
      </c:tx>
      <c:layout>
        <c:manualLayout>
          <c:xMode val="edge"/>
          <c:yMode val="edge"/>
          <c:x val="0.31746754940826755"/>
          <c:y val="1.0757953091933269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34944879445285992"/>
          <c:y val="0.11503724958439331"/>
          <c:w val="0.62201698115101545"/>
          <c:h val="0.8193874329761039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'RESUMO BIMESTRAL'!$B$12</c:f>
              <c:strCache>
                <c:ptCount val="1"/>
                <c:pt idx="0">
                  <c:v>OBRA CIVIL</c:v>
                </c:pt>
              </c:strCache>
            </c:strRef>
          </c:tx>
          <c:spPr>
            <a:solidFill>
              <a:srgbClr val="4472C4"/>
            </a:solidFill>
            <a:ln cmpd="sng">
              <a:solidFill>
                <a:srgbClr val="000000"/>
              </a:solidFill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1800" b="0" i="0">
                    <a:solidFill>
                      <a:schemeClr val="accent1"/>
                    </a:solidFill>
                    <a:latin typeface="Aptos Narrow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'RESUMO BIMESTRAL'!$B$14:$B$33</c:f>
              <c:strCache>
                <c:ptCount val="20"/>
                <c:pt idx="0">
                  <c:v>SERVIÇOS PRELIMINARES DE TERRAPLANAGEM</c:v>
                </c:pt>
                <c:pt idx="1">
                  <c:v>TERRAPLENAGEM</c:v>
                </c:pt>
                <c:pt idx="2">
                  <c:v>FUNDAÇÕES</c:v>
                </c:pt>
                <c:pt idx="3">
                  <c:v>SUPREESTRUTURA</c:v>
                </c:pt>
                <c:pt idx="4">
                  <c:v>ALVENARIAS E DIVISÓRIAS</c:v>
                </c:pt>
                <c:pt idx="5">
                  <c:v>ESQUADRIAS</c:v>
                </c:pt>
                <c:pt idx="6">
                  <c:v>REVESTIMENTOS</c:v>
                </c:pt>
                <c:pt idx="7">
                  <c:v>PISOS</c:v>
                </c:pt>
                <c:pt idx="8">
                  <c:v>FORROS</c:v>
                </c:pt>
                <c:pt idx="9">
                  <c:v>IMPERMEABILIZAÇÕES E ISOLAMENTOS</c:v>
                </c:pt>
                <c:pt idx="10">
                  <c:v>PINTURAS</c:v>
                </c:pt>
                <c:pt idx="11">
                  <c:v>BANCADAS</c:v>
                </c:pt>
                <c:pt idx="12">
                  <c:v>MARCENARIA</c:v>
                </c:pt>
                <c:pt idx="13">
                  <c:v>MOBILIÁRIO - ITEM TRASNFERIDO PARA PLANILHA DE EQUIPAMENTOS</c:v>
                </c:pt>
                <c:pt idx="14">
                  <c:v>ELEVADORES</c:v>
                </c:pt>
                <c:pt idx="15">
                  <c:v>COMUNICAÇÃO VISUAL</c:v>
                </c:pt>
                <c:pt idx="16">
                  <c:v>EQUIPAMENTOS E BANCADAS DE COZINHA</c:v>
                </c:pt>
                <c:pt idx="17">
                  <c:v>LOUÇAS, METAIS E ACESSÓRIOS</c:v>
                </c:pt>
                <c:pt idx="18">
                  <c:v>URBANIZAÇÃO E DRENAGEM</c:v>
                </c:pt>
                <c:pt idx="19">
                  <c:v>PAISAGISMO / LIMPEZA</c:v>
                </c:pt>
              </c:strCache>
            </c:strRef>
          </c:cat>
          <c:val>
            <c:numRef>
              <c:f>'RESUMO BIMESTRAL'!$D$14:$D$33</c:f>
              <c:numCache>
                <c:formatCode>0%</c:formatCode>
                <c:ptCount val="20"/>
                <c:pt idx="0">
                  <c:v>0.34041828688461906</c:v>
                </c:pt>
                <c:pt idx="1">
                  <c:v>1.0611757408517424</c:v>
                </c:pt>
                <c:pt idx="2">
                  <c:v>0.84722278205277002</c:v>
                </c:pt>
                <c:pt idx="3">
                  <c:v>1.0575871458733277</c:v>
                </c:pt>
                <c:pt idx="4">
                  <c:v>1.0094672299955345</c:v>
                </c:pt>
                <c:pt idx="5">
                  <c:v>0.97799882632170188</c:v>
                </c:pt>
                <c:pt idx="6">
                  <c:v>0.7514550886583703</c:v>
                </c:pt>
                <c:pt idx="7">
                  <c:v>0.86213355247879098</c:v>
                </c:pt>
                <c:pt idx="8">
                  <c:v>0.91858971755404661</c:v>
                </c:pt>
                <c:pt idx="9">
                  <c:v>0.89077493053682932</c:v>
                </c:pt>
                <c:pt idx="10">
                  <c:v>0.80271116199114645</c:v>
                </c:pt>
                <c:pt idx="11">
                  <c:v>0.60683503392495552</c:v>
                </c:pt>
                <c:pt idx="12">
                  <c:v>0.98588128262560315</c:v>
                </c:pt>
                <c:pt idx="14">
                  <c:v>0.97372180232739269</c:v>
                </c:pt>
                <c:pt idx="15">
                  <c:v>0.92705574696140891</c:v>
                </c:pt>
                <c:pt idx="16">
                  <c:v>0</c:v>
                </c:pt>
                <c:pt idx="17">
                  <c:v>0.86876964367850651</c:v>
                </c:pt>
                <c:pt idx="18">
                  <c:v>0.72194412297682087</c:v>
                </c:pt>
                <c:pt idx="19">
                  <c:v>1.0691675408087895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4177-4CDA-8DC5-2C3F6249D7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82248624"/>
        <c:axId val="2099811583"/>
      </c:barChart>
      <c:catAx>
        <c:axId val="1782248624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pt-BR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sz="1000" b="0" i="0">
                <a:solidFill>
                  <a:srgbClr val="000000"/>
                </a:solidFill>
                <a:latin typeface="Aptos Narrow"/>
              </a:defRPr>
            </a:pPr>
            <a:endParaRPr lang="pt-BR"/>
          </a:p>
        </c:txPr>
        <c:crossAx val="2099811583"/>
        <c:crosses val="autoZero"/>
        <c:auto val="1"/>
        <c:lblAlgn val="ctr"/>
        <c:lblOffset val="100"/>
        <c:noMultiLvlLbl val="1"/>
      </c:catAx>
      <c:valAx>
        <c:axId val="2099811583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pt-BR"/>
              </a:p>
            </c:rich>
          </c:tx>
          <c:overlay val="0"/>
        </c:title>
        <c:numFmt formatCode="0%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pt-BR"/>
          </a:p>
        </c:txPr>
        <c:crossAx val="1782248624"/>
        <c:crosses val="max"/>
        <c:crossBetween val="between"/>
      </c:valAx>
    </c:plotArea>
    <c:plotVisOnly val="1"/>
    <c:dispBlanksAs val="zero"/>
    <c:showDLblsOverMax val="1"/>
  </c:chart>
  <c:spPr>
    <a:solidFill>
      <a:srgbClr val="FFFFFF">
        <a:alpha val="0"/>
      </a:srgbClr>
    </a:solidFill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style1.xml><?xml version="1.0" encoding="utf-8"?>
<cs:chartStyle xmlns:cs="http://schemas.microsoft.com/office/drawing/2012/chartStyle" xmlns:a="http://schemas.openxmlformats.org/drawingml/2006/main" id="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0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6" Type="http://schemas.openxmlformats.org/officeDocument/2006/relationships/image" Target="../media/image3.png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411382</xdr:colOff>
      <xdr:row>0</xdr:row>
      <xdr:rowOff>30442</xdr:rowOff>
    </xdr:from>
    <xdr:to>
      <xdr:col>6</xdr:col>
      <xdr:colOff>1440864</xdr:colOff>
      <xdr:row>3</xdr:row>
      <xdr:rowOff>182470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934AB9B-C096-0873-BE24-64054D60B3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21382" y="30442"/>
          <a:ext cx="5060425" cy="105652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3224893</xdr:colOff>
      <xdr:row>0</xdr:row>
      <xdr:rowOff>0</xdr:rowOff>
    </xdr:from>
    <xdr:to>
      <xdr:col>5</xdr:col>
      <xdr:colOff>21701</xdr:colOff>
      <xdr:row>4</xdr:row>
      <xdr:rowOff>192022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A68A0FDB-1556-4BD0-99B1-2C4CDBAF21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55572" y="0"/>
          <a:ext cx="5069950" cy="106287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159039</xdr:colOff>
      <xdr:row>189</xdr:row>
      <xdr:rowOff>49438</xdr:rowOff>
    </xdr:from>
    <xdr:ext cx="13643552" cy="4264025"/>
    <xdr:graphicFrame macro="">
      <xdr:nvGraphicFramePr>
        <xdr:cNvPr id="187166640" name="Chart 1" title="Gráfico">
          <a:extLst>
            <a:ext uri="{FF2B5EF4-FFF2-40B4-BE49-F238E27FC236}">
              <a16:creationId xmlns:a16="http://schemas.microsoft.com/office/drawing/2014/main" id="{00000000-0008-0000-0500-00004CA43B1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1</xdr:col>
      <xdr:colOff>485774</xdr:colOff>
      <xdr:row>210</xdr:row>
      <xdr:rowOff>152400</xdr:rowOff>
    </xdr:from>
    <xdr:ext cx="13386089" cy="3552825"/>
    <xdr:graphicFrame macro="">
      <xdr:nvGraphicFramePr>
        <xdr:cNvPr id="187166641" name="Chart 2" title="Gráfico">
          <a:extLst>
            <a:ext uri="{FF2B5EF4-FFF2-40B4-BE49-F238E27FC236}">
              <a16:creationId xmlns:a16="http://schemas.microsoft.com/office/drawing/2014/main" id="{00000000-0008-0000-0500-00002CA4034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oneCellAnchor>
    <xdr:from>
      <xdr:col>1</xdr:col>
      <xdr:colOff>149429</xdr:colOff>
      <xdr:row>87</xdr:row>
      <xdr:rowOff>5401</xdr:rowOff>
    </xdr:from>
    <xdr:ext cx="13757276" cy="6027099"/>
    <xdr:graphicFrame macro="">
      <xdr:nvGraphicFramePr>
        <xdr:cNvPr id="1759219588" name="Chart 3" title="Gráfico">
          <a:extLst>
            <a:ext uri="{FF2B5EF4-FFF2-40B4-BE49-F238E27FC236}">
              <a16:creationId xmlns:a16="http://schemas.microsoft.com/office/drawing/2014/main" id="{00000000-0008-0000-0500-000011AF876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oneCellAnchor>
  <xdr:oneCellAnchor>
    <xdr:from>
      <xdr:col>1</xdr:col>
      <xdr:colOff>174873</xdr:colOff>
      <xdr:row>117</xdr:row>
      <xdr:rowOff>134456</xdr:rowOff>
    </xdr:from>
    <xdr:ext cx="13725979" cy="8752567"/>
    <xdr:graphicFrame macro="">
      <xdr:nvGraphicFramePr>
        <xdr:cNvPr id="4" name="Chart 4" title="Gráfico">
          <a:extLst>
            <a:ext uri="{FF2B5EF4-FFF2-40B4-BE49-F238E27FC236}">
              <a16:creationId xmlns:a16="http://schemas.microsoft.com/office/drawing/2014/main" id="{00000000-0008-0000-0500-000015B0221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 fLocksWithSheet="0"/>
  </xdr:oneCellAnchor>
  <xdr:oneCellAnchor>
    <xdr:from>
      <xdr:col>1</xdr:col>
      <xdr:colOff>57603</xdr:colOff>
      <xdr:row>44</xdr:row>
      <xdr:rowOff>136070</xdr:rowOff>
    </xdr:from>
    <xdr:ext cx="14134646" cy="2884715"/>
    <xdr:graphicFrame macro="">
      <xdr:nvGraphicFramePr>
        <xdr:cNvPr id="963239714" name="Chart 5" title="Gráfico">
          <a:extLst>
            <a:ext uri="{FF2B5EF4-FFF2-40B4-BE49-F238E27FC236}">
              <a16:creationId xmlns:a16="http://schemas.microsoft.com/office/drawing/2014/main" id="{00000000-0008-0000-0500-000022DF693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 fLocksWithSheet="0"/>
  </xdr:oneCellAnchor>
  <xdr:oneCellAnchor>
    <xdr:from>
      <xdr:col>1</xdr:col>
      <xdr:colOff>84817</xdr:colOff>
      <xdr:row>59</xdr:row>
      <xdr:rowOff>122465</xdr:rowOff>
    </xdr:from>
    <xdr:ext cx="14107431" cy="3072040"/>
    <xdr:graphicFrame macro="">
      <xdr:nvGraphicFramePr>
        <xdr:cNvPr id="71669925" name="Chart 6" title="Gráfico">
          <a:extLst>
            <a:ext uri="{FF2B5EF4-FFF2-40B4-BE49-F238E27FC236}">
              <a16:creationId xmlns:a16="http://schemas.microsoft.com/office/drawing/2014/main" id="{00000000-0008-0000-0500-0000A598450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 fLocksWithSheet="0"/>
  </xdr:oneCellAnchor>
  <xdr:oneCellAnchor>
    <xdr:from>
      <xdr:col>7</xdr:col>
      <xdr:colOff>388250</xdr:colOff>
      <xdr:row>19</xdr:row>
      <xdr:rowOff>123825</xdr:rowOff>
    </xdr:from>
    <xdr:ext cx="2642959" cy="2315028"/>
    <xdr:graphicFrame macro="">
      <xdr:nvGraphicFramePr>
        <xdr:cNvPr id="1774025198" name="Chart 7" title="Gráfico">
          <a:extLst>
            <a:ext uri="{FF2B5EF4-FFF2-40B4-BE49-F238E27FC236}">
              <a16:creationId xmlns:a16="http://schemas.microsoft.com/office/drawing/2014/main" id="{00000000-0008-0000-0500-0000EE79BD6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 fLocksWithSheet="0"/>
  </xdr:oneCellAnchor>
  <xdr:oneCellAnchor>
    <xdr:from>
      <xdr:col>4</xdr:col>
      <xdr:colOff>1428750</xdr:colOff>
      <xdr:row>19</xdr:row>
      <xdr:rowOff>105682</xdr:rowOff>
    </xdr:from>
    <xdr:ext cx="2762250" cy="2314800"/>
    <xdr:graphicFrame macro="">
      <xdr:nvGraphicFramePr>
        <xdr:cNvPr id="1164309948" name="Chart 8" title="Gráfico">
          <a:extLst>
            <a:ext uri="{FF2B5EF4-FFF2-40B4-BE49-F238E27FC236}">
              <a16:creationId xmlns:a16="http://schemas.microsoft.com/office/drawing/2014/main" id="{00000000-0008-0000-0500-0000BCF5654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 fLocksWithSheet="0"/>
  </xdr:oneCellAnchor>
  <xdr:oneCellAnchor>
    <xdr:from>
      <xdr:col>7</xdr:col>
      <xdr:colOff>364438</xdr:colOff>
      <xdr:row>31</xdr:row>
      <xdr:rowOff>6351</xdr:rowOff>
    </xdr:from>
    <xdr:ext cx="2642961" cy="2630260"/>
    <xdr:graphicFrame macro="">
      <xdr:nvGraphicFramePr>
        <xdr:cNvPr id="187166610" name="Chart 9" title="Gráfico">
          <a:extLst>
            <a:ext uri="{FF2B5EF4-FFF2-40B4-BE49-F238E27FC236}">
              <a16:creationId xmlns:a16="http://schemas.microsoft.com/office/drawing/2014/main" id="{00000000-0008-0000-0500-000092EF270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 fLocksWithSheet="0"/>
  </xdr:oneCellAnchor>
  <xdr:oneCellAnchor>
    <xdr:from>
      <xdr:col>4</xdr:col>
      <xdr:colOff>1421493</xdr:colOff>
      <xdr:row>31</xdr:row>
      <xdr:rowOff>30391</xdr:rowOff>
    </xdr:from>
    <xdr:ext cx="2783114" cy="2632528"/>
    <xdr:graphicFrame macro="">
      <xdr:nvGraphicFramePr>
        <xdr:cNvPr id="1759219616" name="Chart 10" title="Gráfico">
          <a:extLst>
            <a:ext uri="{FF2B5EF4-FFF2-40B4-BE49-F238E27FC236}">
              <a16:creationId xmlns:a16="http://schemas.microsoft.com/office/drawing/2014/main" id="{00000000-0008-0000-0500-0000A08FDB6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 fLocksWithSheet="0"/>
  </xdr:oneCellAnchor>
  <xdr:oneCellAnchor>
    <xdr:from>
      <xdr:col>1</xdr:col>
      <xdr:colOff>502228</xdr:colOff>
      <xdr:row>229</xdr:row>
      <xdr:rowOff>136813</xdr:rowOff>
    </xdr:from>
    <xdr:ext cx="13349142" cy="4606925"/>
    <xdr:graphicFrame macro="">
      <xdr:nvGraphicFramePr>
        <xdr:cNvPr id="187166642" name="Chart 11" title="Gráfico">
          <a:extLst>
            <a:ext uri="{FF2B5EF4-FFF2-40B4-BE49-F238E27FC236}">
              <a16:creationId xmlns:a16="http://schemas.microsoft.com/office/drawing/2014/main" id="{00000000-0008-0000-0500-0000D2C1584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 fLocksWithSheet="0"/>
  </xdr:oneCellAnchor>
  <xdr:oneCellAnchor>
    <xdr:from>
      <xdr:col>1</xdr:col>
      <xdr:colOff>173183</xdr:colOff>
      <xdr:row>165</xdr:row>
      <xdr:rowOff>44903</xdr:rowOff>
    </xdr:from>
    <xdr:ext cx="13636830" cy="4469493"/>
    <xdr:graphicFrame macro="">
      <xdr:nvGraphicFramePr>
        <xdr:cNvPr id="3" name="Chart 12" title="Gráfico">
          <a:extLst>
            <a:ext uri="{FF2B5EF4-FFF2-40B4-BE49-F238E27FC236}">
              <a16:creationId xmlns:a16="http://schemas.microsoft.com/office/drawing/2014/main" id="{00000000-0008-0000-0500-00005F56A25F}"/>
            </a:ext>
            <a:ext uri="{147F2762-F138-4A5C-976F-8EAC2B608ADB}">
              <a16:predDERef xmlns:a16="http://schemas.microsoft.com/office/drawing/2014/main" pred="{00000000-0008-0000-0500-0000D2C1584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 fLocksWithSheet="0"/>
  </xdr:oneCellAnchor>
  <xdr:oneCellAnchor>
    <xdr:from>
      <xdr:col>4</xdr:col>
      <xdr:colOff>1401536</xdr:colOff>
      <xdr:row>1</xdr:row>
      <xdr:rowOff>45357</xdr:rowOff>
    </xdr:from>
    <xdr:ext cx="5353958" cy="3057071"/>
    <xdr:graphicFrame macro="">
      <xdr:nvGraphicFramePr>
        <xdr:cNvPr id="1779194458" name="Chart 13" title="Gráfico">
          <a:extLst>
            <a:ext uri="{FF2B5EF4-FFF2-40B4-BE49-F238E27FC236}">
              <a16:creationId xmlns:a16="http://schemas.microsoft.com/office/drawing/2014/main" id="{00000000-0008-0000-0500-00005A5A0C6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 fLocksWithSheet="0"/>
  </xdr:oneCellAnchor>
  <xdr:oneCellAnchor>
    <xdr:from>
      <xdr:col>1</xdr:col>
      <xdr:colOff>101600</xdr:colOff>
      <xdr:row>75</xdr:row>
      <xdr:rowOff>10885</xdr:rowOff>
    </xdr:from>
    <xdr:ext cx="14114461" cy="2381250"/>
    <xdr:graphicFrame macro="">
      <xdr:nvGraphicFramePr>
        <xdr:cNvPr id="1834702463" name="Chart 14" title="Gráfico">
          <a:extLst>
            <a:ext uri="{FF2B5EF4-FFF2-40B4-BE49-F238E27FC236}">
              <a16:creationId xmlns:a16="http://schemas.microsoft.com/office/drawing/2014/main" id="{00000000-0008-0000-0500-00007F565B6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 fLocksWithSheet="0"/>
  </xdr:oneCellAnchor>
  <xdr:oneCellAnchor>
    <xdr:from>
      <xdr:col>1</xdr:col>
      <xdr:colOff>66675</xdr:colOff>
      <xdr:row>1</xdr:row>
      <xdr:rowOff>19050</xdr:rowOff>
    </xdr:from>
    <xdr:ext cx="8168822" cy="8251826"/>
    <xdr:graphicFrame macro="">
      <xdr:nvGraphicFramePr>
        <xdr:cNvPr id="8" name="Chart 15" title="Gráfico">
          <a:extLst>
            <a:ext uri="{FF2B5EF4-FFF2-40B4-BE49-F238E27FC236}">
              <a16:creationId xmlns:a16="http://schemas.microsoft.com/office/drawing/2014/main" id="{00000000-0008-0000-0500-00001E0D310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 fLocksWithSheet="0"/>
  </xdr:oneCellAnchor>
  <xdr:oneCellAnchor>
    <xdr:from>
      <xdr:col>4</xdr:col>
      <xdr:colOff>1436007</xdr:colOff>
      <xdr:row>17</xdr:row>
      <xdr:rowOff>169183</xdr:rowOff>
    </xdr:from>
    <xdr:ext cx="5313136" cy="307067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 txBox="1"/>
      </xdr:nvSpPr>
      <xdr:spPr>
        <a:xfrm>
          <a:off x="8552543" y="3951969"/>
          <a:ext cx="5313136" cy="307067"/>
        </a:xfrm>
        <a:prstGeom prst="rect">
          <a:avLst/>
        </a:prstGeom>
        <a:noFill/>
        <a:ln w="19050" cap="flat" cmpd="sng">
          <a:solidFill>
            <a:srgbClr val="00206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400"/>
            <a:buFont typeface="Arial"/>
            <a:buNone/>
          </a:pPr>
          <a:r>
            <a:rPr lang="en-US" sz="1400">
              <a:solidFill>
                <a:schemeClr val="dk1"/>
              </a:solidFill>
              <a:latin typeface="Times New Roman" panose="02020603050405020304" pitchFamily="18" charset="0"/>
              <a:ea typeface="Arial"/>
              <a:cs typeface="Times New Roman" panose="02020603050405020304" pitchFamily="18" charset="0"/>
              <a:sym typeface="Arial"/>
            </a:rPr>
            <a:t>NO</a:t>
          </a:r>
          <a:r>
            <a:rPr lang="en-US" sz="14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  <a:sym typeface="Arial"/>
            </a:rPr>
            <a:t>T</a:t>
          </a:r>
          <a:r>
            <a:rPr lang="en-US" sz="1400">
              <a:solidFill>
                <a:schemeClr val="dk1"/>
              </a:solidFill>
              <a:latin typeface="Times New Roman" panose="02020603050405020304" pitchFamily="18" charset="0"/>
              <a:ea typeface="Arial"/>
              <a:cs typeface="Times New Roman" panose="02020603050405020304" pitchFamily="18" charset="0"/>
              <a:sym typeface="Arial"/>
            </a:rPr>
            <a:t>AS EMITIDAS EM RELAÇÃO AO ORÇAMENTO</a:t>
          </a:r>
          <a:endParaRPr sz="1400">
            <a:latin typeface="Times New Roman" panose="02020603050405020304" pitchFamily="18" charset="0"/>
            <a:ea typeface="Arial"/>
            <a:cs typeface="Times New Roman" panose="02020603050405020304" pitchFamily="18" charset="0"/>
            <a:sym typeface="Arial"/>
          </a:endParaRPr>
        </a:p>
      </xdr:txBody>
    </xdr:sp>
    <xdr:clientData fLocksWithSheet="0"/>
  </xdr:oneCellAnchor>
  <xdr:oneCellAnchor>
    <xdr:from>
      <xdr:col>7</xdr:col>
      <xdr:colOff>1311089</xdr:colOff>
      <xdr:row>0</xdr:row>
      <xdr:rowOff>65087</xdr:rowOff>
    </xdr:from>
    <xdr:ext cx="1394011" cy="600075"/>
    <xdr:pic>
      <xdr:nvPicPr>
        <xdr:cNvPr id="2" name="image2.png" title="Imagem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2606618" y="65087"/>
          <a:ext cx="1394011" cy="600075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parecida\PM_APA~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TABELA%20CONSULTORIA%20PROJETOS-BASTO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3\f\Meus%20Documentos%20-%20Henrique\Medi&#231;&#245;es\Henrique\TABELA%20CONSULTORIA%20PROJETOS-BASTO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T-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CB\Projetos\ANALISES%20E%20RELATORIOS\ANO%202014\RESUMO\uninovacap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Users\m112844\Desktop\Magno%20BKP\desktop%204\pen%20drive\estudo%20PINI\Transporte-de-material-escavado_Revisao%20-PINI%20-%20R0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3\f\engenharia\Meus%20documentos\DEVOP\COMPOSI&#199;&#195;O%20DEVOP%202004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413_20_PFE%20SERRA%20VERDE\413_20%20PROJ\0_Banco%20de%20Dados\00-Padr&#245;es_Serra%20Verde\2_Padr&#245;es%20A4-A3\MI-P-000-EL-RT-7001I-R00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ransportes\c\Meus%20Documentos\Planaltina\Boletim%20de%20Medi&#231;&#227;o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3\f\USR\Orcelino\Projetos\Dnit\Executivos\Br-414\Projeto%20BR-414%20-%202\Pavimenta&#231;&#227;o\FV-DNER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3\f\0798\TECNICO\TEACOMP\LOTE06\P09\P10\RELAT610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na\engenharia\Literatura\NORMAS%20E%20MANUAIS\02%20-%20DNER_DNIT\Editais%20Constru&#231;&#227;o\Edital_220_BR364mt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oiasgovbr-my.sharepoint.com/Users/Bruno/Downloads/3-PAS-PLANILHA-JESUS%20CONCEI&#199;&#195;O%20LEAL-NAO_DESONERADA.xlsm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846D26A1\modelo%20br153_paraiso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eus%20documentos\Aparecida%20de%20Goi&#226;nia\Sedu-6600\Boletim%20de%20Medi&#231;&#227;o%20-%20Banco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504584E\TRANSPORTES%20E%20LIMPEZA%20DE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ransportes\c\dados\PLANILHA\drgoor02_and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Agostinho\Desktop\Documents%20and%20Settings\bolivar.euler\Meus%20documentos\DNIT\LICITA&#199;&#213;ES\Restaura&#231;&#227;o\PATO%20BR%20242%20-%20KM%20305,0%20a%20410,7%20-%20Peixe\modelo%20br153_paraiso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elder\controladoria\Meus%20documentos\CONTROLE\Lixeira\000_Tabela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Documents%20and%20Settings\tguerra\Local%20Settings\Temporary%20Internet%20Files\Content.Outlook\IP9APU49\estudo%20de%20demanda_RB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Users\eduardoiunes\Documents\Planejamento\Rodoviaria\O:\Documents\Planejamento\Planejamentos%25202014\217.01\MC-E3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CRITERIO\data%20base\09-MAR&#199;O_2011\Documents%20and%20Settings\m131636\Desktop\Po&#231;os%20tubulares%20provisorio\Or&#231;amento_para_Perfura&#231;&#227;o_Po&#231;o._(Nov_2008)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Saneago3\ano_2011\Planilha%20026_11_REV02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Agostinho\Desktop\05%20-%20OBRA%20166.01%20DUPLICA&#199;&#195;O_2&#170;%20FASE\03Terraplenagem\Minha%20PL.-Dist.%20Materiais%20Rev.02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00%20Arquivo\Or&#231;amento%202009\Ponte%20Rio%20Tocantins%20Xambio&#225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CCB\Aragua&#237;na\PLANEJAMENTO%202015\REPLAN%20DERTINS\Empresas\CCB\Custos\PLANEJAMENTOS\2015\N&#227;o%20Aprovadas\Composi&#231;&#245;es%20Adutora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rov.Gera.xls" TargetMode="External"/></Relationships>
</file>

<file path=xl/externalLinks/_rels/externalLink28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iistcp-my.sharepoint.com/personal/nayane_andrade_stcp-prosul_com_br/Documents/IMPERMEABILIZA&#199;&#195;O%20GOINFRA/IMPERMEABILIZACAO_PPLT/IMPERMEABILIZACAO%20PPLT/04.%20IMP/04.%20LMT/GYN-PPLT-RES-IMP-LMT-R01.xlsx" TargetMode="External"/><Relationship Id="rId1" Type="http://schemas.openxmlformats.org/officeDocument/2006/relationships/externalLinkPath" Target="https://ciistcp-my.sharepoint.com/personal/nayane_andrade_stcp-prosul_com_br/Documents/IMPERMEABILIZA&#199;&#195;O%20GOINFRA/IMPERMEABILIZACAO_PPLT/IMPERMEABILIZACAO%20PPLT/04.%20IMP/04.%20LMT/GYN-PPLT-RES-IMP-LMT-R01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ROJETOS\ROND&#212;NIA\z_PADR&#195;O\PLANILHA\CAIXA_RO_JAN_2023.xlsm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003-PROJETOS\MCMV%20PARAISO%20DOS%20IPES%20-%20400%20LOTES%20-%20RODES%20ENGENHARIA\1-OR&#199;AMENTOS\PLANILHA%20OR&#199;AMENTARIA%20MCMV%20PARAISO%20_%20RODES%20ENG..xlsx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objleite\Arquivos\Consorcio%20Barragem%20Jo&#227;o%20Leite\Planejamento\plano%20de%20trabalho\PT%202001-9280768\OBRAS%20DE%20ARTE%20ESPECIAIS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BSA00535\dyna01\ClaudioFerreira\Excel\OR960887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010%20Roxo\Ano_2012\003_Garimpinho\001_Planejamento_Garimpinho\Planejmento_2013_Insumos.xlsx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server\proacqua\Obras\Aguas%20do%20Imperador\palatinato\Excel\Custo%20Palatinato%20-%20C6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dor\servidor\Meus%20documentos\EGESA\Br-482mg\Volume2\CANAA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parecida\ptana064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BID\Edital-2008\2a%20Fase%2005-11-2008%20Novos%20Arquivos\arquivos%20or&#231;amento%2030-10-08%20-%20CPL\moveis\001_pdc\ENGENHARIA\CRITERIO\data%20base\04-ABRIL_2005\convers&#227;o%20para%20o%20KOR\COMPOS1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y%20Documents\Particular\Mestrado\FX-B-REST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010%20Roxo\Ano_2012\001%20_Modelos%20e%20Documentos\Planilha%20para%20calculo%20de%20Reajustamento.xlsx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LEONARDO\01_SEDUC\01_Boletins\Boletim%20Abril%202005_R02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ebmail4.click21.com.br/horde/imp/My%20Documents/Particular/Mestrado/FX-B-REST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5&#170;%20RR%20-%20DER%20-%20RO\DOC.%202011\Contratos%20Rolim%20de%20Moura\Medi&#231;&#245;es\DETERRA%20-%20PAV.%20CASTANHEIRAS\USR\Orcelino\Projetos\Dnit\Executivos\Br-414\Projeto%20BR-414%20-%202\Pavimenta&#231;&#227;o\FV-DNER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dor\servidor\0798\TECNICO\TEACOMP\LOTE06\P09\P10\RELAT6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RCAMENTO"/>
      <sheetName val="DR84PCRF"/>
      <sheetName val="Plan2"/>
      <sheetName val="Plan3"/>
      <sheetName val="Plan4"/>
      <sheetName val="Plan5"/>
      <sheetName val="Plan6"/>
      <sheetName val="Plan7"/>
      <sheetName val="Plan8"/>
      <sheetName val="Plan9"/>
      <sheetName val="Plan10"/>
      <sheetName val="Plan11"/>
      <sheetName val="Plan12"/>
      <sheetName val="Plan13"/>
      <sheetName val="Plan14"/>
      <sheetName val="Plan15"/>
      <sheetName val="Plan16"/>
      <sheetName val="Plan17"/>
      <sheetName val="Plan18"/>
      <sheetName val="Plan19"/>
      <sheetName val="Plan2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Consultoria"/>
      <sheetName val="Composições"/>
      <sheetName val="comp. custos1"/>
      <sheetName val="INCCTOT"/>
      <sheetName val="PLANILHA"/>
      <sheetName val="CRONOGRAMA"/>
      <sheetName val="COTAÇÕES"/>
      <sheetName val="COMPOSIÇÕES "/>
      <sheetName val="comp__custos1"/>
      <sheetName val="comp__custos11"/>
      <sheetName val="COMPOSIÇÕES_"/>
      <sheetName val="comp__custos12"/>
      <sheetName val="COMPOSIÇÕES_1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/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Consultoria"/>
    </sheetNames>
    <sheetDataSet>
      <sheetData sheetId="0" refreshError="1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tapa Única"/>
      <sheetName val="Param"/>
      <sheetName val="KsKr"/>
      <sheetName val="Trans.2o. trecho"/>
    </sheetNames>
    <sheetDataSet>
      <sheetData sheetId="0" refreshError="1">
        <row r="125">
          <cell r="C125">
            <v>15.399999999999977</v>
          </cell>
          <cell r="E125">
            <v>19.659999999999968</v>
          </cell>
        </row>
        <row r="126">
          <cell r="C126">
            <v>15.542336341085161</v>
          </cell>
          <cell r="E126">
            <v>19.802336341085152</v>
          </cell>
        </row>
        <row r="127">
          <cell r="C127">
            <v>16.257148068197694</v>
          </cell>
          <cell r="E127">
            <v>20.517148068197685</v>
          </cell>
        </row>
        <row r="128">
          <cell r="C128">
            <v>17.518811323131445</v>
          </cell>
          <cell r="E128">
            <v>21.778811323131436</v>
          </cell>
        </row>
        <row r="129">
          <cell r="C129">
            <v>19.303780580867624</v>
          </cell>
          <cell r="E129">
            <v>23.563780580867615</v>
          </cell>
        </row>
        <row r="130">
          <cell r="C130">
            <v>21.598989322352281</v>
          </cell>
          <cell r="E130">
            <v>25.858989322352272</v>
          </cell>
        </row>
        <row r="131">
          <cell r="C131">
            <v>24.396686091835932</v>
          </cell>
          <cell r="E131">
            <v>28.656686091835923</v>
          </cell>
        </row>
        <row r="132">
          <cell r="C132">
            <v>27.42734006018452</v>
          </cell>
          <cell r="E132">
            <v>31.687340060184511</v>
          </cell>
        </row>
        <row r="133">
          <cell r="C133">
            <v>31.13573066002607</v>
          </cell>
          <cell r="E133">
            <v>35.395730660026061</v>
          </cell>
        </row>
        <row r="134">
          <cell r="C134">
            <v>35.325379219265528</v>
          </cell>
          <cell r="E134">
            <v>39.585379219265519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dos"/>
    </sheetNames>
    <sheetDataSet>
      <sheetData sheetId="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o transporte"/>
      <sheetName val="Estudo"/>
      <sheetName val="Estudo (2)"/>
      <sheetName val="Estudo (3)"/>
      <sheetName val="CÁLCULO MANUAL PRÁTICO "/>
      <sheetName val="resumo_transporte"/>
      <sheetName val="Estudo_(2)"/>
      <sheetName val="Estudo_(3)"/>
      <sheetName val="CÁLCULO_MANUAL_PRÁTICO_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PERVISÃO"/>
      <sheetName val="CONSULTORIA"/>
      <sheetName val="TRANSP."/>
      <sheetName val="PONTE MAD."/>
      <sheetName val="SINAL."/>
      <sheetName val="OAE"/>
      <sheetName val="CONSERV. ASF."/>
      <sheetName val="CONSERV. REV. PRIM"/>
      <sheetName val="DRENAG"/>
      <sheetName val="OAC"/>
      <sheetName val="RE. PRIM."/>
      <sheetName val="PAVIM."/>
      <sheetName val="TERRAPLENAGEM"/>
      <sheetName val="MATER."/>
      <sheetName val="HORAXMÁQUINA"/>
      <sheetName val="RESUMO"/>
      <sheetName val="plac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a demanda"/>
      <sheetName val="Cover"/>
      <sheetName val="RESUME"/>
      <sheetName val="LC-001"/>
      <sheetName val="1-MCC-SCREENING SYSTEM 1"/>
      <sheetName val="2-MCC-SCREENING SYSTEM 2"/>
      <sheetName val="3-MCC-SCREENING SYSTEM 3"/>
      <sheetName val="4-MCC-SCREENING SYSTEM 4"/>
      <sheetName val="DC-003-WATER CATCHMENT"/>
      <sheetName val="DC-003-ADM"/>
      <sheetName val="LC-002"/>
      <sheetName val="DC-001"/>
      <sheetName val="5-MCC-LEACHING CIRCUIT"/>
      <sheetName val="8-MCC-UTILITIES"/>
      <sheetName val="DC-002"/>
      <sheetName val="6-MCC-PRECIPITATION CIRCUIT"/>
      <sheetName val="7-MCC-NACL_SODAASH_FLOCCULANT"/>
      <sheetName val="0-MCC-ESSENTIAL LOADS"/>
      <sheetName val="motors"/>
      <sheetName val="dr84pcr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>
        <row r="15">
          <cell r="A15" t="str">
            <v>DOL</v>
          </cell>
        </row>
        <row r="16">
          <cell r="A16" t="str">
            <v>FDR</v>
          </cell>
        </row>
        <row r="17">
          <cell r="A17" t="str">
            <v>VSD</v>
          </cell>
        </row>
        <row r="18">
          <cell r="A18" t="str">
            <v>LRS</v>
          </cell>
        </row>
        <row r="19">
          <cell r="A19" t="str">
            <v>SS</v>
          </cell>
        </row>
      </sheetData>
      <sheetData sheetId="19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as"/>
      <sheetName val="Códigos"/>
      <sheetName val="B M Pl04"/>
      <sheetName val="B M Pl03"/>
      <sheetName val="B M Pl02"/>
      <sheetName val="B M Pl01"/>
      <sheetName val="S. L. V.04"/>
      <sheetName val="S. L. V.03"/>
      <sheetName val="S. L. V.02"/>
      <sheetName val="S.L.V.01-2"/>
      <sheetName val="Plan4"/>
      <sheetName val="Plan3"/>
      <sheetName val="Paviment pl03-2"/>
      <sheetName val="Plan2"/>
      <sheetName val="Carta à C. E. F."/>
      <sheetName val="RESUMO "/>
      <sheetName val="MOBIL-CANT-MANUNT-DESM"/>
      <sheetName val="PQP(1)"/>
      <sheetName val="PQP (2)"/>
      <sheetName val="PQP (3)"/>
      <sheetName val="PQP (4)"/>
      <sheetName val="PQP (5)"/>
      <sheetName val="06-220-TRANS CV3"/>
      <sheetName val="PQP (7)"/>
      <sheetName val="PQP (8)"/>
      <sheetName val="PQP (9)"/>
      <sheetName val="10-260-SILO MIN"/>
      <sheetName val="PQP (11)"/>
      <sheetName val="12-330-MOA BASE"/>
      <sheetName val="PQP (13)"/>
      <sheetName val="PQP (14)"/>
      <sheetName val="PQP (15)"/>
      <sheetName val="PQP (16)"/>
      <sheetName val="PQP (17)"/>
      <sheetName val="PQP (18)"/>
      <sheetName val="PQP (19)"/>
      <sheetName val="PQP (20)"/>
      <sheetName val="PQP (21)"/>
      <sheetName val="PQP (22)"/>
      <sheetName val="PQP (23)"/>
      <sheetName val="PQP (24)"/>
      <sheetName val="PQP (25)"/>
      <sheetName val="PQP (26)"/>
      <sheetName val="PQP (27)"/>
      <sheetName val="PQP (28)"/>
      <sheetName val="PQP (29)"/>
      <sheetName val="PQP (30)"/>
      <sheetName val="PQP (31)"/>
      <sheetName val="PQP (32)"/>
      <sheetName val="PQP (33)"/>
      <sheetName val="PQP (34)"/>
      <sheetName val="PQP (35)"/>
      <sheetName val="PQP (36)"/>
      <sheetName val="39-612-SUB PLA"/>
      <sheetName val="40-613-SUBS LIX"/>
      <sheetName val="PQP (41)"/>
      <sheetName val="PQP (42)"/>
      <sheetName val="43-614-SUBS REJ"/>
      <sheetName val="44-614-SUBS  BOM"/>
      <sheetName val="45-614-SUBS CAP"/>
      <sheetName val="PQP (46)"/>
      <sheetName val="PQP (47)"/>
      <sheetName val="PQP (48)"/>
      <sheetName val="PQP (49)"/>
      <sheetName val="PQP (50)"/>
      <sheetName val="PQP (51)"/>
      <sheetName val="R$ Unit Produção (2)"/>
      <sheetName val="CRON. FISICO"/>
      <sheetName val="C.F.F "/>
      <sheetName val="Preço Unitário-MO"/>
      <sheetName val="Preço Unit. veículos e equip."/>
      <sheetName val="BDI"/>
      <sheetName val="Adm local"/>
      <sheetName val="Mobilização-desmobiliz"/>
      <sheetName val="Canteiro"/>
      <sheetName val="Manutenção do canteiro"/>
      <sheetName val="Encargos "/>
      <sheetName val="EPI's"/>
      <sheetName val="Desp Indir MO"/>
      <sheetName val="R$ Unit Serviço"/>
      <sheetName val="R$ Unit Produção"/>
      <sheetName val="histograma MO"/>
      <sheetName val="histograma Equipam"/>
      <sheetName val="Plan1"/>
      <sheetName val="Boletim de Medição"/>
      <sheetName val="B_M_Pl04"/>
      <sheetName val="B_M_Pl03"/>
      <sheetName val="B_M_Pl02"/>
      <sheetName val="B_M_Pl01"/>
      <sheetName val="S__L__V_04"/>
      <sheetName val="S__L__V_03"/>
      <sheetName val="S__L__V_02"/>
      <sheetName val="S_L_V_01-2"/>
      <sheetName val="Paviment_pl03-2"/>
      <sheetName val="Carta_à_C__E__F_"/>
      <sheetName val="Boletim_de_Medição"/>
      <sheetName val="Boletim de Medição.xls"/>
    </sheetNames>
    <sheetDataSet>
      <sheetData sheetId="0" refreshError="1">
        <row r="5">
          <cell r="B5" t="str">
            <v>50-01-01</v>
          </cell>
        </row>
        <row r="6">
          <cell r="B6">
            <v>98</v>
          </cell>
        </row>
        <row r="7">
          <cell r="B7">
            <v>97</v>
          </cell>
        </row>
        <row r="8">
          <cell r="B8">
            <v>96</v>
          </cell>
          <cell r="D8">
            <v>1</v>
          </cell>
          <cell r="E8">
            <v>3</v>
          </cell>
          <cell r="F8" t="str">
            <v>1ª MEDIÇÃO - LOTE 13 (1ª MEDIÇÃO S. FORTEVILLE)</v>
          </cell>
          <cell r="G8" t="str">
            <v>0.000.000-00</v>
          </cell>
          <cell r="H8" t="str">
            <v>20/07 À 31/07/2005</v>
          </cell>
          <cell r="I8" t="str">
            <v>JULHO/2005</v>
          </cell>
          <cell r="J8">
            <v>38580</v>
          </cell>
          <cell r="K8">
            <v>1</v>
          </cell>
          <cell r="L8">
            <v>1</v>
          </cell>
          <cell r="M8">
            <v>1</v>
          </cell>
          <cell r="O8" t="str">
            <v>BANCO</v>
          </cell>
          <cell r="P8">
            <v>0</v>
          </cell>
          <cell r="S8">
            <v>4</v>
          </cell>
        </row>
        <row r="9">
          <cell r="B9">
            <v>95</v>
          </cell>
          <cell r="D9" t="str">
            <v/>
          </cell>
          <cell r="E9" t="str">
            <v/>
          </cell>
          <cell r="F9" t="str">
            <v>BANCO</v>
          </cell>
          <cell r="G9" t="str">
            <v>PLANEJAMENTO</v>
          </cell>
          <cell r="H9">
            <v>0</v>
          </cell>
          <cell r="I9" t="str">
            <v>PLANEJAMENTO</v>
          </cell>
          <cell r="J9" t="str">
            <v>PLANEJAMENTO</v>
          </cell>
          <cell r="K9" t="str">
            <v/>
          </cell>
          <cell r="L9" t="str">
            <v/>
          </cell>
          <cell r="M9" t="str">
            <v/>
          </cell>
          <cell r="O9" t="str">
            <v>SANEAGO</v>
          </cell>
          <cell r="P9">
            <v>0</v>
          </cell>
          <cell r="S9" t="str">
            <v/>
          </cell>
        </row>
        <row r="10">
          <cell r="B10">
            <v>94</v>
          </cell>
          <cell r="D10" t="str">
            <v/>
          </cell>
          <cell r="E10" t="str">
            <v/>
          </cell>
          <cell r="F10" t="str">
            <v>BANCO</v>
          </cell>
          <cell r="G10" t="str">
            <v>PLANEJAMENTO</v>
          </cell>
          <cell r="H10">
            <v>0</v>
          </cell>
          <cell r="I10" t="str">
            <v>PLANEJAMENTO</v>
          </cell>
          <cell r="J10" t="str">
            <v>PLANEJAMENTO</v>
          </cell>
          <cell r="K10" t="str">
            <v/>
          </cell>
          <cell r="L10" t="str">
            <v/>
          </cell>
          <cell r="M10" t="str">
            <v/>
          </cell>
          <cell r="O10" t="str">
            <v>PREFEITURA</v>
          </cell>
          <cell r="P10">
            <v>0</v>
          </cell>
          <cell r="S10" t="str">
            <v/>
          </cell>
        </row>
        <row r="11">
          <cell r="B11">
            <v>93</v>
          </cell>
          <cell r="D11" t="str">
            <v/>
          </cell>
          <cell r="E11" t="str">
            <v/>
          </cell>
          <cell r="F11" t="str">
            <v>BANCO</v>
          </cell>
          <cell r="G11" t="str">
            <v>PLANEJAMENTO</v>
          </cell>
          <cell r="H11">
            <v>0</v>
          </cell>
          <cell r="I11" t="str">
            <v>PLANEJAMENTO</v>
          </cell>
          <cell r="J11" t="str">
            <v>PLANEJAMENTO</v>
          </cell>
          <cell r="K11" t="str">
            <v/>
          </cell>
          <cell r="L11" t="str">
            <v/>
          </cell>
          <cell r="M11" t="str">
            <v/>
          </cell>
          <cell r="O11" t="str">
            <v>NÃO MEDIR</v>
          </cell>
          <cell r="P11">
            <v>0</v>
          </cell>
          <cell r="S11" t="str">
            <v/>
          </cell>
        </row>
        <row r="12">
          <cell r="B12">
            <v>92</v>
          </cell>
          <cell r="D12" t="str">
            <v/>
          </cell>
          <cell r="E12" t="str">
            <v/>
          </cell>
          <cell r="F12" t="str">
            <v>BANCO</v>
          </cell>
          <cell r="G12" t="str">
            <v>PLANEJAMENTO</v>
          </cell>
          <cell r="H12">
            <v>0</v>
          </cell>
          <cell r="I12" t="str">
            <v>PLANEJAMENTO</v>
          </cell>
          <cell r="J12" t="str">
            <v>PLANEJAMENTO</v>
          </cell>
          <cell r="K12" t="str">
            <v/>
          </cell>
          <cell r="L12" t="str">
            <v/>
          </cell>
          <cell r="M12" t="str">
            <v/>
          </cell>
          <cell r="O12">
            <v>0</v>
          </cell>
          <cell r="P12">
            <v>0</v>
          </cell>
          <cell r="S12" t="str">
            <v/>
          </cell>
        </row>
        <row r="13">
          <cell r="B13" t="str">
            <v>CÓDIGO</v>
          </cell>
          <cell r="D13" t="str">
            <v/>
          </cell>
          <cell r="E13" t="str">
            <v/>
          </cell>
          <cell r="F13" t="str">
            <v>BANCO</v>
          </cell>
          <cell r="G13" t="str">
            <v>PLANEJAMENTO</v>
          </cell>
          <cell r="H13">
            <v>0</v>
          </cell>
          <cell r="I13" t="str">
            <v>PLANEJAMENTO</v>
          </cell>
          <cell r="J13" t="str">
            <v>PLANEJAMENTO</v>
          </cell>
          <cell r="K13" t="str">
            <v/>
          </cell>
          <cell r="L13" t="str">
            <v/>
          </cell>
          <cell r="M13" t="str">
            <v/>
          </cell>
          <cell r="O13">
            <v>0</v>
          </cell>
          <cell r="P13">
            <v>0</v>
          </cell>
          <cell r="S13" t="str">
            <v/>
          </cell>
        </row>
        <row r="14">
          <cell r="B14">
            <v>90</v>
          </cell>
          <cell r="D14" t="str">
            <v/>
          </cell>
          <cell r="E14" t="str">
            <v/>
          </cell>
          <cell r="F14" t="str">
            <v/>
          </cell>
          <cell r="G14" t="str">
            <v/>
          </cell>
          <cell r="H14" t="str">
            <v/>
          </cell>
          <cell r="I14" t="str">
            <v>Planej._Pl.Tr.Div._Min.Cid./06</v>
          </cell>
          <cell r="J14" t="str">
            <v>ABR/07</v>
          </cell>
          <cell r="K14" t="str">
            <v/>
          </cell>
          <cell r="L14" t="str">
            <v/>
          </cell>
          <cell r="M14" t="str">
            <v/>
          </cell>
          <cell r="O14" t="str">
            <v/>
          </cell>
          <cell r="P14" t="str">
            <v/>
          </cell>
          <cell r="S14" t="str">
            <v/>
          </cell>
        </row>
        <row r="15">
          <cell r="B15">
            <v>89</v>
          </cell>
          <cell r="D15" t="str">
            <v/>
          </cell>
          <cell r="E15" t="str">
            <v/>
          </cell>
          <cell r="F15" t="str">
            <v/>
          </cell>
          <cell r="G15" t="str">
            <v/>
          </cell>
          <cell r="H15" t="str">
            <v/>
          </cell>
          <cell r="I15" t="str">
            <v>Planej._Pl.Tr.146,25(3)-Min.Cid./06</v>
          </cell>
          <cell r="J15" t="str">
            <v>ABR/07</v>
          </cell>
          <cell r="K15" t="str">
            <v/>
          </cell>
          <cell r="L15" t="str">
            <v/>
          </cell>
          <cell r="M15" t="str">
            <v/>
          </cell>
          <cell r="O15" t="str">
            <v/>
          </cell>
          <cell r="P15" t="str">
            <v/>
          </cell>
          <cell r="S15" t="str">
            <v/>
          </cell>
        </row>
        <row r="16">
          <cell r="B16">
            <v>88</v>
          </cell>
          <cell r="D16" t="str">
            <v/>
          </cell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>Planej._Pl.Tr.292,5-Min.Cid./06</v>
          </cell>
          <cell r="J16" t="str">
            <v>ABR/07</v>
          </cell>
          <cell r="K16" t="str">
            <v/>
          </cell>
          <cell r="L16" t="str">
            <v/>
          </cell>
          <cell r="M16" t="str">
            <v/>
          </cell>
          <cell r="O16" t="str">
            <v/>
          </cell>
          <cell r="P16" t="str">
            <v/>
          </cell>
          <cell r="S16" t="str">
            <v/>
          </cell>
        </row>
        <row r="17">
          <cell r="B17">
            <v>89</v>
          </cell>
          <cell r="D17" t="str">
            <v/>
          </cell>
          <cell r="E17" t="str">
            <v/>
          </cell>
          <cell r="F17" t="str">
            <v/>
          </cell>
          <cell r="G17" t="str">
            <v/>
          </cell>
          <cell r="H17" t="str">
            <v/>
          </cell>
          <cell r="I17" t="str">
            <v>Planej._Pl.Tr.146,25(3)-Min.Cid./06</v>
          </cell>
          <cell r="J17" t="str">
            <v>JUN/08</v>
          </cell>
          <cell r="K17" t="str">
            <v/>
          </cell>
          <cell r="L17" t="str">
            <v/>
          </cell>
          <cell r="M17" t="str">
            <v/>
          </cell>
          <cell r="O17" t="str">
            <v/>
          </cell>
          <cell r="P17" t="str">
            <v/>
          </cell>
          <cell r="S17" t="str">
            <v/>
          </cell>
        </row>
        <row r="18">
          <cell r="B18">
            <v>88</v>
          </cell>
          <cell r="D18" t="str">
            <v/>
          </cell>
          <cell r="E18" t="str">
            <v/>
          </cell>
          <cell r="F18" t="str">
            <v/>
          </cell>
          <cell r="G18" t="str">
            <v/>
          </cell>
          <cell r="H18" t="str">
            <v/>
          </cell>
          <cell r="I18" t="str">
            <v>Planej._Pl.Tr.292,5-Min.Cid./06</v>
          </cell>
          <cell r="J18" t="str">
            <v>JUN/08</v>
          </cell>
          <cell r="K18" t="str">
            <v/>
          </cell>
          <cell r="L18" t="str">
            <v/>
          </cell>
          <cell r="M18" t="str">
            <v/>
          </cell>
          <cell r="O18" t="str">
            <v/>
          </cell>
          <cell r="P18" t="str">
            <v/>
          </cell>
          <cell r="S18" t="str">
            <v/>
          </cell>
        </row>
        <row r="19">
          <cell r="B19">
            <v>1</v>
          </cell>
          <cell r="D19" t="str">
            <v/>
          </cell>
          <cell r="E19" t="str">
            <v/>
          </cell>
          <cell r="F19" t="str">
            <v/>
          </cell>
          <cell r="G19" t="str">
            <v/>
          </cell>
          <cell r="H19" t="str">
            <v/>
          </cell>
          <cell r="I19" t="str">
            <v>16/06/08 A 20/06/08</v>
          </cell>
          <cell r="J19" t="str">
            <v>JUN/08</v>
          </cell>
          <cell r="K19" t="str">
            <v/>
          </cell>
          <cell r="L19" t="str">
            <v/>
          </cell>
          <cell r="M19" t="str">
            <v/>
          </cell>
          <cell r="O19" t="str">
            <v/>
          </cell>
          <cell r="P19" t="str">
            <v/>
          </cell>
          <cell r="S19" t="str">
            <v/>
          </cell>
        </row>
        <row r="20">
          <cell r="B20">
            <v>1</v>
          </cell>
          <cell r="D20" t="str">
            <v/>
          </cell>
          <cell r="E20" t="str">
            <v/>
          </cell>
          <cell r="F20" t="str">
            <v/>
          </cell>
          <cell r="G20" t="str">
            <v/>
          </cell>
          <cell r="H20" t="str">
            <v/>
          </cell>
          <cell r="I20" t="str">
            <v>16/06/08 A 20/06/08</v>
          </cell>
          <cell r="J20" t="str">
            <v>JUN/08</v>
          </cell>
          <cell r="K20" t="str">
            <v/>
          </cell>
          <cell r="L20" t="str">
            <v/>
          </cell>
          <cell r="M20" t="str">
            <v/>
          </cell>
          <cell r="O20" t="str">
            <v/>
          </cell>
          <cell r="P20" t="str">
            <v/>
          </cell>
          <cell r="S20" t="str">
            <v/>
          </cell>
        </row>
        <row r="21">
          <cell r="B21">
            <v>2</v>
          </cell>
          <cell r="D21" t="str">
            <v/>
          </cell>
          <cell r="E21" t="str">
            <v/>
          </cell>
          <cell r="F21" t="str">
            <v/>
          </cell>
          <cell r="G21" t="str">
            <v/>
          </cell>
          <cell r="H21" t="str">
            <v/>
          </cell>
          <cell r="I21" t="str">
            <v>16/06/08 A 20/06/08</v>
          </cell>
          <cell r="J21" t="str">
            <v>JUN/08</v>
          </cell>
          <cell r="K21" t="str">
            <v/>
          </cell>
          <cell r="L21" t="str">
            <v/>
          </cell>
          <cell r="M21" t="str">
            <v/>
          </cell>
          <cell r="O21" t="str">
            <v/>
          </cell>
          <cell r="P21" t="str">
            <v/>
          </cell>
          <cell r="S21" t="str">
            <v/>
          </cell>
        </row>
        <row r="22">
          <cell r="B22">
            <v>2</v>
          </cell>
          <cell r="D22" t="str">
            <v/>
          </cell>
          <cell r="E22" t="str">
            <v/>
          </cell>
          <cell r="F22" t="str">
            <v/>
          </cell>
          <cell r="G22" t="str">
            <v/>
          </cell>
          <cell r="H22" t="str">
            <v/>
          </cell>
          <cell r="I22" t="str">
            <v>16/06/08 A 20/06/08</v>
          </cell>
          <cell r="J22" t="str">
            <v>JUN/08</v>
          </cell>
          <cell r="K22" t="str">
            <v/>
          </cell>
          <cell r="L22" t="str">
            <v/>
          </cell>
          <cell r="M22" t="str">
            <v/>
          </cell>
          <cell r="O22" t="str">
            <v/>
          </cell>
          <cell r="P22" t="str">
            <v/>
          </cell>
          <cell r="S22" t="str">
            <v/>
          </cell>
        </row>
        <row r="23">
          <cell r="B23">
            <v>98</v>
          </cell>
          <cell r="D23" t="str">
            <v/>
          </cell>
          <cell r="E23" t="str">
            <v/>
          </cell>
          <cell r="F23" t="str">
            <v>02-01-02</v>
          </cell>
          <cell r="G23">
            <v>2</v>
          </cell>
          <cell r="H23" t="str">
            <v/>
          </cell>
          <cell r="I23" t="str">
            <v>Planej._Pl.Tr.487,5-Min.Cid./07</v>
          </cell>
          <cell r="J23" t="str">
            <v>JUN/08</v>
          </cell>
          <cell r="K23" t="str">
            <v/>
          </cell>
          <cell r="L23" t="str">
            <v/>
          </cell>
          <cell r="M23" t="str">
            <v/>
          </cell>
          <cell r="O23" t="str">
            <v/>
          </cell>
          <cell r="P23" t="str">
            <v/>
          </cell>
          <cell r="S23" t="str">
            <v/>
          </cell>
        </row>
        <row r="24">
          <cell r="B24">
            <v>97</v>
          </cell>
          <cell r="D24" t="str">
            <v/>
          </cell>
          <cell r="E24" t="str">
            <v/>
          </cell>
          <cell r="F24" t="str">
            <v>02-01-02</v>
          </cell>
          <cell r="G24" t="str">
            <v>MAIO/2002</v>
          </cell>
          <cell r="H24" t="str">
            <v/>
          </cell>
          <cell r="I24" t="str">
            <v>Planej._Pl.Tr. 97,5-Min.Cid./07</v>
          </cell>
          <cell r="J24" t="str">
            <v>JUN/08</v>
          </cell>
          <cell r="K24" t="str">
            <v/>
          </cell>
          <cell r="L24" t="str">
            <v/>
          </cell>
          <cell r="M24" t="str">
            <v/>
          </cell>
          <cell r="O24" t="str">
            <v/>
          </cell>
          <cell r="P24" t="str">
            <v/>
          </cell>
          <cell r="S24" t="str">
            <v/>
          </cell>
        </row>
        <row r="25">
          <cell r="B25">
            <v>96</v>
          </cell>
          <cell r="D25" t="str">
            <v/>
          </cell>
          <cell r="E25" t="str">
            <v/>
          </cell>
          <cell r="F25" t="str">
            <v>02-01-02</v>
          </cell>
          <cell r="G25" t="str">
            <v>01 A 31/05/2002</v>
          </cell>
          <cell r="H25" t="str">
            <v/>
          </cell>
          <cell r="I25" t="str">
            <v>Planej._Pl.Tr. 1.950-Min.Cid./07</v>
          </cell>
          <cell r="J25" t="str">
            <v>JUN/08</v>
          </cell>
          <cell r="K25" t="str">
            <v/>
          </cell>
          <cell r="L25" t="str">
            <v/>
          </cell>
          <cell r="M25" t="str">
            <v/>
          </cell>
          <cell r="O25" t="str">
            <v/>
          </cell>
          <cell r="P25" t="str">
            <v/>
          </cell>
          <cell r="S25" t="str">
            <v/>
          </cell>
        </row>
        <row r="26">
          <cell r="B26">
            <v>95</v>
          </cell>
          <cell r="D26" t="str">
            <v/>
          </cell>
          <cell r="E26" t="str">
            <v/>
          </cell>
          <cell r="F26" t="str">
            <v>02-01-02</v>
          </cell>
          <cell r="G26">
            <v>37412</v>
          </cell>
          <cell r="H26" t="str">
            <v/>
          </cell>
          <cell r="I26" t="str">
            <v>Planej._Pl.Tr. 975-Min.Cid./07</v>
          </cell>
          <cell r="J26" t="str">
            <v>JUN/08</v>
          </cell>
          <cell r="K26" t="str">
            <v/>
          </cell>
          <cell r="L26" t="str">
            <v/>
          </cell>
          <cell r="M26" t="str">
            <v/>
          </cell>
          <cell r="O26" t="str">
            <v/>
          </cell>
          <cell r="P26" t="str">
            <v/>
          </cell>
          <cell r="S26" t="str">
            <v/>
          </cell>
        </row>
        <row r="27">
          <cell r="B27">
            <v>94</v>
          </cell>
          <cell r="D27" t="str">
            <v/>
          </cell>
          <cell r="E27" t="str">
            <v/>
          </cell>
          <cell r="F27" t="str">
            <v>02-01-02</v>
          </cell>
          <cell r="G27">
            <v>166.93799999999999</v>
          </cell>
          <cell r="H27" t="str">
            <v/>
          </cell>
          <cell r="I27" t="str">
            <v>Planej._Pl.Tr. 1.778,8-Min.Cid./07</v>
          </cell>
          <cell r="J27" t="str">
            <v>JUN/08</v>
          </cell>
          <cell r="K27" t="str">
            <v/>
          </cell>
          <cell r="L27" t="str">
            <v/>
          </cell>
          <cell r="M27" t="str">
            <v/>
          </cell>
          <cell r="O27" t="str">
            <v/>
          </cell>
          <cell r="P27" t="str">
            <v/>
          </cell>
          <cell r="S27" t="str">
            <v/>
          </cell>
        </row>
        <row r="28">
          <cell r="B28">
            <v>3</v>
          </cell>
          <cell r="D28" t="str">
            <v/>
          </cell>
          <cell r="E28" t="str">
            <v/>
          </cell>
          <cell r="F28" t="str">
            <v>02-01-02</v>
          </cell>
          <cell r="G28">
            <v>170.988</v>
          </cell>
          <cell r="H28" t="str">
            <v/>
          </cell>
          <cell r="I28" t="str">
            <v>02/07/08 A 09/07/08</v>
          </cell>
          <cell r="J28" t="str">
            <v>JUL/08</v>
          </cell>
          <cell r="K28" t="str">
            <v/>
          </cell>
          <cell r="L28" t="str">
            <v/>
          </cell>
          <cell r="M28" t="str">
            <v/>
          </cell>
          <cell r="O28" t="str">
            <v/>
          </cell>
          <cell r="P28" t="str">
            <v/>
          </cell>
          <cell r="S28" t="str">
            <v/>
          </cell>
        </row>
        <row r="29">
          <cell r="B29">
            <v>3</v>
          </cell>
          <cell r="D29" t="str">
            <v/>
          </cell>
          <cell r="E29" t="str">
            <v/>
          </cell>
          <cell r="F29" t="str">
            <v>02-01-02</v>
          </cell>
          <cell r="G29">
            <v>162.203</v>
          </cell>
          <cell r="H29" t="str">
            <v/>
          </cell>
          <cell r="I29" t="str">
            <v>02/07/08 A 09/07/08</v>
          </cell>
          <cell r="J29" t="str">
            <v>JUL/08</v>
          </cell>
          <cell r="K29" t="str">
            <v/>
          </cell>
          <cell r="L29" t="str">
            <v/>
          </cell>
          <cell r="M29" t="str">
            <v/>
          </cell>
          <cell r="O29" t="str">
            <v/>
          </cell>
          <cell r="P29" t="str">
            <v/>
          </cell>
          <cell r="S29" t="str">
            <v/>
          </cell>
        </row>
        <row r="30">
          <cell r="B30">
            <v>4</v>
          </cell>
          <cell r="D30" t="str">
            <v/>
          </cell>
          <cell r="E30" t="str">
            <v/>
          </cell>
          <cell r="F30" t="str">
            <v>02-01-02</v>
          </cell>
          <cell r="G30">
            <v>0</v>
          </cell>
          <cell r="H30" t="str">
            <v/>
          </cell>
          <cell r="I30" t="str">
            <v>02/07/08 A 09/07/08</v>
          </cell>
          <cell r="J30" t="str">
            <v>JUL/08</v>
          </cell>
          <cell r="K30" t="str">
            <v/>
          </cell>
          <cell r="L30" t="str">
            <v/>
          </cell>
          <cell r="M30" t="str">
            <v/>
          </cell>
          <cell r="O30" t="str">
            <v/>
          </cell>
          <cell r="P30" t="str">
            <v/>
          </cell>
          <cell r="S30" t="str">
            <v/>
          </cell>
        </row>
        <row r="31">
          <cell r="B31">
            <v>4</v>
          </cell>
          <cell r="D31" t="str">
            <v/>
          </cell>
          <cell r="E31" t="str">
            <v/>
          </cell>
          <cell r="F31" t="str">
            <v>02-01-02</v>
          </cell>
          <cell r="G31">
            <v>0</v>
          </cell>
          <cell r="H31" t="str">
            <v/>
          </cell>
          <cell r="I31" t="str">
            <v>02/07/08 A 09/07/08</v>
          </cell>
          <cell r="J31" t="str">
            <v>JUL/08</v>
          </cell>
          <cell r="K31" t="str">
            <v/>
          </cell>
          <cell r="L31" t="str">
            <v/>
          </cell>
          <cell r="M31" t="str">
            <v/>
          </cell>
          <cell r="O31" t="str">
            <v/>
          </cell>
          <cell r="P31" t="str">
            <v/>
          </cell>
          <cell r="S31" t="str">
            <v/>
          </cell>
        </row>
        <row r="32">
          <cell r="B32">
            <v>5</v>
          </cell>
          <cell r="D32" t="str">
            <v/>
          </cell>
          <cell r="E32" t="str">
            <v/>
          </cell>
          <cell r="F32" t="str">
            <v/>
          </cell>
          <cell r="G32" t="str">
            <v>(TODOS)</v>
          </cell>
          <cell r="H32" t="str">
            <v/>
          </cell>
          <cell r="I32" t="str">
            <v>02/07/08 A 09/07/08</v>
          </cell>
          <cell r="J32" t="str">
            <v>JUL/08</v>
          </cell>
          <cell r="K32" t="str">
            <v/>
          </cell>
          <cell r="L32" t="str">
            <v/>
          </cell>
          <cell r="M32" t="str">
            <v/>
          </cell>
          <cell r="O32" t="str">
            <v/>
          </cell>
          <cell r="P32" t="str">
            <v/>
          </cell>
          <cell r="S32" t="str">
            <v/>
          </cell>
        </row>
        <row r="33">
          <cell r="B33" t="str">
            <v/>
          </cell>
          <cell r="D33" t="str">
            <v/>
          </cell>
          <cell r="E33" t="str">
            <v/>
          </cell>
          <cell r="F33">
            <v>1</v>
          </cell>
          <cell r="G33" t="str">
            <v>BANCO</v>
          </cell>
          <cell r="H33" t="str">
            <v/>
          </cell>
          <cell r="I33" t="str">
            <v>02/07/08 A 09/07/08</v>
          </cell>
          <cell r="J33" t="str">
            <v>JUL/08</v>
          </cell>
          <cell r="K33" t="str">
            <v/>
          </cell>
          <cell r="L33" t="str">
            <v/>
          </cell>
          <cell r="M33" t="str">
            <v/>
          </cell>
          <cell r="O33" t="str">
            <v/>
          </cell>
          <cell r="P33" t="str">
            <v/>
          </cell>
          <cell r="S33" t="str">
            <v/>
          </cell>
        </row>
        <row r="34">
          <cell r="B34" t="str">
            <v/>
          </cell>
          <cell r="D34" t="str">
            <v/>
          </cell>
          <cell r="E34" t="str">
            <v/>
          </cell>
          <cell r="F34" t="str">
            <v/>
          </cell>
          <cell r="G34" t="str">
            <v>(TODAS)</v>
          </cell>
          <cell r="H34" t="str">
            <v/>
          </cell>
          <cell r="I34" t="str">
            <v>02/07/08 A 09/07/08</v>
          </cell>
          <cell r="J34" t="str">
            <v>JUL/08</v>
          </cell>
          <cell r="K34" t="str">
            <v/>
          </cell>
          <cell r="L34" t="str">
            <v/>
          </cell>
          <cell r="M34" t="str">
            <v/>
          </cell>
          <cell r="O34" t="str">
            <v/>
          </cell>
          <cell r="P34" t="str">
            <v/>
          </cell>
          <cell r="S34" t="str">
            <v/>
          </cell>
        </row>
        <row r="35">
          <cell r="B35" t="str">
            <v/>
          </cell>
          <cell r="D35" t="str">
            <v/>
          </cell>
          <cell r="E35" t="str">
            <v/>
          </cell>
          <cell r="F35">
            <v>2</v>
          </cell>
          <cell r="G35" t="str">
            <v>PAVIMENTAÇÃO URBANA</v>
          </cell>
          <cell r="H35" t="str">
            <v/>
          </cell>
          <cell r="I35" t="str">
            <v>02/07/08 A 09/07/08</v>
          </cell>
          <cell r="J35" t="str">
            <v>JUL/08</v>
          </cell>
          <cell r="K35" t="str">
            <v/>
          </cell>
          <cell r="L35" t="str">
            <v/>
          </cell>
          <cell r="M35" t="str">
            <v/>
          </cell>
          <cell r="O35" t="str">
            <v/>
          </cell>
          <cell r="P35" t="str">
            <v/>
          </cell>
          <cell r="S35" t="str">
            <v/>
          </cell>
        </row>
        <row r="36">
          <cell r="B36" t="str">
            <v/>
          </cell>
          <cell r="D36" t="str">
            <v/>
          </cell>
          <cell r="E36" t="str">
            <v/>
          </cell>
          <cell r="F36" t="str">
            <v>-</v>
          </cell>
          <cell r="G36" t="str">
            <v>PLANALTINA, GO</v>
          </cell>
          <cell r="H36" t="str">
            <v/>
          </cell>
          <cell r="I36" t="str">
            <v>21/06/08 A 13/09/08</v>
          </cell>
          <cell r="J36" t="str">
            <v>JUN a SET/08</v>
          </cell>
          <cell r="K36" t="str">
            <v/>
          </cell>
          <cell r="L36" t="str">
            <v/>
          </cell>
          <cell r="M36" t="str">
            <v/>
          </cell>
          <cell r="O36" t="str">
            <v/>
          </cell>
          <cell r="P36" t="str">
            <v/>
          </cell>
          <cell r="S36" t="str">
            <v/>
          </cell>
        </row>
        <row r="37">
          <cell r="B37" t="str">
            <v/>
          </cell>
          <cell r="D37" t="str">
            <v/>
          </cell>
          <cell r="E37" t="str">
            <v/>
          </cell>
          <cell r="F37">
            <v>2</v>
          </cell>
          <cell r="G37" t="str">
            <v>SEPLAN-2000</v>
          </cell>
          <cell r="H37" t="str">
            <v/>
          </cell>
          <cell r="I37" t="str">
            <v>21/06/08 A 13/09/08</v>
          </cell>
          <cell r="J37" t="str">
            <v>JUN a SET/08</v>
          </cell>
          <cell r="K37" t="str">
            <v/>
          </cell>
          <cell r="L37" t="str">
            <v/>
          </cell>
          <cell r="M37" t="str">
            <v/>
          </cell>
          <cell r="O37" t="str">
            <v/>
          </cell>
          <cell r="P37" t="str">
            <v/>
          </cell>
          <cell r="S37" t="str">
            <v/>
          </cell>
        </row>
        <row r="38">
          <cell r="B38" t="str">
            <v/>
          </cell>
          <cell r="D38" t="str">
            <v/>
          </cell>
          <cell r="E38" t="str">
            <v/>
          </cell>
          <cell r="F38" t="str">
            <v>-</v>
          </cell>
          <cell r="G38" t="str">
            <v>Ademir Menezes</v>
          </cell>
          <cell r="H38" t="str">
            <v/>
          </cell>
          <cell r="I38" t="str">
            <v>10/07/08 A 13/09/08</v>
          </cell>
          <cell r="J38" t="str">
            <v>JUL a SET/08</v>
          </cell>
          <cell r="K38" t="str">
            <v/>
          </cell>
          <cell r="L38" t="str">
            <v/>
          </cell>
          <cell r="M38" t="str">
            <v/>
          </cell>
          <cell r="O38" t="str">
            <v/>
          </cell>
          <cell r="P38" t="str">
            <v/>
          </cell>
          <cell r="S38" t="str">
            <v/>
          </cell>
        </row>
        <row r="39">
          <cell r="D39" t="str">
            <v/>
          </cell>
          <cell r="E39" t="str">
            <v/>
          </cell>
          <cell r="F39" t="str">
            <v>PREFEITURA</v>
          </cell>
          <cell r="G39" t="str">
            <v>17-B</v>
          </cell>
          <cell r="H39" t="str">
            <v>17-A</v>
          </cell>
          <cell r="I39" t="str">
            <v>10/07/08 A 13/09/08</v>
          </cell>
          <cell r="J39" t="str">
            <v>JUL a SET/08</v>
          </cell>
          <cell r="K39" t="str">
            <v/>
          </cell>
          <cell r="L39" t="str">
            <v/>
          </cell>
          <cell r="M39" t="str">
            <v/>
          </cell>
          <cell r="S39" t="str">
            <v/>
          </cell>
        </row>
        <row r="40">
          <cell r="D40" t="str">
            <v/>
          </cell>
          <cell r="E40" t="str">
            <v/>
          </cell>
          <cell r="F40" t="str">
            <v>BANCO</v>
          </cell>
          <cell r="G40">
            <v>2</v>
          </cell>
          <cell r="H40">
            <v>1</v>
          </cell>
          <cell r="I40" t="str">
            <v>10/07/08 A 13/09/08</v>
          </cell>
          <cell r="J40" t="str">
            <v>JUL a SET/08</v>
          </cell>
          <cell r="K40" t="str">
            <v/>
          </cell>
          <cell r="L40" t="str">
            <v/>
          </cell>
          <cell r="M40" t="str">
            <v/>
          </cell>
          <cell r="S40" t="str">
            <v/>
          </cell>
        </row>
        <row r="41">
          <cell r="D41" t="str">
            <v/>
          </cell>
          <cell r="E41" t="str">
            <v/>
          </cell>
          <cell r="F41" t="str">
            <v>PREFEITURA</v>
          </cell>
          <cell r="G41" t="str">
            <v>17-C</v>
          </cell>
          <cell r="H41" t="str">
            <v>17-B</v>
          </cell>
          <cell r="I41" t="str">
            <v>10/07/08 A 13/09/08</v>
          </cell>
          <cell r="J41" t="str">
            <v>JUL a SET/08</v>
          </cell>
          <cell r="K41" t="str">
            <v/>
          </cell>
          <cell r="L41" t="str">
            <v/>
          </cell>
          <cell r="M41" t="str">
            <v/>
          </cell>
          <cell r="S41" t="str">
            <v/>
          </cell>
        </row>
      </sheetData>
      <sheetData sheetId="1" refreshError="1">
        <row r="5">
          <cell r="B5" t="str">
            <v>APLICAR PERCEN-</v>
          </cell>
          <cell r="M5">
            <v>3</v>
          </cell>
          <cell r="O5" t="str">
            <v>BANCO E SANEAGO</v>
          </cell>
        </row>
        <row r="6">
          <cell r="M6">
            <v>4</v>
          </cell>
          <cell r="O6" t="str">
            <v>BANCO E PREFEITURA</v>
          </cell>
        </row>
        <row r="7">
          <cell r="M7" t="str">
            <v/>
          </cell>
          <cell r="O7" t="str">
            <v>SANEAGO E PREFEITURA</v>
          </cell>
        </row>
        <row r="8">
          <cell r="E8">
            <v>3</v>
          </cell>
          <cell r="F8" t="str">
            <v>1ª MEDIÇÃO - LOTE 13 (1ª MEDIÇÃO S. FORTEVILLE)</v>
          </cell>
          <cell r="G8" t="str">
            <v>0.000.000-00</v>
          </cell>
          <cell r="H8" t="str">
            <v>20/07 À 31/07/2005</v>
          </cell>
          <cell r="I8" t="str">
            <v>JULHO/2005</v>
          </cell>
          <cell r="J8">
            <v>38580</v>
          </cell>
          <cell r="K8">
            <v>1</v>
          </cell>
          <cell r="L8">
            <v>1</v>
          </cell>
          <cell r="M8">
            <v>6</v>
          </cell>
          <cell r="O8" t="str">
            <v>BANCO</v>
          </cell>
        </row>
        <row r="9">
          <cell r="E9" t="str">
            <v/>
          </cell>
          <cell r="F9" t="str">
            <v>BANCO</v>
          </cell>
          <cell r="G9" t="str">
            <v>Pl.Tr. 975-Min.Cid./07</v>
          </cell>
          <cell r="H9">
            <v>0</v>
          </cell>
          <cell r="I9" t="str">
            <v>Planej._Pl.Tr. 975-Min.Cid./07</v>
          </cell>
          <cell r="J9" t="str">
            <v>MAR/08</v>
          </cell>
          <cell r="K9" t="str">
            <v/>
          </cell>
          <cell r="L9" t="str">
            <v/>
          </cell>
          <cell r="M9" t="str">
            <v/>
          </cell>
          <cell r="O9" t="str">
            <v>SANEAGO</v>
          </cell>
        </row>
        <row r="10">
          <cell r="E10" t="str">
            <v/>
          </cell>
          <cell r="F10" t="str">
            <v>BANCO</v>
          </cell>
          <cell r="G10" t="str">
            <v>Pl.Tr. 1.778,8-Min.Cid./07</v>
          </cell>
          <cell r="H10">
            <v>0</v>
          </cell>
          <cell r="I10" t="str">
            <v>Planej._Pl.Tr. 1.778,8-Min.Cid./07</v>
          </cell>
          <cell r="J10" t="str">
            <v>MAR/08</v>
          </cell>
          <cell r="K10" t="str">
            <v/>
          </cell>
          <cell r="L10" t="str">
            <v/>
          </cell>
          <cell r="M10" t="str">
            <v/>
          </cell>
          <cell r="O10" t="str">
            <v>PREFEITURA</v>
          </cell>
        </row>
        <row r="11">
          <cell r="E11" t="str">
            <v/>
          </cell>
          <cell r="F11" t="str">
            <v>BANCO</v>
          </cell>
          <cell r="G11" t="str">
            <v>Pl.Tr.Div._Min.Cid./07_Div._Lago</v>
          </cell>
          <cell r="H11">
            <v>0</v>
          </cell>
          <cell r="I11" t="str">
            <v xml:space="preserve"> Planej._Pl.Tr.Div._Min.Cid./07_Div._Lago</v>
          </cell>
          <cell r="J11" t="str">
            <v>MAR/08</v>
          </cell>
          <cell r="K11" t="str">
            <v/>
          </cell>
          <cell r="L11" t="str">
            <v/>
          </cell>
          <cell r="M11" t="str">
            <v/>
          </cell>
          <cell r="O11" t="str">
            <v>NÃO MEDIR</v>
          </cell>
        </row>
        <row r="12">
          <cell r="E12" t="str">
            <v/>
          </cell>
          <cell r="F12" t="str">
            <v>BANCO</v>
          </cell>
          <cell r="G12" t="str">
            <v xml:space="preserve"> Pl.Tr. 987,5-Min.Cid./07 </v>
          </cell>
          <cell r="H12">
            <v>0</v>
          </cell>
          <cell r="I12" t="str">
            <v xml:space="preserve"> Planej._Pl.Tr. 987,5-Min.Cid./07 </v>
          </cell>
          <cell r="J12" t="str">
            <v>MAR/08</v>
          </cell>
          <cell r="K12" t="str">
            <v/>
          </cell>
          <cell r="L12" t="str">
            <v/>
          </cell>
          <cell r="M12" t="str">
            <v/>
          </cell>
          <cell r="O12">
            <v>0</v>
          </cell>
        </row>
        <row r="13">
          <cell r="E13" t="str">
            <v/>
          </cell>
          <cell r="F13" t="str">
            <v>BANCO</v>
          </cell>
          <cell r="G13" t="str">
            <v xml:space="preserve"> Pl.Tr. 146,25(4)-Min.Tur./07 </v>
          </cell>
          <cell r="H13">
            <v>0</v>
          </cell>
          <cell r="I13" t="str">
            <v xml:space="preserve"> Planej._Pl.Tr. 146,25(4)-Min.Tur./07 </v>
          </cell>
          <cell r="J13" t="str">
            <v>MAR/08</v>
          </cell>
          <cell r="K13" t="str">
            <v/>
          </cell>
          <cell r="L13" t="str">
            <v/>
          </cell>
          <cell r="M13" t="str">
            <v/>
          </cell>
          <cell r="O13">
            <v>0</v>
          </cell>
        </row>
        <row r="14">
          <cell r="E14" t="str">
            <v/>
          </cell>
          <cell r="F14" t="str">
            <v>BANCO</v>
          </cell>
          <cell r="G14" t="str">
            <v>Pl.Tr.Div._Min.Cid./06_Div.</v>
          </cell>
          <cell r="H14">
            <v>0</v>
          </cell>
          <cell r="I14" t="str">
            <v>Planej._Pl.Tr.Div._Min.Cid./06</v>
          </cell>
          <cell r="J14" t="str">
            <v>ABR/07</v>
          </cell>
          <cell r="K14" t="str">
            <v/>
          </cell>
          <cell r="L14" t="str">
            <v/>
          </cell>
          <cell r="M14" t="str">
            <v/>
          </cell>
          <cell r="O14" t="str">
            <v/>
          </cell>
        </row>
        <row r="15">
          <cell r="E15" t="str">
            <v/>
          </cell>
          <cell r="F15" t="str">
            <v>BANCO</v>
          </cell>
          <cell r="G15" t="str">
            <v>Pl.Tr.146,25(3)-Min.Cid./06</v>
          </cell>
          <cell r="H15">
            <v>0</v>
          </cell>
          <cell r="I15" t="str">
            <v>Planej._Pl.Tr.146,25(3)-Min.Cid./06</v>
          </cell>
          <cell r="J15" t="str">
            <v>ABR/07</v>
          </cell>
          <cell r="K15" t="str">
            <v/>
          </cell>
          <cell r="L15" t="str">
            <v/>
          </cell>
          <cell r="M15" t="str">
            <v/>
          </cell>
          <cell r="O15" t="str">
            <v/>
          </cell>
        </row>
        <row r="16">
          <cell r="E16" t="str">
            <v/>
          </cell>
          <cell r="F16" t="str">
            <v>BANCO</v>
          </cell>
          <cell r="G16" t="str">
            <v>Pl.Tr.292,5-Min.Cid./06</v>
          </cell>
          <cell r="H16">
            <v>0</v>
          </cell>
          <cell r="I16" t="str">
            <v>Planej._Pl.Tr.292,5-Min.Cid./06</v>
          </cell>
          <cell r="J16" t="str">
            <v>ABR/07</v>
          </cell>
          <cell r="K16" t="str">
            <v/>
          </cell>
          <cell r="L16" t="str">
            <v/>
          </cell>
          <cell r="M16" t="str">
            <v/>
          </cell>
          <cell r="O16" t="str">
            <v/>
          </cell>
        </row>
        <row r="17">
          <cell r="E17" t="str">
            <v/>
          </cell>
          <cell r="F17" t="str">
            <v>BANCO</v>
          </cell>
          <cell r="G17" t="str">
            <v>Pl.Tr.146,25(3)-Min.Cid./06</v>
          </cell>
          <cell r="H17">
            <v>0</v>
          </cell>
          <cell r="I17" t="str">
            <v>Planej._Pl.Tr.146,25(3)-Min.Cid./06</v>
          </cell>
          <cell r="J17" t="str">
            <v>JUN/08</v>
          </cell>
          <cell r="K17" t="str">
            <v/>
          </cell>
          <cell r="L17" t="str">
            <v/>
          </cell>
          <cell r="M17" t="str">
            <v/>
          </cell>
          <cell r="O17" t="str">
            <v/>
          </cell>
        </row>
        <row r="18">
          <cell r="E18" t="str">
            <v/>
          </cell>
          <cell r="F18" t="str">
            <v>BANCO</v>
          </cell>
          <cell r="G18" t="str">
            <v>Pl.Tr.292,5-Min.Cid./06</v>
          </cell>
          <cell r="H18">
            <v>0</v>
          </cell>
          <cell r="I18" t="str">
            <v>Planej._Pl.Tr.292,5-Min.Cid./06</v>
          </cell>
          <cell r="J18" t="str">
            <v>JUN/08</v>
          </cell>
          <cell r="K18" t="str">
            <v/>
          </cell>
          <cell r="L18" t="str">
            <v/>
          </cell>
          <cell r="M18" t="str">
            <v/>
          </cell>
          <cell r="O18" t="str">
            <v/>
          </cell>
        </row>
        <row r="19">
          <cell r="E19" t="str">
            <v/>
          </cell>
          <cell r="F19" t="str">
            <v>BANCO</v>
          </cell>
          <cell r="G19">
            <v>1</v>
          </cell>
          <cell r="H19">
            <v>0</v>
          </cell>
          <cell r="I19" t="str">
            <v>16/06/08 A 20/06/08</v>
          </cell>
          <cell r="J19" t="str">
            <v>JUN/08</v>
          </cell>
          <cell r="K19" t="str">
            <v/>
          </cell>
          <cell r="L19" t="str">
            <v/>
          </cell>
          <cell r="M19" t="str">
            <v/>
          </cell>
          <cell r="O19" t="str">
            <v/>
          </cell>
        </row>
        <row r="20">
          <cell r="E20" t="str">
            <v/>
          </cell>
          <cell r="F20" t="str">
            <v>PREFEITURA</v>
          </cell>
          <cell r="G20" t="str">
            <v>15-A</v>
          </cell>
          <cell r="H20">
            <v>14</v>
          </cell>
          <cell r="I20" t="str">
            <v>16/06/08 A 20/06/08</v>
          </cell>
          <cell r="J20" t="str">
            <v>JUN/08</v>
          </cell>
          <cell r="K20" t="str">
            <v/>
          </cell>
          <cell r="L20" t="str">
            <v/>
          </cell>
          <cell r="M20" t="str">
            <v/>
          </cell>
          <cell r="O20" t="str">
            <v/>
          </cell>
        </row>
        <row r="21">
          <cell r="E21" t="str">
            <v/>
          </cell>
          <cell r="F21" t="str">
            <v>BANCO</v>
          </cell>
          <cell r="G21">
            <v>1</v>
          </cell>
          <cell r="H21">
            <v>0</v>
          </cell>
          <cell r="I21" t="str">
            <v>16/06/08 A 20/06/08</v>
          </cell>
          <cell r="J21" t="str">
            <v>JUN/08</v>
          </cell>
          <cell r="K21" t="str">
            <v/>
          </cell>
          <cell r="L21" t="str">
            <v/>
          </cell>
          <cell r="M21" t="str">
            <v/>
          </cell>
          <cell r="O21" t="str">
            <v/>
          </cell>
        </row>
        <row r="22">
          <cell r="E22" t="str">
            <v/>
          </cell>
          <cell r="F22" t="str">
            <v>PREFEITURA</v>
          </cell>
          <cell r="G22" t="str">
            <v>15-B</v>
          </cell>
          <cell r="H22" t="str">
            <v>15-A</v>
          </cell>
          <cell r="I22" t="str">
            <v>16/06/08 A 20/06/08</v>
          </cell>
          <cell r="J22" t="str">
            <v>JUN/08</v>
          </cell>
          <cell r="K22" t="str">
            <v/>
          </cell>
          <cell r="L22" t="str">
            <v/>
          </cell>
          <cell r="M22" t="str">
            <v/>
          </cell>
          <cell r="N22" t="str">
            <v/>
          </cell>
          <cell r="O22" t="str">
            <v/>
          </cell>
        </row>
        <row r="23">
          <cell r="E23" t="str">
            <v/>
          </cell>
          <cell r="F23" t="str">
            <v>02-01-02</v>
          </cell>
          <cell r="G23">
            <v>2</v>
          </cell>
          <cell r="H23">
            <v>0</v>
          </cell>
          <cell r="I23" t="str">
            <v>Planej._Pl.Tr.487,5-Min.Cid./07</v>
          </cell>
          <cell r="J23" t="str">
            <v>JUN/08</v>
          </cell>
          <cell r="K23" t="str">
            <v/>
          </cell>
          <cell r="L23" t="str">
            <v/>
          </cell>
          <cell r="M23" t="str">
            <v/>
          </cell>
          <cell r="O23" t="str">
            <v/>
          </cell>
        </row>
        <row r="24">
          <cell r="E24" t="str">
            <v/>
          </cell>
          <cell r="F24" t="str">
            <v>02-01-02</v>
          </cell>
          <cell r="G24" t="str">
            <v>MAIO/2002</v>
          </cell>
          <cell r="H24">
            <v>0</v>
          </cell>
          <cell r="I24" t="str">
            <v>Planej._Pl.Tr. 97,5-Min.Cid./07</v>
          </cell>
          <cell r="J24" t="str">
            <v>JUN/08</v>
          </cell>
          <cell r="K24" t="str">
            <v/>
          </cell>
          <cell r="L24" t="str">
            <v/>
          </cell>
          <cell r="M24" t="str">
            <v/>
          </cell>
          <cell r="O24" t="str">
            <v/>
          </cell>
        </row>
        <row r="25">
          <cell r="E25" t="str">
            <v/>
          </cell>
          <cell r="F25" t="str">
            <v>02-01-02</v>
          </cell>
          <cell r="G25" t="str">
            <v>01 A 31/05/2002</v>
          </cell>
          <cell r="H25">
            <v>0</v>
          </cell>
          <cell r="I25" t="str">
            <v>Planej._Pl.Tr. 1.950-Min.Cid./07</v>
          </cell>
          <cell r="J25" t="str">
            <v>JUN/08</v>
          </cell>
          <cell r="K25" t="str">
            <v/>
          </cell>
          <cell r="L25" t="str">
            <v/>
          </cell>
          <cell r="M25" t="str">
            <v/>
          </cell>
          <cell r="O25" t="str">
            <v/>
          </cell>
        </row>
        <row r="26">
          <cell r="E26" t="str">
            <v/>
          </cell>
          <cell r="F26" t="str">
            <v>02-01-02</v>
          </cell>
          <cell r="G26">
            <v>37412</v>
          </cell>
          <cell r="H26">
            <v>0</v>
          </cell>
          <cell r="I26" t="str">
            <v>Planej._Pl.Tr. 975-Min.Cid./07</v>
          </cell>
          <cell r="J26" t="str">
            <v>JUN/08</v>
          </cell>
          <cell r="K26" t="str">
            <v/>
          </cell>
          <cell r="L26" t="str">
            <v/>
          </cell>
          <cell r="M26" t="str">
            <v/>
          </cell>
          <cell r="O26" t="str">
            <v/>
          </cell>
        </row>
        <row r="27">
          <cell r="E27" t="str">
            <v/>
          </cell>
          <cell r="F27" t="str">
            <v>02-01-02</v>
          </cell>
          <cell r="G27">
            <v>166.93799999999999</v>
          </cell>
          <cell r="H27">
            <v>0</v>
          </cell>
          <cell r="I27" t="str">
            <v>Planej._Pl.Tr. 1.778,8-Min.Cid./07</v>
          </cell>
          <cell r="J27" t="str">
            <v>JUN/08</v>
          </cell>
          <cell r="K27" t="str">
            <v/>
          </cell>
          <cell r="L27" t="str">
            <v/>
          </cell>
          <cell r="M27" t="str">
            <v/>
          </cell>
          <cell r="O27" t="str">
            <v/>
          </cell>
        </row>
        <row r="28">
          <cell r="E28" t="str">
            <v/>
          </cell>
          <cell r="F28" t="str">
            <v>02-01-02</v>
          </cell>
          <cell r="G28">
            <v>170.988</v>
          </cell>
          <cell r="H28">
            <v>0</v>
          </cell>
          <cell r="I28" t="str">
            <v>02/07/08 A 09/07/08</v>
          </cell>
          <cell r="J28" t="str">
            <v>JUL/08</v>
          </cell>
          <cell r="K28" t="str">
            <v/>
          </cell>
          <cell r="L28" t="str">
            <v/>
          </cell>
          <cell r="M28" t="str">
            <v/>
          </cell>
          <cell r="O28" t="str">
            <v/>
          </cell>
        </row>
        <row r="29">
          <cell r="E29" t="str">
            <v/>
          </cell>
          <cell r="F29" t="str">
            <v>02-01-02</v>
          </cell>
          <cell r="G29">
            <v>162.203</v>
          </cell>
          <cell r="H29" t="str">
            <v>15-B</v>
          </cell>
          <cell r="I29" t="str">
            <v>02/07/08 A 09/07/08</v>
          </cell>
          <cell r="J29" t="str">
            <v>JUL/08</v>
          </cell>
          <cell r="K29" t="str">
            <v/>
          </cell>
          <cell r="L29" t="str">
            <v/>
          </cell>
          <cell r="M29" t="str">
            <v/>
          </cell>
          <cell r="O29" t="str">
            <v/>
          </cell>
        </row>
        <row r="30">
          <cell r="E30" t="str">
            <v/>
          </cell>
          <cell r="F30" t="str">
            <v>02-01-02</v>
          </cell>
          <cell r="G30">
            <v>0</v>
          </cell>
          <cell r="H30">
            <v>0</v>
          </cell>
          <cell r="I30" t="str">
            <v>02/07/08 A 09/07/08</v>
          </cell>
          <cell r="J30" t="str">
            <v>JUL/08</v>
          </cell>
          <cell r="K30" t="str">
            <v/>
          </cell>
          <cell r="L30" t="str">
            <v/>
          </cell>
          <cell r="M30" t="str">
            <v/>
          </cell>
          <cell r="O30" t="str">
            <v/>
          </cell>
        </row>
        <row r="31">
          <cell r="E31" t="str">
            <v/>
          </cell>
          <cell r="F31" t="str">
            <v>02-01-02</v>
          </cell>
          <cell r="G31">
            <v>0</v>
          </cell>
          <cell r="H31" t="str">
            <v>16-A</v>
          </cell>
          <cell r="I31" t="str">
            <v>02/07/08 A 09/07/08</v>
          </cell>
          <cell r="J31" t="str">
            <v>JUL/08</v>
          </cell>
          <cell r="K31" t="str">
            <v/>
          </cell>
          <cell r="L31" t="str">
            <v/>
          </cell>
          <cell r="M31" t="str">
            <v/>
          </cell>
          <cell r="O31" t="str">
            <v/>
          </cell>
        </row>
        <row r="32">
          <cell r="E32" t="str">
            <v/>
          </cell>
          <cell r="F32" t="str">
            <v/>
          </cell>
          <cell r="G32" t="str">
            <v>(TODOS)</v>
          </cell>
          <cell r="H32">
            <v>0</v>
          </cell>
          <cell r="I32" t="str">
            <v>02/07/08 A 09/07/08</v>
          </cell>
          <cell r="J32" t="str">
            <v>JUL/08</v>
          </cell>
          <cell r="K32" t="str">
            <v/>
          </cell>
          <cell r="L32" t="str">
            <v/>
          </cell>
          <cell r="M32" t="str">
            <v/>
          </cell>
          <cell r="O32" t="str">
            <v/>
          </cell>
        </row>
        <row r="33">
          <cell r="E33" t="str">
            <v/>
          </cell>
          <cell r="F33">
            <v>1</v>
          </cell>
          <cell r="G33" t="str">
            <v>BANCO</v>
          </cell>
          <cell r="H33" t="str">
            <v>16-B</v>
          </cell>
          <cell r="I33" t="str">
            <v>02/07/08 A 09/07/08</v>
          </cell>
          <cell r="J33" t="str">
            <v>JUL/08</v>
          </cell>
          <cell r="K33" t="str">
            <v/>
          </cell>
          <cell r="L33" t="str">
            <v/>
          </cell>
          <cell r="M33" t="str">
            <v/>
          </cell>
          <cell r="O33" t="str">
            <v/>
          </cell>
        </row>
        <row r="34">
          <cell r="E34" t="str">
            <v/>
          </cell>
          <cell r="F34" t="str">
            <v/>
          </cell>
          <cell r="G34" t="str">
            <v>(TODAS)</v>
          </cell>
          <cell r="H34">
            <v>0</v>
          </cell>
          <cell r="I34" t="str">
            <v>02/07/08 A 09/07/08</v>
          </cell>
          <cell r="J34" t="str">
            <v>JUL/08</v>
          </cell>
          <cell r="K34" t="str">
            <v/>
          </cell>
          <cell r="L34" t="str">
            <v/>
          </cell>
          <cell r="M34" t="str">
            <v/>
          </cell>
          <cell r="O34" t="str">
            <v/>
          </cell>
        </row>
        <row r="35">
          <cell r="E35" t="str">
            <v/>
          </cell>
          <cell r="F35">
            <v>2</v>
          </cell>
          <cell r="G35" t="str">
            <v>PAVIMENTAÇÃO URBANA</v>
          </cell>
          <cell r="H35" t="str">
            <v>16-C</v>
          </cell>
          <cell r="I35" t="str">
            <v>02/07/08 A 09/07/08</v>
          </cell>
          <cell r="J35" t="str">
            <v>JUL/08</v>
          </cell>
          <cell r="K35" t="str">
            <v/>
          </cell>
          <cell r="L35" t="str">
            <v/>
          </cell>
          <cell r="M35" t="str">
            <v/>
          </cell>
          <cell r="O35" t="str">
            <v/>
          </cell>
        </row>
        <row r="36">
          <cell r="E36" t="str">
            <v/>
          </cell>
          <cell r="F36" t="str">
            <v>-</v>
          </cell>
          <cell r="G36" t="str">
            <v>PLANALTINA, GO</v>
          </cell>
          <cell r="H36">
            <v>1</v>
          </cell>
          <cell r="I36" t="str">
            <v>21/06/08 A 13/09/08</v>
          </cell>
          <cell r="J36" t="str">
            <v>JUN a SET/08</v>
          </cell>
          <cell r="K36" t="str">
            <v/>
          </cell>
          <cell r="L36" t="str">
            <v/>
          </cell>
          <cell r="M36" t="str">
            <v/>
          </cell>
          <cell r="O36" t="str">
            <v/>
          </cell>
        </row>
        <row r="37">
          <cell r="E37" t="str">
            <v/>
          </cell>
          <cell r="F37">
            <v>2</v>
          </cell>
          <cell r="G37" t="str">
            <v>SEPLAN-2000</v>
          </cell>
          <cell r="H37" t="str">
            <v>16-D</v>
          </cell>
          <cell r="I37" t="str">
            <v>21/06/08 A 13/09/08</v>
          </cell>
          <cell r="J37" t="str">
            <v>JUN a SET/08</v>
          </cell>
          <cell r="K37" t="str">
            <v/>
          </cell>
          <cell r="L37" t="str">
            <v/>
          </cell>
          <cell r="M37" t="str">
            <v/>
          </cell>
          <cell r="O37" t="str">
            <v/>
          </cell>
        </row>
        <row r="38">
          <cell r="E38" t="str">
            <v/>
          </cell>
          <cell r="F38" t="str">
            <v>-</v>
          </cell>
          <cell r="G38" t="str">
            <v>Ademir Menezes</v>
          </cell>
          <cell r="H38">
            <v>1</v>
          </cell>
          <cell r="I38" t="str">
            <v>10/07/08 A 13/09/08</v>
          </cell>
          <cell r="J38" t="str">
            <v>JUL a SET/08</v>
          </cell>
          <cell r="K38" t="str">
            <v/>
          </cell>
          <cell r="L38" t="str">
            <v/>
          </cell>
          <cell r="M38" t="str">
            <v/>
          </cell>
          <cell r="O38" t="str">
            <v/>
          </cell>
        </row>
      </sheetData>
      <sheetData sheetId="2" refreshError="1">
        <row r="5">
          <cell r="B5" t="str">
            <v>50-01-01</v>
          </cell>
          <cell r="R5">
            <v>3</v>
          </cell>
          <cell r="S5">
            <v>28070963.179999996</v>
          </cell>
          <cell r="T5" t="str">
            <v>PAVIMENTAÇÃO E GALERIAS DE ÁGUAS PLUVIAIS</v>
          </cell>
          <cell r="U5">
            <v>3</v>
          </cell>
          <cell r="V5" t="str">
            <v>000/2005</v>
          </cell>
          <cell r="X5" t="str">
            <v>S. RECANTO DAS MINAS GERAIS</v>
          </cell>
        </row>
        <row r="6">
          <cell r="V6" t="str">
            <v/>
          </cell>
          <cell r="X6" t="str">
            <v>S. RECANTO DAS MINAS GERAIS</v>
          </cell>
        </row>
        <row r="7">
          <cell r="V7" t="str">
            <v/>
          </cell>
          <cell r="X7" t="str">
            <v>S. RECANTO DAS MINAS GERAIS</v>
          </cell>
        </row>
        <row r="8">
          <cell r="S8">
            <v>4</v>
          </cell>
          <cell r="V8" t="str">
            <v/>
          </cell>
          <cell r="X8" t="str">
            <v>S. RECANTO DAS MINAS GERAIS</v>
          </cell>
        </row>
        <row r="9">
          <cell r="S9" t="str">
            <v/>
          </cell>
          <cell r="V9" t="str">
            <v/>
          </cell>
          <cell r="X9" t="str">
            <v>S. RECANTO DAS MINAS GERAIS</v>
          </cell>
        </row>
        <row r="10">
          <cell r="S10" t="str">
            <v/>
          </cell>
          <cell r="V10" t="str">
            <v/>
          </cell>
          <cell r="X10" t="str">
            <v>S. RECANTO DAS MINAS GERAIS</v>
          </cell>
        </row>
        <row r="11">
          <cell r="S11" t="str">
            <v/>
          </cell>
          <cell r="V11" t="str">
            <v/>
          </cell>
          <cell r="X11" t="str">
            <v>S. RECANTO DAS MINAS GERAIS</v>
          </cell>
        </row>
        <row r="12">
          <cell r="S12" t="str">
            <v/>
          </cell>
          <cell r="V12" t="str">
            <v/>
          </cell>
          <cell r="X12" t="str">
            <v>S. RECANTO DAS MINAS GERAIS</v>
          </cell>
        </row>
        <row r="13">
          <cell r="S13" t="str">
            <v/>
          </cell>
          <cell r="V13" t="str">
            <v/>
          </cell>
          <cell r="X13" t="str">
            <v>S. RECANTO DAS MINAS GERAIS</v>
          </cell>
        </row>
        <row r="14">
          <cell r="S14" t="str">
            <v/>
          </cell>
          <cell r="V14" t="str">
            <v/>
          </cell>
          <cell r="X14" t="str">
            <v>S. RECANTO DAS MINAS GERAIS</v>
          </cell>
        </row>
        <row r="15">
          <cell r="S15" t="str">
            <v/>
          </cell>
          <cell r="V15" t="str">
            <v/>
          </cell>
          <cell r="X15" t="str">
            <v>S. RECANTO DAS MINAS GERAIS</v>
          </cell>
        </row>
        <row r="16">
          <cell r="S16" t="str">
            <v/>
          </cell>
          <cell r="V16" t="str">
            <v/>
          </cell>
          <cell r="X16" t="str">
            <v>S. RECANTO DAS MINAS GERAIS</v>
          </cell>
        </row>
        <row r="17">
          <cell r="S17" t="str">
            <v/>
          </cell>
          <cell r="V17" t="str">
            <v/>
          </cell>
          <cell r="X17" t="str">
            <v>S. RECANTO DAS MINAS GERAIS</v>
          </cell>
        </row>
        <row r="18">
          <cell r="S18" t="str">
            <v/>
          </cell>
          <cell r="V18" t="str">
            <v/>
          </cell>
          <cell r="X18" t="str">
            <v>S. RECANTO DAS MINAS GERAIS</v>
          </cell>
        </row>
        <row r="19">
          <cell r="S19" t="str">
            <v/>
          </cell>
          <cell r="V19" t="str">
            <v/>
          </cell>
          <cell r="X19" t="str">
            <v>S. RECANTO DAS MINAS GERAIS</v>
          </cell>
        </row>
        <row r="20">
          <cell r="S20" t="str">
            <v/>
          </cell>
          <cell r="V20" t="str">
            <v/>
          </cell>
        </row>
        <row r="21">
          <cell r="S21" t="str">
            <v/>
          </cell>
          <cell r="V21" t="str">
            <v/>
          </cell>
        </row>
        <row r="22">
          <cell r="S22" t="str">
            <v/>
          </cell>
          <cell r="V22" t="str">
            <v/>
          </cell>
        </row>
        <row r="23">
          <cell r="S23" t="str">
            <v/>
          </cell>
          <cell r="V23" t="str">
            <v/>
          </cell>
        </row>
        <row r="24">
          <cell r="S24" t="str">
            <v/>
          </cell>
          <cell r="V24" t="str">
            <v/>
          </cell>
        </row>
        <row r="25">
          <cell r="S25" t="str">
            <v/>
          </cell>
          <cell r="V25" t="str">
            <v/>
          </cell>
        </row>
        <row r="26">
          <cell r="S26" t="str">
            <v/>
          </cell>
          <cell r="V26" t="str">
            <v/>
          </cell>
        </row>
        <row r="27">
          <cell r="S27" t="str">
            <v/>
          </cell>
          <cell r="V27" t="str">
            <v/>
          </cell>
        </row>
        <row r="28">
          <cell r="S28" t="str">
            <v/>
          </cell>
          <cell r="V28" t="str">
            <v/>
          </cell>
        </row>
        <row r="29">
          <cell r="S29" t="str">
            <v/>
          </cell>
          <cell r="V29" t="str">
            <v/>
          </cell>
        </row>
        <row r="30">
          <cell r="S30" t="str">
            <v/>
          </cell>
          <cell r="V30" t="str">
            <v/>
          </cell>
        </row>
        <row r="31">
          <cell r="S31" t="str">
            <v/>
          </cell>
          <cell r="V31" t="str">
            <v/>
          </cell>
        </row>
        <row r="32">
          <cell r="S32" t="str">
            <v/>
          </cell>
          <cell r="V32" t="str">
            <v/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>
        <row r="5">
          <cell r="B5">
            <v>0</v>
          </cell>
        </row>
      </sheetData>
      <sheetData sheetId="16">
        <row r="5">
          <cell r="B5" t="str">
            <v>APLICAR PERCEN-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Vorigi"/>
      <sheetName val="FVmodif"/>
      <sheetName val="FVresumo"/>
      <sheetName val="FVadotar"/>
      <sheetName val="Calculo4010"/>
      <sheetName val="ExempFC1"/>
      <sheetName val="ExemFC2"/>
      <sheetName val="ExemFC3"/>
      <sheetName val="Exemp1"/>
      <sheetName val="Exemp2"/>
      <sheetName val="Exemp3"/>
      <sheetName val="Exemp4"/>
      <sheetName val="Exemp5"/>
      <sheetName val="Exemp6"/>
      <sheetName val="Exemp7"/>
      <sheetName val="Exemp8"/>
      <sheetName val="PROJETO"/>
      <sheetName val="Exerci1"/>
      <sheetName val="Exerci2"/>
      <sheetName val="PROVA"/>
      <sheetName val="Plan3"/>
      <sheetName val="Plan4"/>
      <sheetName val="Plan5"/>
      <sheetName val="Plan6"/>
      <sheetName val="Plan7"/>
      <sheetName val="Plan8"/>
      <sheetName val="Plan9"/>
      <sheetName val="Plan10"/>
      <sheetName val="Plan11"/>
      <sheetName val="Plan12"/>
      <sheetName val="Plan13"/>
      <sheetName val="Plan14"/>
      <sheetName val="Plan15"/>
      <sheetName val="Plan1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UT_ORIGINAL"/>
      <sheetName val="RESUMO_AUT1"/>
    </sheetNames>
    <sheetDataSet>
      <sheetData sheetId="0"/>
      <sheetData sheetId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roqui"/>
      <sheetName val="Pato"/>
      <sheetName val="Q Custo"/>
      <sheetName val="Cronog"/>
      <sheetName val="Transp"/>
      <sheetName val="Memorial"/>
      <sheetName val="Memorial II"/>
      <sheetName val="SERV MAT BET"/>
      <sheetName val="CALCULOS AUXILIARES"/>
      <sheetName val="TRANSP FRIO E QUENTE"/>
      <sheetName val="Comp P Unit "/>
      <sheetName val="C MÃO OBRA"/>
      <sheetName val="CUSTO MATERIAL"/>
      <sheetName val="CUSTO EQUIP"/>
      <sheetName val="MOBIL_INST_CANT"/>
      <sheetName val="COMP TRANSP EQUIP"/>
      <sheetName val="Plan1"/>
      <sheetName val="consultoria"/>
    </sheetNames>
    <sheetDataSet>
      <sheetData sheetId="0">
        <row r="4">
          <cell r="I4" t="str">
            <v>SR/DNIT/MT</v>
          </cell>
        </row>
        <row r="6">
          <cell r="I6" t="str">
            <v>Lote 02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4">
          <cell r="A4" t="str">
            <v>Código</v>
          </cell>
          <cell r="B4" t="str">
            <v>Equipamento</v>
          </cell>
          <cell r="C4" t="str">
            <v>VAL</v>
          </cell>
          <cell r="D4" t="str">
            <v>R</v>
          </cell>
          <cell r="E4" t="str">
            <v>VU</v>
          </cell>
          <cell r="F4" t="str">
            <v>HTA</v>
          </cell>
          <cell r="G4" t="str">
            <v>I</v>
          </cell>
          <cell r="H4" t="str">
            <v>K</v>
          </cell>
          <cell r="I4" t="str">
            <v>Pot</v>
          </cell>
          <cell r="J4" t="str">
            <v>Qe</v>
          </cell>
          <cell r="K4" t="str">
            <v>VMe</v>
          </cell>
          <cell r="L4" t="str">
            <v>Qm</v>
          </cell>
          <cell r="M4" t="str">
            <v>VMm</v>
          </cell>
          <cell r="N4" t="str">
            <v>D</v>
          </cell>
          <cell r="O4" t="str">
            <v>S</v>
          </cell>
          <cell r="P4" t="str">
            <v>M</v>
          </cell>
          <cell r="Q4" t="str">
            <v>Omat</v>
          </cell>
          <cell r="R4" t="str">
            <v>Omo</v>
          </cell>
          <cell r="S4" t="str">
            <v>HO</v>
          </cell>
          <cell r="T4" t="str">
            <v>HP</v>
          </cell>
        </row>
        <row r="5">
          <cell r="A5" t="str">
            <v>E 001</v>
          </cell>
          <cell r="B5" t="str">
            <v>Trator esteiras - com lâm. (60 kW)</v>
          </cell>
          <cell r="C5">
            <v>375732</v>
          </cell>
          <cell r="D5">
            <v>20</v>
          </cell>
          <cell r="E5">
            <v>5</v>
          </cell>
          <cell r="F5">
            <v>2000</v>
          </cell>
          <cell r="G5">
            <v>0</v>
          </cell>
          <cell r="H5">
            <v>0.8</v>
          </cell>
          <cell r="I5">
            <v>60</v>
          </cell>
          <cell r="J5">
            <v>14.399999999999999</v>
          </cell>
          <cell r="K5">
            <v>1.88</v>
          </cell>
          <cell r="L5">
            <v>1</v>
          </cell>
          <cell r="M5">
            <v>10.800700000000001</v>
          </cell>
          <cell r="N5">
            <v>30.058560000000003</v>
          </cell>
          <cell r="O5">
            <v>0</v>
          </cell>
          <cell r="P5">
            <v>30.058560000000003</v>
          </cell>
          <cell r="Q5">
            <v>27.071999999999996</v>
          </cell>
          <cell r="R5">
            <v>10.800700000000001</v>
          </cell>
          <cell r="S5">
            <v>97.989820000000009</v>
          </cell>
          <cell r="T5">
            <v>10.800700000000001</v>
          </cell>
        </row>
        <row r="6">
          <cell r="A6" t="str">
            <v>E 002</v>
          </cell>
          <cell r="B6" t="str">
            <v>Trator esteiras - c/ lâm. (104 kW)</v>
          </cell>
          <cell r="C6">
            <v>577114</v>
          </cell>
          <cell r="D6">
            <v>20</v>
          </cell>
          <cell r="E6">
            <v>5</v>
          </cell>
          <cell r="F6">
            <v>2000</v>
          </cell>
          <cell r="G6">
            <v>0</v>
          </cell>
          <cell r="H6">
            <v>0.8</v>
          </cell>
          <cell r="I6">
            <v>104</v>
          </cell>
          <cell r="J6">
            <v>24.96</v>
          </cell>
          <cell r="K6">
            <v>1.88</v>
          </cell>
          <cell r="L6">
            <v>1</v>
          </cell>
          <cell r="M6">
            <v>10.800700000000001</v>
          </cell>
          <cell r="N6">
            <v>46.169119999999999</v>
          </cell>
          <cell r="O6">
            <v>0</v>
          </cell>
          <cell r="P6">
            <v>46.169119999999999</v>
          </cell>
          <cell r="Q6">
            <v>46.924799999999998</v>
          </cell>
          <cell r="R6">
            <v>10.800700000000001</v>
          </cell>
          <cell r="S6">
            <v>150.06374</v>
          </cell>
          <cell r="T6">
            <v>10.800700000000001</v>
          </cell>
        </row>
        <row r="7">
          <cell r="A7" t="str">
            <v>E 006</v>
          </cell>
          <cell r="B7" t="str">
            <v>Motoniveladora</v>
          </cell>
          <cell r="C7">
            <v>433400</v>
          </cell>
          <cell r="D7">
            <v>20</v>
          </cell>
          <cell r="E7">
            <v>7.5</v>
          </cell>
          <cell r="F7">
            <v>2000</v>
          </cell>
          <cell r="G7">
            <v>0</v>
          </cell>
          <cell r="H7">
            <v>0.9</v>
          </cell>
          <cell r="I7">
            <v>93</v>
          </cell>
          <cell r="J7">
            <v>22.32</v>
          </cell>
          <cell r="K7">
            <v>1.88</v>
          </cell>
          <cell r="L7">
            <v>1</v>
          </cell>
          <cell r="M7">
            <v>11.417899999999999</v>
          </cell>
          <cell r="N7">
            <v>23.114666666666668</v>
          </cell>
          <cell r="O7">
            <v>0</v>
          </cell>
          <cell r="P7">
            <v>26.004000000000001</v>
          </cell>
          <cell r="Q7">
            <v>41.961599999999997</v>
          </cell>
          <cell r="R7">
            <v>11.417899999999999</v>
          </cell>
          <cell r="S7">
            <v>102.49816666666666</v>
          </cell>
          <cell r="T7">
            <v>11.417899999999999</v>
          </cell>
        </row>
        <row r="8">
          <cell r="A8" t="str">
            <v>E 007</v>
          </cell>
          <cell r="B8" t="str">
            <v>Trator agrícola</v>
          </cell>
          <cell r="C8">
            <v>116600</v>
          </cell>
          <cell r="D8">
            <v>20</v>
          </cell>
          <cell r="E8">
            <v>8</v>
          </cell>
          <cell r="F8">
            <v>1250</v>
          </cell>
          <cell r="G8">
            <v>0</v>
          </cell>
          <cell r="H8">
            <v>0.7</v>
          </cell>
          <cell r="I8">
            <v>82</v>
          </cell>
          <cell r="J8">
            <v>16.400000000000002</v>
          </cell>
          <cell r="K8">
            <v>1.88</v>
          </cell>
          <cell r="L8">
            <v>1</v>
          </cell>
          <cell r="M8">
            <v>8.3320000000000007</v>
          </cell>
          <cell r="N8">
            <v>9.3279999999999994</v>
          </cell>
          <cell r="O8">
            <v>0</v>
          </cell>
          <cell r="P8">
            <v>8.1620000000000008</v>
          </cell>
          <cell r="Q8">
            <v>30.832000000000001</v>
          </cell>
          <cell r="R8">
            <v>8.3320000000000007</v>
          </cell>
          <cell r="S8">
            <v>56.654000000000003</v>
          </cell>
          <cell r="T8">
            <v>8.3320000000000007</v>
          </cell>
        </row>
        <row r="9">
          <cell r="A9" t="str">
            <v>E 011</v>
          </cell>
          <cell r="B9" t="str">
            <v>Retroescavadeira</v>
          </cell>
          <cell r="C9">
            <v>147390</v>
          </cell>
          <cell r="D9">
            <v>20</v>
          </cell>
          <cell r="E9">
            <v>5</v>
          </cell>
          <cell r="F9">
            <v>2000</v>
          </cell>
          <cell r="G9">
            <v>0</v>
          </cell>
          <cell r="H9">
            <v>0.7</v>
          </cell>
          <cell r="I9">
            <v>57</v>
          </cell>
          <cell r="J9">
            <v>11.4</v>
          </cell>
          <cell r="K9">
            <v>1.88</v>
          </cell>
          <cell r="L9">
            <v>1</v>
          </cell>
          <cell r="M9">
            <v>10.800700000000001</v>
          </cell>
          <cell r="N9">
            <v>11.7912</v>
          </cell>
          <cell r="O9">
            <v>0</v>
          </cell>
          <cell r="P9">
            <v>10.317299999999999</v>
          </cell>
          <cell r="Q9">
            <v>21.431999999999999</v>
          </cell>
          <cell r="R9">
            <v>10.800700000000001</v>
          </cell>
          <cell r="S9">
            <v>54.341199999999994</v>
          </cell>
          <cell r="T9">
            <v>10.800700000000001</v>
          </cell>
        </row>
        <row r="10">
          <cell r="A10" t="str">
            <v>E 013</v>
          </cell>
          <cell r="B10" t="str">
            <v>Rolo comp. pé carneiro 11,25 t</v>
          </cell>
          <cell r="C10">
            <v>347000</v>
          </cell>
          <cell r="D10">
            <v>10</v>
          </cell>
          <cell r="E10">
            <v>6</v>
          </cell>
          <cell r="F10">
            <v>1750</v>
          </cell>
          <cell r="G10">
            <v>0</v>
          </cell>
          <cell r="H10">
            <v>0.8</v>
          </cell>
          <cell r="I10">
            <v>85</v>
          </cell>
          <cell r="J10">
            <v>17</v>
          </cell>
          <cell r="K10">
            <v>1.88</v>
          </cell>
          <cell r="L10">
            <v>1</v>
          </cell>
          <cell r="M10">
            <v>8.3320000000000007</v>
          </cell>
          <cell r="N10">
            <v>29.742857142857144</v>
          </cell>
          <cell r="O10">
            <v>0</v>
          </cell>
          <cell r="P10">
            <v>26.438095238095237</v>
          </cell>
          <cell r="Q10">
            <v>31.959999999999997</v>
          </cell>
          <cell r="R10">
            <v>8.3320000000000007</v>
          </cell>
          <cell r="S10">
            <v>96.472952380952364</v>
          </cell>
          <cell r="T10">
            <v>8.3320000000000007</v>
          </cell>
        </row>
        <row r="11">
          <cell r="A11" t="str">
            <v>E 016</v>
          </cell>
          <cell r="B11" t="str">
            <v>Carregadeira pneus 1,33 m3</v>
          </cell>
          <cell r="C11">
            <v>312000</v>
          </cell>
          <cell r="D11">
            <v>20</v>
          </cell>
          <cell r="E11">
            <v>5</v>
          </cell>
          <cell r="F11">
            <v>2000</v>
          </cell>
          <cell r="G11">
            <v>0</v>
          </cell>
          <cell r="H11">
            <v>0.7</v>
          </cell>
          <cell r="I11">
            <v>79</v>
          </cell>
          <cell r="J11">
            <v>15.8</v>
          </cell>
          <cell r="K11">
            <v>1.88</v>
          </cell>
          <cell r="L11">
            <v>1</v>
          </cell>
          <cell r="M11">
            <v>10.800700000000001</v>
          </cell>
          <cell r="N11">
            <v>24.96</v>
          </cell>
          <cell r="O11">
            <v>0</v>
          </cell>
          <cell r="P11">
            <v>21.84</v>
          </cell>
          <cell r="Q11">
            <v>29.704000000000001</v>
          </cell>
          <cell r="R11">
            <v>10.800700000000001</v>
          </cell>
          <cell r="S11">
            <v>87.304699999999997</v>
          </cell>
          <cell r="T11">
            <v>10.800700000000001</v>
          </cell>
        </row>
        <row r="12">
          <cell r="A12" t="str">
            <v>E 101</v>
          </cell>
          <cell r="B12" t="str">
            <v>Grade de discos 24 x 24</v>
          </cell>
          <cell r="C12">
            <v>12756</v>
          </cell>
          <cell r="D12">
            <v>5</v>
          </cell>
          <cell r="E12">
            <v>10</v>
          </cell>
          <cell r="F12">
            <v>1000</v>
          </cell>
          <cell r="G12">
            <v>0</v>
          </cell>
          <cell r="H12">
            <v>0.6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1.2118199999999999</v>
          </cell>
          <cell r="O12">
            <v>0</v>
          </cell>
          <cell r="P12">
            <v>0.76535999999999993</v>
          </cell>
          <cell r="Q12">
            <v>0</v>
          </cell>
          <cell r="R12">
            <v>0</v>
          </cell>
          <cell r="S12">
            <v>1.9771799999999997</v>
          </cell>
          <cell r="T12">
            <v>0</v>
          </cell>
        </row>
        <row r="13">
          <cell r="A13" t="str">
            <v>E 105</v>
          </cell>
          <cell r="B13" t="str">
            <v>Rolo comp. pneus 21 t</v>
          </cell>
          <cell r="C13">
            <v>390189.9</v>
          </cell>
          <cell r="D13">
            <v>15</v>
          </cell>
          <cell r="E13">
            <v>6.8</v>
          </cell>
          <cell r="F13">
            <v>1750</v>
          </cell>
          <cell r="G13">
            <v>0</v>
          </cell>
          <cell r="H13">
            <v>0.7</v>
          </cell>
          <cell r="I13">
            <v>97</v>
          </cell>
          <cell r="J13">
            <v>19.400000000000002</v>
          </cell>
          <cell r="K13">
            <v>1.88</v>
          </cell>
          <cell r="L13">
            <v>1</v>
          </cell>
          <cell r="M13">
            <v>8.3320000000000007</v>
          </cell>
          <cell r="N13">
            <v>27.87070714285715</v>
          </cell>
          <cell r="O13">
            <v>0</v>
          </cell>
          <cell r="P13">
            <v>22.952347058823531</v>
          </cell>
          <cell r="Q13">
            <v>36.472000000000001</v>
          </cell>
          <cell r="R13">
            <v>8.3320000000000007</v>
          </cell>
          <cell r="S13">
            <v>95.627054201680664</v>
          </cell>
          <cell r="T13">
            <v>8.3320000000000007</v>
          </cell>
        </row>
        <row r="14">
          <cell r="A14" t="str">
            <v>E 107</v>
          </cell>
          <cell r="B14" t="str">
            <v>Vassoura mecânica - reboc.</v>
          </cell>
          <cell r="C14">
            <v>23638</v>
          </cell>
          <cell r="D14">
            <v>10</v>
          </cell>
          <cell r="E14">
            <v>10</v>
          </cell>
          <cell r="F14">
            <v>1000</v>
          </cell>
          <cell r="G14">
            <v>0</v>
          </cell>
          <cell r="H14">
            <v>0.6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2.1274199999999999</v>
          </cell>
          <cell r="O14">
            <v>0</v>
          </cell>
          <cell r="P14">
            <v>1.41828</v>
          </cell>
          <cell r="Q14">
            <v>0</v>
          </cell>
          <cell r="R14">
            <v>0</v>
          </cell>
          <cell r="S14">
            <v>3.5457000000000001</v>
          </cell>
          <cell r="T14">
            <v>0</v>
          </cell>
        </row>
        <row r="15">
          <cell r="A15" t="str">
            <v>E 108</v>
          </cell>
          <cell r="B15" t="str">
            <v>Distr. agregados - reboc.</v>
          </cell>
          <cell r="C15">
            <v>26895</v>
          </cell>
          <cell r="D15">
            <v>10</v>
          </cell>
          <cell r="E15">
            <v>10</v>
          </cell>
          <cell r="F15">
            <v>1250</v>
          </cell>
          <cell r="G15">
            <v>0</v>
          </cell>
          <cell r="H15">
            <v>0.5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1.9364400000000002</v>
          </cell>
          <cell r="O15">
            <v>0</v>
          </cell>
          <cell r="P15">
            <v>1.0758000000000001</v>
          </cell>
          <cell r="Q15">
            <v>0</v>
          </cell>
          <cell r="R15">
            <v>0</v>
          </cell>
          <cell r="S15">
            <v>3.0122400000000003</v>
          </cell>
          <cell r="T15">
            <v>0</v>
          </cell>
        </row>
        <row r="16">
          <cell r="A16" t="str">
            <v>E 110</v>
          </cell>
          <cell r="B16" t="str">
            <v>Tanque estoc. asfalto 20.000 l</v>
          </cell>
          <cell r="C16">
            <v>43400</v>
          </cell>
          <cell r="D16">
            <v>10</v>
          </cell>
          <cell r="E16">
            <v>8</v>
          </cell>
          <cell r="F16">
            <v>2500</v>
          </cell>
          <cell r="G16">
            <v>0</v>
          </cell>
          <cell r="H16">
            <v>0.5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1.9530000000000001</v>
          </cell>
          <cell r="O16">
            <v>0</v>
          </cell>
          <cell r="P16">
            <v>1.085</v>
          </cell>
          <cell r="Q16">
            <v>0</v>
          </cell>
          <cell r="R16">
            <v>0</v>
          </cell>
          <cell r="S16">
            <v>3.0380000000000003</v>
          </cell>
          <cell r="T16">
            <v>0</v>
          </cell>
        </row>
        <row r="17">
          <cell r="A17" t="str">
            <v>E 111</v>
          </cell>
          <cell r="B17" t="str">
            <v>Equip. distr. asf. - mont. cam.</v>
          </cell>
          <cell r="C17">
            <v>261750</v>
          </cell>
          <cell r="D17">
            <v>20</v>
          </cell>
          <cell r="E17">
            <v>10</v>
          </cell>
          <cell r="F17">
            <v>1250</v>
          </cell>
          <cell r="G17">
            <v>2.5000000000000001E-2</v>
          </cell>
          <cell r="H17">
            <v>0.8</v>
          </cell>
          <cell r="I17">
            <v>195.6</v>
          </cell>
          <cell r="J17">
            <v>29.339999999999996</v>
          </cell>
          <cell r="K17">
            <v>1.88</v>
          </cell>
          <cell r="L17">
            <v>1</v>
          </cell>
          <cell r="M17">
            <v>9.8749000000000002</v>
          </cell>
          <cell r="N17">
            <v>8.8580000000000005</v>
          </cell>
          <cell r="O17">
            <v>1.1437999999999999</v>
          </cell>
          <cell r="P17">
            <v>8.8580000000000005</v>
          </cell>
          <cell r="Q17">
            <v>55.159199999999991</v>
          </cell>
          <cell r="R17">
            <v>9.8749000000000002</v>
          </cell>
          <cell r="S17">
            <v>83.893899999999988</v>
          </cell>
          <cell r="T17">
            <v>9.8749000000000002</v>
          </cell>
        </row>
        <row r="18">
          <cell r="A18" t="str">
            <v>E 112</v>
          </cell>
          <cell r="B18" t="str">
            <v>Aquecedor de fluido térmico</v>
          </cell>
          <cell r="C18">
            <v>247800</v>
          </cell>
          <cell r="D18">
            <v>10</v>
          </cell>
          <cell r="E18">
            <v>8</v>
          </cell>
          <cell r="F18">
            <v>2500</v>
          </cell>
          <cell r="G18">
            <v>0</v>
          </cell>
          <cell r="H18">
            <v>0.6</v>
          </cell>
          <cell r="I18">
            <v>8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11.151</v>
          </cell>
          <cell r="O18">
            <v>0</v>
          </cell>
          <cell r="P18">
            <v>7.4340000000000002</v>
          </cell>
          <cell r="Q18">
            <v>0</v>
          </cell>
          <cell r="R18">
            <v>0</v>
          </cell>
          <cell r="S18">
            <v>18.585000000000001</v>
          </cell>
          <cell r="T18">
            <v>0</v>
          </cell>
        </row>
        <row r="19">
          <cell r="A19" t="str">
            <v>E 113</v>
          </cell>
          <cell r="B19" t="str">
            <v>Usina asfalto quente 40/60 t/h</v>
          </cell>
          <cell r="C19">
            <v>796214</v>
          </cell>
          <cell r="D19">
            <v>10</v>
          </cell>
          <cell r="E19">
            <v>8</v>
          </cell>
          <cell r="F19">
            <v>1750</v>
          </cell>
          <cell r="G19">
            <v>0</v>
          </cell>
          <cell r="H19">
            <v>0.9</v>
          </cell>
          <cell r="I19">
            <v>128</v>
          </cell>
          <cell r="J19">
            <v>0</v>
          </cell>
          <cell r="K19">
            <v>0</v>
          </cell>
          <cell r="L19">
            <v>1</v>
          </cell>
          <cell r="M19">
            <v>11.417899999999999</v>
          </cell>
          <cell r="N19">
            <v>51.185185714285716</v>
          </cell>
          <cell r="O19">
            <v>0</v>
          </cell>
          <cell r="P19">
            <v>51.185185714285716</v>
          </cell>
          <cell r="Q19">
            <v>0</v>
          </cell>
          <cell r="R19">
            <v>11.417899999999999</v>
          </cell>
          <cell r="S19">
            <v>113.78827142857143</v>
          </cell>
          <cell r="T19">
            <v>11.417899999999999</v>
          </cell>
        </row>
        <row r="20">
          <cell r="A20" t="str">
            <v>E 114</v>
          </cell>
          <cell r="B20" t="str">
            <v>Vibro acabadora asfalto</v>
          </cell>
          <cell r="C20">
            <v>210000</v>
          </cell>
          <cell r="D20">
            <v>10</v>
          </cell>
          <cell r="E20">
            <v>8</v>
          </cell>
          <cell r="F20">
            <v>1750</v>
          </cell>
          <cell r="G20">
            <v>0</v>
          </cell>
          <cell r="H20">
            <v>0.9</v>
          </cell>
          <cell r="I20">
            <v>20</v>
          </cell>
          <cell r="J20">
            <v>4</v>
          </cell>
          <cell r="K20">
            <v>1.88</v>
          </cell>
          <cell r="L20">
            <v>1</v>
          </cell>
          <cell r="M20">
            <v>11.417899999999999</v>
          </cell>
          <cell r="N20">
            <v>13.5</v>
          </cell>
          <cell r="O20">
            <v>0</v>
          </cell>
          <cell r="P20">
            <v>13.5</v>
          </cell>
          <cell r="Q20">
            <v>7.52</v>
          </cell>
          <cell r="R20">
            <v>11.417899999999999</v>
          </cell>
          <cell r="S20">
            <v>45.937899999999999</v>
          </cell>
          <cell r="T20">
            <v>11.417899999999999</v>
          </cell>
        </row>
        <row r="21">
          <cell r="A21" t="str">
            <v>E 116</v>
          </cell>
          <cell r="B21" t="str">
            <v>Usina mist. PMF 30/60 t/h</v>
          </cell>
          <cell r="C21">
            <v>123559</v>
          </cell>
          <cell r="D21">
            <v>10</v>
          </cell>
          <cell r="E21">
            <v>8</v>
          </cell>
          <cell r="F21">
            <v>1750</v>
          </cell>
          <cell r="G21">
            <v>0</v>
          </cell>
          <cell r="H21">
            <v>0.7</v>
          </cell>
          <cell r="I21">
            <v>20</v>
          </cell>
          <cell r="J21">
            <v>0</v>
          </cell>
          <cell r="K21">
            <v>0</v>
          </cell>
          <cell r="L21">
            <v>1</v>
          </cell>
          <cell r="M21">
            <v>11.417899999999999</v>
          </cell>
          <cell r="N21">
            <v>7.9430785714285719</v>
          </cell>
          <cell r="O21">
            <v>0</v>
          </cell>
          <cell r="P21">
            <v>6.1779499999999992</v>
          </cell>
          <cell r="Q21">
            <v>0</v>
          </cell>
          <cell r="R21">
            <v>11.417899999999999</v>
          </cell>
          <cell r="S21">
            <v>25.538928571428571</v>
          </cell>
          <cell r="T21">
            <v>11.417899999999999</v>
          </cell>
        </row>
        <row r="22">
          <cell r="A22" t="str">
            <v>E 117</v>
          </cell>
          <cell r="B22" t="str">
            <v>Rolo comp. estat. autop. 8,9 t</v>
          </cell>
          <cell r="C22">
            <v>163195</v>
          </cell>
          <cell r="D22">
            <v>15</v>
          </cell>
          <cell r="E22">
            <v>6.8</v>
          </cell>
          <cell r="F22">
            <v>1750</v>
          </cell>
          <cell r="G22">
            <v>0</v>
          </cell>
          <cell r="H22">
            <v>0.7</v>
          </cell>
          <cell r="I22">
            <v>43</v>
          </cell>
          <cell r="J22">
            <v>9</v>
          </cell>
          <cell r="K22">
            <v>1.88</v>
          </cell>
          <cell r="L22">
            <v>1</v>
          </cell>
          <cell r="M22">
            <v>8.3320000000000007</v>
          </cell>
          <cell r="N22">
            <v>11.656785714285714</v>
          </cell>
          <cell r="O22">
            <v>0</v>
          </cell>
          <cell r="P22">
            <v>9.5997058823529411</v>
          </cell>
          <cell r="Q22">
            <v>16.919999999999998</v>
          </cell>
          <cell r="R22">
            <v>8.3320000000000007</v>
          </cell>
          <cell r="S22">
            <v>46.508491596638656</v>
          </cell>
          <cell r="T22">
            <v>8.3320000000000007</v>
          </cell>
        </row>
        <row r="23">
          <cell r="A23" t="str">
            <v>E 118</v>
          </cell>
          <cell r="B23" t="str">
            <v>Rolo comp. tanden vibrat. 1,5 t</v>
          </cell>
          <cell r="C23">
            <v>97990</v>
          </cell>
          <cell r="D23">
            <v>10</v>
          </cell>
          <cell r="E23">
            <v>6</v>
          </cell>
          <cell r="F23">
            <v>1750</v>
          </cell>
          <cell r="G23">
            <v>0</v>
          </cell>
          <cell r="H23">
            <v>0.8</v>
          </cell>
          <cell r="I23">
            <v>10</v>
          </cell>
          <cell r="J23">
            <v>2</v>
          </cell>
          <cell r="K23">
            <v>1.88</v>
          </cell>
          <cell r="L23">
            <v>1</v>
          </cell>
          <cell r="M23">
            <v>8.3320000000000007</v>
          </cell>
          <cell r="N23">
            <v>8.3991428571428575</v>
          </cell>
          <cell r="O23">
            <v>0</v>
          </cell>
          <cell r="P23">
            <v>7.4659047619047616</v>
          </cell>
          <cell r="Q23">
            <v>3.76</v>
          </cell>
          <cell r="R23">
            <v>8.3320000000000007</v>
          </cell>
          <cell r="S23">
            <v>27.957047619047621</v>
          </cell>
          <cell r="T23">
            <v>8.3320000000000007</v>
          </cell>
        </row>
        <row r="24">
          <cell r="A24" t="str">
            <v>E 119</v>
          </cell>
          <cell r="B24" t="str">
            <v>Rolo comp. pn. est. aut. 23 t</v>
          </cell>
          <cell r="C24">
            <v>303024.64000000001</v>
          </cell>
          <cell r="D24">
            <v>15</v>
          </cell>
          <cell r="E24">
            <v>6.8</v>
          </cell>
          <cell r="F24">
            <v>1750</v>
          </cell>
          <cell r="G24">
            <v>0</v>
          </cell>
          <cell r="H24">
            <v>0.7</v>
          </cell>
          <cell r="I24">
            <v>83</v>
          </cell>
          <cell r="J24">
            <v>16.600000000000001</v>
          </cell>
          <cell r="K24">
            <v>1.88</v>
          </cell>
          <cell r="L24">
            <v>1</v>
          </cell>
          <cell r="M24">
            <v>8.3320000000000007</v>
          </cell>
          <cell r="N24">
            <v>21.644617142857143</v>
          </cell>
          <cell r="O24">
            <v>0</v>
          </cell>
          <cell r="P24">
            <v>17.82497882352941</v>
          </cell>
          <cell r="Q24">
            <v>31.208000000000002</v>
          </cell>
          <cell r="R24">
            <v>8.3320000000000007</v>
          </cell>
          <cell r="S24">
            <v>79.009595966386541</v>
          </cell>
          <cell r="T24">
            <v>8.3320000000000007</v>
          </cell>
        </row>
        <row r="25">
          <cell r="A25" t="str">
            <v>E 123</v>
          </cell>
          <cell r="B25" t="str">
            <v>Caldeira asfalto reboc. 600 l</v>
          </cell>
          <cell r="C25">
            <v>31850</v>
          </cell>
          <cell r="D25">
            <v>10</v>
          </cell>
          <cell r="E25">
            <v>10</v>
          </cell>
          <cell r="F25">
            <v>1250</v>
          </cell>
          <cell r="G25">
            <v>0</v>
          </cell>
          <cell r="H25">
            <v>0.3</v>
          </cell>
          <cell r="I25">
            <v>1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2.2932000000000001</v>
          </cell>
          <cell r="O25">
            <v>0</v>
          </cell>
          <cell r="P25">
            <v>0.76439999999999997</v>
          </cell>
          <cell r="Q25">
            <v>0</v>
          </cell>
          <cell r="R25">
            <v>0</v>
          </cell>
          <cell r="S25">
            <v>3.0575999999999999</v>
          </cell>
          <cell r="T25">
            <v>0</v>
          </cell>
        </row>
        <row r="26">
          <cell r="A26" t="str">
            <v>E 126</v>
          </cell>
          <cell r="B26" t="str">
            <v>Fresadora a frio Wirtgen:W-1000 L</v>
          </cell>
          <cell r="C26">
            <v>618600</v>
          </cell>
          <cell r="D26">
            <v>20</v>
          </cell>
          <cell r="E26">
            <v>5</v>
          </cell>
          <cell r="F26">
            <v>1200</v>
          </cell>
          <cell r="G26">
            <v>0</v>
          </cell>
          <cell r="H26">
            <v>1</v>
          </cell>
          <cell r="I26">
            <v>105</v>
          </cell>
          <cell r="J26">
            <v>21</v>
          </cell>
          <cell r="K26">
            <v>1.88</v>
          </cell>
          <cell r="L26">
            <v>1</v>
          </cell>
          <cell r="M26">
            <v>11.417899999999999</v>
          </cell>
          <cell r="N26">
            <v>82.48</v>
          </cell>
          <cell r="O26">
            <v>0</v>
          </cell>
          <cell r="P26">
            <v>103.1</v>
          </cell>
          <cell r="Q26">
            <v>39.479999999999997</v>
          </cell>
          <cell r="R26">
            <v>11.417899999999999</v>
          </cell>
          <cell r="S26">
            <v>236.47789999999998</v>
          </cell>
          <cell r="T26">
            <v>11.417899999999999</v>
          </cell>
        </row>
        <row r="27">
          <cell r="A27" t="str">
            <v>E 156</v>
          </cell>
          <cell r="B27" t="str">
            <v>Carreg.de pneus Case c/vass.1,8 m</v>
          </cell>
          <cell r="C27">
            <v>90800</v>
          </cell>
          <cell r="D27">
            <v>20</v>
          </cell>
          <cell r="E27">
            <v>5</v>
          </cell>
          <cell r="F27">
            <v>2000</v>
          </cell>
          <cell r="G27">
            <v>0</v>
          </cell>
          <cell r="H27">
            <v>0.7</v>
          </cell>
          <cell r="I27">
            <v>36</v>
          </cell>
          <cell r="J27">
            <v>7.2</v>
          </cell>
          <cell r="K27">
            <v>1.88</v>
          </cell>
          <cell r="L27">
            <v>1</v>
          </cell>
          <cell r="M27">
            <v>10.800700000000001</v>
          </cell>
          <cell r="N27">
            <v>7.2640000000000002</v>
          </cell>
          <cell r="O27">
            <v>0</v>
          </cell>
          <cell r="P27">
            <v>6.355999999999999</v>
          </cell>
          <cell r="Q27">
            <v>13.536</v>
          </cell>
          <cell r="R27">
            <v>10.800700000000001</v>
          </cell>
          <cell r="S27">
            <v>37.956699999999998</v>
          </cell>
          <cell r="T27">
            <v>10.800700000000001</v>
          </cell>
        </row>
        <row r="28">
          <cell r="A28" t="str">
            <v>E 161</v>
          </cell>
          <cell r="B28" t="str">
            <v>Equip. Distr. LA Rup Contr</v>
          </cell>
          <cell r="C28">
            <v>781431</v>
          </cell>
          <cell r="D28">
            <v>20</v>
          </cell>
          <cell r="E28">
            <v>12</v>
          </cell>
          <cell r="F28">
            <v>1000</v>
          </cell>
          <cell r="G28">
            <v>2.5000000000000001E-2</v>
          </cell>
          <cell r="H28">
            <v>0.9</v>
          </cell>
          <cell r="I28">
            <v>274</v>
          </cell>
          <cell r="J28">
            <v>43.799996</v>
          </cell>
          <cell r="K28">
            <v>1.88</v>
          </cell>
          <cell r="L28">
            <v>1</v>
          </cell>
          <cell r="M28">
            <v>10.492100000000001</v>
          </cell>
          <cell r="N28">
            <v>52.095399999999998</v>
          </cell>
          <cell r="O28">
            <v>1.47875</v>
          </cell>
          <cell r="P28">
            <v>58.607325000000003</v>
          </cell>
          <cell r="Q28">
            <v>82.343992479999997</v>
          </cell>
          <cell r="R28">
            <v>10.492100000000001</v>
          </cell>
          <cell r="S28">
            <v>205.01756748</v>
          </cell>
          <cell r="T28">
            <v>10.492100000000001</v>
          </cell>
        </row>
        <row r="29">
          <cell r="A29" t="str">
            <v>E 208</v>
          </cell>
          <cell r="B29" t="str">
            <v>Compressor de Ar 180 PCM</v>
          </cell>
          <cell r="C29">
            <v>58600</v>
          </cell>
          <cell r="D29">
            <v>15</v>
          </cell>
          <cell r="E29">
            <v>7</v>
          </cell>
          <cell r="F29">
            <v>1750</v>
          </cell>
          <cell r="G29">
            <v>0</v>
          </cell>
          <cell r="H29">
            <v>0.8</v>
          </cell>
          <cell r="I29">
            <v>59</v>
          </cell>
          <cell r="J29">
            <v>12.98</v>
          </cell>
          <cell r="K29">
            <v>1.88</v>
          </cell>
          <cell r="L29">
            <v>1</v>
          </cell>
          <cell r="M29">
            <v>8.3320000000000007</v>
          </cell>
          <cell r="N29">
            <v>4.0661224489795913</v>
          </cell>
          <cell r="O29">
            <v>0</v>
          </cell>
          <cell r="P29">
            <v>3.8269387755102042</v>
          </cell>
          <cell r="Q29">
            <v>24.4024</v>
          </cell>
          <cell r="R29">
            <v>8.3320000000000007</v>
          </cell>
          <cell r="S29">
            <v>40.627461224489799</v>
          </cell>
          <cell r="T29">
            <v>8.3320000000000007</v>
          </cell>
        </row>
        <row r="30">
          <cell r="A30" t="str">
            <v>E 209</v>
          </cell>
          <cell r="B30" t="str">
            <v>Martelete - rompedor 28 kg</v>
          </cell>
          <cell r="C30">
            <v>6128.25</v>
          </cell>
          <cell r="D30">
            <v>5</v>
          </cell>
          <cell r="E30">
            <v>6</v>
          </cell>
          <cell r="F30">
            <v>1750</v>
          </cell>
          <cell r="G30">
            <v>0</v>
          </cell>
          <cell r="H30">
            <v>0.8</v>
          </cell>
          <cell r="I30">
            <v>0</v>
          </cell>
          <cell r="J30">
            <v>0</v>
          </cell>
          <cell r="K30">
            <v>0</v>
          </cell>
          <cell r="L30">
            <v>1</v>
          </cell>
          <cell r="M30">
            <v>7.4062000000000001</v>
          </cell>
          <cell r="N30">
            <v>0.55446071428571431</v>
          </cell>
          <cell r="O30">
            <v>0</v>
          </cell>
          <cell r="P30">
            <v>0.46691428571428573</v>
          </cell>
          <cell r="Q30">
            <v>0</v>
          </cell>
          <cell r="R30">
            <v>7.4062000000000001</v>
          </cell>
          <cell r="S30">
            <v>8.4275750000000009</v>
          </cell>
          <cell r="T30">
            <v>7.4062000000000001</v>
          </cell>
        </row>
        <row r="31">
          <cell r="A31" t="str">
            <v>E 211</v>
          </cell>
          <cell r="B31" t="str">
            <v>Máq. pint. - compr. Ar pint. (2 kW)</v>
          </cell>
          <cell r="C31">
            <v>5280</v>
          </cell>
          <cell r="D31">
            <v>15</v>
          </cell>
          <cell r="E31">
            <v>6</v>
          </cell>
          <cell r="F31">
            <v>1750</v>
          </cell>
          <cell r="G31">
            <v>0</v>
          </cell>
          <cell r="H31">
            <v>0.8</v>
          </cell>
          <cell r="I31">
            <v>2</v>
          </cell>
          <cell r="J31">
            <v>0.48</v>
          </cell>
          <cell r="K31">
            <v>0</v>
          </cell>
          <cell r="L31">
            <v>0</v>
          </cell>
          <cell r="M31">
            <v>0</v>
          </cell>
          <cell r="N31">
            <v>0.42742857142857144</v>
          </cell>
          <cell r="O31">
            <v>0</v>
          </cell>
          <cell r="P31">
            <v>0.4022857142857143</v>
          </cell>
          <cell r="Q31">
            <v>0</v>
          </cell>
          <cell r="R31">
            <v>0</v>
          </cell>
          <cell r="S31">
            <v>0.82971428571428574</v>
          </cell>
          <cell r="T31">
            <v>0</v>
          </cell>
        </row>
        <row r="32">
          <cell r="A32" t="str">
            <v>E 301</v>
          </cell>
          <cell r="B32" t="str">
            <v>Betoneira 320 l</v>
          </cell>
          <cell r="C32">
            <v>7200</v>
          </cell>
          <cell r="D32">
            <v>10</v>
          </cell>
          <cell r="E32">
            <v>6</v>
          </cell>
          <cell r="F32">
            <v>1750</v>
          </cell>
          <cell r="G32">
            <v>0</v>
          </cell>
          <cell r="H32">
            <v>0.6</v>
          </cell>
          <cell r="I32">
            <v>7</v>
          </cell>
          <cell r="J32">
            <v>1.4000000000000001</v>
          </cell>
          <cell r="K32">
            <v>1.88</v>
          </cell>
          <cell r="L32">
            <v>1</v>
          </cell>
          <cell r="M32">
            <v>8.3320000000000007</v>
          </cell>
          <cell r="N32">
            <v>0.6171428571428571</v>
          </cell>
          <cell r="O32">
            <v>0</v>
          </cell>
          <cell r="P32">
            <v>0.41142857142857142</v>
          </cell>
          <cell r="Q32">
            <v>2.6320000000000001</v>
          </cell>
          <cell r="R32">
            <v>8.3320000000000007</v>
          </cell>
          <cell r="S32">
            <v>11.992571428571429</v>
          </cell>
          <cell r="T32">
            <v>8.3320000000000007</v>
          </cell>
        </row>
        <row r="33">
          <cell r="A33" t="str">
            <v>E 302</v>
          </cell>
          <cell r="B33" t="str">
            <v>Betoneira 320 l</v>
          </cell>
          <cell r="C33">
            <v>2460</v>
          </cell>
          <cell r="D33">
            <v>10</v>
          </cell>
          <cell r="E33">
            <v>6</v>
          </cell>
          <cell r="F33">
            <v>1750</v>
          </cell>
          <cell r="G33">
            <v>0</v>
          </cell>
          <cell r="H33">
            <v>0.6</v>
          </cell>
          <cell r="I33">
            <v>4</v>
          </cell>
          <cell r="J33">
            <v>0</v>
          </cell>
          <cell r="K33">
            <v>0</v>
          </cell>
          <cell r="L33">
            <v>1</v>
          </cell>
          <cell r="M33">
            <v>8.3320000000000007</v>
          </cell>
          <cell r="N33">
            <v>0.21085714285714285</v>
          </cell>
          <cell r="O33">
            <v>0</v>
          </cell>
          <cell r="P33">
            <v>0.14057142857142857</v>
          </cell>
          <cell r="Q33">
            <v>0</v>
          </cell>
          <cell r="R33">
            <v>8.3320000000000007</v>
          </cell>
          <cell r="S33">
            <v>8.6834285714285713</v>
          </cell>
          <cell r="T33">
            <v>8.3320000000000007</v>
          </cell>
        </row>
        <row r="34">
          <cell r="A34" t="str">
            <v>E 304</v>
          </cell>
          <cell r="B34" t="str">
            <v>Transp. man. - car. mão 80 l</v>
          </cell>
          <cell r="C34">
            <v>85</v>
          </cell>
          <cell r="D34">
            <v>5</v>
          </cell>
          <cell r="E34">
            <v>1</v>
          </cell>
          <cell r="F34">
            <v>1000</v>
          </cell>
          <cell r="G34">
            <v>0</v>
          </cell>
          <cell r="H34">
            <v>0.5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8.0750000000000002E-2</v>
          </cell>
          <cell r="O34">
            <v>0</v>
          </cell>
          <cell r="P34">
            <v>4.2500000000000003E-2</v>
          </cell>
          <cell r="Q34">
            <v>0</v>
          </cell>
          <cell r="R34">
            <v>0</v>
          </cell>
          <cell r="S34">
            <v>0.12325</v>
          </cell>
          <cell r="T34">
            <v>0</v>
          </cell>
        </row>
        <row r="35">
          <cell r="A35" t="str">
            <v>E 306</v>
          </cell>
          <cell r="B35" t="str">
            <v>Vibrador concreto imersão</v>
          </cell>
          <cell r="C35">
            <v>1359</v>
          </cell>
          <cell r="D35">
            <v>5</v>
          </cell>
          <cell r="E35">
            <v>7</v>
          </cell>
          <cell r="F35">
            <v>1000</v>
          </cell>
          <cell r="G35">
            <v>0</v>
          </cell>
          <cell r="H35">
            <v>0.5</v>
          </cell>
          <cell r="I35">
            <v>2</v>
          </cell>
          <cell r="J35">
            <v>0</v>
          </cell>
          <cell r="K35">
            <v>0</v>
          </cell>
          <cell r="L35">
            <v>1</v>
          </cell>
          <cell r="M35">
            <v>7.4062000000000001</v>
          </cell>
          <cell r="N35">
            <v>0.18443571428571429</v>
          </cell>
          <cell r="O35">
            <v>0</v>
          </cell>
          <cell r="P35">
            <v>9.7071428571428572E-2</v>
          </cell>
          <cell r="Q35">
            <v>0</v>
          </cell>
          <cell r="R35">
            <v>7.4062000000000001</v>
          </cell>
          <cell r="S35">
            <v>7.6877071428571426</v>
          </cell>
          <cell r="T35">
            <v>7.4062000000000001</v>
          </cell>
        </row>
        <row r="36">
          <cell r="A36" t="str">
            <v>E 312</v>
          </cell>
          <cell r="B36" t="str">
            <v>Fab. Pré-mold. Conc.-D=1,00 m</v>
          </cell>
          <cell r="C36">
            <v>25998.54</v>
          </cell>
          <cell r="D36">
            <v>10</v>
          </cell>
          <cell r="E36">
            <v>5</v>
          </cell>
          <cell r="F36">
            <v>1200</v>
          </cell>
          <cell r="G36">
            <v>0</v>
          </cell>
          <cell r="H36">
            <v>0.6</v>
          </cell>
          <cell r="I36">
            <v>2</v>
          </cell>
          <cell r="J36">
            <v>0.4</v>
          </cell>
          <cell r="K36">
            <v>0</v>
          </cell>
          <cell r="L36">
            <v>0</v>
          </cell>
          <cell r="M36">
            <v>0</v>
          </cell>
          <cell r="N36">
            <v>3.8997810000000004</v>
          </cell>
          <cell r="O36">
            <v>0</v>
          </cell>
          <cell r="P36">
            <v>2.5998540000000001</v>
          </cell>
          <cell r="Q36">
            <v>0</v>
          </cell>
          <cell r="R36">
            <v>0</v>
          </cell>
          <cell r="S36">
            <v>6.4996350000000005</v>
          </cell>
          <cell r="T36">
            <v>0</v>
          </cell>
        </row>
        <row r="37">
          <cell r="A37" t="str">
            <v>E 318</v>
          </cell>
          <cell r="B37" t="str">
            <v>Fábr. pré-mold. concr. inst. gc</v>
          </cell>
          <cell r="C37">
            <v>10415.459999999999</v>
          </cell>
          <cell r="D37">
            <v>10</v>
          </cell>
          <cell r="E37">
            <v>5</v>
          </cell>
          <cell r="F37">
            <v>1200</v>
          </cell>
          <cell r="G37">
            <v>0</v>
          </cell>
          <cell r="H37">
            <v>0.6</v>
          </cell>
          <cell r="I37">
            <v>2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1.5623189999999998</v>
          </cell>
          <cell r="O37">
            <v>0</v>
          </cell>
          <cell r="P37">
            <v>1.0415459999999999</v>
          </cell>
          <cell r="Q37">
            <v>0</v>
          </cell>
          <cell r="R37">
            <v>0</v>
          </cell>
          <cell r="S37">
            <v>2.6038649999999999</v>
          </cell>
          <cell r="T37">
            <v>0</v>
          </cell>
        </row>
        <row r="38">
          <cell r="A38" t="str">
            <v>E 400</v>
          </cell>
          <cell r="B38" t="str">
            <v>Caminhão basc. 5 m³ 8,8 t</v>
          </cell>
          <cell r="C38">
            <v>164100</v>
          </cell>
          <cell r="D38">
            <v>20</v>
          </cell>
          <cell r="E38">
            <v>5.3</v>
          </cell>
          <cell r="F38">
            <v>2000</v>
          </cell>
          <cell r="G38">
            <v>2.5000000000000001E-2</v>
          </cell>
          <cell r="H38">
            <v>0.9</v>
          </cell>
          <cell r="I38">
            <v>125</v>
          </cell>
          <cell r="J38">
            <v>18.75</v>
          </cell>
          <cell r="K38">
            <v>1.88</v>
          </cell>
          <cell r="L38">
            <v>1</v>
          </cell>
          <cell r="M38">
            <v>9.8749000000000002</v>
          </cell>
          <cell r="N38">
            <v>12.384905660377358</v>
          </cell>
          <cell r="O38">
            <v>1.2191391509433964</v>
          </cell>
          <cell r="P38">
            <v>13.933018867924527</v>
          </cell>
          <cell r="Q38">
            <v>35.25</v>
          </cell>
          <cell r="R38">
            <v>9.8749000000000002</v>
          </cell>
          <cell r="S38">
            <v>72.661963679245275</v>
          </cell>
          <cell r="T38">
            <v>9.8749000000000002</v>
          </cell>
        </row>
        <row r="39">
          <cell r="A39" t="str">
            <v>E 402</v>
          </cell>
          <cell r="B39" t="str">
            <v>Caminhão carroc. madeira 15 t</v>
          </cell>
          <cell r="C39">
            <v>202280</v>
          </cell>
          <cell r="D39">
            <v>20</v>
          </cell>
          <cell r="E39">
            <v>5.8</v>
          </cell>
          <cell r="F39">
            <v>2000</v>
          </cell>
          <cell r="G39">
            <v>2.5000000000000001E-2</v>
          </cell>
          <cell r="H39">
            <v>0.9</v>
          </cell>
          <cell r="I39">
            <v>180</v>
          </cell>
          <cell r="J39">
            <v>27</v>
          </cell>
          <cell r="K39">
            <v>1.88</v>
          </cell>
          <cell r="L39">
            <v>1</v>
          </cell>
          <cell r="M39">
            <v>9.8749000000000002</v>
          </cell>
          <cell r="N39">
            <v>13.950344827586207</v>
          </cell>
          <cell r="O39">
            <v>1.4822241379310344</v>
          </cell>
          <cell r="P39">
            <v>15.694137931034483</v>
          </cell>
          <cell r="Q39">
            <v>50.76</v>
          </cell>
          <cell r="R39">
            <v>9.8749000000000002</v>
          </cell>
          <cell r="S39">
            <v>91.761606896551712</v>
          </cell>
          <cell r="T39">
            <v>9.8749000000000002</v>
          </cell>
        </row>
        <row r="40">
          <cell r="A40" t="str">
            <v>E 404</v>
          </cell>
          <cell r="B40" t="str">
            <v>Caminhão basc. 10 m3 15 t</v>
          </cell>
          <cell r="C40">
            <v>219780</v>
          </cell>
          <cell r="D40">
            <v>20</v>
          </cell>
          <cell r="E40">
            <v>5.8</v>
          </cell>
          <cell r="F40">
            <v>2000</v>
          </cell>
          <cell r="G40">
            <v>2.5000000000000001E-2</v>
          </cell>
          <cell r="H40">
            <v>0.9</v>
          </cell>
          <cell r="I40">
            <v>180</v>
          </cell>
          <cell r="J40">
            <v>27</v>
          </cell>
          <cell r="K40">
            <v>1.88</v>
          </cell>
          <cell r="L40">
            <v>1</v>
          </cell>
          <cell r="M40">
            <v>9.8749000000000002</v>
          </cell>
          <cell r="N40">
            <v>15.157241379310346</v>
          </cell>
          <cell r="O40">
            <v>1.6104568965517243</v>
          </cell>
          <cell r="P40">
            <v>17.051896551724138</v>
          </cell>
          <cell r="Q40">
            <v>50.76</v>
          </cell>
          <cell r="R40">
            <v>9.8749000000000002</v>
          </cell>
          <cell r="S40">
            <v>94.454494827586203</v>
          </cell>
          <cell r="T40">
            <v>9.8749000000000002</v>
          </cell>
        </row>
        <row r="41">
          <cell r="A41" t="str">
            <v>E 406</v>
          </cell>
          <cell r="B41" t="str">
            <v>Caminhão tanque 6.000 l</v>
          </cell>
          <cell r="C41">
            <v>143050</v>
          </cell>
          <cell r="D41">
            <v>20</v>
          </cell>
          <cell r="E41">
            <v>5.8</v>
          </cell>
          <cell r="F41">
            <v>2000</v>
          </cell>
          <cell r="G41">
            <v>2.5000000000000001E-2</v>
          </cell>
          <cell r="H41">
            <v>0.8</v>
          </cell>
          <cell r="I41">
            <v>150</v>
          </cell>
          <cell r="J41">
            <v>22.5</v>
          </cell>
          <cell r="K41">
            <v>1.88</v>
          </cell>
          <cell r="L41">
            <v>1</v>
          </cell>
          <cell r="M41">
            <v>9.8749000000000002</v>
          </cell>
          <cell r="N41">
            <v>9.86551724137931</v>
          </cell>
          <cell r="O41">
            <v>1.0482112068965519</v>
          </cell>
          <cell r="P41">
            <v>9.86551724137931</v>
          </cell>
          <cell r="Q41">
            <v>42.3</v>
          </cell>
          <cell r="R41">
            <v>9.8749000000000002</v>
          </cell>
          <cell r="S41">
            <v>72.954145689655164</v>
          </cell>
          <cell r="T41">
            <v>9.8749000000000002</v>
          </cell>
        </row>
        <row r="42">
          <cell r="A42" t="str">
            <v>E 408</v>
          </cell>
          <cell r="B42" t="str">
            <v>Caminhão carroceria fixa 4 t</v>
          </cell>
          <cell r="C42">
            <v>92233</v>
          </cell>
          <cell r="D42">
            <v>20</v>
          </cell>
          <cell r="E42">
            <v>5.8</v>
          </cell>
          <cell r="F42">
            <v>2000</v>
          </cell>
          <cell r="G42">
            <v>2.5000000000000001E-2</v>
          </cell>
          <cell r="H42">
            <v>0.8</v>
          </cell>
          <cell r="I42">
            <v>81</v>
          </cell>
          <cell r="J42">
            <v>12.15</v>
          </cell>
          <cell r="K42">
            <v>1.88</v>
          </cell>
          <cell r="L42">
            <v>1</v>
          </cell>
          <cell r="M42">
            <v>9.8749000000000002</v>
          </cell>
          <cell r="N42">
            <v>6.3608965517241387</v>
          </cell>
          <cell r="O42">
            <v>0.67584525862068978</v>
          </cell>
          <cell r="P42">
            <v>6.3608965517241387</v>
          </cell>
          <cell r="Q42">
            <v>22.841999999999999</v>
          </cell>
          <cell r="R42">
            <v>9.8749000000000002</v>
          </cell>
          <cell r="S42">
            <v>46.11453836206897</v>
          </cell>
          <cell r="T42">
            <v>9.8749000000000002</v>
          </cell>
        </row>
        <row r="43">
          <cell r="A43" t="str">
            <v>E 409</v>
          </cell>
          <cell r="B43" t="str">
            <v>Caminhão carroceria fixa 9 t</v>
          </cell>
          <cell r="C43">
            <v>137830</v>
          </cell>
          <cell r="D43">
            <v>20</v>
          </cell>
          <cell r="E43">
            <v>5.8</v>
          </cell>
          <cell r="F43">
            <v>2000</v>
          </cell>
          <cell r="G43">
            <v>2.5000000000000001E-2</v>
          </cell>
          <cell r="H43">
            <v>0.8</v>
          </cell>
          <cell r="I43">
            <v>150</v>
          </cell>
          <cell r="J43">
            <v>22.5</v>
          </cell>
          <cell r="K43">
            <v>1.88</v>
          </cell>
          <cell r="L43">
            <v>1</v>
          </cell>
          <cell r="M43">
            <v>9.8749000000000002</v>
          </cell>
          <cell r="N43">
            <v>9.5055172413793105</v>
          </cell>
          <cell r="O43">
            <v>1.0099612068965518</v>
          </cell>
          <cell r="P43">
            <v>9.5055172413793105</v>
          </cell>
          <cell r="Q43">
            <v>42.3</v>
          </cell>
          <cell r="R43">
            <v>9.8749000000000002</v>
          </cell>
          <cell r="S43">
            <v>72.195895689655174</v>
          </cell>
          <cell r="T43">
            <v>9.8749000000000002</v>
          </cell>
        </row>
        <row r="44">
          <cell r="A44" t="str">
            <v>E 410</v>
          </cell>
          <cell r="B44" t="str">
            <v>Caminhão basc. 4 m3 7,1 t</v>
          </cell>
          <cell r="C44">
            <v>143165</v>
          </cell>
          <cell r="D44">
            <v>20</v>
          </cell>
          <cell r="E44">
            <v>5.3</v>
          </cell>
          <cell r="F44">
            <v>2000</v>
          </cell>
          <cell r="G44">
            <v>2.5000000000000001E-2</v>
          </cell>
          <cell r="H44">
            <v>0.9</v>
          </cell>
          <cell r="I44">
            <v>100</v>
          </cell>
          <cell r="J44">
            <v>15</v>
          </cell>
          <cell r="K44">
            <v>1.88</v>
          </cell>
          <cell r="L44">
            <v>1</v>
          </cell>
          <cell r="M44">
            <v>9.8749000000000002</v>
          </cell>
          <cell r="N44">
            <v>10.80490566037736</v>
          </cell>
          <cell r="O44">
            <v>1.0636079009433963</v>
          </cell>
          <cell r="P44">
            <v>12.155518867924528</v>
          </cell>
          <cell r="Q44">
            <v>28.2</v>
          </cell>
          <cell r="R44">
            <v>9.8749000000000002</v>
          </cell>
          <cell r="S44">
            <v>62.098932429245281</v>
          </cell>
          <cell r="T44">
            <v>9.8749000000000002</v>
          </cell>
        </row>
        <row r="45">
          <cell r="A45" t="str">
            <v>E 411</v>
          </cell>
          <cell r="B45" t="str">
            <v>Cavalo Mec. C/reb:M. Benz/R.:LS-1634/45 - 29,5 t</v>
          </cell>
          <cell r="C45">
            <v>320161</v>
          </cell>
          <cell r="D45">
            <v>20</v>
          </cell>
          <cell r="E45">
            <v>5.3</v>
          </cell>
          <cell r="F45">
            <v>2000</v>
          </cell>
          <cell r="G45">
            <v>2.5000000000000001E-2</v>
          </cell>
          <cell r="H45">
            <v>0.9</v>
          </cell>
          <cell r="I45">
            <v>205</v>
          </cell>
          <cell r="J45">
            <v>30.75</v>
          </cell>
          <cell r="K45">
            <v>1.88</v>
          </cell>
          <cell r="L45">
            <v>1</v>
          </cell>
          <cell r="M45">
            <v>10.492100000000001</v>
          </cell>
          <cell r="N45">
            <v>24.163094339622642</v>
          </cell>
          <cell r="O45">
            <v>2.3785545990566042</v>
          </cell>
          <cell r="P45">
            <v>27.183481132075475</v>
          </cell>
          <cell r="Q45">
            <v>57.809999999999995</v>
          </cell>
          <cell r="R45">
            <v>10.492100000000001</v>
          </cell>
          <cell r="S45">
            <v>122.02723007075471</v>
          </cell>
          <cell r="T45">
            <v>10.492100000000001</v>
          </cell>
        </row>
        <row r="46">
          <cell r="A46" t="str">
            <v>E 412</v>
          </cell>
          <cell r="B46" t="str">
            <v>Veículo leve até 100 hp</v>
          </cell>
          <cell r="C46">
            <v>23500</v>
          </cell>
          <cell r="D46">
            <v>25</v>
          </cell>
          <cell r="E46">
            <v>5</v>
          </cell>
          <cell r="F46">
            <v>1000</v>
          </cell>
          <cell r="G46">
            <v>2.5000000000000001E-2</v>
          </cell>
          <cell r="H46">
            <v>0.7</v>
          </cell>
          <cell r="I46">
            <v>38</v>
          </cell>
          <cell r="J46">
            <v>5.3458399999999999</v>
          </cell>
          <cell r="K46">
            <v>2.4900000000000002</v>
          </cell>
          <cell r="L46">
            <v>1</v>
          </cell>
          <cell r="M46">
            <v>8.9490999999999996</v>
          </cell>
          <cell r="N46">
            <v>3.5249999999999999</v>
          </cell>
          <cell r="O46">
            <v>0.35249999999999998</v>
          </cell>
          <cell r="P46">
            <v>3.29</v>
          </cell>
          <cell r="Q46">
            <v>13.311141600000001</v>
          </cell>
          <cell r="R46">
            <v>8.9490999999999996</v>
          </cell>
          <cell r="S46">
            <v>29.427741600000004</v>
          </cell>
          <cell r="T46">
            <v>8.9490999999999996</v>
          </cell>
        </row>
        <row r="47">
          <cell r="A47" t="str">
            <v>E 502</v>
          </cell>
          <cell r="B47" t="str">
            <v>Grupo gerador 136/150 KVA</v>
          </cell>
          <cell r="C47">
            <v>55000</v>
          </cell>
          <cell r="D47">
            <v>15</v>
          </cell>
          <cell r="E47">
            <v>7</v>
          </cell>
          <cell r="F47">
            <v>2000</v>
          </cell>
          <cell r="G47">
            <v>0</v>
          </cell>
          <cell r="H47">
            <v>0.5</v>
          </cell>
          <cell r="I47">
            <v>132</v>
          </cell>
          <cell r="J47">
            <v>29.04</v>
          </cell>
          <cell r="K47">
            <v>1.88</v>
          </cell>
          <cell r="L47">
            <v>1</v>
          </cell>
          <cell r="M47">
            <v>8.3320000000000007</v>
          </cell>
          <cell r="N47">
            <v>3.3392857142857144</v>
          </cell>
          <cell r="O47">
            <v>0</v>
          </cell>
          <cell r="P47">
            <v>1.9642857142857142</v>
          </cell>
          <cell r="Q47">
            <v>54.595199999999998</v>
          </cell>
          <cell r="R47">
            <v>8.3320000000000007</v>
          </cell>
          <cell r="S47">
            <v>68.23077142857143</v>
          </cell>
          <cell r="T47">
            <v>8.3320000000000007</v>
          </cell>
        </row>
        <row r="48">
          <cell r="A48" t="str">
            <v>E 507</v>
          </cell>
          <cell r="B48" t="str">
            <v>Grupo gerador 100/110 KVA</v>
          </cell>
          <cell r="C48">
            <v>43789.3</v>
          </cell>
          <cell r="D48">
            <v>15</v>
          </cell>
          <cell r="E48">
            <v>7</v>
          </cell>
          <cell r="F48">
            <v>2000</v>
          </cell>
          <cell r="G48">
            <v>0</v>
          </cell>
          <cell r="H48">
            <v>0.5</v>
          </cell>
          <cell r="I48">
            <v>99</v>
          </cell>
          <cell r="J48">
            <v>21.78</v>
          </cell>
          <cell r="K48">
            <v>1.88</v>
          </cell>
          <cell r="L48">
            <v>1</v>
          </cell>
          <cell r="M48">
            <v>8.3320000000000007</v>
          </cell>
          <cell r="N48">
            <v>2.6586360714285715</v>
          </cell>
          <cell r="O48">
            <v>0</v>
          </cell>
          <cell r="P48">
            <v>1.5639035714285716</v>
          </cell>
          <cell r="Q48">
            <v>40.946399999999997</v>
          </cell>
          <cell r="R48">
            <v>8.3320000000000007</v>
          </cell>
          <cell r="S48">
            <v>53.500939642857141</v>
          </cell>
          <cell r="T48">
            <v>8.3320000000000007</v>
          </cell>
        </row>
        <row r="49">
          <cell r="A49" t="str">
            <v>E 509</v>
          </cell>
          <cell r="B49" t="str">
            <v>Grupo gerador 25/18 KVA</v>
          </cell>
          <cell r="C49">
            <v>18995.82</v>
          </cell>
          <cell r="D49">
            <v>15</v>
          </cell>
          <cell r="E49">
            <v>7</v>
          </cell>
          <cell r="F49">
            <v>2000</v>
          </cell>
          <cell r="G49">
            <v>0</v>
          </cell>
          <cell r="H49">
            <v>0.5</v>
          </cell>
          <cell r="I49">
            <v>20</v>
          </cell>
          <cell r="J49">
            <v>4.4000000000000004</v>
          </cell>
          <cell r="K49">
            <v>1.88</v>
          </cell>
          <cell r="L49">
            <v>1</v>
          </cell>
          <cell r="M49">
            <v>8.3320000000000007</v>
          </cell>
          <cell r="N49">
            <v>1.1533176428571428</v>
          </cell>
          <cell r="O49">
            <v>0</v>
          </cell>
          <cell r="P49">
            <v>0.67842214285714286</v>
          </cell>
          <cell r="Q49">
            <v>8.2720000000000002</v>
          </cell>
          <cell r="R49">
            <v>8.3320000000000007</v>
          </cell>
          <cell r="S49">
            <v>18.435739785714286</v>
          </cell>
          <cell r="T49">
            <v>8.3320000000000007</v>
          </cell>
        </row>
        <row r="50">
          <cell r="A50" t="str">
            <v>E 601</v>
          </cell>
          <cell r="B50" t="str">
            <v>Roçadeira em trator de pneus</v>
          </cell>
          <cell r="C50">
            <v>127150</v>
          </cell>
          <cell r="D50">
            <v>20</v>
          </cell>
          <cell r="E50">
            <v>8</v>
          </cell>
          <cell r="F50">
            <v>1250</v>
          </cell>
          <cell r="G50">
            <v>2.5000000000000001E-2</v>
          </cell>
          <cell r="H50">
            <v>0.7</v>
          </cell>
          <cell r="I50">
            <v>82</v>
          </cell>
          <cell r="J50">
            <v>16.400000000000002</v>
          </cell>
          <cell r="K50">
            <v>1.88</v>
          </cell>
          <cell r="L50">
            <v>1</v>
          </cell>
          <cell r="M50">
            <v>8.3320000000000007</v>
          </cell>
          <cell r="N50">
            <v>10.172000000000001</v>
          </cell>
          <cell r="O50">
            <v>8.2125000000000004E-2</v>
          </cell>
          <cell r="P50">
            <v>8.9004999999999992</v>
          </cell>
          <cell r="Q50">
            <v>30.832000000000001</v>
          </cell>
          <cell r="R50">
            <v>8.3320000000000007</v>
          </cell>
          <cell r="S50">
            <v>58.318625000000004</v>
          </cell>
          <cell r="T50">
            <v>8.3320000000000007</v>
          </cell>
        </row>
        <row r="51">
          <cell r="A51" t="str">
            <v>E 904</v>
          </cell>
          <cell r="B51" t="str">
            <v>Máq. banc. serra circ. 12"</v>
          </cell>
          <cell r="C51">
            <v>1890</v>
          </cell>
          <cell r="D51">
            <v>5</v>
          </cell>
          <cell r="E51">
            <v>8</v>
          </cell>
          <cell r="F51">
            <v>2000</v>
          </cell>
          <cell r="G51">
            <v>0</v>
          </cell>
          <cell r="H51">
            <v>0.5</v>
          </cell>
          <cell r="I51">
            <v>4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0.11221875000000001</v>
          </cell>
          <cell r="O51">
            <v>0</v>
          </cell>
          <cell r="P51">
            <v>5.9062499999999997E-2</v>
          </cell>
          <cell r="Q51">
            <v>0</v>
          </cell>
          <cell r="R51">
            <v>0</v>
          </cell>
          <cell r="S51">
            <v>0.17128125</v>
          </cell>
          <cell r="T51">
            <v>0</v>
          </cell>
        </row>
        <row r="52">
          <cell r="A52" t="str">
            <v>E 906</v>
          </cell>
          <cell r="B52" t="str">
            <v>Comp. manual soquete vibrat.</v>
          </cell>
          <cell r="C52">
            <v>13950</v>
          </cell>
          <cell r="D52">
            <v>5</v>
          </cell>
          <cell r="E52">
            <v>9</v>
          </cell>
          <cell r="F52">
            <v>1000</v>
          </cell>
          <cell r="G52">
            <v>0</v>
          </cell>
          <cell r="H52">
            <v>0.8</v>
          </cell>
          <cell r="I52">
            <v>2</v>
          </cell>
          <cell r="J52">
            <v>0.6</v>
          </cell>
          <cell r="K52">
            <v>2.4900000000000002</v>
          </cell>
          <cell r="L52">
            <v>1</v>
          </cell>
          <cell r="M52">
            <v>7.4062000000000001</v>
          </cell>
          <cell r="N52">
            <v>1.4724999999999999</v>
          </cell>
          <cell r="O52">
            <v>0</v>
          </cell>
          <cell r="P52">
            <v>1.24</v>
          </cell>
          <cell r="Q52">
            <v>1.494</v>
          </cell>
          <cell r="R52">
            <v>7.4062000000000001</v>
          </cell>
          <cell r="S52">
            <v>11.6127</v>
          </cell>
          <cell r="T52">
            <v>7.4062000000000001</v>
          </cell>
        </row>
        <row r="53">
          <cell r="A53" t="str">
            <v>E 914</v>
          </cell>
          <cell r="B53" t="str">
            <v>Comp. manual placa vibrat.</v>
          </cell>
          <cell r="C53">
            <v>12990</v>
          </cell>
          <cell r="D53">
            <v>5</v>
          </cell>
          <cell r="E53">
            <v>10</v>
          </cell>
          <cell r="F53">
            <v>1000</v>
          </cell>
          <cell r="G53">
            <v>0</v>
          </cell>
          <cell r="H53">
            <v>0.5</v>
          </cell>
          <cell r="I53">
            <v>3</v>
          </cell>
          <cell r="J53">
            <v>0.60000000000000009</v>
          </cell>
          <cell r="K53">
            <v>1.88</v>
          </cell>
          <cell r="L53">
            <v>1</v>
          </cell>
          <cell r="M53">
            <v>7.4062000000000001</v>
          </cell>
          <cell r="N53">
            <v>1.2340499999999999</v>
          </cell>
          <cell r="O53">
            <v>0</v>
          </cell>
          <cell r="P53">
            <v>0.64949999999999997</v>
          </cell>
          <cell r="Q53">
            <v>1.1280000000000001</v>
          </cell>
          <cell r="R53">
            <v>7.4062000000000001</v>
          </cell>
          <cell r="S53">
            <v>10.41775</v>
          </cell>
          <cell r="T53">
            <v>7.4062000000000001</v>
          </cell>
        </row>
        <row r="54">
          <cell r="A54" t="str">
            <v>E 917</v>
          </cell>
          <cell r="B54" t="str">
            <v>Máq. banc.-C-6A univ. corte 4 kW</v>
          </cell>
          <cell r="C54">
            <v>26420</v>
          </cell>
          <cell r="D54">
            <v>15</v>
          </cell>
          <cell r="E54">
            <v>7</v>
          </cell>
          <cell r="F54">
            <v>2000</v>
          </cell>
          <cell r="G54">
            <v>0</v>
          </cell>
          <cell r="H54">
            <v>0.6</v>
          </cell>
          <cell r="I54">
            <v>4</v>
          </cell>
          <cell r="J54">
            <v>0</v>
          </cell>
          <cell r="K54">
            <v>0</v>
          </cell>
          <cell r="L54">
            <v>1</v>
          </cell>
          <cell r="M54">
            <v>7.4062000000000001</v>
          </cell>
          <cell r="N54">
            <v>1.6040714285714286</v>
          </cell>
          <cell r="O54">
            <v>0</v>
          </cell>
          <cell r="P54">
            <v>1.1322857142857143</v>
          </cell>
          <cell r="Q54">
            <v>0</v>
          </cell>
          <cell r="R54">
            <v>7.4062000000000001</v>
          </cell>
          <cell r="S54">
            <v>10.142557142857143</v>
          </cell>
          <cell r="T54">
            <v>7.4062000000000001</v>
          </cell>
        </row>
        <row r="55">
          <cell r="A55" t="str">
            <v>E 918</v>
          </cell>
          <cell r="B55" t="str">
            <v>Máq. banc. - prensa exec. 1 kW</v>
          </cell>
          <cell r="C55">
            <v>22250</v>
          </cell>
          <cell r="D55">
            <v>15</v>
          </cell>
          <cell r="E55">
            <v>7</v>
          </cell>
          <cell r="F55">
            <v>2000</v>
          </cell>
          <cell r="G55">
            <v>0</v>
          </cell>
          <cell r="H55">
            <v>0.5</v>
          </cell>
          <cell r="I55">
            <v>1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1.3508928571428571</v>
          </cell>
          <cell r="O55">
            <v>0</v>
          </cell>
          <cell r="P55">
            <v>0.7946428571428571</v>
          </cell>
          <cell r="Q55">
            <v>0</v>
          </cell>
          <cell r="R55">
            <v>0</v>
          </cell>
          <cell r="S55">
            <v>2.1455357142857143</v>
          </cell>
          <cell r="T55">
            <v>0</v>
          </cell>
        </row>
        <row r="56">
          <cell r="A56" t="str">
            <v>E 919</v>
          </cell>
          <cell r="B56" t="str">
            <v>Máq. de banc. Guilhotina 8t (3 kW)</v>
          </cell>
          <cell r="C56">
            <v>36480</v>
          </cell>
          <cell r="D56">
            <v>15</v>
          </cell>
          <cell r="E56">
            <v>7</v>
          </cell>
          <cell r="F56">
            <v>2000</v>
          </cell>
          <cell r="G56">
            <v>0</v>
          </cell>
          <cell r="H56">
            <v>0.6</v>
          </cell>
          <cell r="I56">
            <v>3</v>
          </cell>
          <cell r="J56">
            <v>0.60000000000000009</v>
          </cell>
          <cell r="K56">
            <v>0</v>
          </cell>
          <cell r="L56">
            <v>0</v>
          </cell>
          <cell r="M56">
            <v>0</v>
          </cell>
          <cell r="N56">
            <v>2.2148571428571429</v>
          </cell>
          <cell r="O56">
            <v>0</v>
          </cell>
          <cell r="P56">
            <v>1.5634285714285714</v>
          </cell>
          <cell r="Q56">
            <v>0</v>
          </cell>
          <cell r="R56">
            <v>0</v>
          </cell>
          <cell r="S56">
            <v>3.7782857142857145</v>
          </cell>
          <cell r="T56">
            <v>0</v>
          </cell>
        </row>
      </sheetData>
      <sheetData sheetId="14"/>
      <sheetData sheetId="15"/>
      <sheetData sheetId="16"/>
      <sheetData sheetId="17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RVA ABC"/>
      <sheetName val="QCI"/>
      <sheetName val="RELEVANCIA"/>
      <sheetName val="RESUMO"/>
      <sheetName val="PLANILHA ORÇAM."/>
      <sheetName val="LOGO"/>
      <sheetName val="MEMORIA CALC."/>
      <sheetName val="COM DESONERADO"/>
      <sheetName val="COMP.NÃO.DESO."/>
      <sheetName val="Planilha1"/>
      <sheetName val="COMP.DESO."/>
      <sheetName val="COTAÇÕES"/>
      <sheetName val="CRONOGRAMA"/>
      <sheetName val="Orçamento Sintético"/>
      <sheetName val="BDI_NÃO_DESO"/>
      <sheetName val="Resumo do Orçamento"/>
      <sheetName val="CPUs"/>
      <sheetName val="Buttons"/>
      <sheetName val="BDI_DESO"/>
      <sheetName val="SEM DESONERADO"/>
      <sheetName val="consultoria"/>
    </sheetNames>
    <sheetDataSet>
      <sheetData sheetId="0">
        <row r="8">
          <cell r="B8" t="str">
            <v>SECRETÁRIA DE ESTADO DA EDUCAÇÃO</v>
          </cell>
        </row>
      </sheetData>
      <sheetData sheetId="1"/>
      <sheetData sheetId="2"/>
      <sheetData sheetId="3"/>
      <sheetData sheetId="4">
        <row r="5">
          <cell r="P5"/>
        </row>
      </sheetData>
      <sheetData sheetId="5">
        <row r="5">
          <cell r="C5" t="str">
            <v>PREFEITURA DE ALTA FLORESTA</v>
          </cell>
          <cell r="H5" t="str">
            <v>PREFEITURA DE URUPA</v>
          </cell>
        </row>
        <row r="6">
          <cell r="C6" t="str">
            <v>PREFEITURA DE ALTO ALEGRE DOS PARECIS</v>
          </cell>
        </row>
        <row r="7">
          <cell r="C7" t="str">
            <v>PREFEITURA DE ALVORADA DO OESTE</v>
          </cell>
        </row>
        <row r="8">
          <cell r="C8" t="str">
            <v>PREFEITURA DE ARIQUEMES</v>
          </cell>
        </row>
        <row r="9">
          <cell r="C9" t="str">
            <v>PREFEITURA DE BURITIS</v>
          </cell>
        </row>
        <row r="10">
          <cell r="C10" t="str">
            <v>PREFEITURA DE CABIXI</v>
          </cell>
        </row>
        <row r="11">
          <cell r="C11" t="str">
            <v>PREFEITURA DE CACAULÂNDIA</v>
          </cell>
        </row>
        <row r="12">
          <cell r="C12" t="str">
            <v>PREFEITURA DE CACOAL</v>
          </cell>
        </row>
        <row r="13">
          <cell r="C13" t="str">
            <v>PREFEITURA DE CAMPO NOVO DE RONDÔNIA</v>
          </cell>
        </row>
        <row r="14">
          <cell r="C14" t="str">
            <v>PREFEITURA DE CANDEIAS DO JAMARI</v>
          </cell>
        </row>
        <row r="15">
          <cell r="C15" t="str">
            <v>PREFEITURA DE CASTANHEIRA</v>
          </cell>
        </row>
        <row r="16">
          <cell r="C16" t="str">
            <v>PREFEITURA DE CEREJEIRAS</v>
          </cell>
        </row>
        <row r="17">
          <cell r="C17" t="str">
            <v>PREFEITURA DE CHUPINGUAIA</v>
          </cell>
        </row>
        <row r="18">
          <cell r="C18" t="str">
            <v>PREFEITURA DE COLORADO DO OESTE</v>
          </cell>
        </row>
        <row r="19">
          <cell r="C19" t="str">
            <v>PREFEITURA DE CORUMBIARA</v>
          </cell>
        </row>
        <row r="20">
          <cell r="C20" t="str">
            <v>PREFEITURA DE COSTA MARQUES</v>
          </cell>
        </row>
        <row r="21">
          <cell r="C21" t="str">
            <v>PREFEITURA DE CUJUBIM</v>
          </cell>
        </row>
        <row r="22">
          <cell r="C22" t="str">
            <v>PREFEITURA DE ESPIGÃO DO OESTE</v>
          </cell>
        </row>
        <row r="23">
          <cell r="C23" t="str">
            <v>PREFEITURA DE GOVERNADOR JORGE TEIXEIRA</v>
          </cell>
        </row>
        <row r="24">
          <cell r="C24" t="str">
            <v>PREFEITURA DE GUAJARA MIRIM</v>
          </cell>
        </row>
        <row r="25">
          <cell r="C25" t="str">
            <v>PREFEITURA DE ITAPUÃ DO OESTE</v>
          </cell>
        </row>
        <row r="26">
          <cell r="C26" t="str">
            <v>PREFEITURA DE JARU</v>
          </cell>
        </row>
        <row r="27">
          <cell r="C27" t="str">
            <v>PREFEITURA DE  JI-PARANA</v>
          </cell>
        </row>
        <row r="28">
          <cell r="C28" t="str">
            <v>PREFEITURA DE MACHADINHO D'OESTE</v>
          </cell>
        </row>
        <row r="29">
          <cell r="C29" t="str">
            <v>PREFEITURA DE MINISTRO ANDREAZZA</v>
          </cell>
        </row>
        <row r="30">
          <cell r="C30" t="str">
            <v>PREFEITURA DE MIRANTE DA SERRA</v>
          </cell>
        </row>
        <row r="31">
          <cell r="C31" t="str">
            <v>PREFEITURA DE NOVA BRASILÂNDIA DO OESTE</v>
          </cell>
        </row>
        <row r="32">
          <cell r="C32" t="str">
            <v>PREFEITURA DE NOVA MAMORÉ</v>
          </cell>
        </row>
        <row r="33">
          <cell r="C33" t="str">
            <v>PREFEITURA DE NOVO HORIZONTE DO OESTE</v>
          </cell>
        </row>
        <row r="34">
          <cell r="C34" t="str">
            <v>PREFEITURA DE PARECIS</v>
          </cell>
        </row>
        <row r="35">
          <cell r="C35" t="str">
            <v>PREFEITURA DE PIMENTA BUENO</v>
          </cell>
        </row>
        <row r="36">
          <cell r="C36" t="str">
            <v>PREFEITURA DE PIMENTEIRAS DO OESTE</v>
          </cell>
        </row>
        <row r="37">
          <cell r="C37" t="str">
            <v>PREFEITURA DE PORTO VELHO</v>
          </cell>
        </row>
        <row r="38">
          <cell r="C38" t="str">
            <v>PREFEITURA DE PRESIDENTE MEDICI</v>
          </cell>
        </row>
        <row r="39">
          <cell r="C39" t="str">
            <v>PREFEITURA DE PRIMAVERA DE RONDÔNIA</v>
          </cell>
        </row>
        <row r="40">
          <cell r="C40" t="str">
            <v>PREFEITURA DE RIO CRESPO</v>
          </cell>
        </row>
        <row r="41">
          <cell r="C41" t="str">
            <v>PREFEITURA DE ROLIM DE MOURA</v>
          </cell>
        </row>
        <row r="42">
          <cell r="C42" t="str">
            <v>PREFEITURA DE SANTA LUZIA DO OESTE</v>
          </cell>
        </row>
        <row r="43">
          <cell r="C43" t="str">
            <v>PREFEITURA DE SÃO FELIPE DO OESTE</v>
          </cell>
        </row>
        <row r="44">
          <cell r="C44" t="str">
            <v>PREFEITURA DE SÃO FRANCISCO DO GUAPORÉ</v>
          </cell>
        </row>
        <row r="45">
          <cell r="C45" t="str">
            <v>PREFEITURA DE SÃO MIGUEL DO GUAPORÉ</v>
          </cell>
        </row>
        <row r="46">
          <cell r="C46" t="str">
            <v>PREFEITURA DE SERINGUEIRAS</v>
          </cell>
        </row>
        <row r="47">
          <cell r="C47" t="str">
            <v>PREFEITURA DE TEIXEIRÓPOLIS</v>
          </cell>
        </row>
        <row r="48">
          <cell r="C48" t="str">
            <v>PREFEITURA DE THEOBROMA</v>
          </cell>
        </row>
        <row r="49">
          <cell r="C49" t="str">
            <v>PREFEITURA DE URUPA</v>
          </cell>
        </row>
        <row r="50">
          <cell r="C50" t="str">
            <v>PREFEITURA DE VALE DO ANARI</v>
          </cell>
        </row>
        <row r="51">
          <cell r="C51" t="str">
            <v>PREFEITURA DE VALE DO PARAISO</v>
          </cell>
        </row>
        <row r="52">
          <cell r="C52" t="str">
            <v>PREFEITURA DE VILHENA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VENTÁRIO"/>
      <sheetName val="COMPOSIÇÕES"/>
    </sheetNames>
    <sheetDataSet>
      <sheetData sheetId="0"/>
      <sheetData sheetId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ínculos (Não Mexer)"/>
      <sheetName val="Saldos Iniciais"/>
      <sheetName val="Medições Diretas"/>
      <sheetName val="Boletim de Medição"/>
      <sheetName val="Canteiro"/>
      <sheetName val="S. L. V."/>
      <sheetName val="Carta à C. E. F."/>
      <sheetName val="Planejamento"/>
      <sheetName val="Vínculos"/>
      <sheetName val="Resumo"/>
      <sheetName val="Reajustamento"/>
      <sheetName val="Relatório"/>
      <sheetName val="Vínculos _Não Mexer_"/>
      <sheetName val="Códigos"/>
      <sheetName val="Canteiro (ETE)"/>
      <sheetName val="Canteiro (Rede)"/>
      <sheetName val="Vínculos2"/>
      <sheetName val="resumo transporte"/>
    </sheetNames>
    <sheetDataSet>
      <sheetData sheetId="0" refreshError="1">
        <row r="3">
          <cell r="E3">
            <v>1</v>
          </cell>
        </row>
        <row r="23">
          <cell r="G23" t="e">
            <v>#N/A</v>
          </cell>
        </row>
        <row r="24">
          <cell r="G24" t="str">
            <v>20/07 À 31/07/2005</v>
          </cell>
        </row>
        <row r="36">
          <cell r="G36" t="str">
            <v>GOIÂNIA, GO</v>
          </cell>
        </row>
        <row r="38">
          <cell r="G38" t="str">
            <v>Ademir Menezes</v>
          </cell>
        </row>
        <row r="39">
          <cell r="G39">
            <v>0</v>
          </cell>
        </row>
      </sheetData>
      <sheetData sheetId="1"/>
      <sheetData sheetId="2"/>
      <sheetData sheetId="3"/>
      <sheetData sheetId="4"/>
      <sheetData sheetId="5">
        <row r="8">
          <cell r="G8">
            <v>307</v>
          </cell>
        </row>
      </sheetData>
      <sheetData sheetId="6"/>
      <sheetData sheetId="7"/>
      <sheetData sheetId="8">
        <row r="8">
          <cell r="G8">
            <v>307</v>
          </cell>
        </row>
      </sheetData>
      <sheetData sheetId="9"/>
      <sheetData sheetId="10"/>
      <sheetData sheetId="11"/>
      <sheetData sheetId="12">
        <row r="8">
          <cell r="G8">
            <v>307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IDADE"/>
      <sheetName val="dados"/>
    </sheetNames>
    <sheetDataSet>
      <sheetData sheetId="0" refreshError="1"/>
      <sheetData sheetId="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OTE 02"/>
      <sheetName val="CR LOTE 02"/>
    </sheetNames>
    <sheetDataSet>
      <sheetData sheetId="0"/>
      <sheetData sheetId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VENTÁRIO"/>
      <sheetName val="CROQUIS"/>
      <sheetName val="MATBET CUSTO"/>
      <sheetName val="MATBET PREÇO UNIT"/>
      <sheetName val="SERVIÇOS"/>
      <sheetName val="MOBIL-CANT"/>
      <sheetName val="ORÇAMENTO"/>
      <sheetName val="TLCB5"/>
      <sheetName val="TLMR"/>
      <sheetName val="TCC4"/>
      <sheetName val="TLMB"/>
      <sheetName val="TCCB10"/>
      <sheetName val="CRONOGAMA 1º"/>
      <sheetName val="CRONOGAMA 2º"/>
      <sheetName val="COMPOSIÇÕES"/>
      <sheetName val="COMPOSIÇÕES2"/>
      <sheetName val="terraplenagem"/>
    </sheetNames>
    <sheetDataSet>
      <sheetData sheetId="0" refreshError="1">
        <row r="3">
          <cell r="B3">
            <v>0.23899999999999999</v>
          </cell>
        </row>
        <row r="5">
          <cell r="D5">
            <v>1.99</v>
          </cell>
        </row>
        <row r="6">
          <cell r="D6">
            <v>2.58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ela"/>
    </sheetNames>
    <sheetDataSet>
      <sheetData sheetId="0" refreshError="1">
        <row r="5">
          <cell r="A5" t="str">
            <v>Cod</v>
          </cell>
          <cell r="B5" t="str">
            <v>Serviço</v>
          </cell>
          <cell r="C5" t="str">
            <v xml:space="preserve">Carga </v>
          </cell>
          <cell r="D5" t="str">
            <v>C.Estaca</v>
          </cell>
          <cell r="E5" t="str">
            <v>fixo</v>
          </cell>
          <cell r="F5" t="str">
            <v>Preço por km</v>
          </cell>
        </row>
        <row r="6">
          <cell r="A6">
            <v>0</v>
          </cell>
        </row>
        <row r="7">
          <cell r="A7">
            <v>100</v>
          </cell>
          <cell r="B7" t="str">
            <v>Transp. de Brita</v>
          </cell>
          <cell r="C7" t="str">
            <v>Diferença de Preço</v>
          </cell>
          <cell r="D7">
            <v>0</v>
          </cell>
          <cell r="E7">
            <v>3</v>
          </cell>
          <cell r="F7">
            <v>0.25</v>
          </cell>
        </row>
        <row r="8">
          <cell r="A8">
            <v>103</v>
          </cell>
          <cell r="B8" t="str">
            <v>Cascalho da Jaz. Nº 03</v>
          </cell>
          <cell r="C8" t="str">
            <v>Transporte de cascalho</v>
          </cell>
          <cell r="D8">
            <v>864</v>
          </cell>
          <cell r="E8">
            <v>3</v>
          </cell>
          <cell r="F8">
            <v>0.25</v>
          </cell>
        </row>
        <row r="9">
          <cell r="A9">
            <v>104</v>
          </cell>
          <cell r="B9" t="str">
            <v>Cascalho da Jaz. Nº 04</v>
          </cell>
          <cell r="C9" t="str">
            <v>Transporte de cascalho</v>
          </cell>
          <cell r="D9">
            <v>874</v>
          </cell>
          <cell r="E9">
            <v>3</v>
          </cell>
          <cell r="F9">
            <v>0.25</v>
          </cell>
        </row>
        <row r="10">
          <cell r="A10">
            <v>105</v>
          </cell>
          <cell r="B10" t="str">
            <v>Cascalho da Jaz. Nº 05</v>
          </cell>
          <cell r="C10" t="str">
            <v>Transporte de cascalho</v>
          </cell>
          <cell r="D10">
            <v>1380</v>
          </cell>
          <cell r="E10">
            <v>3</v>
          </cell>
          <cell r="F10">
            <v>0.25</v>
          </cell>
        </row>
        <row r="11">
          <cell r="A11">
            <v>106</v>
          </cell>
          <cell r="B11" t="str">
            <v>Cascalho da Jaz. Nº 06</v>
          </cell>
          <cell r="C11" t="str">
            <v>Transporte de cascalho</v>
          </cell>
          <cell r="D11">
            <v>0</v>
          </cell>
          <cell r="E11">
            <v>3</v>
          </cell>
          <cell r="F11">
            <v>0.25</v>
          </cell>
        </row>
        <row r="12">
          <cell r="A12">
            <v>107</v>
          </cell>
          <cell r="B12" t="str">
            <v>Cascalho da Jaz. Nº 07</v>
          </cell>
          <cell r="C12" t="str">
            <v>Transporte de cascalho</v>
          </cell>
          <cell r="E12">
            <v>3</v>
          </cell>
          <cell r="F12">
            <v>0.25</v>
          </cell>
        </row>
        <row r="13">
          <cell r="A13">
            <v>108</v>
          </cell>
          <cell r="B13" t="str">
            <v>Cascalho da Jaz. Nº 08</v>
          </cell>
          <cell r="C13" t="str">
            <v>Transporte de cascalho</v>
          </cell>
          <cell r="E13">
            <v>3</v>
          </cell>
          <cell r="F13">
            <v>0.25</v>
          </cell>
        </row>
        <row r="14">
          <cell r="A14">
            <v>109</v>
          </cell>
          <cell r="B14" t="str">
            <v>Cascalho da Jaz. Nº 09</v>
          </cell>
          <cell r="C14" t="str">
            <v>Transporte de cascalho</v>
          </cell>
          <cell r="E14">
            <v>3</v>
          </cell>
          <cell r="F14">
            <v>0.25</v>
          </cell>
        </row>
        <row r="15">
          <cell r="A15">
            <v>110</v>
          </cell>
          <cell r="B15" t="str">
            <v>Cascalho da Jaz. Nº 10</v>
          </cell>
          <cell r="C15" t="str">
            <v>Transporte de cascalho</v>
          </cell>
          <cell r="E15">
            <v>3</v>
          </cell>
          <cell r="F15">
            <v>0.25</v>
          </cell>
        </row>
        <row r="16">
          <cell r="A16">
            <v>301</v>
          </cell>
          <cell r="B16" t="str">
            <v>Corte</v>
          </cell>
          <cell r="C16" t="str">
            <v>Argila</v>
          </cell>
          <cell r="E16">
            <v>3</v>
          </cell>
          <cell r="F16">
            <v>0.25</v>
          </cell>
        </row>
        <row r="17">
          <cell r="A17">
            <v>302</v>
          </cell>
          <cell r="B17" t="str">
            <v>Corte</v>
          </cell>
          <cell r="C17" t="str">
            <v>Cascalho</v>
          </cell>
          <cell r="E17">
            <v>3</v>
          </cell>
          <cell r="F17">
            <v>0.25</v>
          </cell>
        </row>
        <row r="18">
          <cell r="A18">
            <v>303</v>
          </cell>
          <cell r="B18" t="str">
            <v>Valetão</v>
          </cell>
          <cell r="C18" t="str">
            <v>Cascalho</v>
          </cell>
          <cell r="E18">
            <v>3</v>
          </cell>
          <cell r="F18">
            <v>0.25</v>
          </cell>
        </row>
        <row r="19">
          <cell r="A19">
            <v>399</v>
          </cell>
          <cell r="B19" t="str">
            <v>Cascalho da Cx.1995</v>
          </cell>
          <cell r="C19" t="str">
            <v>Transporte de cascalho</v>
          </cell>
          <cell r="E19">
            <v>3</v>
          </cell>
          <cell r="F19">
            <v>0.25</v>
          </cell>
        </row>
        <row r="20">
          <cell r="A20">
            <v>400</v>
          </cell>
          <cell r="B20" t="str">
            <v>Transporte</v>
          </cell>
          <cell r="C20" t="str">
            <v>Argila</v>
          </cell>
          <cell r="D20">
            <v>0</v>
          </cell>
          <cell r="E20">
            <v>3</v>
          </cell>
          <cell r="F20">
            <v>0.25</v>
          </cell>
        </row>
        <row r="21">
          <cell r="A21">
            <v>401</v>
          </cell>
          <cell r="B21" t="str">
            <v>Cascalho  da Jaz. Nº 01</v>
          </cell>
          <cell r="C21" t="str">
            <v>Transporte de cascalho</v>
          </cell>
          <cell r="D21">
            <v>1900</v>
          </cell>
          <cell r="E21">
            <v>3</v>
          </cell>
          <cell r="F21">
            <v>0.25</v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a demanda"/>
      <sheetName val="RESUMOS"/>
      <sheetName val="10-CRUSHING AND STOCKPILE"/>
      <sheetName val="20-GRINDING AREA"/>
      <sheetName val="25-IN LINE LEACH REACTOR"/>
      <sheetName val="30-LEACH AND ADSORPTION AREA"/>
      <sheetName val="40-DESORPTION AND CARBON REGENE"/>
      <sheetName val="50-GOLD ROOM"/>
      <sheetName val="60-DETOXIFICATION"/>
      <sheetName val="70-TAILINGS DISPOSAL"/>
      <sheetName val="80-REAGENTS"/>
      <sheetName val="90-WATER SYSTEM"/>
      <sheetName val="100-AIR SYSTEM"/>
      <sheetName val="TAILINGS STORAGE FACILITY"/>
      <sheetName val="ON-SITE INFRASTRUCTURE"/>
      <sheetName val="OFF-SITE INFRASTRUCTURE"/>
      <sheetName val="moto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15">
          <cell r="A15" t="str">
            <v>DOL</v>
          </cell>
        </row>
        <row r="16">
          <cell r="A16" t="str">
            <v>FDR</v>
          </cell>
        </row>
        <row r="17">
          <cell r="A17" t="str">
            <v>VSD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ço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_  POÇOS DEFINITIVO _2007  c"/>
      <sheetName val="TAB___POÇOS_DEFINITIVO__2007__c"/>
      <sheetName val="projeto"/>
    </sheetNames>
    <sheetDataSet>
      <sheetData sheetId="0"/>
      <sheetData sheetId="1"/>
      <sheetData sheetId="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A"/>
      <sheetName val="RESUMO"/>
      <sheetName val="ORÇAMENTO"/>
      <sheetName val="tabela orçamento"/>
      <sheetName val="ABC"/>
      <sheetName val="MH"/>
      <sheetName val="Plan1"/>
      <sheetName val="OBS"/>
      <sheetName val="Plano de trabalho 1ªparte"/>
      <sheetName val="plano de trabalho 2ª parte"/>
      <sheetName val="QCI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OLUME GREIDE"/>
      <sheetName val="Loc. e Dist."/>
      <sheetName val="MEMÓRIA ESCAVAÇÃO"/>
      <sheetName val="MEMÓRIA FINALIDADE"/>
      <sheetName val="RESUMO-MS-CB"/>
      <sheetName val="SOLO MOLE"/>
      <sheetName val="DESMATAMENTO"/>
      <sheetName val="RESUMO POR CÓD"/>
      <sheetName val="Plan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o"/>
      <sheetName val="Pte - XAMBIOÁ"/>
      <sheetName val="Acesso"/>
      <sheetName val="Cronograma"/>
      <sheetName val="PBA01-PGA"/>
      <sheetName val="PBA 02 - PAC"/>
      <sheetName val="PBA 03 - PTQA"/>
      <sheetName val="PBA 04 - PCS"/>
      <sheetName val="PBA 05 - PEA"/>
      <sheetName val="PBA 06 - PGR"/>
      <sheetName val="PBA 07 - PAE"/>
      <sheetName val="PBA 08 - PMQA"/>
      <sheetName val="PBA 09 - PRAD"/>
      <sheetName val="PBA 10 - PCRM"/>
      <sheetName val="PBA 12 - PMF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umos"/>
      <sheetName val="comp (2)"/>
      <sheetName val="comp_(2)"/>
      <sheetName val="Boletim de Medição "/>
      <sheetName val="Reajustamento"/>
      <sheetName val="Relatório"/>
      <sheetName val="Desmatamento "/>
      <sheetName val="Serviço Topográfico"/>
      <sheetName val="Escav. e car. de 1ª cat.  Reb  "/>
      <sheetName val="Transp. de solo de rebaixamento"/>
      <sheetName val="Reforco substituição de mat."/>
      <sheetName val="Regularização do sub-leito"/>
      <sheetName val="Escav. e car. de mat. de jazid "/>
      <sheetName val="Estabilização - Base"/>
      <sheetName val="Imprimação"/>
      <sheetName val="Pintura de Ligação"/>
      <sheetName val="CBUQ"/>
      <sheetName val="Meio-Fio"/>
      <sheetName val="G. A. P."/>
      <sheetName val="Poços de Visita"/>
      <sheetName val="resumo_aut1"/>
    </sheetNames>
    <sheetDataSet>
      <sheetData sheetId="0" refreshError="1">
        <row r="2">
          <cell r="A2" t="str">
            <v>RELATORIO DO CADASTRO DE INSUMOS</v>
          </cell>
        </row>
        <row r="4">
          <cell r="A4" t="str">
            <v>CODIGO</v>
          </cell>
          <cell r="B4" t="str">
            <v>DESCRICAO</v>
          </cell>
          <cell r="C4" t="str">
            <v>UNID</v>
          </cell>
          <cell r="D4" t="str">
            <v>PRECO ATUAL</v>
          </cell>
        </row>
        <row r="6">
          <cell r="B6" t="str">
            <v>1000 MAO DE OBRA</v>
          </cell>
        </row>
        <row r="8">
          <cell r="A8">
            <v>10001</v>
          </cell>
          <cell r="B8" t="str">
            <v>AJUDANTE</v>
          </cell>
          <cell r="C8" t="str">
            <v>H</v>
          </cell>
          <cell r="D8">
            <v>1.84</v>
          </cell>
        </row>
        <row r="9">
          <cell r="A9">
            <v>10002</v>
          </cell>
          <cell r="B9" t="str">
            <v>ARMADOR</v>
          </cell>
          <cell r="C9" t="str">
            <v>H</v>
          </cell>
          <cell r="D9">
            <v>2.56</v>
          </cell>
        </row>
        <row r="10">
          <cell r="A10">
            <v>10003</v>
          </cell>
          <cell r="B10" t="str">
            <v>BOMBEIRO</v>
          </cell>
          <cell r="C10" t="str">
            <v>H</v>
          </cell>
          <cell r="D10">
            <v>2.56</v>
          </cell>
        </row>
        <row r="11">
          <cell r="A11">
            <v>10004</v>
          </cell>
          <cell r="B11" t="str">
            <v>CABO DE FOGO</v>
          </cell>
          <cell r="C11" t="str">
            <v>H</v>
          </cell>
          <cell r="D11">
            <v>1.84</v>
          </cell>
        </row>
        <row r="12">
          <cell r="A12">
            <v>10005</v>
          </cell>
          <cell r="B12" t="str">
            <v>CALCETEIRO</v>
          </cell>
          <cell r="C12" t="str">
            <v>H</v>
          </cell>
          <cell r="D12">
            <v>2.56</v>
          </cell>
        </row>
        <row r="13">
          <cell r="A13">
            <v>10006</v>
          </cell>
          <cell r="B13" t="str">
            <v>CARPINTEIRO</v>
          </cell>
          <cell r="C13" t="str">
            <v>H</v>
          </cell>
          <cell r="D13">
            <v>2.56</v>
          </cell>
        </row>
        <row r="14">
          <cell r="A14">
            <v>10007</v>
          </cell>
          <cell r="B14" t="str">
            <v>COMPRESSORISTA</v>
          </cell>
          <cell r="C14" t="str">
            <v>H</v>
          </cell>
          <cell r="D14">
            <v>2.56</v>
          </cell>
        </row>
        <row r="15">
          <cell r="A15">
            <v>10008</v>
          </cell>
          <cell r="B15" t="str">
            <v>ELETRICISTA</v>
          </cell>
          <cell r="C15" t="str">
            <v>H</v>
          </cell>
          <cell r="D15">
            <v>2.56</v>
          </cell>
        </row>
        <row r="16">
          <cell r="A16">
            <v>10009</v>
          </cell>
          <cell r="B16" t="str">
            <v>ENCANADOR</v>
          </cell>
          <cell r="C16" t="str">
            <v>H</v>
          </cell>
          <cell r="D16">
            <v>2.56</v>
          </cell>
        </row>
        <row r="17">
          <cell r="A17">
            <v>10010</v>
          </cell>
          <cell r="B17" t="str">
            <v>ENCARREGADO</v>
          </cell>
          <cell r="C17" t="str">
            <v>H</v>
          </cell>
          <cell r="D17">
            <v>3.35</v>
          </cell>
        </row>
        <row r="18">
          <cell r="A18">
            <v>10011</v>
          </cell>
          <cell r="B18" t="str">
            <v>JATISTA</v>
          </cell>
          <cell r="C18" t="str">
            <v>H</v>
          </cell>
          <cell r="D18">
            <v>2.56</v>
          </cell>
        </row>
        <row r="19">
          <cell r="A19">
            <v>10012</v>
          </cell>
          <cell r="B19" t="str">
            <v>MACARIQUEIRO</v>
          </cell>
          <cell r="C19" t="str">
            <v>H</v>
          </cell>
          <cell r="D19">
            <v>2.56</v>
          </cell>
        </row>
        <row r="20">
          <cell r="A20">
            <v>10013</v>
          </cell>
          <cell r="B20" t="str">
            <v>MARTELEIRO</v>
          </cell>
          <cell r="C20" t="str">
            <v>H</v>
          </cell>
          <cell r="D20">
            <v>2.56</v>
          </cell>
        </row>
        <row r="21">
          <cell r="A21">
            <v>10014</v>
          </cell>
          <cell r="B21" t="str">
            <v>MONTADOR</v>
          </cell>
          <cell r="C21" t="str">
            <v>H</v>
          </cell>
          <cell r="D21">
            <v>2.56</v>
          </cell>
        </row>
        <row r="22">
          <cell r="A22">
            <v>10015</v>
          </cell>
          <cell r="B22" t="str">
            <v>MOTORISTA</v>
          </cell>
          <cell r="C22" t="str">
            <v>H</v>
          </cell>
          <cell r="D22">
            <v>3.35</v>
          </cell>
        </row>
        <row r="23">
          <cell r="A23">
            <v>10016</v>
          </cell>
          <cell r="B23" t="str">
            <v>NIVELADOR</v>
          </cell>
          <cell r="C23" t="str">
            <v>H</v>
          </cell>
          <cell r="D23">
            <v>2.56</v>
          </cell>
        </row>
        <row r="24">
          <cell r="A24">
            <v>10017</v>
          </cell>
          <cell r="B24" t="str">
            <v>OPERADOR</v>
          </cell>
          <cell r="C24" t="str">
            <v>H</v>
          </cell>
          <cell r="D24">
            <v>1.84</v>
          </cell>
        </row>
        <row r="25">
          <cell r="A25">
            <v>10018</v>
          </cell>
          <cell r="B25" t="str">
            <v>OPERADOR DE BETONEIRA</v>
          </cell>
          <cell r="C25" t="str">
            <v>H</v>
          </cell>
          <cell r="D25">
            <v>2.56</v>
          </cell>
        </row>
        <row r="26">
          <cell r="A26">
            <v>10019</v>
          </cell>
          <cell r="B26" t="str">
            <v>OPERADOR DE PROTENSAO</v>
          </cell>
          <cell r="C26" t="str">
            <v>H</v>
          </cell>
          <cell r="D26">
            <v>2.56</v>
          </cell>
        </row>
        <row r="27">
          <cell r="A27">
            <v>10020</v>
          </cell>
          <cell r="B27" t="str">
            <v>PEDREIRO</v>
          </cell>
          <cell r="C27" t="str">
            <v>H</v>
          </cell>
          <cell r="D27">
            <v>2.56</v>
          </cell>
        </row>
        <row r="28">
          <cell r="A28">
            <v>10021</v>
          </cell>
          <cell r="B28" t="str">
            <v>PINTOR</v>
          </cell>
          <cell r="C28" t="str">
            <v>H</v>
          </cell>
          <cell r="D28">
            <v>2.56</v>
          </cell>
        </row>
        <row r="29">
          <cell r="A29">
            <v>10022</v>
          </cell>
          <cell r="B29" t="str">
            <v>POCEIRO</v>
          </cell>
          <cell r="C29" t="str">
            <v>H</v>
          </cell>
          <cell r="D29">
            <v>2.56</v>
          </cell>
        </row>
        <row r="30">
          <cell r="A30">
            <v>10023</v>
          </cell>
          <cell r="B30" t="str">
            <v>REVESTIDOR</v>
          </cell>
          <cell r="C30" t="str">
            <v>H</v>
          </cell>
          <cell r="D30">
            <v>2.56</v>
          </cell>
        </row>
        <row r="31">
          <cell r="A31">
            <v>10024</v>
          </cell>
          <cell r="B31" t="str">
            <v>SINALEIRO</v>
          </cell>
          <cell r="C31" t="str">
            <v>H</v>
          </cell>
          <cell r="D31">
            <v>1.84</v>
          </cell>
        </row>
        <row r="32">
          <cell r="A32">
            <v>10025</v>
          </cell>
          <cell r="B32" t="str">
            <v>SERRALHEIRO</v>
          </cell>
          <cell r="C32" t="str">
            <v>H</v>
          </cell>
          <cell r="D32">
            <v>3.35</v>
          </cell>
        </row>
        <row r="33">
          <cell r="A33">
            <v>10026</v>
          </cell>
          <cell r="B33" t="str">
            <v>SERVENTE</v>
          </cell>
          <cell r="C33" t="str">
            <v>H</v>
          </cell>
          <cell r="D33">
            <v>1.84</v>
          </cell>
        </row>
        <row r="34">
          <cell r="A34">
            <v>10027</v>
          </cell>
          <cell r="B34" t="str">
            <v>SOLDADOR</v>
          </cell>
          <cell r="C34" t="str">
            <v>H</v>
          </cell>
          <cell r="D34">
            <v>3.35</v>
          </cell>
        </row>
        <row r="35">
          <cell r="A35">
            <v>10028</v>
          </cell>
          <cell r="B35" t="str">
            <v>TOPOGRAFO</v>
          </cell>
          <cell r="C35" t="str">
            <v>H</v>
          </cell>
          <cell r="D35">
            <v>5.15</v>
          </cell>
        </row>
        <row r="36">
          <cell r="A36">
            <v>10029</v>
          </cell>
          <cell r="B36" t="str">
            <v>VIBRADORISTA</v>
          </cell>
          <cell r="C36" t="str">
            <v>H</v>
          </cell>
          <cell r="D36">
            <v>2.56</v>
          </cell>
        </row>
        <row r="37">
          <cell r="A37">
            <v>10030</v>
          </cell>
          <cell r="B37" t="str">
            <v>SALARIO MINIMO DO MES</v>
          </cell>
          <cell r="C37" t="str">
            <v>SL</v>
          </cell>
          <cell r="D37">
            <v>180</v>
          </cell>
        </row>
        <row r="38">
          <cell r="A38">
            <v>10031</v>
          </cell>
          <cell r="B38" t="str">
            <v>ENGENHEIRO</v>
          </cell>
          <cell r="C38" t="str">
            <v>H</v>
          </cell>
          <cell r="D38">
            <v>6.26</v>
          </cell>
        </row>
        <row r="39">
          <cell r="A39">
            <v>10032</v>
          </cell>
          <cell r="B39" t="str">
            <v>MESTRE DE OBRAS</v>
          </cell>
          <cell r="C39" t="str">
            <v>H</v>
          </cell>
          <cell r="D39">
            <v>3.76</v>
          </cell>
        </row>
        <row r="41">
          <cell r="B41" t="str">
            <v>2000 MATERIAIS</v>
          </cell>
        </row>
        <row r="43">
          <cell r="A43">
            <v>20001</v>
          </cell>
          <cell r="B43" t="str">
            <v>ACETILENO</v>
          </cell>
          <cell r="C43" t="str">
            <v>KG</v>
          </cell>
          <cell r="D43">
            <v>9</v>
          </cell>
        </row>
        <row r="44">
          <cell r="A44">
            <v>20002</v>
          </cell>
          <cell r="B44" t="str">
            <v>ACO</v>
          </cell>
          <cell r="C44" t="str">
            <v>KG</v>
          </cell>
          <cell r="D44">
            <v>1.99</v>
          </cell>
        </row>
        <row r="45">
          <cell r="A45">
            <v>20003</v>
          </cell>
          <cell r="B45" t="str">
            <v>ACO PARA PROTENSAO</v>
          </cell>
          <cell r="C45" t="str">
            <v>KG</v>
          </cell>
          <cell r="D45">
            <v>1.99</v>
          </cell>
        </row>
        <row r="46">
          <cell r="A46">
            <v>20004</v>
          </cell>
          <cell r="B46" t="str">
            <v>ACO CA-24 (D=1/4)</v>
          </cell>
          <cell r="C46" t="str">
            <v>KG</v>
          </cell>
          <cell r="D46">
            <v>1.99</v>
          </cell>
        </row>
        <row r="47">
          <cell r="A47">
            <v>20005</v>
          </cell>
          <cell r="B47" t="str">
            <v>ACO CA-25</v>
          </cell>
          <cell r="C47" t="str">
            <v>KG</v>
          </cell>
          <cell r="D47">
            <v>1.99</v>
          </cell>
        </row>
        <row r="48">
          <cell r="A48">
            <v>20006</v>
          </cell>
          <cell r="B48" t="str">
            <v>ADESIVO PARA PVC BISNAGA C/90 CM3</v>
          </cell>
          <cell r="C48" t="str">
            <v>BS</v>
          </cell>
          <cell r="D48">
            <v>1.0900000000000001</v>
          </cell>
        </row>
        <row r="49">
          <cell r="A49">
            <v>20007</v>
          </cell>
          <cell r="B49" t="str">
            <v>AGUARRAS</v>
          </cell>
          <cell r="C49" t="str">
            <v>L</v>
          </cell>
          <cell r="D49">
            <v>2.89</v>
          </cell>
        </row>
        <row r="50">
          <cell r="A50">
            <v>20008</v>
          </cell>
          <cell r="B50" t="str">
            <v>ALIZAR (GUARNICAO)</v>
          </cell>
          <cell r="C50" t="str">
            <v>CJ</v>
          </cell>
          <cell r="D50">
            <v>9.4499999999999993</v>
          </cell>
        </row>
        <row r="51">
          <cell r="A51">
            <v>20009</v>
          </cell>
          <cell r="B51" t="str">
            <v>ANEL DE BORRACHA P/ DN 100</v>
          </cell>
          <cell r="C51" t="str">
            <v>UN</v>
          </cell>
          <cell r="D51">
            <v>2.37</v>
          </cell>
        </row>
        <row r="52">
          <cell r="A52">
            <v>20010</v>
          </cell>
          <cell r="B52" t="str">
            <v>ANEL DE BORRACHA P/ DN 150</v>
          </cell>
          <cell r="C52" t="str">
            <v>UN</v>
          </cell>
          <cell r="D52">
            <v>4.1100000000000003</v>
          </cell>
        </row>
        <row r="53">
          <cell r="A53">
            <v>20011</v>
          </cell>
          <cell r="B53" t="str">
            <v>ANEL DE BORRACHA P/ DN 200</v>
          </cell>
          <cell r="C53" t="str">
            <v>UN</v>
          </cell>
          <cell r="D53">
            <v>6.76</v>
          </cell>
        </row>
        <row r="54">
          <cell r="A54">
            <v>20012</v>
          </cell>
          <cell r="B54" t="str">
            <v>ANEL DE BORRACHA P/ DN 300</v>
          </cell>
          <cell r="C54" t="str">
            <v>UN</v>
          </cell>
          <cell r="D54">
            <v>18.670000000000002</v>
          </cell>
        </row>
        <row r="55">
          <cell r="A55">
            <v>20013</v>
          </cell>
          <cell r="B55" t="str">
            <v>ANEL DE BORRACHA P/ DN 375</v>
          </cell>
          <cell r="C55" t="str">
            <v>UN</v>
          </cell>
          <cell r="D55">
            <v>22.06</v>
          </cell>
        </row>
        <row r="56">
          <cell r="A56">
            <v>20014</v>
          </cell>
          <cell r="B56" t="str">
            <v>ARAME FARPADO COMUM</v>
          </cell>
          <cell r="C56" t="str">
            <v>M</v>
          </cell>
          <cell r="D56">
            <v>0.18</v>
          </cell>
        </row>
        <row r="57">
          <cell r="A57">
            <v>20015</v>
          </cell>
          <cell r="B57" t="str">
            <v>ARAME GALVANIZADO BWG 8</v>
          </cell>
          <cell r="C57" t="str">
            <v>KG</v>
          </cell>
          <cell r="D57">
            <v>4.25</v>
          </cell>
        </row>
        <row r="58">
          <cell r="A58">
            <v>20016</v>
          </cell>
          <cell r="B58" t="str">
            <v>ARAME GALVANIZADO N.18 BWG 9,6 GR/M</v>
          </cell>
          <cell r="C58" t="str">
            <v>M</v>
          </cell>
          <cell r="D58">
            <v>0.04</v>
          </cell>
        </row>
        <row r="59">
          <cell r="A59">
            <v>20017</v>
          </cell>
          <cell r="B59" t="str">
            <v>ARAME RECOZIDO N. 18 BWG 9,6 GR/M</v>
          </cell>
          <cell r="C59" t="str">
            <v>KG</v>
          </cell>
          <cell r="D59">
            <v>4.4000000000000004</v>
          </cell>
        </row>
        <row r="60">
          <cell r="A60">
            <v>20018</v>
          </cell>
          <cell r="B60" t="str">
            <v>AREIA</v>
          </cell>
          <cell r="C60" t="str">
            <v>M3</v>
          </cell>
          <cell r="D60">
            <v>33</v>
          </cell>
        </row>
        <row r="61">
          <cell r="A61">
            <v>20019</v>
          </cell>
          <cell r="B61" t="str">
            <v>AREIA DE ASSENTAMENTO</v>
          </cell>
          <cell r="C61" t="str">
            <v>M3</v>
          </cell>
          <cell r="D61">
            <v>18</v>
          </cell>
        </row>
        <row r="62">
          <cell r="A62">
            <v>20020</v>
          </cell>
          <cell r="B62" t="str">
            <v>AREIA DE REVESTIMENTO</v>
          </cell>
          <cell r="C62" t="str">
            <v>M3</v>
          </cell>
          <cell r="D62">
            <v>18</v>
          </cell>
        </row>
        <row r="63">
          <cell r="A63">
            <v>20021</v>
          </cell>
          <cell r="B63" t="str">
            <v>AREIA GROSSA</v>
          </cell>
          <cell r="C63" t="str">
            <v>M3</v>
          </cell>
          <cell r="D63">
            <v>33</v>
          </cell>
        </row>
        <row r="64">
          <cell r="A64">
            <v>20022</v>
          </cell>
          <cell r="B64" t="str">
            <v>AREIA LAVADA</v>
          </cell>
          <cell r="C64" t="str">
            <v>M3</v>
          </cell>
          <cell r="D64">
            <v>33</v>
          </cell>
        </row>
        <row r="65">
          <cell r="A65">
            <v>20023</v>
          </cell>
          <cell r="B65" t="str">
            <v>AREIA MEDIA</v>
          </cell>
          <cell r="C65" t="str">
            <v>M3</v>
          </cell>
          <cell r="D65">
            <v>33</v>
          </cell>
        </row>
        <row r="66">
          <cell r="A66">
            <v>20024</v>
          </cell>
          <cell r="B66" t="str">
            <v>ASFALTO</v>
          </cell>
          <cell r="C66" t="str">
            <v>KG</v>
          </cell>
          <cell r="D66">
            <v>2.2000000000000002</v>
          </cell>
        </row>
        <row r="67">
          <cell r="A67">
            <v>20025</v>
          </cell>
          <cell r="B67" t="str">
            <v>ASFALTO PREPARADO</v>
          </cell>
          <cell r="C67" t="str">
            <v>KG</v>
          </cell>
          <cell r="D67">
            <v>2.2000000000000002</v>
          </cell>
        </row>
        <row r="68">
          <cell r="A68">
            <v>20026</v>
          </cell>
          <cell r="B68" t="str">
            <v>AZULEJOS BRANCO  15 X 15CM</v>
          </cell>
          <cell r="C68" t="str">
            <v>M2</v>
          </cell>
          <cell r="D68">
            <v>9.6199999999999992</v>
          </cell>
        </row>
        <row r="69">
          <cell r="A69">
            <v>20027</v>
          </cell>
          <cell r="B69" t="str">
            <v>BAINHA METALICA DN 62 INT.</v>
          </cell>
          <cell r="C69" t="str">
            <v>M</v>
          </cell>
          <cell r="D69">
            <v>1.37</v>
          </cell>
        </row>
        <row r="70">
          <cell r="A70">
            <v>20028</v>
          </cell>
          <cell r="B70" t="str">
            <v>BALDE PLASTICO CAP.=10 L</v>
          </cell>
          <cell r="C70" t="str">
            <v>UN</v>
          </cell>
          <cell r="D70">
            <v>2.8</v>
          </cell>
        </row>
        <row r="71">
          <cell r="A71">
            <v>20029</v>
          </cell>
          <cell r="B71" t="str">
            <v>BATENTE DE PEROBA</v>
          </cell>
          <cell r="C71" t="str">
            <v>UN</v>
          </cell>
          <cell r="D71">
            <v>20</v>
          </cell>
        </row>
        <row r="72">
          <cell r="A72">
            <v>20030</v>
          </cell>
          <cell r="B72" t="str">
            <v>BOLSA DE NYLON</v>
          </cell>
          <cell r="C72" t="str">
            <v>UN</v>
          </cell>
          <cell r="D72">
            <v>0.63</v>
          </cell>
        </row>
        <row r="73">
          <cell r="A73">
            <v>20031</v>
          </cell>
          <cell r="B73" t="str">
            <v>BOQUILHA</v>
          </cell>
          <cell r="C73" t="str">
            <v>UN</v>
          </cell>
          <cell r="D73">
            <v>0.73</v>
          </cell>
        </row>
        <row r="74">
          <cell r="A74">
            <v>20032</v>
          </cell>
          <cell r="B74" t="str">
            <v>BLOCO HEXAGONAL DE CONCRETO (BLOCKRET) E=8 CM</v>
          </cell>
          <cell r="C74" t="str">
            <v>UN</v>
          </cell>
          <cell r="D74">
            <v>1.22</v>
          </cell>
        </row>
        <row r="75">
          <cell r="A75">
            <v>20033</v>
          </cell>
          <cell r="B75" t="str">
            <v>BLOCO HEXAGONAL DE CONCRETO(BLOCKRET-PERDAS) E=8CM</v>
          </cell>
          <cell r="C75" t="str">
            <v>M2</v>
          </cell>
          <cell r="D75">
            <v>15.8</v>
          </cell>
        </row>
        <row r="76">
          <cell r="A76">
            <v>20034</v>
          </cell>
          <cell r="B76" t="str">
            <v>BLOCO HEXAGONAL DE CONCRETO(BLOCKRET-PERDAS) E=8CM</v>
          </cell>
          <cell r="C76" t="str">
            <v>M2</v>
          </cell>
          <cell r="D76">
            <v>15.8</v>
          </cell>
        </row>
        <row r="77">
          <cell r="A77">
            <v>20035</v>
          </cell>
          <cell r="B77" t="str">
            <v>BRITA</v>
          </cell>
          <cell r="C77" t="str">
            <v>M3</v>
          </cell>
          <cell r="D77">
            <v>26.93</v>
          </cell>
        </row>
        <row r="78">
          <cell r="A78">
            <v>20036</v>
          </cell>
          <cell r="B78" t="str">
            <v>C  F.G. 90G DN 3/4</v>
          </cell>
          <cell r="C78" t="str">
            <v>UN</v>
          </cell>
          <cell r="D78">
            <v>2.5</v>
          </cell>
        </row>
        <row r="79">
          <cell r="A79">
            <v>20037</v>
          </cell>
          <cell r="B79" t="str">
            <v>CAIBRO 6 X 5CM</v>
          </cell>
          <cell r="C79" t="str">
            <v>M</v>
          </cell>
          <cell r="D79">
            <v>1.35</v>
          </cell>
        </row>
        <row r="80">
          <cell r="A80">
            <v>20038</v>
          </cell>
          <cell r="B80" t="str">
            <v>CAIBRO 4 X 8CM</v>
          </cell>
          <cell r="C80" t="str">
            <v>M</v>
          </cell>
          <cell r="D80">
            <v>1.44</v>
          </cell>
        </row>
        <row r="81">
          <cell r="A81">
            <v>20039</v>
          </cell>
          <cell r="B81" t="str">
            <v>CAIXA D'AGUA CIMENTO AMIANTO 500 L</v>
          </cell>
          <cell r="C81" t="str">
            <v>UN</v>
          </cell>
          <cell r="D81">
            <v>48</v>
          </cell>
        </row>
        <row r="82">
          <cell r="A82">
            <v>20040</v>
          </cell>
          <cell r="B82" t="str">
            <v>CAIXA DE DESCARGA</v>
          </cell>
          <cell r="C82" t="str">
            <v>UN</v>
          </cell>
          <cell r="D82">
            <v>4.95</v>
          </cell>
        </row>
        <row r="83">
          <cell r="A83">
            <v>20041</v>
          </cell>
          <cell r="B83" t="str">
            <v>CAIXILHO BASC.DE FERRO - CH. DOBRADA</v>
          </cell>
          <cell r="C83" t="str">
            <v>M2</v>
          </cell>
          <cell r="D83">
            <v>140</v>
          </cell>
        </row>
        <row r="84">
          <cell r="A84">
            <v>20042</v>
          </cell>
          <cell r="B84" t="str">
            <v>CAIXILHO DE CORRER</v>
          </cell>
          <cell r="C84" t="str">
            <v>M2</v>
          </cell>
          <cell r="D84">
            <v>140</v>
          </cell>
        </row>
        <row r="85">
          <cell r="A85">
            <v>20043</v>
          </cell>
          <cell r="B85" t="str">
            <v>CAIXILHO FIXO DE FERRO - CH. DOBRADA</v>
          </cell>
          <cell r="C85" t="str">
            <v>M2</v>
          </cell>
          <cell r="D85">
            <v>140</v>
          </cell>
        </row>
        <row r="86">
          <cell r="A86">
            <v>20044</v>
          </cell>
          <cell r="B86" t="str">
            <v>CAIXILHO MAXIMAR DE FERRO</v>
          </cell>
          <cell r="C86" t="str">
            <v>M2</v>
          </cell>
          <cell r="D86">
            <v>140</v>
          </cell>
        </row>
        <row r="87">
          <cell r="A87">
            <v>20045</v>
          </cell>
          <cell r="B87" t="str">
            <v>CAL HIDRATADA</v>
          </cell>
          <cell r="C87" t="str">
            <v>KG</v>
          </cell>
          <cell r="D87">
            <v>0.21</v>
          </cell>
        </row>
        <row r="88">
          <cell r="A88">
            <v>20046</v>
          </cell>
          <cell r="B88" t="str">
            <v>CANTONEIRA  2"X3/8"  PESO=7KG/M</v>
          </cell>
          <cell r="C88" t="str">
            <v>M</v>
          </cell>
          <cell r="D88">
            <v>4.17</v>
          </cell>
        </row>
        <row r="89">
          <cell r="A89">
            <v>20047</v>
          </cell>
          <cell r="B89" t="str">
            <v>CERAMICA 7.5 X 15CM</v>
          </cell>
          <cell r="C89" t="str">
            <v>M</v>
          </cell>
          <cell r="D89">
            <v>1.85</v>
          </cell>
        </row>
        <row r="90">
          <cell r="A90">
            <v>20048</v>
          </cell>
          <cell r="B90" t="str">
            <v>CERAMICA VERMELHA 7.5 X 15CM</v>
          </cell>
          <cell r="C90" t="str">
            <v>M2</v>
          </cell>
          <cell r="D90">
            <v>12.24</v>
          </cell>
        </row>
        <row r="91">
          <cell r="A91">
            <v>20049</v>
          </cell>
          <cell r="B91" t="str">
            <v>CERAMICA VERMELHA 10 X 20CM</v>
          </cell>
          <cell r="C91" t="str">
            <v>M2</v>
          </cell>
          <cell r="D91">
            <v>12.24</v>
          </cell>
        </row>
        <row r="92">
          <cell r="A92">
            <v>20050</v>
          </cell>
          <cell r="B92" t="str">
            <v>CIMBRAMENTO TUBULAR</v>
          </cell>
          <cell r="C92" t="str">
            <v>M3</v>
          </cell>
          <cell r="D92">
            <v>0</v>
          </cell>
        </row>
        <row r="93">
          <cell r="A93">
            <v>20051</v>
          </cell>
          <cell r="B93" t="str">
            <v>CIMENTO</v>
          </cell>
          <cell r="C93" t="str">
            <v>KG</v>
          </cell>
          <cell r="D93">
            <v>0.37</v>
          </cell>
        </row>
        <row r="94">
          <cell r="A94">
            <v>20052</v>
          </cell>
          <cell r="B94" t="str">
            <v>CIMENTO BRANCO</v>
          </cell>
          <cell r="C94" t="str">
            <v>KG</v>
          </cell>
          <cell r="D94">
            <v>1.5</v>
          </cell>
        </row>
        <row r="95">
          <cell r="A95">
            <v>20053</v>
          </cell>
          <cell r="B95" t="str">
            <v>CIMENTO PORTLAND 320</v>
          </cell>
          <cell r="C95" t="str">
            <v>KG</v>
          </cell>
          <cell r="D95">
            <v>0.37</v>
          </cell>
        </row>
        <row r="96">
          <cell r="A96">
            <v>20054</v>
          </cell>
          <cell r="B96" t="str">
            <v>COALTAR</v>
          </cell>
          <cell r="C96" t="str">
            <v>KG</v>
          </cell>
          <cell r="D96">
            <v>0.57999999999999996</v>
          </cell>
        </row>
        <row r="97">
          <cell r="A97">
            <v>20055</v>
          </cell>
          <cell r="B97" t="str">
            <v>COMPACTADOR CM-20</v>
          </cell>
          <cell r="C97" t="str">
            <v>H</v>
          </cell>
          <cell r="D97">
            <v>0</v>
          </cell>
        </row>
        <row r="98">
          <cell r="A98">
            <v>20056</v>
          </cell>
          <cell r="B98" t="str">
            <v>CONJUNTO DE VEDACAO</v>
          </cell>
          <cell r="C98" t="str">
            <v>UN</v>
          </cell>
          <cell r="D98">
            <v>0.1</v>
          </cell>
        </row>
        <row r="99">
          <cell r="A99">
            <v>20057</v>
          </cell>
          <cell r="B99" t="str">
            <v>CONJUNTO DE VEDACAO 901.913 P/TELHAS CANAL. 49/90</v>
          </cell>
          <cell r="C99" t="str">
            <v>UN</v>
          </cell>
          <cell r="D99">
            <v>0.1</v>
          </cell>
        </row>
        <row r="100">
          <cell r="A100">
            <v>20058</v>
          </cell>
          <cell r="B100" t="str">
            <v>CONJUNTO DE VEDACAO 901.906 P/TELHA ONDUL. E=6MM</v>
          </cell>
          <cell r="C100" t="str">
            <v>UN</v>
          </cell>
          <cell r="D100">
            <v>0.1</v>
          </cell>
        </row>
        <row r="101">
          <cell r="A101">
            <v>20059</v>
          </cell>
          <cell r="B101" t="str">
            <v>CURVA DE PVC 90 G DN 100</v>
          </cell>
          <cell r="C101" t="str">
            <v>UN</v>
          </cell>
          <cell r="D101">
            <v>4.45</v>
          </cell>
        </row>
        <row r="102">
          <cell r="A102">
            <v>20060</v>
          </cell>
          <cell r="B102" t="str">
            <v>CHAPA MAD. COMPENSADA</v>
          </cell>
          <cell r="C102" t="str">
            <v>M2</v>
          </cell>
          <cell r="D102">
            <v>8.14</v>
          </cell>
        </row>
        <row r="103">
          <cell r="A103">
            <v>20061</v>
          </cell>
          <cell r="B103" t="str">
            <v>CHAPA MAD. COMPENSADO 12MM</v>
          </cell>
          <cell r="C103" t="str">
            <v>M2</v>
          </cell>
          <cell r="D103">
            <v>8.14</v>
          </cell>
        </row>
        <row r="104">
          <cell r="A104">
            <v>20062</v>
          </cell>
          <cell r="B104" t="str">
            <v>CHAPA MADEIRIT COMPENSADO 6MM</v>
          </cell>
          <cell r="C104" t="str">
            <v>M2</v>
          </cell>
          <cell r="D104">
            <v>4.51</v>
          </cell>
        </row>
        <row r="105">
          <cell r="A105">
            <v>20063</v>
          </cell>
          <cell r="B105" t="str">
            <v>CHAPA METALICA  1"</v>
          </cell>
          <cell r="C105" t="str">
            <v>M2</v>
          </cell>
          <cell r="D105">
            <v>396.38</v>
          </cell>
        </row>
        <row r="106">
          <cell r="A106">
            <v>20064</v>
          </cell>
          <cell r="B106" t="str">
            <v>CHUVEIRO DUCHA FRIA (BRANCO)</v>
          </cell>
          <cell r="C106" t="str">
            <v>UN</v>
          </cell>
          <cell r="D106">
            <v>4</v>
          </cell>
        </row>
        <row r="107">
          <cell r="A107">
            <v>20065</v>
          </cell>
          <cell r="B107" t="str">
            <v>DINAMITE</v>
          </cell>
          <cell r="C107" t="str">
            <v>KG</v>
          </cell>
          <cell r="D107">
            <v>3.52</v>
          </cell>
        </row>
        <row r="108">
          <cell r="A108">
            <v>20066</v>
          </cell>
          <cell r="B108" t="str">
            <v>DOBRADICAS DE FERRO 3" P/PORTA</v>
          </cell>
          <cell r="C108" t="str">
            <v>UN</v>
          </cell>
          <cell r="D108">
            <v>0.5</v>
          </cell>
        </row>
        <row r="109">
          <cell r="A109">
            <v>20067</v>
          </cell>
          <cell r="B109" t="str">
            <v>DOBRADICAS DE FERRO POLIDO</v>
          </cell>
          <cell r="C109" t="str">
            <v>UN</v>
          </cell>
          <cell r="D109">
            <v>0.5</v>
          </cell>
        </row>
        <row r="110">
          <cell r="A110">
            <v>20068</v>
          </cell>
          <cell r="B110" t="str">
            <v>ELEMENTO VAZADO DE CONCRETO 50X50 CM</v>
          </cell>
          <cell r="C110" t="str">
            <v>UN</v>
          </cell>
          <cell r="D110">
            <v>5.45</v>
          </cell>
        </row>
        <row r="111">
          <cell r="A111">
            <v>20069</v>
          </cell>
          <cell r="B111" t="str">
            <v>ELETRODO</v>
          </cell>
          <cell r="C111" t="str">
            <v>KG</v>
          </cell>
          <cell r="D111">
            <v>4.5</v>
          </cell>
        </row>
        <row r="112">
          <cell r="A112">
            <v>20070</v>
          </cell>
          <cell r="B112" t="str">
            <v>ENGATE PLASTICO P/LAVATORIO</v>
          </cell>
          <cell r="C112" t="str">
            <v>UN</v>
          </cell>
          <cell r="D112">
            <v>1.48</v>
          </cell>
        </row>
        <row r="113">
          <cell r="A113">
            <v>20071</v>
          </cell>
          <cell r="B113" t="str">
            <v>ESPOLETA</v>
          </cell>
          <cell r="C113" t="str">
            <v>UN</v>
          </cell>
          <cell r="D113">
            <v>0.32</v>
          </cell>
        </row>
        <row r="114">
          <cell r="A114">
            <v>20072</v>
          </cell>
          <cell r="B114" t="str">
            <v>ESTACA DE EUCALIPTO DN 22CM</v>
          </cell>
          <cell r="C114" t="str">
            <v>M</v>
          </cell>
          <cell r="D114">
            <v>8.1300000000000008</v>
          </cell>
        </row>
        <row r="115">
          <cell r="A115">
            <v>20073</v>
          </cell>
          <cell r="B115" t="str">
            <v>ESTOPA ALCATROADA</v>
          </cell>
          <cell r="C115" t="str">
            <v>KG</v>
          </cell>
          <cell r="D115">
            <v>3.08</v>
          </cell>
        </row>
        <row r="116">
          <cell r="A116">
            <v>20074</v>
          </cell>
          <cell r="B116" t="str">
            <v>ESTOPIM</v>
          </cell>
          <cell r="C116" t="str">
            <v>M</v>
          </cell>
          <cell r="D116">
            <v>1.1000000000000001</v>
          </cell>
        </row>
        <row r="117">
          <cell r="A117">
            <v>20075</v>
          </cell>
          <cell r="B117" t="str">
            <v>ESTRONCA DE EUCALIPTO</v>
          </cell>
          <cell r="C117" t="str">
            <v>M</v>
          </cell>
          <cell r="D117">
            <v>8.1300000000000008</v>
          </cell>
        </row>
        <row r="118">
          <cell r="A118">
            <v>20076</v>
          </cell>
          <cell r="B118" t="str">
            <v>EUCALIPTO DN 2.20M</v>
          </cell>
          <cell r="C118" t="str">
            <v>M</v>
          </cell>
          <cell r="D118">
            <v>8.1300000000000008</v>
          </cell>
        </row>
        <row r="119">
          <cell r="A119">
            <v>20077</v>
          </cell>
          <cell r="B119" t="str">
            <v>FECHADURA</v>
          </cell>
          <cell r="C119" t="str">
            <v>UN</v>
          </cell>
          <cell r="D119">
            <v>17.03</v>
          </cell>
        </row>
        <row r="120">
          <cell r="A120">
            <v>20078</v>
          </cell>
          <cell r="B120" t="str">
            <v>FECHADURAS  (BARRACAO)</v>
          </cell>
          <cell r="C120" t="str">
            <v>UN</v>
          </cell>
          <cell r="D120">
            <v>17.03</v>
          </cell>
        </row>
        <row r="121">
          <cell r="A121">
            <v>20079</v>
          </cell>
          <cell r="B121" t="str">
            <v>FERRAGEM  1/4"</v>
          </cell>
          <cell r="C121" t="str">
            <v>KG</v>
          </cell>
          <cell r="D121">
            <v>1.99</v>
          </cell>
        </row>
        <row r="122">
          <cell r="A122">
            <v>20080</v>
          </cell>
          <cell r="B122" t="str">
            <v>FERRO</v>
          </cell>
          <cell r="C122" t="str">
            <v>KG</v>
          </cell>
          <cell r="D122">
            <v>1.99</v>
          </cell>
        </row>
        <row r="123">
          <cell r="A123">
            <v>20081</v>
          </cell>
          <cell r="B123" t="str">
            <v>FIO C/ISOLAMENTO PLASTICO 14 AREA=1,5 MM2</v>
          </cell>
          <cell r="C123" t="str">
            <v>M</v>
          </cell>
          <cell r="D123">
            <v>0.24</v>
          </cell>
        </row>
        <row r="124">
          <cell r="A124">
            <v>20082</v>
          </cell>
          <cell r="B124" t="str">
            <v>FIO 1.5MM2</v>
          </cell>
          <cell r="C124" t="str">
            <v>M</v>
          </cell>
          <cell r="D124">
            <v>0.24</v>
          </cell>
        </row>
        <row r="125">
          <cell r="A125">
            <v>20083</v>
          </cell>
          <cell r="B125" t="str">
            <v>FIO C/ISOLAMENTO PLASTICO 14 AREA=1,5 MM2</v>
          </cell>
          <cell r="C125" t="str">
            <v>M</v>
          </cell>
          <cell r="D125">
            <v>0.24</v>
          </cell>
        </row>
        <row r="126">
          <cell r="A126">
            <v>20084</v>
          </cell>
          <cell r="B126" t="str">
            <v>FITA ISOLANTE PRETA ROLO C/ 5M</v>
          </cell>
          <cell r="C126" t="str">
            <v>RO</v>
          </cell>
          <cell r="D126">
            <v>0.84</v>
          </cell>
        </row>
        <row r="127">
          <cell r="A127">
            <v>20085</v>
          </cell>
          <cell r="B127" t="str">
            <v>PORTA LISA CEDRO P/PINTURA A OLEO OU PVA:0,8X2,1M</v>
          </cell>
          <cell r="C127" t="str">
            <v>UN</v>
          </cell>
          <cell r="D127">
            <v>25</v>
          </cell>
        </row>
        <row r="128">
          <cell r="A128">
            <v>20086</v>
          </cell>
          <cell r="B128" t="str">
            <v>GABIAO (TELA)</v>
          </cell>
          <cell r="C128" t="str">
            <v>M3</v>
          </cell>
          <cell r="D128">
            <v>36.65</v>
          </cell>
        </row>
        <row r="129">
          <cell r="A129">
            <v>20087</v>
          </cell>
          <cell r="B129" t="str">
            <v>GRAMA EM PLACAS</v>
          </cell>
          <cell r="C129" t="str">
            <v>M2</v>
          </cell>
          <cell r="D129">
            <v>1.5</v>
          </cell>
        </row>
        <row r="130">
          <cell r="A130">
            <v>20088</v>
          </cell>
          <cell r="B130" t="str">
            <v>IGOL 1C</v>
          </cell>
          <cell r="C130" t="str">
            <v>L</v>
          </cell>
          <cell r="D130">
            <v>5.1100000000000003</v>
          </cell>
        </row>
        <row r="131">
          <cell r="A131">
            <v>20089</v>
          </cell>
          <cell r="B131" t="str">
            <v>IMPERMEABILIZANTE  SIKA</v>
          </cell>
          <cell r="C131" t="str">
            <v>KG</v>
          </cell>
          <cell r="D131">
            <v>1.78</v>
          </cell>
        </row>
        <row r="132">
          <cell r="A132">
            <v>20090</v>
          </cell>
          <cell r="B132" t="str">
            <v>INTERRUPTOR EXTERNO TIPO PERA</v>
          </cell>
          <cell r="C132" t="str">
            <v>UN</v>
          </cell>
          <cell r="D132">
            <v>1.59</v>
          </cell>
        </row>
        <row r="133">
          <cell r="A133">
            <v>20091</v>
          </cell>
          <cell r="B133" t="str">
            <v>INTERRUPTOR SIMPLES</v>
          </cell>
          <cell r="C133" t="str">
            <v>UN</v>
          </cell>
          <cell r="D133">
            <v>0.9</v>
          </cell>
        </row>
        <row r="134">
          <cell r="A134">
            <v>20092</v>
          </cell>
          <cell r="B134" t="str">
            <v>JOELHO DE PVC 90 GRAU X 2"</v>
          </cell>
          <cell r="C134" t="str">
            <v>UN</v>
          </cell>
          <cell r="D134">
            <v>5.68</v>
          </cell>
        </row>
        <row r="135">
          <cell r="A135">
            <v>20093</v>
          </cell>
          <cell r="B135" t="str">
            <v>JOELHO PVC DN 100</v>
          </cell>
          <cell r="C135" t="str">
            <v>UN</v>
          </cell>
          <cell r="D135">
            <v>1.45</v>
          </cell>
        </row>
        <row r="136">
          <cell r="A136">
            <v>20094</v>
          </cell>
          <cell r="B136" t="str">
            <v>LA  DE  VIDRO E=2,5 CM (PLACA 1,20X0,60 M)</v>
          </cell>
          <cell r="C136" t="str">
            <v>M2</v>
          </cell>
          <cell r="D136">
            <v>21</v>
          </cell>
        </row>
        <row r="137">
          <cell r="A137">
            <v>20095</v>
          </cell>
          <cell r="B137" t="str">
            <v>LADRILHO HIDRAULICO ESPECIAL</v>
          </cell>
          <cell r="C137" t="str">
            <v>M2</v>
          </cell>
          <cell r="D137">
            <v>13</v>
          </cell>
        </row>
        <row r="138">
          <cell r="A138">
            <v>20096</v>
          </cell>
          <cell r="B138" t="str">
            <v>LADRILHO HIDRAULICO SIMPLES</v>
          </cell>
          <cell r="C138" t="str">
            <v>M2</v>
          </cell>
          <cell r="D138">
            <v>11</v>
          </cell>
        </row>
        <row r="139">
          <cell r="A139">
            <v>20097</v>
          </cell>
          <cell r="B139" t="str">
            <v>LAJE DE PIRENOPOLIS C/CORTE MANUAL</v>
          </cell>
          <cell r="C139" t="str">
            <v>M2</v>
          </cell>
          <cell r="D139">
            <v>12</v>
          </cell>
        </row>
        <row r="140">
          <cell r="A140">
            <v>20098</v>
          </cell>
          <cell r="B140" t="str">
            <v>LAJE DE REDUCAO</v>
          </cell>
          <cell r="C140" t="str">
            <v>UN</v>
          </cell>
          <cell r="D140">
            <v>22.03</v>
          </cell>
        </row>
        <row r="141">
          <cell r="A141">
            <v>20099</v>
          </cell>
          <cell r="B141" t="str">
            <v>LAJOTA CERAMICA  15 X 30CM</v>
          </cell>
          <cell r="C141" t="str">
            <v>M</v>
          </cell>
          <cell r="D141">
            <v>1.85</v>
          </cell>
        </row>
        <row r="142">
          <cell r="A142">
            <v>20100</v>
          </cell>
          <cell r="B142" t="str">
            <v>LAJOTA CERAMICA 0.20 X 0.30M</v>
          </cell>
          <cell r="C142" t="str">
            <v>UN</v>
          </cell>
          <cell r="D142">
            <v>0.25</v>
          </cell>
        </row>
        <row r="143">
          <cell r="A143">
            <v>20101</v>
          </cell>
          <cell r="B143" t="str">
            <v>LAMPADA</v>
          </cell>
          <cell r="C143" t="str">
            <v>UN</v>
          </cell>
          <cell r="D143">
            <v>1.2</v>
          </cell>
        </row>
        <row r="144">
          <cell r="A144">
            <v>20102</v>
          </cell>
          <cell r="B144" t="str">
            <v>LAMPADA C/SOQUETE DE PORCELANA</v>
          </cell>
          <cell r="C144" t="str">
            <v>UN</v>
          </cell>
          <cell r="D144">
            <v>2.09</v>
          </cell>
        </row>
        <row r="145">
          <cell r="A145">
            <v>20103</v>
          </cell>
          <cell r="B145" t="str">
            <v>LAMPADA INCANDESCENTE 100W</v>
          </cell>
          <cell r="C145" t="str">
            <v>UN</v>
          </cell>
          <cell r="D145">
            <v>1.2</v>
          </cell>
        </row>
        <row r="146">
          <cell r="A146">
            <v>20104</v>
          </cell>
          <cell r="B146" t="str">
            <v>LAVATORIO</v>
          </cell>
          <cell r="C146" t="str">
            <v>UN</v>
          </cell>
          <cell r="D146">
            <v>16.75</v>
          </cell>
        </row>
        <row r="147">
          <cell r="A147">
            <v>20105</v>
          </cell>
          <cell r="B147" t="str">
            <v>LIQUIDO BASE (SELADOR)</v>
          </cell>
          <cell r="C147" t="str">
            <v>L</v>
          </cell>
          <cell r="D147">
            <v>4.25</v>
          </cell>
        </row>
        <row r="148">
          <cell r="A148">
            <v>20106</v>
          </cell>
          <cell r="B148" t="str">
            <v>LIQUIDO DESMOLDANTE</v>
          </cell>
          <cell r="C148" t="str">
            <v>L</v>
          </cell>
          <cell r="D148">
            <v>0.32</v>
          </cell>
        </row>
        <row r="149">
          <cell r="A149">
            <v>20107</v>
          </cell>
          <cell r="B149" t="str">
            <v>LIXA</v>
          </cell>
          <cell r="C149" t="str">
            <v>UN</v>
          </cell>
          <cell r="D149">
            <v>0.2</v>
          </cell>
        </row>
        <row r="150">
          <cell r="A150">
            <v>20108</v>
          </cell>
          <cell r="B150" t="str">
            <v>LUVA PVC JS DN 3/4"</v>
          </cell>
          <cell r="C150" t="str">
            <v>UN</v>
          </cell>
          <cell r="D150">
            <v>0.15</v>
          </cell>
        </row>
        <row r="151">
          <cell r="A151">
            <v>20109</v>
          </cell>
          <cell r="B151" t="str">
            <v>MADEIRA DE LEI</v>
          </cell>
          <cell r="C151" t="str">
            <v>M3</v>
          </cell>
          <cell r="D151">
            <v>750</v>
          </cell>
        </row>
        <row r="152">
          <cell r="A152">
            <v>20110</v>
          </cell>
          <cell r="B152" t="str">
            <v>MADEIRA ROLICA DN 15 CM</v>
          </cell>
          <cell r="C152" t="str">
            <v>M</v>
          </cell>
          <cell r="D152">
            <v>0.75</v>
          </cell>
        </row>
        <row r="153">
          <cell r="A153">
            <v>20111</v>
          </cell>
          <cell r="B153" t="str">
            <v>MADEIRIT 12MM</v>
          </cell>
          <cell r="C153" t="str">
            <v>CH</v>
          </cell>
          <cell r="D153">
            <v>19.71</v>
          </cell>
        </row>
        <row r="154">
          <cell r="A154">
            <v>20112</v>
          </cell>
          <cell r="B154" t="str">
            <v>MADEIRIT 12 MM</v>
          </cell>
          <cell r="C154" t="str">
            <v>M2</v>
          </cell>
          <cell r="D154">
            <v>8.16</v>
          </cell>
        </row>
        <row r="155">
          <cell r="A155">
            <v>20113</v>
          </cell>
          <cell r="B155" t="str">
            <v>MANILHA DN 100</v>
          </cell>
          <cell r="C155" t="str">
            <v>M</v>
          </cell>
          <cell r="D155">
            <v>5.95</v>
          </cell>
        </row>
        <row r="156">
          <cell r="A156">
            <v>20114</v>
          </cell>
          <cell r="B156" t="str">
            <v>MANILHA DN 150</v>
          </cell>
          <cell r="C156" t="str">
            <v>M</v>
          </cell>
          <cell r="D156">
            <v>9.49</v>
          </cell>
        </row>
        <row r="157">
          <cell r="A157">
            <v>20115</v>
          </cell>
          <cell r="B157" t="str">
            <v>MANILHA DN 200</v>
          </cell>
          <cell r="C157" t="str">
            <v>M</v>
          </cell>
          <cell r="D157">
            <v>15.86</v>
          </cell>
        </row>
        <row r="158">
          <cell r="A158">
            <v>20116</v>
          </cell>
          <cell r="B158" t="str">
            <v>MANILHA DN 250</v>
          </cell>
          <cell r="C158" t="str">
            <v>M</v>
          </cell>
          <cell r="D158">
            <v>29.41</v>
          </cell>
        </row>
        <row r="159">
          <cell r="A159">
            <v>20117</v>
          </cell>
          <cell r="B159" t="str">
            <v>MANILHA DN 300</v>
          </cell>
          <cell r="C159" t="str">
            <v>M</v>
          </cell>
          <cell r="D159">
            <v>39.69</v>
          </cell>
        </row>
        <row r="160">
          <cell r="A160">
            <v>20118</v>
          </cell>
          <cell r="B160" t="str">
            <v>MANILHA DN 375</v>
          </cell>
          <cell r="C160" t="str">
            <v>M</v>
          </cell>
          <cell r="D160">
            <v>58.01</v>
          </cell>
        </row>
        <row r="161">
          <cell r="A161">
            <v>20119</v>
          </cell>
          <cell r="B161" t="str">
            <v>MASSA A BASE DE OLEO</v>
          </cell>
          <cell r="C161" t="str">
            <v>KG</v>
          </cell>
          <cell r="D161">
            <v>2.65</v>
          </cell>
        </row>
        <row r="162">
          <cell r="A162">
            <v>20120</v>
          </cell>
          <cell r="B162" t="str">
            <v>MASSA A BASE DE PVA</v>
          </cell>
          <cell r="C162" t="str">
            <v>KG</v>
          </cell>
          <cell r="D162">
            <v>1.1599999999999999</v>
          </cell>
        </row>
        <row r="163">
          <cell r="A163">
            <v>20121</v>
          </cell>
          <cell r="B163" t="str">
            <v>MASSA EPOXI</v>
          </cell>
          <cell r="C163" t="str">
            <v>KG</v>
          </cell>
          <cell r="D163">
            <v>4.12</v>
          </cell>
        </row>
        <row r="164">
          <cell r="A164">
            <v>20122</v>
          </cell>
          <cell r="B164" t="str">
            <v>MEIO-FIO</v>
          </cell>
          <cell r="C164" t="str">
            <v>M</v>
          </cell>
          <cell r="D164">
            <v>11</v>
          </cell>
        </row>
        <row r="165">
          <cell r="A165">
            <v>20123</v>
          </cell>
          <cell r="B165" t="str">
            <v>OLEO DE LINHACA</v>
          </cell>
          <cell r="C165" t="str">
            <v>L</v>
          </cell>
          <cell r="D165">
            <v>3</v>
          </cell>
        </row>
        <row r="166">
          <cell r="A166">
            <v>20124</v>
          </cell>
          <cell r="B166" t="str">
            <v>OXIGENIO</v>
          </cell>
          <cell r="C166" t="str">
            <v>M3</v>
          </cell>
          <cell r="D166">
            <v>6</v>
          </cell>
        </row>
        <row r="167">
          <cell r="A167">
            <v>20125</v>
          </cell>
          <cell r="B167" t="str">
            <v>PAPEL FELTRO</v>
          </cell>
          <cell r="C167" t="str">
            <v>M2</v>
          </cell>
          <cell r="D167">
            <v>3.27</v>
          </cell>
        </row>
        <row r="168">
          <cell r="A168">
            <v>20126</v>
          </cell>
          <cell r="B168" t="str">
            <v>PARAFUSO</v>
          </cell>
          <cell r="C168" t="str">
            <v>UN</v>
          </cell>
          <cell r="D168">
            <v>0.7</v>
          </cell>
        </row>
        <row r="169">
          <cell r="A169">
            <v>20127</v>
          </cell>
          <cell r="B169" t="str">
            <v>PARAFUSO C/PORCA E ARRUELA 1/2" X 12</v>
          </cell>
          <cell r="C169" t="str">
            <v>UN</v>
          </cell>
          <cell r="D169">
            <v>0.7</v>
          </cell>
        </row>
        <row r="170">
          <cell r="A170">
            <v>20128</v>
          </cell>
          <cell r="B170" t="str">
            <v>PARAFUSOS 901.045</v>
          </cell>
          <cell r="C170" t="str">
            <v>UN</v>
          </cell>
          <cell r="D170">
            <v>0.22</v>
          </cell>
        </row>
        <row r="171">
          <cell r="A171">
            <v>20129</v>
          </cell>
          <cell r="B171" t="str">
            <v>PARAFUSO C/PORCA  E ARRUELAS 1/2" X 15</v>
          </cell>
          <cell r="C171" t="str">
            <v>UN</v>
          </cell>
          <cell r="D171">
            <v>0.93</v>
          </cell>
        </row>
        <row r="172">
          <cell r="A172">
            <v>20130</v>
          </cell>
          <cell r="B172" t="str">
            <v>PARAFUSO C/PORCA SOBERBA 901.046</v>
          </cell>
          <cell r="C172" t="str">
            <v>UN</v>
          </cell>
          <cell r="D172">
            <v>0.22</v>
          </cell>
        </row>
        <row r="173">
          <cell r="A173">
            <v>20131</v>
          </cell>
          <cell r="B173" t="str">
            <v>PARALELEPIPEDO</v>
          </cell>
          <cell r="C173" t="str">
            <v>UN</v>
          </cell>
          <cell r="D173">
            <v>0.4</v>
          </cell>
        </row>
        <row r="174">
          <cell r="A174">
            <v>20132</v>
          </cell>
          <cell r="B174" t="str">
            <v>PEDRA DE MAO</v>
          </cell>
          <cell r="C174" t="str">
            <v>M3</v>
          </cell>
          <cell r="D174">
            <v>24.75</v>
          </cell>
        </row>
        <row r="175">
          <cell r="A175">
            <v>20133</v>
          </cell>
          <cell r="B175" t="str">
            <v>PEDRA PORTUGUESA</v>
          </cell>
          <cell r="C175" t="str">
            <v>M2</v>
          </cell>
          <cell r="D175">
            <v>8</v>
          </cell>
        </row>
        <row r="176">
          <cell r="A176">
            <v>20134</v>
          </cell>
          <cell r="B176" t="str">
            <v>PEDRISCO</v>
          </cell>
          <cell r="C176" t="str">
            <v>M3</v>
          </cell>
          <cell r="D176">
            <v>31.68</v>
          </cell>
        </row>
        <row r="177">
          <cell r="A177">
            <v>20135</v>
          </cell>
          <cell r="B177" t="str">
            <v>PERFIS 8"  -  I</v>
          </cell>
          <cell r="C177" t="str">
            <v>M</v>
          </cell>
          <cell r="D177">
            <v>54.53</v>
          </cell>
        </row>
        <row r="178">
          <cell r="A178">
            <v>20136</v>
          </cell>
          <cell r="B178" t="str">
            <v>PERFIS 12" -  I</v>
          </cell>
          <cell r="C178" t="str">
            <v>M</v>
          </cell>
          <cell r="D178">
            <v>120.79</v>
          </cell>
        </row>
        <row r="179">
          <cell r="A179">
            <v>20137</v>
          </cell>
          <cell r="B179" t="str">
            <v>PONTALETE 3" X  3" TERCEIRA</v>
          </cell>
          <cell r="C179" t="str">
            <v>M</v>
          </cell>
          <cell r="D179">
            <v>1.8</v>
          </cell>
        </row>
        <row r="180">
          <cell r="A180">
            <v>20138</v>
          </cell>
          <cell r="B180" t="str">
            <v>PONTALETE DE PINHO 3" X 3"</v>
          </cell>
          <cell r="C180" t="str">
            <v>M</v>
          </cell>
          <cell r="D180">
            <v>1.8</v>
          </cell>
        </row>
        <row r="181">
          <cell r="A181">
            <v>20139</v>
          </cell>
          <cell r="B181" t="str">
            <v>POSTE DE MADEIRA</v>
          </cell>
          <cell r="C181" t="str">
            <v>M3</v>
          </cell>
          <cell r="D181">
            <v>750</v>
          </cell>
        </row>
        <row r="182">
          <cell r="A182">
            <v>20140</v>
          </cell>
          <cell r="B182" t="str">
            <v>PLASTIMENT VZ LIQUIDO</v>
          </cell>
          <cell r="C182" t="str">
            <v>KG</v>
          </cell>
          <cell r="D182">
            <v>3.39</v>
          </cell>
        </row>
        <row r="183">
          <cell r="A183">
            <v>20141</v>
          </cell>
          <cell r="B183" t="str">
            <v>PRANCHAO 2" X 9"</v>
          </cell>
          <cell r="C183" t="str">
            <v>M</v>
          </cell>
          <cell r="D183">
            <v>8.57</v>
          </cell>
        </row>
        <row r="184">
          <cell r="A184">
            <v>20142</v>
          </cell>
          <cell r="B184" t="str">
            <v>PREGOS</v>
          </cell>
          <cell r="C184" t="str">
            <v>KG</v>
          </cell>
          <cell r="D184">
            <v>3.2</v>
          </cell>
        </row>
        <row r="185">
          <cell r="A185">
            <v>20143</v>
          </cell>
          <cell r="B185" t="str">
            <v>PREGOS 18 X 30</v>
          </cell>
          <cell r="C185" t="str">
            <v>KG</v>
          </cell>
          <cell r="D185">
            <v>3.2</v>
          </cell>
        </row>
        <row r="186">
          <cell r="A186">
            <v>20144</v>
          </cell>
          <cell r="B186" t="str">
            <v>PREGOS 18 X 27 - 13 X 18 E 17 X 21</v>
          </cell>
          <cell r="C186" t="str">
            <v>KG</v>
          </cell>
          <cell r="D186">
            <v>3.2</v>
          </cell>
        </row>
        <row r="187">
          <cell r="A187">
            <v>20145</v>
          </cell>
          <cell r="B187" t="str">
            <v>PREGOS 18 X 24 A 30</v>
          </cell>
          <cell r="C187" t="str">
            <v>KG</v>
          </cell>
          <cell r="D187">
            <v>3.2</v>
          </cell>
        </row>
        <row r="188">
          <cell r="A188">
            <v>20146</v>
          </cell>
          <cell r="B188" t="str">
            <v>PRIMER</v>
          </cell>
          <cell r="C188" t="str">
            <v>L</v>
          </cell>
          <cell r="D188">
            <v>18.329999999999998</v>
          </cell>
        </row>
        <row r="189">
          <cell r="A189">
            <v>20147</v>
          </cell>
          <cell r="B189" t="str">
            <v>PRIMER EPOXI</v>
          </cell>
          <cell r="C189" t="str">
            <v>L</v>
          </cell>
          <cell r="D189">
            <v>18.329999999999998</v>
          </cell>
        </row>
        <row r="190">
          <cell r="A190">
            <v>20148</v>
          </cell>
          <cell r="B190" t="str">
            <v>QUILOWALT-HORA</v>
          </cell>
          <cell r="C190" t="str">
            <v>UN</v>
          </cell>
          <cell r="D190">
            <v>0.31</v>
          </cell>
        </row>
        <row r="191">
          <cell r="A191">
            <v>20149</v>
          </cell>
          <cell r="B191" t="str">
            <v>RECEPTACULO P/LAMPADA</v>
          </cell>
          <cell r="C191" t="str">
            <v>UN</v>
          </cell>
          <cell r="D191">
            <v>0.89</v>
          </cell>
        </row>
        <row r="192">
          <cell r="A192">
            <v>20150</v>
          </cell>
          <cell r="B192" t="str">
            <v>REGISTRO GALVANIZADO 2"</v>
          </cell>
          <cell r="C192" t="str">
            <v>UN</v>
          </cell>
          <cell r="D192">
            <v>35.299999999999997</v>
          </cell>
        </row>
        <row r="193">
          <cell r="A193">
            <v>20151</v>
          </cell>
          <cell r="B193" t="str">
            <v>REGISTRO PRESSAO BRUTO DN 3/4"</v>
          </cell>
          <cell r="C193" t="str">
            <v>UN</v>
          </cell>
          <cell r="D193">
            <v>12.31</v>
          </cell>
        </row>
        <row r="194">
          <cell r="A194">
            <v>20152</v>
          </cell>
          <cell r="B194" t="str">
            <v>RIPA 4 X 1.5CM</v>
          </cell>
          <cell r="C194" t="str">
            <v>M</v>
          </cell>
          <cell r="D194">
            <v>0.61</v>
          </cell>
        </row>
        <row r="195">
          <cell r="A195">
            <v>20153</v>
          </cell>
          <cell r="B195" t="str">
            <v>RIPAS DE PEROBA 5 X 1.5CM</v>
          </cell>
          <cell r="C195" t="str">
            <v>M</v>
          </cell>
          <cell r="D195">
            <v>0.76</v>
          </cell>
        </row>
        <row r="196">
          <cell r="A196">
            <v>20154</v>
          </cell>
          <cell r="B196" t="str">
            <v>SAIBRO</v>
          </cell>
          <cell r="C196" t="str">
            <v>M3</v>
          </cell>
          <cell r="D196">
            <v>18</v>
          </cell>
        </row>
        <row r="197">
          <cell r="A197">
            <v>20155</v>
          </cell>
          <cell r="B197" t="str">
            <v>SARRAFOS</v>
          </cell>
          <cell r="C197" t="str">
            <v>M</v>
          </cell>
          <cell r="D197">
            <v>0.45</v>
          </cell>
        </row>
        <row r="198">
          <cell r="A198">
            <v>20156</v>
          </cell>
          <cell r="B198" t="str">
            <v>SARRAFO DE 1" X  4"</v>
          </cell>
          <cell r="C198" t="str">
            <v>M</v>
          </cell>
          <cell r="D198">
            <v>0.45</v>
          </cell>
        </row>
        <row r="199">
          <cell r="A199">
            <v>20157</v>
          </cell>
          <cell r="B199" t="str">
            <v>SARRAFO DE 10 X 2.5CM</v>
          </cell>
          <cell r="C199" t="str">
            <v>M</v>
          </cell>
          <cell r="D199">
            <v>0.45</v>
          </cell>
        </row>
        <row r="200">
          <cell r="A200">
            <v>20158</v>
          </cell>
          <cell r="B200" t="str">
            <v>SARRAFO DE 2.5 X 4</v>
          </cell>
          <cell r="C200" t="str">
            <v>M</v>
          </cell>
          <cell r="D200">
            <v>0.45</v>
          </cell>
        </row>
        <row r="201">
          <cell r="A201">
            <v>20159</v>
          </cell>
          <cell r="B201" t="str">
            <v>SARRAFO DE PINHO DE 4" X  1"</v>
          </cell>
          <cell r="C201" t="str">
            <v>M</v>
          </cell>
          <cell r="D201">
            <v>0.45</v>
          </cell>
        </row>
        <row r="202">
          <cell r="A202">
            <v>20160</v>
          </cell>
          <cell r="B202" t="str">
            <v>SIFAO PLASTICO P/ LAVATORIO</v>
          </cell>
          <cell r="C202" t="str">
            <v>UN</v>
          </cell>
          <cell r="D202">
            <v>5</v>
          </cell>
        </row>
        <row r="203">
          <cell r="A203">
            <v>20161</v>
          </cell>
          <cell r="B203" t="str">
            <v>SILICONE</v>
          </cell>
          <cell r="C203" t="str">
            <v>L</v>
          </cell>
          <cell r="D203">
            <v>5.83</v>
          </cell>
        </row>
        <row r="204">
          <cell r="A204">
            <v>20162</v>
          </cell>
          <cell r="B204" t="str">
            <v>SOLVENTE</v>
          </cell>
          <cell r="C204" t="str">
            <v>L</v>
          </cell>
          <cell r="D204">
            <v>2.89</v>
          </cell>
        </row>
        <row r="205">
          <cell r="A205">
            <v>20163</v>
          </cell>
          <cell r="B205" t="str">
            <v>TABUA 30 X 4CM</v>
          </cell>
          <cell r="C205" t="str">
            <v>M</v>
          </cell>
          <cell r="D205">
            <v>2.5</v>
          </cell>
        </row>
        <row r="206">
          <cell r="A206">
            <v>20164</v>
          </cell>
          <cell r="B206" t="str">
            <v>TABUA 0.3 X 3.0M   1" X 12"</v>
          </cell>
          <cell r="C206" t="str">
            <v>UN</v>
          </cell>
          <cell r="D206">
            <v>7.5</v>
          </cell>
        </row>
        <row r="207">
          <cell r="A207">
            <v>20165</v>
          </cell>
          <cell r="B207" t="str">
            <v>TABUA 1" X 9"</v>
          </cell>
          <cell r="C207" t="str">
            <v>M2</v>
          </cell>
          <cell r="D207">
            <v>8.4</v>
          </cell>
        </row>
        <row r="208">
          <cell r="A208">
            <v>20166</v>
          </cell>
          <cell r="B208" t="str">
            <v>TABUA DE PINHO E=2,5CM L=30CM 1"X12" DE 3A P/CONST</v>
          </cell>
          <cell r="C208" t="str">
            <v>M</v>
          </cell>
          <cell r="D208">
            <v>2.5</v>
          </cell>
        </row>
        <row r="209">
          <cell r="A209">
            <v>20167</v>
          </cell>
          <cell r="B209" t="str">
            <v>TABUA DE PINHO E=2.5CM L=30CM 1"X12" DE 3A P/CONST</v>
          </cell>
          <cell r="C209" t="str">
            <v>M</v>
          </cell>
          <cell r="D209">
            <v>2.5</v>
          </cell>
        </row>
        <row r="210">
          <cell r="A210">
            <v>20168</v>
          </cell>
          <cell r="B210" t="str">
            <v>TABUA DE PINHO E=2,5CM L=30CM 1"X12" DE 3A P/CONST</v>
          </cell>
          <cell r="C210" t="str">
            <v>M</v>
          </cell>
          <cell r="D210">
            <v>2.5</v>
          </cell>
        </row>
        <row r="211">
          <cell r="A211">
            <v>20169</v>
          </cell>
          <cell r="B211" t="str">
            <v>TABUA DE PINHO E=2,5CM L=30CM 1"X12" DE 3A P/CONST</v>
          </cell>
          <cell r="C211" t="str">
            <v>M</v>
          </cell>
          <cell r="D211">
            <v>2.5</v>
          </cell>
        </row>
        <row r="212">
          <cell r="A212">
            <v>20170</v>
          </cell>
          <cell r="B212" t="str">
            <v>TOCOS DE MADEIRA</v>
          </cell>
          <cell r="C212" t="str">
            <v>UN</v>
          </cell>
          <cell r="D212">
            <v>0.36</v>
          </cell>
        </row>
        <row r="213">
          <cell r="A213">
            <v>20171</v>
          </cell>
          <cell r="B213" t="str">
            <v>T PVC DN 100</v>
          </cell>
          <cell r="C213" t="str">
            <v>UN</v>
          </cell>
          <cell r="D213">
            <v>3.48</v>
          </cell>
        </row>
        <row r="214">
          <cell r="A214">
            <v>20172</v>
          </cell>
          <cell r="B214" t="str">
            <v>TELA DE ARAME GALVANIZADO N. 12 MALHA 2"</v>
          </cell>
          <cell r="C214" t="str">
            <v>M2</v>
          </cell>
          <cell r="D214">
            <v>7.6</v>
          </cell>
        </row>
        <row r="215">
          <cell r="A215">
            <v>20173</v>
          </cell>
          <cell r="B215" t="str">
            <v>TELHA CANALETE 49 COMPRIMENTO= 4,0 M</v>
          </cell>
          <cell r="C215" t="str">
            <v>M2</v>
          </cell>
          <cell r="D215">
            <v>30.62</v>
          </cell>
        </row>
        <row r="216">
          <cell r="A216">
            <v>20174</v>
          </cell>
          <cell r="B216" t="str">
            <v>TELHA CANALETE 90 COMPRIMENTO= 6,0 M</v>
          </cell>
          <cell r="C216" t="str">
            <v>M2</v>
          </cell>
          <cell r="D216">
            <v>22.47</v>
          </cell>
        </row>
        <row r="217">
          <cell r="A217">
            <v>20175</v>
          </cell>
          <cell r="B217" t="str">
            <v>TELHA ONDULADA 6MM DIM.= 1,10 X 2,40 M</v>
          </cell>
          <cell r="C217" t="str">
            <v>M2</v>
          </cell>
          <cell r="D217">
            <v>9.1199999999999992</v>
          </cell>
        </row>
        <row r="218">
          <cell r="A218">
            <v>20176</v>
          </cell>
          <cell r="B218" t="str">
            <v>TELHA VOGATEX 2.44 X 0.50M</v>
          </cell>
          <cell r="C218" t="str">
            <v>UN</v>
          </cell>
          <cell r="D218">
            <v>5.85</v>
          </cell>
        </row>
        <row r="219">
          <cell r="A219">
            <v>20177</v>
          </cell>
          <cell r="B219" t="str">
            <v>TERRA VEGETAL</v>
          </cell>
          <cell r="C219" t="str">
            <v>M3</v>
          </cell>
          <cell r="D219">
            <v>5.83</v>
          </cell>
        </row>
        <row r="220">
          <cell r="A220">
            <v>20178</v>
          </cell>
          <cell r="B220" t="str">
            <v>TIJOLO FURADO 18 X 18 CM</v>
          </cell>
          <cell r="C220" t="str">
            <v>UN</v>
          </cell>
          <cell r="D220">
            <v>0.13</v>
          </cell>
        </row>
        <row r="221">
          <cell r="A221">
            <v>20179</v>
          </cell>
          <cell r="B221" t="str">
            <v>TIJOLO MACICO 19X9X5 CM</v>
          </cell>
          <cell r="C221" t="str">
            <v>UN</v>
          </cell>
          <cell r="D221">
            <v>7.0000000000000007E-2</v>
          </cell>
        </row>
        <row r="222">
          <cell r="A222">
            <v>20180</v>
          </cell>
          <cell r="B222" t="str">
            <v>TINTA</v>
          </cell>
          <cell r="C222" t="str">
            <v>L</v>
          </cell>
          <cell r="D222">
            <v>6.58</v>
          </cell>
        </row>
        <row r="223">
          <cell r="A223">
            <v>20181</v>
          </cell>
          <cell r="B223" t="str">
            <v>TINTA A OLEO</v>
          </cell>
          <cell r="C223" t="str">
            <v>L</v>
          </cell>
          <cell r="D223">
            <v>9.7200000000000006</v>
          </cell>
        </row>
        <row r="224">
          <cell r="A224">
            <v>20182</v>
          </cell>
          <cell r="B224" t="str">
            <v>TINTA EPOXI</v>
          </cell>
          <cell r="C224" t="str">
            <v>L</v>
          </cell>
          <cell r="D224">
            <v>19.16</v>
          </cell>
        </row>
        <row r="225">
          <cell r="A225">
            <v>20183</v>
          </cell>
          <cell r="B225" t="str">
            <v>TINTA EPOXI-FUNDO</v>
          </cell>
          <cell r="C225" t="str">
            <v>L</v>
          </cell>
          <cell r="D225">
            <v>18.329999999999998</v>
          </cell>
        </row>
        <row r="226">
          <cell r="A226">
            <v>20184</v>
          </cell>
          <cell r="B226" t="str">
            <v>TINTA ESMALTE</v>
          </cell>
          <cell r="C226" t="str">
            <v>L</v>
          </cell>
          <cell r="D226">
            <v>9.7200000000000006</v>
          </cell>
        </row>
        <row r="227">
          <cell r="A227">
            <v>20185</v>
          </cell>
          <cell r="B227" t="str">
            <v>TINTA LATEX PVA</v>
          </cell>
          <cell r="C227" t="str">
            <v>L</v>
          </cell>
          <cell r="D227">
            <v>6.58</v>
          </cell>
        </row>
        <row r="228">
          <cell r="A228">
            <v>20186</v>
          </cell>
          <cell r="B228" t="str">
            <v>TINTA LATEX PVA</v>
          </cell>
          <cell r="C228" t="str">
            <v>L</v>
          </cell>
          <cell r="D228">
            <v>6.58</v>
          </cell>
        </row>
        <row r="229">
          <cell r="A229">
            <v>20187</v>
          </cell>
          <cell r="B229" t="str">
            <v>TORNEIRA P/LAVATORIO</v>
          </cell>
          <cell r="C229" t="str">
            <v>UN</v>
          </cell>
          <cell r="D229">
            <v>10.91</v>
          </cell>
        </row>
        <row r="230">
          <cell r="A230">
            <v>20188</v>
          </cell>
          <cell r="B230" t="str">
            <v>TUBO DE CONCRETO SIMPLES DN 200</v>
          </cell>
          <cell r="C230" t="str">
            <v>M</v>
          </cell>
          <cell r="D230">
            <v>9.07</v>
          </cell>
        </row>
        <row r="231">
          <cell r="A231">
            <v>20189</v>
          </cell>
          <cell r="B231" t="str">
            <v>TUBO DE CONCRETO SIMPLES DN 300</v>
          </cell>
          <cell r="C231" t="str">
            <v>M</v>
          </cell>
          <cell r="D231">
            <v>14.43</v>
          </cell>
        </row>
        <row r="232">
          <cell r="A232">
            <v>20190</v>
          </cell>
          <cell r="B232" t="str">
            <v>TUBO DE CONCRETO SIMPLES DN 400</v>
          </cell>
          <cell r="C232" t="str">
            <v>M</v>
          </cell>
          <cell r="D232">
            <v>16.43</v>
          </cell>
        </row>
        <row r="233">
          <cell r="A233">
            <v>20191</v>
          </cell>
          <cell r="B233" t="str">
            <v>TUBO DE CONCRETO SIMPLES DN 500</v>
          </cell>
          <cell r="C233" t="str">
            <v>M</v>
          </cell>
          <cell r="D233">
            <v>23.03</v>
          </cell>
        </row>
        <row r="234">
          <cell r="A234">
            <v>20192</v>
          </cell>
          <cell r="B234" t="str">
            <v>TUBO DE CONCRETO ARMADO DN 600</v>
          </cell>
          <cell r="C234" t="str">
            <v>M</v>
          </cell>
          <cell r="D234">
            <v>38.97</v>
          </cell>
        </row>
        <row r="235">
          <cell r="A235">
            <v>20193</v>
          </cell>
          <cell r="B235" t="str">
            <v>TUBO DE CONCRETO ARMADO DN 800</v>
          </cell>
          <cell r="C235" t="str">
            <v>M</v>
          </cell>
          <cell r="D235">
            <v>67.67</v>
          </cell>
        </row>
        <row r="236">
          <cell r="A236">
            <v>20194</v>
          </cell>
          <cell r="B236" t="str">
            <v>TUBO DE CONCRETO ARMADO DN 1000</v>
          </cell>
          <cell r="C236" t="str">
            <v>M</v>
          </cell>
          <cell r="D236">
            <v>87</v>
          </cell>
        </row>
        <row r="237">
          <cell r="A237">
            <v>20195</v>
          </cell>
          <cell r="B237" t="str">
            <v>TUBO DE CONCRETO ARMADO DN 1200</v>
          </cell>
          <cell r="C237" t="str">
            <v>M</v>
          </cell>
          <cell r="D237">
            <v>133.33000000000001</v>
          </cell>
        </row>
        <row r="238">
          <cell r="A238">
            <v>20196</v>
          </cell>
          <cell r="B238" t="str">
            <v>TUBO DE DESCARGA P/CAIXA D'AGUA DO VASO SANITARIO</v>
          </cell>
          <cell r="C238" t="str">
            <v>UN</v>
          </cell>
          <cell r="D238">
            <v>2.5</v>
          </cell>
        </row>
        <row r="239">
          <cell r="A239">
            <v>20197</v>
          </cell>
          <cell r="B239" t="str">
            <v>TUBO F.G. DN 3/4"</v>
          </cell>
          <cell r="C239" t="str">
            <v>M</v>
          </cell>
          <cell r="D239">
            <v>4.8</v>
          </cell>
        </row>
        <row r="240">
          <cell r="A240">
            <v>20198</v>
          </cell>
          <cell r="B240" t="str">
            <v>TUBO F.G. DN 1"</v>
          </cell>
          <cell r="C240" t="str">
            <v>M</v>
          </cell>
          <cell r="D240">
            <v>11</v>
          </cell>
        </row>
        <row r="241">
          <cell r="A241">
            <v>20199</v>
          </cell>
          <cell r="B241" t="str">
            <v>TUBO F.G. DN 1.1/4"</v>
          </cell>
          <cell r="C241" t="str">
            <v>M</v>
          </cell>
          <cell r="D241">
            <v>13.8</v>
          </cell>
        </row>
        <row r="242">
          <cell r="A242">
            <v>20200</v>
          </cell>
          <cell r="B242" t="str">
            <v>TUBO PVC DN 2"</v>
          </cell>
          <cell r="C242" t="str">
            <v>M</v>
          </cell>
          <cell r="D242">
            <v>3.04</v>
          </cell>
        </row>
        <row r="243">
          <cell r="A243">
            <v>20201</v>
          </cell>
          <cell r="B243" t="str">
            <v>TUBO PVC JS DN 25 MM</v>
          </cell>
          <cell r="C243" t="str">
            <v>M</v>
          </cell>
          <cell r="D243">
            <v>0.82</v>
          </cell>
        </row>
        <row r="244">
          <cell r="A244">
            <v>20202</v>
          </cell>
          <cell r="B244" t="str">
            <v>TUBO PVC LL DN 25MM</v>
          </cell>
          <cell r="C244" t="str">
            <v>M</v>
          </cell>
          <cell r="D244">
            <v>0.82</v>
          </cell>
        </row>
        <row r="245">
          <cell r="A245">
            <v>20203</v>
          </cell>
          <cell r="B245" t="str">
            <v>TUBO PVC  DN 100</v>
          </cell>
          <cell r="C245" t="str">
            <v>M</v>
          </cell>
          <cell r="D245">
            <v>3.1</v>
          </cell>
        </row>
        <row r="246">
          <cell r="A246">
            <v>20204</v>
          </cell>
          <cell r="B246" t="str">
            <v>TUBO PVC ESGOTO DN 100</v>
          </cell>
          <cell r="C246" t="str">
            <v>M</v>
          </cell>
          <cell r="D246">
            <v>3.1</v>
          </cell>
        </row>
        <row r="247">
          <cell r="A247">
            <v>20205</v>
          </cell>
          <cell r="B247" t="str">
            <v>TUBO CONCRETO DN 600</v>
          </cell>
          <cell r="C247" t="str">
            <v>M</v>
          </cell>
          <cell r="D247">
            <v>38</v>
          </cell>
        </row>
        <row r="248">
          <cell r="A248">
            <v>20206</v>
          </cell>
          <cell r="B248" t="str">
            <v>TUBO CONCRETO DN 800</v>
          </cell>
          <cell r="C248" t="str">
            <v>M</v>
          </cell>
          <cell r="D248">
            <v>67.2</v>
          </cell>
        </row>
        <row r="249">
          <cell r="A249">
            <v>20207</v>
          </cell>
          <cell r="B249" t="str">
            <v>TUBO TIPO PVC DN 0.80M</v>
          </cell>
          <cell r="C249" t="str">
            <v>M</v>
          </cell>
          <cell r="D249">
            <v>57.34</v>
          </cell>
        </row>
        <row r="250">
          <cell r="A250">
            <v>20208</v>
          </cell>
          <cell r="B250" t="str">
            <v>T F.G. DN  3/4"</v>
          </cell>
          <cell r="C250" t="str">
            <v>UN</v>
          </cell>
          <cell r="D250">
            <v>3</v>
          </cell>
        </row>
        <row r="251">
          <cell r="A251">
            <v>20209</v>
          </cell>
          <cell r="B251" t="str">
            <v>TRINCOS C/PORTA CADEADO MARCA PIHL (12 CM)</v>
          </cell>
          <cell r="C251" t="str">
            <v>UN</v>
          </cell>
          <cell r="D251">
            <v>1.3</v>
          </cell>
        </row>
        <row r="252">
          <cell r="A252">
            <v>20210</v>
          </cell>
          <cell r="B252" t="str">
            <v>VALVULA PLASTICA P/LAVATORIO</v>
          </cell>
          <cell r="C252" t="str">
            <v>UN</v>
          </cell>
          <cell r="D252">
            <v>0.82</v>
          </cell>
        </row>
        <row r="253">
          <cell r="A253">
            <v>20211</v>
          </cell>
          <cell r="B253" t="str">
            <v>VASO SANITARIO</v>
          </cell>
          <cell r="C253" t="str">
            <v>UN</v>
          </cell>
          <cell r="D253">
            <v>40.5</v>
          </cell>
        </row>
        <row r="254">
          <cell r="A254">
            <v>20212</v>
          </cell>
          <cell r="B254" t="str">
            <v>VERMELHAO</v>
          </cell>
          <cell r="C254" t="str">
            <v>KG</v>
          </cell>
          <cell r="D254">
            <v>7</v>
          </cell>
        </row>
        <row r="255">
          <cell r="A255">
            <v>20213</v>
          </cell>
          <cell r="B255" t="str">
            <v>VIGA DE PEROBA 6 X 12CM</v>
          </cell>
          <cell r="C255" t="str">
            <v>M</v>
          </cell>
          <cell r="D255">
            <v>3.5</v>
          </cell>
        </row>
        <row r="256">
          <cell r="A256">
            <v>20214</v>
          </cell>
          <cell r="B256" t="str">
            <v>VIGOTA EM MADEIRA: 6 X 12 CM</v>
          </cell>
          <cell r="C256" t="str">
            <v>M</v>
          </cell>
          <cell r="D256">
            <v>3.5</v>
          </cell>
        </row>
        <row r="257">
          <cell r="A257">
            <v>20215</v>
          </cell>
          <cell r="B257" t="str">
            <v>VIGOTA EM MADEIRA: 8 X 12 CM</v>
          </cell>
          <cell r="C257" t="str">
            <v>M</v>
          </cell>
          <cell r="D257">
            <v>4.67</v>
          </cell>
        </row>
        <row r="258">
          <cell r="A258">
            <v>20216</v>
          </cell>
          <cell r="B258" t="str">
            <v>ZARCAO</v>
          </cell>
          <cell r="C258" t="str">
            <v>L</v>
          </cell>
          <cell r="D258">
            <v>9.17</v>
          </cell>
        </row>
        <row r="259">
          <cell r="A259">
            <v>20217</v>
          </cell>
          <cell r="B259" t="str">
            <v>MADEIRIT 6 MM</v>
          </cell>
          <cell r="C259" t="str">
            <v>M2</v>
          </cell>
          <cell r="D259">
            <v>4.51</v>
          </cell>
        </row>
        <row r="260">
          <cell r="A260">
            <v>20218</v>
          </cell>
          <cell r="B260" t="str">
            <v>VIDROS LISO E= 3 MM</v>
          </cell>
          <cell r="C260" t="str">
            <v>M2</v>
          </cell>
          <cell r="D260">
            <v>35.5</v>
          </cell>
        </row>
        <row r="261">
          <cell r="A261">
            <v>20219</v>
          </cell>
          <cell r="B261" t="str">
            <v>HEY'DY K-11 KZ</v>
          </cell>
          <cell r="C261" t="str">
            <v>M2</v>
          </cell>
          <cell r="D261">
            <v>8</v>
          </cell>
        </row>
        <row r="262">
          <cell r="A262">
            <v>20220</v>
          </cell>
          <cell r="B262" t="str">
            <v>SONDAGEM DE TERRENO A TRADO</v>
          </cell>
          <cell r="C262" t="str">
            <v>M</v>
          </cell>
          <cell r="D262">
            <v>11.09</v>
          </cell>
        </row>
        <row r="263">
          <cell r="A263">
            <v>20221</v>
          </cell>
          <cell r="B263" t="str">
            <v>LOGOTIPO PADRAO SANEAGO</v>
          </cell>
          <cell r="C263" t="str">
            <v>UN</v>
          </cell>
          <cell r="D263">
            <v>100</v>
          </cell>
        </row>
        <row r="264">
          <cell r="A264">
            <v>20222</v>
          </cell>
          <cell r="B264" t="str">
            <v>TAMPA DE VISITA 0.7X0.7M</v>
          </cell>
          <cell r="C264" t="str">
            <v>UN</v>
          </cell>
          <cell r="D264">
            <v>48.26</v>
          </cell>
        </row>
        <row r="265">
          <cell r="A265">
            <v>20223</v>
          </cell>
          <cell r="B265" t="str">
            <v>VENTILACOES</v>
          </cell>
          <cell r="C265" t="str">
            <v>UN</v>
          </cell>
          <cell r="D265">
            <v>53.84</v>
          </cell>
        </row>
        <row r="266">
          <cell r="A266">
            <v>20224</v>
          </cell>
          <cell r="B266" t="str">
            <v>ESCADA MARINHEIRO SEM PROTECAO</v>
          </cell>
          <cell r="C266" t="str">
            <v>M</v>
          </cell>
          <cell r="D266">
            <v>18.91</v>
          </cell>
        </row>
        <row r="267">
          <cell r="A267">
            <v>20226</v>
          </cell>
          <cell r="B267" t="str">
            <v>PORTAO PADRAO SANEAGO</v>
          </cell>
          <cell r="C267" t="str">
            <v>M2</v>
          </cell>
          <cell r="D267">
            <v>80.08</v>
          </cell>
        </row>
        <row r="268">
          <cell r="A268">
            <v>20228</v>
          </cell>
          <cell r="B268" t="str">
            <v>CADASTRO DE REDES E ADUTORAS</v>
          </cell>
          <cell r="C268" t="str">
            <v>M</v>
          </cell>
          <cell r="D268">
            <v>0.28000000000000003</v>
          </cell>
        </row>
        <row r="269">
          <cell r="A269">
            <v>20229</v>
          </cell>
          <cell r="B269" t="str">
            <v>LIGACOES DOMICILIARES COM HIDROMETRO</v>
          </cell>
          <cell r="C269" t="str">
            <v>UN</v>
          </cell>
          <cell r="D269">
            <v>0</v>
          </cell>
        </row>
        <row r="270">
          <cell r="A270">
            <v>20230</v>
          </cell>
          <cell r="B270" t="str">
            <v>PLACA DE OBRA (INCLUINDO MATERIAL EXCETO MADEIRA)</v>
          </cell>
          <cell r="C270" t="str">
            <v>M2</v>
          </cell>
          <cell r="D270">
            <v>50</v>
          </cell>
        </row>
        <row r="271">
          <cell r="A271">
            <v>20231</v>
          </cell>
          <cell r="B271" t="str">
            <v>ESTACA-PRANCHA</v>
          </cell>
          <cell r="C271" t="str">
            <v>KG</v>
          </cell>
          <cell r="D271">
            <v>3.5</v>
          </cell>
        </row>
        <row r="272">
          <cell r="A272">
            <v>20232</v>
          </cell>
          <cell r="B272" t="str">
            <v>COLAR DE TOMADA PVC/PVC C/ TRAVAS DN 50</v>
          </cell>
          <cell r="C272" t="str">
            <v>UN</v>
          </cell>
          <cell r="D272">
            <v>3.75</v>
          </cell>
        </row>
        <row r="273">
          <cell r="A273">
            <v>20233</v>
          </cell>
          <cell r="B273" t="str">
            <v>REGISTRO PVC MACHO CABECA QUADRADA DN 3/4"</v>
          </cell>
          <cell r="C273" t="str">
            <v>UN</v>
          </cell>
          <cell r="D273">
            <v>6</v>
          </cell>
        </row>
        <row r="274">
          <cell r="A274">
            <v>20234</v>
          </cell>
          <cell r="B274" t="str">
            <v>ADAPTADOR P/ PEAD DN 3/4"</v>
          </cell>
          <cell r="C274" t="str">
            <v>UN</v>
          </cell>
          <cell r="D274">
            <v>1.32</v>
          </cell>
        </row>
        <row r="275">
          <cell r="A275">
            <v>20235</v>
          </cell>
          <cell r="B275" t="str">
            <v>TUBO POLIETILENO DN  20MM</v>
          </cell>
          <cell r="C275" t="str">
            <v>M</v>
          </cell>
          <cell r="D275">
            <v>1.82</v>
          </cell>
        </row>
        <row r="276">
          <cell r="A276">
            <v>20236</v>
          </cell>
          <cell r="B276" t="str">
            <v>FITA VEDA ROSCA DN 3/4" P/ 10 M</v>
          </cell>
          <cell r="C276" t="str">
            <v>UN</v>
          </cell>
          <cell r="D276">
            <v>1.45</v>
          </cell>
        </row>
        <row r="277">
          <cell r="A277">
            <v>20237</v>
          </cell>
          <cell r="B277" t="str">
            <v>KIT CAVALETE PARA LIGACAO PREDIAL</v>
          </cell>
          <cell r="C277" t="str">
            <v>UN</v>
          </cell>
          <cell r="D277">
            <v>27.5</v>
          </cell>
        </row>
        <row r="278">
          <cell r="A278">
            <v>20238</v>
          </cell>
          <cell r="B278" t="str">
            <v>HIDROMETRO LEITURA DIRETA CAP. 1,5 M3/H X 3/4"</v>
          </cell>
          <cell r="C278" t="str">
            <v>UN</v>
          </cell>
          <cell r="D278">
            <v>45.48</v>
          </cell>
        </row>
        <row r="279">
          <cell r="A279">
            <v>20239</v>
          </cell>
          <cell r="B279" t="str">
            <v>TUBO DE CONCRETO TIPO PV 0 = 1.0 M  H = 0.50 M</v>
          </cell>
          <cell r="C279" t="str">
            <v>UN</v>
          </cell>
          <cell r="D279">
            <v>34.17</v>
          </cell>
        </row>
        <row r="280">
          <cell r="A280">
            <v>20240</v>
          </cell>
          <cell r="B280" t="str">
            <v>TUBO DE CONCRETO TIPO PV 0 = 0.60 M H = 0.40 M</v>
          </cell>
          <cell r="C280" t="str">
            <v>UN</v>
          </cell>
          <cell r="D280">
            <v>16.45</v>
          </cell>
        </row>
        <row r="281">
          <cell r="A281">
            <v>20241</v>
          </cell>
          <cell r="B281" t="str">
            <v>PERFIL I 10"</v>
          </cell>
          <cell r="C281" t="str">
            <v>M</v>
          </cell>
          <cell r="D281">
            <v>1.99</v>
          </cell>
        </row>
        <row r="282">
          <cell r="A282">
            <v>20242</v>
          </cell>
          <cell r="B282" t="str">
            <v>PERFIL H 6"</v>
          </cell>
          <cell r="C282" t="str">
            <v>M</v>
          </cell>
          <cell r="D282">
            <v>1.99</v>
          </cell>
        </row>
        <row r="283">
          <cell r="A283">
            <v>20243</v>
          </cell>
          <cell r="B283" t="str">
            <v>TUBO METALICO EQUIPADO</v>
          </cell>
          <cell r="C283" t="str">
            <v>KG</v>
          </cell>
          <cell r="D283">
            <v>0.55000000000000004</v>
          </cell>
        </row>
        <row r="284">
          <cell r="A284">
            <v>20244</v>
          </cell>
          <cell r="B284" t="str">
            <v>GASOLINA</v>
          </cell>
          <cell r="C284" t="str">
            <v>L</v>
          </cell>
          <cell r="D284">
            <v>1.89</v>
          </cell>
        </row>
        <row r="285">
          <cell r="A285">
            <v>20245</v>
          </cell>
          <cell r="B285" t="str">
            <v>ALCOOL</v>
          </cell>
          <cell r="C285" t="str">
            <v>L</v>
          </cell>
          <cell r="D285">
            <v>1.45</v>
          </cell>
        </row>
        <row r="286">
          <cell r="A286">
            <v>20246</v>
          </cell>
          <cell r="B286" t="str">
            <v>OLEO DIESEL</v>
          </cell>
          <cell r="C286" t="str">
            <v>L</v>
          </cell>
          <cell r="D286">
            <v>1.49</v>
          </cell>
        </row>
        <row r="287">
          <cell r="A287">
            <v>20247</v>
          </cell>
          <cell r="B287" t="str">
            <v>OLEO E LUBRIFICACAO PARA CARRO DE PASSEIO</v>
          </cell>
          <cell r="C287" t="str">
            <v>L</v>
          </cell>
          <cell r="D287">
            <v>0</v>
          </cell>
        </row>
        <row r="288">
          <cell r="A288">
            <v>20248</v>
          </cell>
          <cell r="B288" t="str">
            <v>OLEO E LUBRIFICANTE PARA CAMINHOES</v>
          </cell>
          <cell r="C288" t="str">
            <v>L</v>
          </cell>
          <cell r="D288">
            <v>6.5</v>
          </cell>
        </row>
        <row r="289">
          <cell r="A289">
            <v>20249</v>
          </cell>
          <cell r="B289" t="str">
            <v>PNEUS PARA CARRO DE PASSEIO(/1000)</v>
          </cell>
          <cell r="C289" t="str">
            <v>UN</v>
          </cell>
          <cell r="D289">
            <v>0</v>
          </cell>
        </row>
        <row r="290">
          <cell r="A290">
            <v>20250</v>
          </cell>
          <cell r="B290" t="str">
            <v>PNEUS PARA CAMINHAO MB-1214</v>
          </cell>
          <cell r="C290" t="str">
            <v>UN</v>
          </cell>
          <cell r="D290">
            <v>0</v>
          </cell>
        </row>
        <row r="291">
          <cell r="A291">
            <v>20251</v>
          </cell>
          <cell r="B291" t="str">
            <v>LUBRIFICACAO E LAVAGEM P/CARROS DE PASSEIO(/1000)</v>
          </cell>
          <cell r="C291" t="str">
            <v>UN</v>
          </cell>
          <cell r="D291">
            <v>0</v>
          </cell>
        </row>
        <row r="292">
          <cell r="A292">
            <v>20252</v>
          </cell>
          <cell r="B292" t="str">
            <v>LUBRIFICACAO E LAVAGEM PARA CAMINHOES(/1000)</v>
          </cell>
          <cell r="C292" t="str">
            <v>UN</v>
          </cell>
          <cell r="D292">
            <v>0</v>
          </cell>
        </row>
        <row r="293">
          <cell r="A293">
            <v>20253</v>
          </cell>
          <cell r="B293" t="str">
            <v>MANUTENCAO PARA CAMINHAO MB-1214(/1000)</v>
          </cell>
          <cell r="C293" t="str">
            <v>UN</v>
          </cell>
          <cell r="D293">
            <v>0</v>
          </cell>
        </row>
        <row r="294">
          <cell r="A294">
            <v>20254</v>
          </cell>
          <cell r="B294" t="str">
            <v>MANUTENCAO PARA GOL CL A GASOLINA (/1000)</v>
          </cell>
          <cell r="C294" t="str">
            <v>UN</v>
          </cell>
          <cell r="D294">
            <v>0</v>
          </cell>
        </row>
        <row r="295">
          <cell r="A295">
            <v>20255</v>
          </cell>
          <cell r="B295" t="str">
            <v>MANUTENCAO PARA GOL CL A ALCOOL(/1000)</v>
          </cell>
          <cell r="C295" t="str">
            <v>UN</v>
          </cell>
          <cell r="D295">
            <v>0</v>
          </cell>
        </row>
        <row r="296">
          <cell r="A296">
            <v>20256</v>
          </cell>
          <cell r="B296" t="str">
            <v>LICENCIAMENTO E SEGURO P/CAMINHAO MB-1214(/1000)</v>
          </cell>
          <cell r="C296" t="str">
            <v>UN</v>
          </cell>
          <cell r="D296">
            <v>0</v>
          </cell>
        </row>
        <row r="297">
          <cell r="A297">
            <v>20257</v>
          </cell>
          <cell r="B297" t="str">
            <v>LICENCIAMENTO E SEGURO P/GOL CL A GASOLINA(/1000)</v>
          </cell>
          <cell r="C297" t="str">
            <v>UN</v>
          </cell>
          <cell r="D297">
            <v>0</v>
          </cell>
        </row>
        <row r="298">
          <cell r="A298">
            <v>20258</v>
          </cell>
          <cell r="B298" t="str">
            <v>LICENCIAMENTO E SEGURO P/GOL CL A ALCOOL (/1000)</v>
          </cell>
          <cell r="C298" t="str">
            <v>UN</v>
          </cell>
          <cell r="D298">
            <v>0</v>
          </cell>
        </row>
        <row r="299">
          <cell r="A299">
            <v>20259</v>
          </cell>
          <cell r="B299" t="str">
            <v>SEGURO TOTAL P/ CAMINHAO MB-1214 (/1000)</v>
          </cell>
          <cell r="C299" t="str">
            <v>UN</v>
          </cell>
          <cell r="D299">
            <v>0</v>
          </cell>
        </row>
        <row r="300">
          <cell r="A300">
            <v>20260</v>
          </cell>
          <cell r="B300" t="str">
            <v>SEGURO TOTAL PARA GOL CL A GASOLINA (/1000)</v>
          </cell>
          <cell r="C300" t="str">
            <v>UN</v>
          </cell>
          <cell r="D300">
            <v>0</v>
          </cell>
        </row>
        <row r="301">
          <cell r="A301">
            <v>20261</v>
          </cell>
          <cell r="B301" t="str">
            <v>SEGURO TOTAL PARA GOL CL A ALCOOL (/1000)</v>
          </cell>
          <cell r="C301" t="str">
            <v>UN</v>
          </cell>
          <cell r="D301">
            <v>0</v>
          </cell>
        </row>
        <row r="302">
          <cell r="A302">
            <v>20262</v>
          </cell>
          <cell r="B302" t="str">
            <v>DEPRECIACAO PARA CAMINHAO MB-1214 (/1000)</v>
          </cell>
          <cell r="C302" t="str">
            <v>UN</v>
          </cell>
          <cell r="D302">
            <v>0</v>
          </cell>
        </row>
        <row r="303">
          <cell r="A303">
            <v>20263</v>
          </cell>
          <cell r="B303" t="str">
            <v>DEPRECIACAO PARA GOL CL A GASOLINA (/1000)</v>
          </cell>
          <cell r="C303" t="str">
            <v>UN</v>
          </cell>
          <cell r="D303">
            <v>0</v>
          </cell>
        </row>
        <row r="304">
          <cell r="A304">
            <v>20264</v>
          </cell>
          <cell r="B304" t="str">
            <v>DEPRECIACAO PARA GOL A ALCOOL (/1000)</v>
          </cell>
          <cell r="C304" t="str">
            <v>UN</v>
          </cell>
          <cell r="D304">
            <v>0</v>
          </cell>
        </row>
        <row r="305">
          <cell r="A305">
            <v>20265</v>
          </cell>
          <cell r="B305" t="str">
            <v>JUROS PARA CAMINHAO MB-1214 (/1000)</v>
          </cell>
          <cell r="C305" t="str">
            <v>UN</v>
          </cell>
          <cell r="D305">
            <v>0</v>
          </cell>
        </row>
        <row r="306">
          <cell r="A306">
            <v>20266</v>
          </cell>
          <cell r="B306" t="str">
            <v>JUROS PARA GOL CL A GASOLINA (/1000)</v>
          </cell>
          <cell r="C306" t="str">
            <v>UN</v>
          </cell>
          <cell r="D306">
            <v>0</v>
          </cell>
        </row>
        <row r="307">
          <cell r="A307">
            <v>20267</v>
          </cell>
          <cell r="B307" t="str">
            <v>JUROS PARA GOL CL A ALCOOL (/1000)</v>
          </cell>
          <cell r="C307" t="str">
            <v>UN</v>
          </cell>
          <cell r="D307">
            <v>0</v>
          </cell>
        </row>
        <row r="308">
          <cell r="A308">
            <v>20268</v>
          </cell>
          <cell r="B308" t="str">
            <v>CONE DE SINALIZACAO C/PINTURA REFLETIVA H=0,50 M</v>
          </cell>
          <cell r="C308" t="str">
            <v>UN</v>
          </cell>
          <cell r="D308">
            <v>6</v>
          </cell>
        </row>
        <row r="309">
          <cell r="A309">
            <v>20269</v>
          </cell>
          <cell r="B309" t="str">
            <v>CONE DE SINALIZACAO C/PINTURA REFLETIVA H=0,70 M</v>
          </cell>
          <cell r="C309" t="str">
            <v>UN</v>
          </cell>
          <cell r="D309">
            <v>18</v>
          </cell>
        </row>
        <row r="310">
          <cell r="A310">
            <v>20270</v>
          </cell>
          <cell r="B310" t="str">
            <v>TELHA CERAMICA TIPO FRANCESA</v>
          </cell>
          <cell r="C310" t="str">
            <v>UN</v>
          </cell>
          <cell r="D310">
            <v>0.19</v>
          </cell>
        </row>
        <row r="311">
          <cell r="A311">
            <v>20271</v>
          </cell>
          <cell r="B311" t="str">
            <v>TELHA CERAMICA TIPO PLAN</v>
          </cell>
          <cell r="C311" t="str">
            <v>UN</v>
          </cell>
          <cell r="D311">
            <v>0.19</v>
          </cell>
        </row>
        <row r="312">
          <cell r="A312">
            <v>20272</v>
          </cell>
          <cell r="B312" t="str">
            <v>CADEADO PADO OU PAPAIZ NUM. 35</v>
          </cell>
          <cell r="C312" t="str">
            <v>UN</v>
          </cell>
          <cell r="D312">
            <v>6.64</v>
          </cell>
        </row>
        <row r="313">
          <cell r="A313">
            <v>20273</v>
          </cell>
          <cell r="B313" t="str">
            <v>PORTA METALICA TIPO VENEZIANA P/QUADRO COMANDO</v>
          </cell>
          <cell r="C313" t="str">
            <v>M2</v>
          </cell>
          <cell r="D313">
            <v>175</v>
          </cell>
        </row>
        <row r="314">
          <cell r="A314">
            <v>20274</v>
          </cell>
          <cell r="B314" t="str">
            <v>TAMPA METALICA</v>
          </cell>
          <cell r="C314" t="str">
            <v>M2</v>
          </cell>
          <cell r="D314">
            <v>48.27</v>
          </cell>
        </row>
        <row r="315">
          <cell r="A315">
            <v>20282</v>
          </cell>
          <cell r="B315" t="str">
            <v>EXPLOSIVO GE-60%</v>
          </cell>
          <cell r="C315" t="str">
            <v>KG</v>
          </cell>
          <cell r="D315">
            <v>3.52</v>
          </cell>
        </row>
        <row r="316">
          <cell r="A316">
            <v>20283</v>
          </cell>
          <cell r="B316" t="str">
            <v>EXPLOSIVO TR-60%</v>
          </cell>
          <cell r="C316" t="str">
            <v>KG</v>
          </cell>
          <cell r="D316">
            <v>3.52</v>
          </cell>
        </row>
        <row r="317">
          <cell r="A317">
            <v>20284</v>
          </cell>
          <cell r="B317" t="str">
            <v>CORDEL DETONANTE</v>
          </cell>
          <cell r="C317" t="str">
            <v>M</v>
          </cell>
          <cell r="D317">
            <v>0.7</v>
          </cell>
        </row>
        <row r="318">
          <cell r="A318">
            <v>20285</v>
          </cell>
          <cell r="B318" t="str">
            <v>RETARDADOR</v>
          </cell>
          <cell r="C318" t="str">
            <v>UN</v>
          </cell>
          <cell r="D318">
            <v>7</v>
          </cell>
        </row>
        <row r="319">
          <cell r="A319">
            <v>20286</v>
          </cell>
          <cell r="B319" t="str">
            <v>ESPOLETA ELETRICA</v>
          </cell>
          <cell r="C319" t="str">
            <v>UN</v>
          </cell>
          <cell r="D319">
            <v>6.8</v>
          </cell>
        </row>
        <row r="320">
          <cell r="A320">
            <v>20287</v>
          </cell>
          <cell r="B320" t="str">
            <v>BROCAS</v>
          </cell>
          <cell r="C320" t="str">
            <v>CJ</v>
          </cell>
          <cell r="D320">
            <v>875</v>
          </cell>
        </row>
        <row r="321">
          <cell r="A321">
            <v>20291</v>
          </cell>
          <cell r="B321" t="str">
            <v>LIMP.CORTE COLC.COMP.CASC.IMPRIM.COLOC.CAPA ASFAL.</v>
          </cell>
          <cell r="C321" t="str">
            <v>M2</v>
          </cell>
          <cell r="D321">
            <v>29.16</v>
          </cell>
        </row>
        <row r="322">
          <cell r="A322">
            <v>20292</v>
          </cell>
          <cell r="B322" t="str">
            <v>REPOS. ASFALT.(REMENDO PAV.EST.+PRE-MIST. A FRIO)</v>
          </cell>
          <cell r="C322" t="str">
            <v>M2</v>
          </cell>
          <cell r="D322">
            <v>19.100000000000001</v>
          </cell>
        </row>
        <row r="323">
          <cell r="A323">
            <v>20293</v>
          </cell>
          <cell r="B323" t="str">
            <v>REPOS.ASFALT.(REM.PAV.EST.+TRAT.SUP. FRIO SIMPLES)</v>
          </cell>
          <cell r="C323" t="str">
            <v>M2</v>
          </cell>
          <cell r="D323">
            <v>12.73</v>
          </cell>
        </row>
        <row r="324">
          <cell r="A324">
            <v>20294</v>
          </cell>
          <cell r="B324" t="str">
            <v>REP.ASF.(REM.PAV.EST.+TRAT.SUP.FRIO S.+ CAPA SEL.)</v>
          </cell>
          <cell r="C324" t="str">
            <v>M2</v>
          </cell>
          <cell r="D324">
            <v>13.53</v>
          </cell>
        </row>
        <row r="325">
          <cell r="A325">
            <v>20295</v>
          </cell>
          <cell r="B325" t="str">
            <v>REPOS.ASFALT.(REM.PAV.EST.+ TRAT.SUP.A FRIO DUPLO)</v>
          </cell>
          <cell r="C325" t="str">
            <v>M2</v>
          </cell>
          <cell r="D325">
            <v>15.11</v>
          </cell>
        </row>
        <row r="326">
          <cell r="A326">
            <v>20296</v>
          </cell>
          <cell r="B326" t="str">
            <v>REP.ASF.(REM.PAV.EST.+TRAT.SUP.FRIO D.+ CAPA SEL.)</v>
          </cell>
          <cell r="C326" t="str">
            <v>M2</v>
          </cell>
          <cell r="D326">
            <v>15.92</v>
          </cell>
        </row>
        <row r="327">
          <cell r="A327">
            <v>20298</v>
          </cell>
          <cell r="B327" t="str">
            <v>VITLASTIC</v>
          </cell>
          <cell r="C327" t="str">
            <v>M2</v>
          </cell>
          <cell r="D327">
            <v>18.73</v>
          </cell>
        </row>
        <row r="328">
          <cell r="A328">
            <v>20299</v>
          </cell>
          <cell r="B328" t="str">
            <v>TAMPONAMENTO</v>
          </cell>
          <cell r="C328" t="str">
            <v>M2</v>
          </cell>
          <cell r="D328">
            <v>3.05</v>
          </cell>
        </row>
        <row r="329">
          <cell r="A329">
            <v>20301</v>
          </cell>
          <cell r="B329" t="str">
            <v>MANTA BUTILICA</v>
          </cell>
          <cell r="C329" t="str">
            <v>M2</v>
          </cell>
          <cell r="D329">
            <v>36.36</v>
          </cell>
        </row>
        <row r="330">
          <cell r="A330">
            <v>20302</v>
          </cell>
          <cell r="B330" t="str">
            <v>TINTA VERNIZ</v>
          </cell>
          <cell r="C330" t="str">
            <v>L</v>
          </cell>
          <cell r="D330">
            <v>7.22</v>
          </cell>
        </row>
        <row r="331">
          <cell r="A331">
            <v>20303</v>
          </cell>
          <cell r="B331" t="str">
            <v>TINTA GRAFITE</v>
          </cell>
          <cell r="C331" t="str">
            <v>L</v>
          </cell>
          <cell r="D331">
            <v>6.53</v>
          </cell>
        </row>
        <row r="332">
          <cell r="A332">
            <v>20319</v>
          </cell>
          <cell r="B332" t="str">
            <v>LASTRO DE CASCALHO</v>
          </cell>
          <cell r="C332" t="str">
            <v>M3</v>
          </cell>
          <cell r="D332">
            <v>21.54</v>
          </cell>
        </row>
        <row r="333">
          <cell r="A333">
            <v>21000</v>
          </cell>
          <cell r="B333" t="str">
            <v>MANUSEIOS E TRANSPORTES DIVERSOS</v>
          </cell>
          <cell r="D333">
            <v>0</v>
          </cell>
        </row>
        <row r="334">
          <cell r="A334">
            <v>21001</v>
          </cell>
          <cell r="B334" t="str">
            <v>CTD PVC</v>
          </cell>
          <cell r="C334" t="str">
            <v>KG</v>
          </cell>
          <cell r="D334">
            <v>0.01</v>
          </cell>
        </row>
        <row r="335">
          <cell r="A335">
            <v>21002</v>
          </cell>
          <cell r="B335" t="str">
            <v>CTD FERRO FUNDIDO</v>
          </cell>
          <cell r="C335" t="str">
            <v>KG</v>
          </cell>
          <cell r="D335">
            <v>0.02</v>
          </cell>
        </row>
        <row r="336">
          <cell r="A336">
            <v>21003</v>
          </cell>
          <cell r="B336" t="str">
            <v>VINICOLA</v>
          </cell>
          <cell r="C336" t="str">
            <v>KG</v>
          </cell>
          <cell r="D336">
            <v>8.33</v>
          </cell>
        </row>
        <row r="337">
          <cell r="A337">
            <v>21004</v>
          </cell>
          <cell r="B337" t="str">
            <v>PISO VINILICO (PAVIFLEX) E = 2 MM</v>
          </cell>
          <cell r="C337" t="str">
            <v>M2</v>
          </cell>
          <cell r="D337">
            <v>24.3</v>
          </cell>
        </row>
        <row r="338">
          <cell r="A338">
            <v>21005</v>
          </cell>
          <cell r="B338" t="str">
            <v>PISO VINILICO (PAVIFLEX) E = 3 MM</v>
          </cell>
          <cell r="C338" t="str">
            <v>M2</v>
          </cell>
          <cell r="D338">
            <v>24.3</v>
          </cell>
        </row>
        <row r="339">
          <cell r="A339">
            <v>21006</v>
          </cell>
          <cell r="B339" t="str">
            <v>CASCOLA</v>
          </cell>
          <cell r="C339" t="str">
            <v>KG</v>
          </cell>
          <cell r="D339">
            <v>8.33</v>
          </cell>
        </row>
        <row r="340">
          <cell r="A340">
            <v>21007</v>
          </cell>
          <cell r="B340" t="str">
            <v>PLACA DE BORRACHA ANTIDERRAPANTE E = 3 MM</v>
          </cell>
          <cell r="C340" t="str">
            <v>M2</v>
          </cell>
          <cell r="D340">
            <v>22.7</v>
          </cell>
        </row>
        <row r="341">
          <cell r="A341">
            <v>21008</v>
          </cell>
          <cell r="B341" t="str">
            <v>PLACA DE BORRACHA E = 13 MM</v>
          </cell>
          <cell r="C341" t="str">
            <v>M2</v>
          </cell>
          <cell r="D341">
            <v>22.7</v>
          </cell>
        </row>
        <row r="342">
          <cell r="A342">
            <v>21009</v>
          </cell>
          <cell r="B342" t="str">
            <v>PLACA DE BORRACHA E = 15 MM</v>
          </cell>
          <cell r="C342" t="str">
            <v>M2</v>
          </cell>
          <cell r="D342">
            <v>22.7</v>
          </cell>
        </row>
        <row r="343">
          <cell r="A343">
            <v>21010</v>
          </cell>
          <cell r="B343" t="str">
            <v>CONCRETO PRE MISTURADO FCK 13.5 MPA (INCL.LANCAM.)</v>
          </cell>
          <cell r="C343" t="str">
            <v>M3</v>
          </cell>
          <cell r="D343">
            <v>190</v>
          </cell>
        </row>
        <row r="344">
          <cell r="A344">
            <v>21011</v>
          </cell>
          <cell r="B344" t="str">
            <v>CONCRETO PRE MISTURADO FCK 15.0 MPA (INCL.LANCAM.)</v>
          </cell>
          <cell r="C344" t="str">
            <v>M3</v>
          </cell>
          <cell r="D344">
            <v>198</v>
          </cell>
        </row>
        <row r="345">
          <cell r="A345">
            <v>21012</v>
          </cell>
          <cell r="B345" t="str">
            <v>CONCRETO PRE MISTURADO FCK 18.0 MPA (INCL.LANCAM.)</v>
          </cell>
          <cell r="C345" t="str">
            <v>M3</v>
          </cell>
          <cell r="D345">
            <v>210</v>
          </cell>
        </row>
        <row r="346">
          <cell r="A346">
            <v>21013</v>
          </cell>
          <cell r="B346" t="str">
            <v>BOMBEAMENTO DE CONCRETO</v>
          </cell>
          <cell r="C346" t="str">
            <v>M3</v>
          </cell>
          <cell r="D346">
            <v>15</v>
          </cell>
        </row>
        <row r="347">
          <cell r="A347">
            <v>21014</v>
          </cell>
          <cell r="B347" t="str">
            <v>CONCRETO PRE-MIST. BOMBEAVEL FCK=15,0 MPA SLUMP=10</v>
          </cell>
          <cell r="C347" t="str">
            <v>M3</v>
          </cell>
          <cell r="D347">
            <v>203</v>
          </cell>
        </row>
        <row r="348">
          <cell r="A348">
            <v>21015</v>
          </cell>
          <cell r="B348" t="str">
            <v>VIGA DE CONCRETO PRE MOLDADA P/ LAJE (VOLTERRANA)</v>
          </cell>
          <cell r="C348" t="str">
            <v>M</v>
          </cell>
          <cell r="D348">
            <v>3.36</v>
          </cell>
        </row>
        <row r="349">
          <cell r="A349">
            <v>21016</v>
          </cell>
          <cell r="B349" t="str">
            <v>PINTURA P/PLACA DE ADVERTENCIA 1,0X0,40 M</v>
          </cell>
          <cell r="C349" t="str">
            <v>UN</v>
          </cell>
          <cell r="D349">
            <v>25</v>
          </cell>
        </row>
        <row r="350">
          <cell r="A350">
            <v>21017</v>
          </cell>
          <cell r="B350" t="str">
            <v>FERRAGEM 0=1/2" P/CAVALETE DA PLACA DE ADVERTENCIA</v>
          </cell>
          <cell r="C350" t="str">
            <v>KG</v>
          </cell>
          <cell r="D350">
            <v>1.99</v>
          </cell>
        </row>
        <row r="351">
          <cell r="A351">
            <v>21018</v>
          </cell>
          <cell r="B351" t="str">
            <v>CHAPA METALICA N. 20 P/PLACA DE ADVERTENCIA</v>
          </cell>
          <cell r="C351" t="str">
            <v>M2</v>
          </cell>
          <cell r="D351">
            <v>19.41</v>
          </cell>
        </row>
        <row r="352">
          <cell r="A352">
            <v>21019</v>
          </cell>
          <cell r="B352" t="str">
            <v>PARAFUSO 5/16"X3/4" C/PORCA E ARRUELA P/PLACA ADV.</v>
          </cell>
          <cell r="C352" t="str">
            <v>UN</v>
          </cell>
          <cell r="D352">
            <v>0.1</v>
          </cell>
        </row>
        <row r="353">
          <cell r="A353">
            <v>21103</v>
          </cell>
          <cell r="B353" t="str">
            <v>BOMBEAMENTO DE CONCRETO</v>
          </cell>
          <cell r="C353" t="str">
            <v>M3</v>
          </cell>
          <cell r="D353">
            <v>15</v>
          </cell>
        </row>
        <row r="354">
          <cell r="A354">
            <v>21104</v>
          </cell>
          <cell r="B354" t="str">
            <v>ESCAVACAO MEC. SOLO-MOLE DE 4.0 A 6.0 M</v>
          </cell>
          <cell r="C354" t="str">
            <v>M3</v>
          </cell>
          <cell r="D354">
            <v>0</v>
          </cell>
        </row>
        <row r="355">
          <cell r="A355">
            <v>21105</v>
          </cell>
          <cell r="B355" t="str">
            <v>TELA DE ACO GALVANIZADO CA-60-B</v>
          </cell>
          <cell r="C355" t="str">
            <v>M2</v>
          </cell>
          <cell r="D355">
            <v>7.6</v>
          </cell>
        </row>
        <row r="356">
          <cell r="A356">
            <v>21106</v>
          </cell>
          <cell r="B356" t="str">
            <v>SONDAGEM DE TERRENO SPT</v>
          </cell>
          <cell r="C356" t="str">
            <v>M</v>
          </cell>
          <cell r="D356">
            <v>23.22</v>
          </cell>
        </row>
        <row r="357">
          <cell r="A357">
            <v>21107</v>
          </cell>
          <cell r="B357" t="str">
            <v>LAUDO TECNICO (SONDAGEM DO TERRENO)</v>
          </cell>
          <cell r="C357" t="str">
            <v>UN</v>
          </cell>
          <cell r="D357">
            <v>215.53</v>
          </cell>
        </row>
        <row r="358">
          <cell r="A358">
            <v>21108</v>
          </cell>
          <cell r="B358" t="str">
            <v>SONDAGEM DE TERRENO (TX. INST.TRANSP.MOD. DESMOB.)</v>
          </cell>
          <cell r="C358" t="str">
            <v>UN</v>
          </cell>
          <cell r="D358">
            <v>348.33</v>
          </cell>
        </row>
        <row r="359">
          <cell r="A359">
            <v>21109</v>
          </cell>
          <cell r="B359" t="str">
            <v>TINTA CORALPAR P/PINTURA EM CONC. APARENTE(LT 18L)</v>
          </cell>
          <cell r="C359" t="str">
            <v>LT</v>
          </cell>
          <cell r="D359">
            <v>5.83</v>
          </cell>
        </row>
        <row r="360">
          <cell r="A360">
            <v>21110</v>
          </cell>
          <cell r="B360" t="str">
            <v>CX.P/REG.&lt;=200 TUBO CON.,900,600,LJ.RD,A.TP.(M+M0)</v>
          </cell>
          <cell r="C360" t="str">
            <v>UN</v>
          </cell>
          <cell r="D360">
            <v>0</v>
          </cell>
        </row>
        <row r="361">
          <cell r="A361">
            <v>21111</v>
          </cell>
          <cell r="B361" t="str">
            <v>CX.P/REG.&lt;=200 TUBO CON.,900,600,LJ.RD,A.TP(SO M0)</v>
          </cell>
          <cell r="C361" t="str">
            <v>UN</v>
          </cell>
          <cell r="D361">
            <v>0</v>
          </cell>
        </row>
        <row r="362">
          <cell r="A362">
            <v>21112</v>
          </cell>
          <cell r="B362" t="str">
            <v>CX.P/REG.&lt;=200 TUBO CONCRETO 600,A.,TP (MAT.+M.0.)</v>
          </cell>
          <cell r="C362" t="str">
            <v>UN</v>
          </cell>
          <cell r="D362">
            <v>0</v>
          </cell>
        </row>
        <row r="363">
          <cell r="A363">
            <v>21113</v>
          </cell>
          <cell r="B363" t="str">
            <v>CX.P/REG.&lt;=200 TUBO CONCRETO 600,A.,TP (SO M.0.)</v>
          </cell>
          <cell r="C363" t="str">
            <v>UN</v>
          </cell>
          <cell r="D363">
            <v>0</v>
          </cell>
        </row>
        <row r="364">
          <cell r="A364">
            <v>21114</v>
          </cell>
          <cell r="B364" t="str">
            <v>CX.P/PROT.RG/VALV TUB.DN 50MM (H=1,46M DN 900MM)</v>
          </cell>
          <cell r="C364" t="str">
            <v>UN</v>
          </cell>
          <cell r="D364">
            <v>0</v>
          </cell>
        </row>
        <row r="365">
          <cell r="A365">
            <v>21115</v>
          </cell>
          <cell r="B365" t="str">
            <v>CX.P/PROT.RG/VALV.TUB.DN 100MM (H=1,51M DN 900MM)</v>
          </cell>
          <cell r="C365" t="str">
            <v>UN</v>
          </cell>
          <cell r="D365">
            <v>0</v>
          </cell>
        </row>
        <row r="366">
          <cell r="A366">
            <v>21116</v>
          </cell>
          <cell r="B366" t="str">
            <v>CX.P/PROT.RG/VALV.TUB.DN 200MM (H=1,61M DN 900MM)</v>
          </cell>
          <cell r="C366" t="str">
            <v>UN</v>
          </cell>
          <cell r="D366">
            <v>0</v>
          </cell>
        </row>
        <row r="367">
          <cell r="A367">
            <v>21117</v>
          </cell>
          <cell r="B367" t="str">
            <v>CX.P/PROT.RG/VALV.TUB.DN 300MM (H=1,71M DN 900MM)</v>
          </cell>
          <cell r="C367" t="str">
            <v>UN</v>
          </cell>
          <cell r="D367">
            <v>0</v>
          </cell>
        </row>
        <row r="368">
          <cell r="A368">
            <v>21118</v>
          </cell>
          <cell r="B368" t="str">
            <v>CX.P/PROT.RG/VALV.TUB.DN 400MM (H=1,81M DN 900MM)</v>
          </cell>
          <cell r="C368" t="str">
            <v>UN</v>
          </cell>
          <cell r="D368">
            <v>0</v>
          </cell>
        </row>
        <row r="369">
          <cell r="A369">
            <v>21119</v>
          </cell>
          <cell r="B369" t="str">
            <v>CX.P/PROT.RG/VALV.TUB.DN 500MM (H=1,91M DN 900MM)</v>
          </cell>
          <cell r="C369" t="str">
            <v>UN</v>
          </cell>
          <cell r="D369">
            <v>0</v>
          </cell>
        </row>
        <row r="370">
          <cell r="A370">
            <v>21120</v>
          </cell>
          <cell r="B370" t="str">
            <v>CX.P/PROT.RG/VALV.TUB.DN 600MM (H=2,00M DN 900MM)</v>
          </cell>
          <cell r="C370" t="str">
            <v>UN</v>
          </cell>
          <cell r="D370">
            <v>0</v>
          </cell>
        </row>
        <row r="371">
          <cell r="A371">
            <v>21134</v>
          </cell>
          <cell r="B371" t="str">
            <v>FUNDACAO RESERV.MET.AP.CAP.30M3 INC.SERVS.PRELIMS.</v>
          </cell>
          <cell r="C371" t="str">
            <v>UN</v>
          </cell>
          <cell r="D371">
            <v>1958.31</v>
          </cell>
        </row>
        <row r="372">
          <cell r="A372">
            <v>21135</v>
          </cell>
          <cell r="B372" t="str">
            <v>FUNDACAO RESERV.MET.AP.CAP.50M3 INC.SERVS.PRELIMS.</v>
          </cell>
          <cell r="C372" t="str">
            <v>UN</v>
          </cell>
          <cell r="D372">
            <v>3142</v>
          </cell>
        </row>
        <row r="373">
          <cell r="A373">
            <v>21137</v>
          </cell>
          <cell r="B373" t="str">
            <v>FUNDACAO RESERV.MET.APOIADO CAP.100M3 INCL.S.PREL.</v>
          </cell>
          <cell r="C373" t="str">
            <v>UN</v>
          </cell>
          <cell r="D373">
            <v>5222.17</v>
          </cell>
        </row>
        <row r="374">
          <cell r="A374">
            <v>21138</v>
          </cell>
          <cell r="B374" t="str">
            <v>FUNDACAO RESERV.MET.APOIADO CAP.200M3 INCL.S.PREL.</v>
          </cell>
          <cell r="C374" t="str">
            <v>UN</v>
          </cell>
          <cell r="D374">
            <v>12533.21</v>
          </cell>
        </row>
        <row r="375">
          <cell r="A375">
            <v>21139</v>
          </cell>
          <cell r="B375" t="str">
            <v>FUNDACAO RESERV.MET.APOIADO CAP.300M3 INCL.S.PREL.</v>
          </cell>
          <cell r="C375" t="str">
            <v>UN</v>
          </cell>
          <cell r="D375">
            <v>16710.95</v>
          </cell>
        </row>
        <row r="376">
          <cell r="A376">
            <v>21141</v>
          </cell>
          <cell r="B376" t="str">
            <v>FUNDACAO RES.MET.ELEV.T.8M CAP.10M3 INC.S.PRELIMS.</v>
          </cell>
          <cell r="C376" t="str">
            <v>UN</v>
          </cell>
          <cell r="D376">
            <v>1761.61</v>
          </cell>
        </row>
        <row r="377">
          <cell r="A377">
            <v>21142</v>
          </cell>
          <cell r="B377" t="str">
            <v>FUNDACAO RES.MET.ELEV.T.8M CAP.20M3 INC.S.PRELIMS.</v>
          </cell>
          <cell r="C377" t="str">
            <v>UN</v>
          </cell>
          <cell r="D377">
            <v>3548.76</v>
          </cell>
        </row>
        <row r="378">
          <cell r="A378">
            <v>21143</v>
          </cell>
          <cell r="B378" t="str">
            <v>FUNDACAO RES.MET.ELEV.T.8M CAP.30M3 INC.S.PRELIMS.</v>
          </cell>
          <cell r="C378" t="str">
            <v>UN</v>
          </cell>
          <cell r="D378">
            <v>4416.8</v>
          </cell>
        </row>
        <row r="379">
          <cell r="A379">
            <v>21144</v>
          </cell>
          <cell r="B379" t="str">
            <v>FUNDACAO RES.MET.ELEV.T.8M CAP.50M3 INC.S.PRELIMS.</v>
          </cell>
          <cell r="C379" t="str">
            <v>UN</v>
          </cell>
          <cell r="D379">
            <v>6470.85</v>
          </cell>
        </row>
        <row r="380">
          <cell r="A380">
            <v>21145</v>
          </cell>
          <cell r="B380" t="str">
            <v>FUNDACAO RES.MET.ELEV.TOR.8M CAP.15M3 INC.SER.PREL</v>
          </cell>
          <cell r="C380" t="str">
            <v>UN</v>
          </cell>
          <cell r="D380">
            <v>3108.1</v>
          </cell>
        </row>
        <row r="381">
          <cell r="A381">
            <v>21150</v>
          </cell>
          <cell r="B381" t="str">
            <v>FUNDACAO RES.MET.ELEV.T.10M CAP.10M3 INC.S.PRELIM.</v>
          </cell>
          <cell r="C381" t="str">
            <v>UN</v>
          </cell>
          <cell r="D381">
            <v>1953.1</v>
          </cell>
        </row>
        <row r="382">
          <cell r="A382">
            <v>21151</v>
          </cell>
          <cell r="B382" t="str">
            <v>FUNDACAO RES.MET.ELEV.T.10M CAP.20M3 INC.S.PRELIM.</v>
          </cell>
          <cell r="C382" t="str">
            <v>UN</v>
          </cell>
          <cell r="D382">
            <v>3906.18</v>
          </cell>
        </row>
        <row r="383">
          <cell r="A383">
            <v>21152</v>
          </cell>
          <cell r="B383" t="str">
            <v>FUNDACAO RES.MET.ELEV.T.10M CAP.30M3 INC.S.PRELIM.</v>
          </cell>
          <cell r="C383" t="str">
            <v>UN</v>
          </cell>
          <cell r="D383">
            <v>4838.0600000000004</v>
          </cell>
        </row>
        <row r="384">
          <cell r="A384">
            <v>21153</v>
          </cell>
          <cell r="B384" t="str">
            <v>FUNDACAO RES.MET.ELEV.T.10M CAP.50M3 INC.S.PRELIM.</v>
          </cell>
          <cell r="C384" t="str">
            <v>UN</v>
          </cell>
          <cell r="D384">
            <v>7020.92</v>
          </cell>
        </row>
        <row r="385">
          <cell r="A385">
            <v>21154</v>
          </cell>
          <cell r="B385" t="str">
            <v>FUNDACAO RES.MET.ELEV.TOR.10M CAP.15M3 INC.SER.PRE</v>
          </cell>
          <cell r="C385" t="str">
            <v>UN</v>
          </cell>
          <cell r="D385">
            <v>4051.72</v>
          </cell>
        </row>
        <row r="386">
          <cell r="A386">
            <v>21158</v>
          </cell>
          <cell r="B386" t="str">
            <v>FUNDACAO FILTRO RUS.MET.PAS.LAT:R=1,5 E H=3,85 M</v>
          </cell>
          <cell r="C386" t="str">
            <v>UN</v>
          </cell>
          <cell r="D386">
            <v>3101.98</v>
          </cell>
        </row>
        <row r="387">
          <cell r="A387">
            <v>21159</v>
          </cell>
          <cell r="B387" t="str">
            <v>FUNDACAO FILTRO RUSSO MET.PAS.LAT:R=2,0 E H=3,85 M</v>
          </cell>
          <cell r="C387" t="str">
            <v>UN</v>
          </cell>
          <cell r="D387">
            <v>4456.25</v>
          </cell>
        </row>
        <row r="388">
          <cell r="A388">
            <v>21160</v>
          </cell>
          <cell r="B388" t="str">
            <v>PERFURACAO POCO TUB. PROF.INCLUSIVE ENCAMISAMENTO</v>
          </cell>
          <cell r="C388" t="str">
            <v>M</v>
          </cell>
          <cell r="D388">
            <v>193</v>
          </cell>
        </row>
        <row r="389">
          <cell r="A389">
            <v>21166</v>
          </cell>
          <cell r="B389" t="str">
            <v>ENERG.P.T.P.SUB.TEMPO (A.T.,TRANSF.,MED.E P.CONC.)</v>
          </cell>
          <cell r="C389" t="str">
            <v>VB</v>
          </cell>
          <cell r="D389">
            <v>2944.8</v>
          </cell>
        </row>
        <row r="390">
          <cell r="A390">
            <v>21167</v>
          </cell>
          <cell r="B390" t="str">
            <v>ENERG.P.T.P.PADRAO CELG (BX.TENSAO C/MEDID.CONS.)</v>
          </cell>
          <cell r="C390" t="str">
            <v>VB</v>
          </cell>
          <cell r="D390">
            <v>900</v>
          </cell>
        </row>
        <row r="391">
          <cell r="A391">
            <v>21168</v>
          </cell>
          <cell r="B391" t="str">
            <v>ENERG.P.T.P.E C.CLO.SIMP.SUB.TPO.(A.T.TRANSF.MED.)</v>
          </cell>
          <cell r="C391" t="str">
            <v>VB</v>
          </cell>
          <cell r="D391">
            <v>275.39999999999998</v>
          </cell>
        </row>
        <row r="392">
          <cell r="A392">
            <v>21169</v>
          </cell>
          <cell r="B392" t="str">
            <v>ENERG.P.T.P.E C.CLO.SIMP.P.CELG (B.T.C/MED.CONS.)</v>
          </cell>
          <cell r="C392" t="str">
            <v>VB</v>
          </cell>
          <cell r="D392">
            <v>636.34</v>
          </cell>
        </row>
        <row r="393">
          <cell r="A393">
            <v>21170</v>
          </cell>
          <cell r="B393" t="str">
            <v>ENERG.P/AREA RESERV.C/PADRAO CELG (B.T.C/MED.CONS)</v>
          </cell>
          <cell r="C393" t="str">
            <v>VB</v>
          </cell>
          <cell r="D393">
            <v>475.8</v>
          </cell>
        </row>
        <row r="394">
          <cell r="A394">
            <v>21186</v>
          </cell>
          <cell r="B394" t="str">
            <v>INST.ELET.P.T.P.INCL.QD.COMANDO C/PROTECAO TEMPO</v>
          </cell>
          <cell r="C394" t="str">
            <v>VB</v>
          </cell>
          <cell r="D394">
            <v>3444</v>
          </cell>
        </row>
        <row r="395">
          <cell r="A395">
            <v>21187</v>
          </cell>
          <cell r="B395" t="str">
            <v>INST.ELET.P.T.P.E C.CLO.SIMP.C/QD.COM.PROT.TEM.BT.</v>
          </cell>
          <cell r="C395" t="str">
            <v>VB</v>
          </cell>
          <cell r="D395">
            <v>2517.6</v>
          </cell>
        </row>
        <row r="396">
          <cell r="A396">
            <v>21188</v>
          </cell>
          <cell r="B396" t="str">
            <v>INST.ELET.CASA QUIMICA PADRAO INCL.QUADRO COMANDO</v>
          </cell>
          <cell r="C396" t="str">
            <v>VB</v>
          </cell>
          <cell r="D396">
            <v>778.8</v>
          </cell>
        </row>
        <row r="397">
          <cell r="A397">
            <v>21189</v>
          </cell>
          <cell r="B397" t="str">
            <v>INST.ELET.CASA CLORACAO PADRAO INCL.QD.COMANDO</v>
          </cell>
          <cell r="C397" t="str">
            <v>VB</v>
          </cell>
          <cell r="D397">
            <v>396</v>
          </cell>
        </row>
        <row r="398">
          <cell r="A398">
            <v>21190</v>
          </cell>
          <cell r="B398" t="str">
            <v>INST.ELET.RESERV.(LUZ PILOTO,P.-RAIOS T.FRANK.ETC)</v>
          </cell>
          <cell r="C398" t="str">
            <v>VB</v>
          </cell>
          <cell r="D398">
            <v>342</v>
          </cell>
        </row>
        <row r="399">
          <cell r="A399">
            <v>21191</v>
          </cell>
          <cell r="B399" t="str">
            <v>INST.ELET.P.T.P.E C.CLO.SIMP.C/QD.COM.PROT.TEM.AT.</v>
          </cell>
          <cell r="C399" t="str">
            <v>VB</v>
          </cell>
          <cell r="D399">
            <v>2941.2</v>
          </cell>
        </row>
        <row r="400">
          <cell r="A400">
            <v>21192</v>
          </cell>
          <cell r="B400" t="str">
            <v>INST.ELET.P/RES.(PARA-RAIOS FRANKLIN,COND.CU.ETC.)</v>
          </cell>
          <cell r="C400" t="str">
            <v>VB</v>
          </cell>
          <cell r="D400">
            <v>122.4</v>
          </cell>
        </row>
        <row r="401">
          <cell r="A401">
            <v>21206</v>
          </cell>
          <cell r="B401" t="str">
            <v>ILUMIN.EXT.P.T.P.(POSTES,LUM.,FIACOES ETC.)</v>
          </cell>
          <cell r="C401" t="str">
            <v>VB</v>
          </cell>
          <cell r="D401">
            <v>298.8</v>
          </cell>
        </row>
        <row r="402">
          <cell r="A402">
            <v>21207</v>
          </cell>
          <cell r="B402" t="str">
            <v>ILUM.EXT.P.T.P.E C.CLO.SIMP.(PTES,LUM.FIACOES ETC)</v>
          </cell>
          <cell r="C402" t="str">
            <v>VB</v>
          </cell>
          <cell r="D402">
            <v>298.8</v>
          </cell>
        </row>
        <row r="403">
          <cell r="A403">
            <v>21208</v>
          </cell>
          <cell r="B403" t="str">
            <v>ILUM.EXT.C.QUIM.PADRAO (POSTES,LUM.,FIACOES ETC.)</v>
          </cell>
          <cell r="C403" t="str">
            <v>VB</v>
          </cell>
          <cell r="D403">
            <v>298.8</v>
          </cell>
        </row>
        <row r="404">
          <cell r="A404">
            <v>21209</v>
          </cell>
          <cell r="B404" t="str">
            <v>ILUMIN.EXT.C.CLO.PADRAO (POSTES,LUM.,FIACOES ETC.)</v>
          </cell>
          <cell r="C404" t="str">
            <v>VB</v>
          </cell>
          <cell r="D404">
            <v>298.8</v>
          </cell>
        </row>
        <row r="405">
          <cell r="A405">
            <v>21217</v>
          </cell>
          <cell r="B405" t="str">
            <v>ALUMINIO P/:PERFIS, DIVISORIAS, ESQUADRIAS E TUBOS</v>
          </cell>
          <cell r="C405" t="str">
            <v>KG</v>
          </cell>
          <cell r="D405">
            <v>15.5</v>
          </cell>
        </row>
        <row r="406">
          <cell r="A406">
            <v>21219</v>
          </cell>
          <cell r="B406" t="str">
            <v>PARAFUSO ZINC.C.LISA 1/2"C=35CM ROSCA PORCA ARRUE.</v>
          </cell>
          <cell r="C406" t="str">
            <v>UN</v>
          </cell>
          <cell r="D406">
            <v>1.85</v>
          </cell>
        </row>
        <row r="407">
          <cell r="A407">
            <v>21220</v>
          </cell>
          <cell r="B407" t="str">
            <v>PARAFUSO C.CHATA FENDA 3/16"C=5/8"E ROSCA SOBERBA</v>
          </cell>
          <cell r="C407" t="str">
            <v>UN</v>
          </cell>
          <cell r="D407">
            <v>0.04</v>
          </cell>
        </row>
        <row r="408">
          <cell r="A408">
            <v>21221</v>
          </cell>
          <cell r="B408" t="str">
            <v>PORTA LISA CEDRO P/RECEBER PINTURA VERNIZ:0,6X2,1M</v>
          </cell>
          <cell r="C408" t="str">
            <v>UN</v>
          </cell>
          <cell r="D408">
            <v>45</v>
          </cell>
        </row>
        <row r="409">
          <cell r="A409">
            <v>21222</v>
          </cell>
          <cell r="B409" t="str">
            <v>PORTA LISA CEDRO P/RECEBER PINTURA VERNIZ:O,8X2,1M</v>
          </cell>
          <cell r="C409" t="str">
            <v>UN</v>
          </cell>
          <cell r="D409">
            <v>45</v>
          </cell>
        </row>
        <row r="410">
          <cell r="A410">
            <v>21223</v>
          </cell>
          <cell r="B410" t="str">
            <v>BANCADA EM GRANITINA PARA PIA OU LAVATORIO</v>
          </cell>
          <cell r="C410" t="str">
            <v>M2</v>
          </cell>
          <cell r="D410">
            <v>23</v>
          </cell>
        </row>
        <row r="411">
          <cell r="A411">
            <v>21224</v>
          </cell>
          <cell r="B411" t="str">
            <v>CUBA EM ACO INOX NUMERO 02</v>
          </cell>
          <cell r="C411" t="str">
            <v>UN</v>
          </cell>
          <cell r="D411">
            <v>56.3</v>
          </cell>
        </row>
        <row r="412">
          <cell r="A412">
            <v>21225</v>
          </cell>
          <cell r="B412" t="str">
            <v>ARMARIO DE EMBUTIR EM FORMICA</v>
          </cell>
          <cell r="C412" t="str">
            <v>M2</v>
          </cell>
          <cell r="D412">
            <v>350</v>
          </cell>
        </row>
        <row r="413">
          <cell r="A413">
            <v>21226</v>
          </cell>
          <cell r="B413" t="str">
            <v>VIGOTA EM MADEIRA: 6 X 16 CM</v>
          </cell>
          <cell r="C413" t="str">
            <v>M</v>
          </cell>
          <cell r="D413">
            <v>4.67</v>
          </cell>
        </row>
        <row r="414">
          <cell r="A414">
            <v>21228</v>
          </cell>
          <cell r="B414" t="str">
            <v>TUBOS E CONEX.INST.HIDRO-SAN.CASA QUIM.PAD.ANTIGO</v>
          </cell>
          <cell r="C414" t="str">
            <v>VB</v>
          </cell>
          <cell r="D414">
            <v>215.13</v>
          </cell>
        </row>
        <row r="415">
          <cell r="A415">
            <v>21229</v>
          </cell>
          <cell r="B415" t="str">
            <v>TUBOS E CONEX.INST.HIDRO-SAN.CASA CLOR.PAD.ANTIGO</v>
          </cell>
          <cell r="C415" t="str">
            <v>VB</v>
          </cell>
          <cell r="D415">
            <v>34.31</v>
          </cell>
        </row>
        <row r="416">
          <cell r="A416">
            <v>21300</v>
          </cell>
          <cell r="B416" t="str">
            <v>CURVA 90G MBV DN 150</v>
          </cell>
          <cell r="C416" t="str">
            <v>UN</v>
          </cell>
          <cell r="D416">
            <v>10</v>
          </cell>
        </row>
        <row r="417">
          <cell r="A417">
            <v>21301</v>
          </cell>
          <cell r="B417" t="str">
            <v>CURVA 90G MBV DN 200</v>
          </cell>
          <cell r="C417" t="str">
            <v>UN</v>
          </cell>
          <cell r="D417">
            <v>17.329999999999998</v>
          </cell>
        </row>
        <row r="418">
          <cell r="A418">
            <v>21302</v>
          </cell>
          <cell r="B418" t="str">
            <v>CURVA 90G MBV DN 250</v>
          </cell>
          <cell r="C418" t="str">
            <v>UN</v>
          </cell>
          <cell r="D418">
            <v>31.68</v>
          </cell>
        </row>
        <row r="419">
          <cell r="A419">
            <v>21303</v>
          </cell>
          <cell r="B419" t="str">
            <v>CURVA 90G MBV DN 300</v>
          </cell>
          <cell r="C419" t="str">
            <v>UN</v>
          </cell>
          <cell r="D419">
            <v>109.85</v>
          </cell>
        </row>
        <row r="420">
          <cell r="A420">
            <v>21304</v>
          </cell>
          <cell r="B420" t="str">
            <v>TE MBV DN 150</v>
          </cell>
          <cell r="C420" t="str">
            <v>UN</v>
          </cell>
          <cell r="D420">
            <v>8.2899999999999991</v>
          </cell>
        </row>
        <row r="421">
          <cell r="A421">
            <v>21305</v>
          </cell>
          <cell r="B421" t="str">
            <v>TE MBV DN 200</v>
          </cell>
          <cell r="C421" t="str">
            <v>UN</v>
          </cell>
          <cell r="D421">
            <v>11.12</v>
          </cell>
        </row>
        <row r="422">
          <cell r="A422">
            <v>21306</v>
          </cell>
          <cell r="B422" t="str">
            <v>TE MBV DN 250</v>
          </cell>
          <cell r="C422" t="str">
            <v>UN</v>
          </cell>
          <cell r="D422">
            <v>30.48</v>
          </cell>
        </row>
        <row r="423">
          <cell r="A423">
            <v>21307</v>
          </cell>
          <cell r="B423" t="str">
            <v>TE MBV DN 300</v>
          </cell>
          <cell r="C423" t="str">
            <v>UN</v>
          </cell>
          <cell r="D423">
            <v>84.74</v>
          </cell>
        </row>
        <row r="424">
          <cell r="A424">
            <v>21308</v>
          </cell>
          <cell r="B424" t="str">
            <v>GRAXA LUBRIFICANTE</v>
          </cell>
          <cell r="C424" t="str">
            <v>KG</v>
          </cell>
          <cell r="D424">
            <v>10</v>
          </cell>
        </row>
        <row r="426">
          <cell r="B426" t="str">
            <v>3000 MATERIAL HIDRAULICO</v>
          </cell>
        </row>
        <row r="428">
          <cell r="B428" t="str">
            <v>8000 EQUIPAMENTOS</v>
          </cell>
        </row>
        <row r="430">
          <cell r="A430">
            <v>80001</v>
          </cell>
          <cell r="B430" t="str">
            <v>BATE ESTACAS LEVE</v>
          </cell>
          <cell r="C430" t="str">
            <v>H</v>
          </cell>
          <cell r="D430">
            <v>25.57</v>
          </cell>
        </row>
        <row r="431">
          <cell r="A431">
            <v>80002</v>
          </cell>
          <cell r="B431" t="str">
            <v>BETONEIRA 320 L</v>
          </cell>
          <cell r="C431" t="str">
            <v>H</v>
          </cell>
          <cell r="D431">
            <v>1.81</v>
          </cell>
        </row>
        <row r="432">
          <cell r="A432">
            <v>80003</v>
          </cell>
          <cell r="B432" t="str">
            <v>BOMBA SPV 2"</v>
          </cell>
          <cell r="C432" t="str">
            <v>H</v>
          </cell>
          <cell r="D432">
            <v>1.77</v>
          </cell>
        </row>
        <row r="433">
          <cell r="A433">
            <v>80004</v>
          </cell>
          <cell r="B433" t="str">
            <v>BOMBA SPV 3"</v>
          </cell>
          <cell r="C433" t="str">
            <v>H</v>
          </cell>
          <cell r="D433">
            <v>1.88</v>
          </cell>
        </row>
        <row r="434">
          <cell r="A434">
            <v>80005</v>
          </cell>
          <cell r="B434" t="str">
            <v>CALDEIRA</v>
          </cell>
          <cell r="C434" t="str">
            <v>H</v>
          </cell>
          <cell r="D434">
            <v>10.84</v>
          </cell>
        </row>
        <row r="435">
          <cell r="A435">
            <v>80006</v>
          </cell>
          <cell r="B435" t="str">
            <v>CAMINHAO BASCULANTE</v>
          </cell>
          <cell r="C435" t="str">
            <v>H</v>
          </cell>
          <cell r="D435">
            <v>36.979999999999997</v>
          </cell>
        </row>
        <row r="436">
          <cell r="A436">
            <v>80007</v>
          </cell>
          <cell r="B436" t="str">
            <v>CAMINHAO BASCULANTE</v>
          </cell>
          <cell r="C436" t="str">
            <v>HI</v>
          </cell>
          <cell r="D436">
            <v>36.979999999999997</v>
          </cell>
        </row>
        <row r="437">
          <cell r="A437">
            <v>80008</v>
          </cell>
          <cell r="B437" t="str">
            <v>CAMINHAO BASCULANTE 5 M3</v>
          </cell>
          <cell r="C437" t="str">
            <v>H</v>
          </cell>
          <cell r="D437">
            <v>36.979999999999997</v>
          </cell>
        </row>
        <row r="438">
          <cell r="A438">
            <v>80009</v>
          </cell>
          <cell r="B438" t="str">
            <v>CAMINHAO BASCULANTE 5 M3</v>
          </cell>
          <cell r="C438" t="str">
            <v>HI</v>
          </cell>
          <cell r="D438">
            <v>36.979999999999997</v>
          </cell>
        </row>
        <row r="439">
          <cell r="A439">
            <v>80010</v>
          </cell>
          <cell r="B439" t="str">
            <v>CAMINHAO BASCULANTE MB - 1313 - 6M3</v>
          </cell>
          <cell r="C439" t="str">
            <v>H</v>
          </cell>
          <cell r="D439">
            <v>36.979999999999997</v>
          </cell>
        </row>
        <row r="440">
          <cell r="A440">
            <v>80011</v>
          </cell>
          <cell r="B440" t="str">
            <v>CAMINHAO BASCULANTE MB - 1313 - 6M3</v>
          </cell>
          <cell r="C440" t="str">
            <v>HI</v>
          </cell>
          <cell r="D440">
            <v>36.979999999999997</v>
          </cell>
        </row>
        <row r="441">
          <cell r="A441">
            <v>80012</v>
          </cell>
          <cell r="B441" t="str">
            <v>CAMINHAO CARROCERIA</v>
          </cell>
          <cell r="C441" t="str">
            <v>H</v>
          </cell>
          <cell r="D441">
            <v>30.96</v>
          </cell>
        </row>
        <row r="442">
          <cell r="A442">
            <v>80013</v>
          </cell>
          <cell r="B442" t="str">
            <v>CAMINHAO CARROCERIA (FORD F-11.000)</v>
          </cell>
          <cell r="C442" t="str">
            <v>H</v>
          </cell>
          <cell r="D442">
            <v>30.96</v>
          </cell>
        </row>
        <row r="443">
          <cell r="A443">
            <v>80014</v>
          </cell>
          <cell r="B443" t="str">
            <v>CAMINHAO CARROCERIA (FORD F-11.000) L-1313-48</v>
          </cell>
          <cell r="C443" t="str">
            <v>H</v>
          </cell>
          <cell r="D443">
            <v>30.96</v>
          </cell>
        </row>
        <row r="444">
          <cell r="A444">
            <v>80015</v>
          </cell>
          <cell r="B444" t="str">
            <v>CAMINHAO CARROCERIA 5 TON.</v>
          </cell>
          <cell r="C444" t="str">
            <v>H</v>
          </cell>
          <cell r="D444">
            <v>30.96</v>
          </cell>
        </row>
        <row r="445">
          <cell r="A445">
            <v>80016</v>
          </cell>
          <cell r="B445" t="str">
            <v>CAMINHAO CARROCERIA 7 TON.</v>
          </cell>
          <cell r="C445" t="str">
            <v>H</v>
          </cell>
          <cell r="D445">
            <v>30.96</v>
          </cell>
        </row>
        <row r="446">
          <cell r="A446">
            <v>80017</v>
          </cell>
          <cell r="B446" t="str">
            <v>CAMINHAO CARROCERIA 8 TON.</v>
          </cell>
          <cell r="C446" t="str">
            <v>H</v>
          </cell>
          <cell r="D446">
            <v>31.04</v>
          </cell>
        </row>
        <row r="447">
          <cell r="A447">
            <v>80018</v>
          </cell>
          <cell r="B447" t="str">
            <v>CAMINHAO C/MUNCK</v>
          </cell>
          <cell r="C447" t="str">
            <v>H</v>
          </cell>
          <cell r="D447">
            <v>55.83</v>
          </cell>
        </row>
        <row r="448">
          <cell r="A448">
            <v>80019</v>
          </cell>
          <cell r="B448" t="str">
            <v>CAMINHAO C/MUNCK 2 TON</v>
          </cell>
          <cell r="C448" t="str">
            <v>H</v>
          </cell>
          <cell r="D448">
            <v>55.83</v>
          </cell>
        </row>
        <row r="449">
          <cell r="A449">
            <v>80020</v>
          </cell>
          <cell r="B449" t="str">
            <v>CAMINHAO PIPA MB LK 1513</v>
          </cell>
          <cell r="C449" t="str">
            <v>H</v>
          </cell>
          <cell r="D449">
            <v>30.53</v>
          </cell>
        </row>
        <row r="450">
          <cell r="A450">
            <v>80021</v>
          </cell>
          <cell r="B450" t="str">
            <v>CAMINHAO TANQUE 6.000 L</v>
          </cell>
          <cell r="C450" t="str">
            <v>H</v>
          </cell>
          <cell r="D450">
            <v>30.53</v>
          </cell>
        </row>
        <row r="451">
          <cell r="A451">
            <v>80022</v>
          </cell>
          <cell r="B451" t="str">
            <v>CAMINHAO TANQUE 6.000 L CHEVROLET D-653</v>
          </cell>
          <cell r="C451" t="str">
            <v>H</v>
          </cell>
          <cell r="D451">
            <v>30.53</v>
          </cell>
        </row>
        <row r="452">
          <cell r="A452">
            <v>80023</v>
          </cell>
          <cell r="B452" t="str">
            <v>CAMINHAO TANQUE 6.000 L CHEVROLET D-653</v>
          </cell>
          <cell r="C452" t="str">
            <v>HI</v>
          </cell>
          <cell r="D452">
            <v>30.53</v>
          </cell>
        </row>
        <row r="453">
          <cell r="A453">
            <v>80024</v>
          </cell>
          <cell r="B453" t="str">
            <v>CAMINHAO TANQUE P/AGUA MB-1313 10.000 PIPA</v>
          </cell>
          <cell r="C453" t="str">
            <v>H</v>
          </cell>
          <cell r="D453">
            <v>30.62</v>
          </cell>
        </row>
        <row r="454">
          <cell r="A454">
            <v>80025</v>
          </cell>
          <cell r="B454" t="str">
            <v>CARREGADEIRA TIPO CLARK MICHIGAN 75-III</v>
          </cell>
          <cell r="C454" t="str">
            <v>H</v>
          </cell>
          <cell r="D454">
            <v>26.3</v>
          </cell>
        </row>
        <row r="455">
          <cell r="A455">
            <v>80026</v>
          </cell>
          <cell r="B455" t="str">
            <v>CAV. MEC. C/CARRETA DE 25 TON.</v>
          </cell>
          <cell r="C455" t="str">
            <v>H</v>
          </cell>
          <cell r="D455">
            <v>56.35</v>
          </cell>
        </row>
        <row r="456">
          <cell r="A456">
            <v>80027</v>
          </cell>
          <cell r="B456" t="str">
            <v>CONJ. OXIACETILENO</v>
          </cell>
          <cell r="C456" t="str">
            <v>H</v>
          </cell>
          <cell r="D456">
            <v>1.1499999999999999</v>
          </cell>
        </row>
        <row r="457">
          <cell r="A457">
            <v>80028</v>
          </cell>
          <cell r="B457" t="str">
            <v>COMPACTADOR CLORIZONI-SAPO T.C.</v>
          </cell>
          <cell r="C457" t="str">
            <v>H</v>
          </cell>
          <cell r="D457">
            <v>3.08</v>
          </cell>
        </row>
        <row r="458">
          <cell r="A458">
            <v>80029</v>
          </cell>
          <cell r="B458" t="str">
            <v>COMPACTADOR CM - 20</v>
          </cell>
          <cell r="C458" t="str">
            <v>H</v>
          </cell>
          <cell r="D458">
            <v>6.28</v>
          </cell>
        </row>
        <row r="459">
          <cell r="A459">
            <v>80030</v>
          </cell>
          <cell r="B459" t="str">
            <v>COMPACTADOR CM - 20 CS - 15 AGRALE</v>
          </cell>
          <cell r="C459" t="str">
            <v>H</v>
          </cell>
          <cell r="D459">
            <v>5.28</v>
          </cell>
        </row>
        <row r="460">
          <cell r="A460">
            <v>80031</v>
          </cell>
          <cell r="B460" t="str">
            <v>COMPACTADOR CS - 15 AGRALE</v>
          </cell>
          <cell r="C460" t="str">
            <v>H</v>
          </cell>
          <cell r="D460">
            <v>5.28</v>
          </cell>
        </row>
        <row r="461">
          <cell r="A461">
            <v>80032</v>
          </cell>
          <cell r="B461" t="str">
            <v>COMPACTADOR DE PLACAS VIBR.</v>
          </cell>
          <cell r="C461" t="str">
            <v>H</v>
          </cell>
          <cell r="D461">
            <v>6.28</v>
          </cell>
        </row>
        <row r="462">
          <cell r="A462">
            <v>80033</v>
          </cell>
          <cell r="B462" t="str">
            <v>COMPACTADOR DE PLACAS VIBR. CM-20</v>
          </cell>
          <cell r="C462" t="str">
            <v>H</v>
          </cell>
          <cell r="D462">
            <v>6.28</v>
          </cell>
        </row>
        <row r="463">
          <cell r="A463">
            <v>80034</v>
          </cell>
          <cell r="B463" t="str">
            <v>COMPACTADOR MYKASA - MTR - 80</v>
          </cell>
          <cell r="C463" t="str">
            <v>H</v>
          </cell>
          <cell r="D463">
            <v>6.28</v>
          </cell>
        </row>
        <row r="464">
          <cell r="A464">
            <v>80035</v>
          </cell>
          <cell r="B464" t="str">
            <v>COMPRESSOR</v>
          </cell>
          <cell r="C464" t="str">
            <v>H</v>
          </cell>
          <cell r="D464">
            <v>17.97</v>
          </cell>
        </row>
        <row r="465">
          <cell r="A465">
            <v>80036</v>
          </cell>
          <cell r="B465" t="str">
            <v>COMPACTADOR MR-80</v>
          </cell>
          <cell r="C465" t="str">
            <v>H</v>
          </cell>
          <cell r="D465">
            <v>6.28</v>
          </cell>
        </row>
        <row r="466">
          <cell r="A466">
            <v>80037</v>
          </cell>
          <cell r="B466" t="str">
            <v>COMPRESSOR 250 PCM</v>
          </cell>
          <cell r="C466" t="str">
            <v>H</v>
          </cell>
          <cell r="D466">
            <v>17.97</v>
          </cell>
        </row>
        <row r="467">
          <cell r="A467">
            <v>80038</v>
          </cell>
          <cell r="B467" t="str">
            <v>COMPRESSOR 275 PCM</v>
          </cell>
          <cell r="C467" t="str">
            <v>H</v>
          </cell>
          <cell r="D467">
            <v>17.97</v>
          </cell>
        </row>
        <row r="468">
          <cell r="A468">
            <v>80039</v>
          </cell>
          <cell r="B468" t="str">
            <v>COMPRESSOR 275 PCM</v>
          </cell>
          <cell r="C468" t="str">
            <v>HI</v>
          </cell>
          <cell r="D468">
            <v>17.97</v>
          </cell>
        </row>
        <row r="469">
          <cell r="A469">
            <v>80040</v>
          </cell>
          <cell r="B469" t="str">
            <v>CTD (KG/M)</v>
          </cell>
          <cell r="C469" t="str">
            <v>GM</v>
          </cell>
          <cell r="D469">
            <v>0.01</v>
          </cell>
        </row>
        <row r="470">
          <cell r="A470">
            <v>80041</v>
          </cell>
          <cell r="B470" t="str">
            <v>DOSADOR</v>
          </cell>
          <cell r="C470" t="str">
            <v>%</v>
          </cell>
          <cell r="D470">
            <v>0</v>
          </cell>
        </row>
        <row r="471">
          <cell r="A471">
            <v>80042</v>
          </cell>
          <cell r="B471" t="str">
            <v>ESCAVADEIRA</v>
          </cell>
          <cell r="C471" t="str">
            <v>H</v>
          </cell>
          <cell r="D471">
            <v>22</v>
          </cell>
        </row>
        <row r="472">
          <cell r="A472">
            <v>80043</v>
          </cell>
          <cell r="B472" t="str">
            <v>ESCAVADEIRA A CABO BUCYRUS 34 JC MOD 22 B</v>
          </cell>
          <cell r="C472" t="str">
            <v>H</v>
          </cell>
          <cell r="D472">
            <v>65.209999999999994</v>
          </cell>
        </row>
        <row r="473">
          <cell r="A473">
            <v>80044</v>
          </cell>
          <cell r="B473" t="str">
            <v>ESCAVADEIRA FIAT S-90</v>
          </cell>
          <cell r="C473" t="str">
            <v>H</v>
          </cell>
          <cell r="D473">
            <v>62.22</v>
          </cell>
        </row>
        <row r="474">
          <cell r="A474">
            <v>80045</v>
          </cell>
          <cell r="B474" t="str">
            <v>GERADOR</v>
          </cell>
          <cell r="C474" t="str">
            <v>H</v>
          </cell>
          <cell r="D474">
            <v>7.13</v>
          </cell>
        </row>
        <row r="475">
          <cell r="A475">
            <v>80046</v>
          </cell>
          <cell r="B475" t="str">
            <v>GERADOR  5 KVA</v>
          </cell>
          <cell r="C475" t="str">
            <v>H</v>
          </cell>
          <cell r="D475">
            <v>2.88</v>
          </cell>
        </row>
        <row r="476">
          <cell r="A476">
            <v>80047</v>
          </cell>
          <cell r="B476" t="str">
            <v>GERADOR 20 KVA</v>
          </cell>
          <cell r="C476" t="str">
            <v>H</v>
          </cell>
          <cell r="D476">
            <v>3.46</v>
          </cell>
        </row>
        <row r="477">
          <cell r="A477">
            <v>80048</v>
          </cell>
          <cell r="B477" t="str">
            <v>GERADOR 40 KVA</v>
          </cell>
          <cell r="C477" t="str">
            <v>H</v>
          </cell>
          <cell r="D477">
            <v>6.71</v>
          </cell>
        </row>
        <row r="478">
          <cell r="A478">
            <v>80049</v>
          </cell>
          <cell r="B478" t="str">
            <v>GUINCHO</v>
          </cell>
          <cell r="C478" t="str">
            <v>H</v>
          </cell>
          <cell r="D478">
            <v>18.8</v>
          </cell>
        </row>
        <row r="479">
          <cell r="A479">
            <v>80050</v>
          </cell>
          <cell r="B479" t="str">
            <v>GUINCHO - GUINDASTE</v>
          </cell>
          <cell r="C479" t="str">
            <v>H</v>
          </cell>
          <cell r="D479">
            <v>18.8</v>
          </cell>
        </row>
        <row r="480">
          <cell r="A480">
            <v>80051</v>
          </cell>
          <cell r="B480" t="str">
            <v>GUINCHO T</v>
          </cell>
          <cell r="C480" t="str">
            <v>H</v>
          </cell>
          <cell r="D480">
            <v>18.8</v>
          </cell>
        </row>
        <row r="481">
          <cell r="A481">
            <v>80052</v>
          </cell>
          <cell r="B481" t="str">
            <v>GUINDASTE 9 TON</v>
          </cell>
          <cell r="C481" t="str">
            <v>H</v>
          </cell>
          <cell r="D481">
            <v>32.35</v>
          </cell>
        </row>
        <row r="482">
          <cell r="A482">
            <v>80053</v>
          </cell>
          <cell r="B482" t="str">
            <v>GUISTANTE GALION</v>
          </cell>
          <cell r="C482" t="str">
            <v>H</v>
          </cell>
          <cell r="D482">
            <v>137.65</v>
          </cell>
        </row>
        <row r="483">
          <cell r="A483">
            <v>80054</v>
          </cell>
          <cell r="B483" t="str">
            <v>GUINDASTE GALION 15 TON.</v>
          </cell>
          <cell r="C483" t="str">
            <v>H</v>
          </cell>
          <cell r="D483">
            <v>137.65</v>
          </cell>
        </row>
        <row r="484">
          <cell r="A484">
            <v>80055</v>
          </cell>
          <cell r="B484" t="str">
            <v>GUINDASTE HWB- GALION 9 TON.</v>
          </cell>
          <cell r="C484" t="str">
            <v>H</v>
          </cell>
          <cell r="D484">
            <v>32.35</v>
          </cell>
        </row>
        <row r="485">
          <cell r="A485">
            <v>80056</v>
          </cell>
          <cell r="B485" t="str">
            <v>IRRIGADEIRA</v>
          </cell>
          <cell r="C485" t="str">
            <v>H</v>
          </cell>
          <cell r="D485">
            <v>1.99</v>
          </cell>
        </row>
        <row r="486">
          <cell r="A486">
            <v>80057</v>
          </cell>
          <cell r="B486" t="str">
            <v>JATO DE AREIA 250 L</v>
          </cell>
          <cell r="C486" t="str">
            <v>H</v>
          </cell>
          <cell r="D486">
            <v>1.38</v>
          </cell>
        </row>
        <row r="487">
          <cell r="A487">
            <v>80058</v>
          </cell>
          <cell r="B487" t="str">
            <v>MAQUINA DE CARPINTARIA</v>
          </cell>
          <cell r="C487" t="str">
            <v>H</v>
          </cell>
          <cell r="D487">
            <v>0.67</v>
          </cell>
        </row>
        <row r="488">
          <cell r="A488">
            <v>80059</v>
          </cell>
          <cell r="B488" t="str">
            <v>MAQUINA DE DOBRAR NEOCONDE CA 50 1 1/2 ''</v>
          </cell>
          <cell r="C488" t="str">
            <v>H</v>
          </cell>
          <cell r="D488">
            <v>0.67</v>
          </cell>
        </row>
        <row r="489">
          <cell r="A489">
            <v>80060</v>
          </cell>
          <cell r="B489" t="str">
            <v>MAQUINA DE CORTAR FERRO SOGEMAT 50</v>
          </cell>
          <cell r="C489" t="str">
            <v>H</v>
          </cell>
          <cell r="D489">
            <v>0.67</v>
          </cell>
        </row>
        <row r="490">
          <cell r="A490">
            <v>80061</v>
          </cell>
          <cell r="B490" t="str">
            <v>MAQUINA DE SOLDA 375 A</v>
          </cell>
          <cell r="C490" t="str">
            <v>H</v>
          </cell>
          <cell r="D490">
            <v>14.14</v>
          </cell>
        </row>
        <row r="491">
          <cell r="A491">
            <v>80062</v>
          </cell>
          <cell r="B491" t="str">
            <v>MARTELETE</v>
          </cell>
          <cell r="C491" t="str">
            <v>H</v>
          </cell>
          <cell r="D491">
            <v>5.66</v>
          </cell>
        </row>
        <row r="492">
          <cell r="A492">
            <v>80063</v>
          </cell>
          <cell r="B492" t="str">
            <v>MARTELETE TEX 21</v>
          </cell>
          <cell r="C492" t="str">
            <v>H</v>
          </cell>
          <cell r="D492">
            <v>5.66</v>
          </cell>
        </row>
        <row r="493">
          <cell r="A493">
            <v>80064</v>
          </cell>
          <cell r="B493" t="str">
            <v>MARTELETE TEX 31</v>
          </cell>
          <cell r="C493" t="str">
            <v>H</v>
          </cell>
          <cell r="D493">
            <v>5.66</v>
          </cell>
        </row>
        <row r="494">
          <cell r="A494">
            <v>80065</v>
          </cell>
          <cell r="B494" t="str">
            <v>MOTONIVELADORA</v>
          </cell>
          <cell r="C494" t="str">
            <v>H</v>
          </cell>
          <cell r="D494">
            <v>51.43</v>
          </cell>
        </row>
        <row r="495">
          <cell r="A495">
            <v>80066</v>
          </cell>
          <cell r="B495" t="str">
            <v>MOTONIVELADORA CAT - 120</v>
          </cell>
          <cell r="C495" t="str">
            <v>H</v>
          </cell>
          <cell r="D495">
            <v>51.43</v>
          </cell>
        </row>
        <row r="496">
          <cell r="A496">
            <v>80067</v>
          </cell>
          <cell r="B496" t="str">
            <v>MUNCK 2 TON</v>
          </cell>
          <cell r="C496" t="str">
            <v>H</v>
          </cell>
          <cell r="D496">
            <v>6.24</v>
          </cell>
        </row>
        <row r="497">
          <cell r="A497">
            <v>80068</v>
          </cell>
          <cell r="B497" t="str">
            <v>PA CARREGADEIRA</v>
          </cell>
          <cell r="C497" t="str">
            <v>H</v>
          </cell>
          <cell r="D497">
            <v>26.3</v>
          </cell>
        </row>
        <row r="498">
          <cell r="A498">
            <v>80069</v>
          </cell>
          <cell r="B498" t="str">
            <v>PERFURATRIZ SH - 21</v>
          </cell>
          <cell r="C498" t="str">
            <v>H</v>
          </cell>
          <cell r="D498">
            <v>2.6</v>
          </cell>
        </row>
        <row r="499">
          <cell r="A499">
            <v>80070</v>
          </cell>
          <cell r="B499" t="str">
            <v>RETROESCAVADEIRA</v>
          </cell>
          <cell r="C499" t="str">
            <v>H</v>
          </cell>
          <cell r="D499">
            <v>31.54</v>
          </cell>
        </row>
        <row r="500">
          <cell r="A500">
            <v>80071</v>
          </cell>
          <cell r="B500" t="str">
            <v>RETROESCAVADEIRA CASE 580H</v>
          </cell>
          <cell r="C500" t="str">
            <v>H</v>
          </cell>
          <cell r="D500">
            <v>31.54</v>
          </cell>
        </row>
        <row r="501">
          <cell r="A501">
            <v>80072</v>
          </cell>
          <cell r="B501" t="str">
            <v>ROLO DE PNEUS</v>
          </cell>
          <cell r="C501" t="str">
            <v>H</v>
          </cell>
          <cell r="D501">
            <v>45.47</v>
          </cell>
        </row>
        <row r="502">
          <cell r="A502">
            <v>80073</v>
          </cell>
          <cell r="B502" t="str">
            <v>ROLO PE DE CARNEIRO</v>
          </cell>
          <cell r="C502" t="str">
            <v>H</v>
          </cell>
          <cell r="D502">
            <v>35.86</v>
          </cell>
        </row>
        <row r="503">
          <cell r="A503">
            <v>80074</v>
          </cell>
          <cell r="B503" t="str">
            <v>ROLO PE DE CARNEIRO AUTO PROP. DYNAPAC CA 25 PD</v>
          </cell>
          <cell r="C503" t="str">
            <v>H</v>
          </cell>
          <cell r="D503">
            <v>32.840000000000003</v>
          </cell>
        </row>
        <row r="504">
          <cell r="A504">
            <v>80075</v>
          </cell>
          <cell r="B504" t="str">
            <v>ROMPEDOR TEX-31</v>
          </cell>
          <cell r="C504" t="str">
            <v>H</v>
          </cell>
          <cell r="D504">
            <v>5.66</v>
          </cell>
        </row>
        <row r="505">
          <cell r="A505">
            <v>80076</v>
          </cell>
          <cell r="B505" t="str">
            <v>TRATOR CAT D-6</v>
          </cell>
          <cell r="C505" t="str">
            <v>H</v>
          </cell>
          <cell r="D505">
            <v>60.24</v>
          </cell>
        </row>
        <row r="506">
          <cell r="A506">
            <v>80077</v>
          </cell>
          <cell r="B506" t="str">
            <v>TRATOR DE PNEUS E GRADE DISCO  (CRT + GRADE)</v>
          </cell>
          <cell r="C506" t="str">
            <v>H</v>
          </cell>
          <cell r="D506">
            <v>22.72</v>
          </cell>
        </row>
        <row r="507">
          <cell r="A507">
            <v>80078</v>
          </cell>
          <cell r="B507" t="str">
            <v>VIBRADOR DE IMERSAO AAS - 46</v>
          </cell>
          <cell r="C507" t="str">
            <v>H</v>
          </cell>
          <cell r="D507">
            <v>0.84</v>
          </cell>
        </row>
        <row r="508">
          <cell r="A508">
            <v>80079</v>
          </cell>
          <cell r="B508" t="str">
            <v>BATE ESTACAS LEVE</v>
          </cell>
          <cell r="C508" t="str">
            <v>HI</v>
          </cell>
          <cell r="D508">
            <v>25.57</v>
          </cell>
        </row>
        <row r="509">
          <cell r="A509">
            <v>80080</v>
          </cell>
          <cell r="B509" t="str">
            <v>GUINDASTE GALION 15TON</v>
          </cell>
          <cell r="C509" t="str">
            <v>HI</v>
          </cell>
          <cell r="D509">
            <v>59.18</v>
          </cell>
        </row>
        <row r="510">
          <cell r="A510">
            <v>80081</v>
          </cell>
          <cell r="B510" t="str">
            <v>MUNCK 2 TON</v>
          </cell>
          <cell r="C510" t="str">
            <v>HI</v>
          </cell>
          <cell r="D510">
            <v>6.24</v>
          </cell>
        </row>
        <row r="511">
          <cell r="A511">
            <v>80082</v>
          </cell>
          <cell r="B511" t="str">
            <v>MAQUINA DE SOLDA 375 A</v>
          </cell>
          <cell r="C511" t="str">
            <v>HI</v>
          </cell>
          <cell r="D511">
            <v>14.14</v>
          </cell>
        </row>
        <row r="512">
          <cell r="A512">
            <v>80083</v>
          </cell>
          <cell r="B512" t="str">
            <v>MAÇARICO</v>
          </cell>
          <cell r="C512" t="str">
            <v>H</v>
          </cell>
          <cell r="D512">
            <v>0</v>
          </cell>
        </row>
        <row r="513">
          <cell r="A513">
            <v>80084</v>
          </cell>
          <cell r="B513" t="str">
            <v>TEODOLITO LEITURA DIRETA 1",6",20" (MEDIA)</v>
          </cell>
          <cell r="C513" t="str">
            <v>H</v>
          </cell>
          <cell r="D513">
            <v>3.65</v>
          </cell>
        </row>
        <row r="514">
          <cell r="A514">
            <v>80085</v>
          </cell>
          <cell r="B514" t="str">
            <v>GUINDASTE BANTAN 20 TON.</v>
          </cell>
          <cell r="C514" t="str">
            <v>H</v>
          </cell>
          <cell r="D514">
            <v>159.96</v>
          </cell>
        </row>
        <row r="515">
          <cell r="A515">
            <v>80086</v>
          </cell>
          <cell r="B515" t="str">
            <v>GUINDASTE BANTAN 20 TON.</v>
          </cell>
          <cell r="C515" t="str">
            <v>HI</v>
          </cell>
          <cell r="D515">
            <v>159.96</v>
          </cell>
        </row>
        <row r="516">
          <cell r="A516">
            <v>80087</v>
          </cell>
          <cell r="B516" t="str">
            <v>TRATOR DE PNEUS E GRADE DE DISCO</v>
          </cell>
          <cell r="C516" t="str">
            <v>HI</v>
          </cell>
          <cell r="D516">
            <v>9.77</v>
          </cell>
        </row>
        <row r="517">
          <cell r="A517">
            <v>80088</v>
          </cell>
          <cell r="B517" t="str">
            <v>MOTONIVELADORA CAT 120</v>
          </cell>
          <cell r="C517" t="str">
            <v>HI</v>
          </cell>
          <cell r="D517">
            <v>22.11</v>
          </cell>
        </row>
        <row r="518">
          <cell r="A518">
            <v>80089</v>
          </cell>
          <cell r="B518" t="str">
            <v>ROLO DE ACO VIBRATORIO</v>
          </cell>
          <cell r="C518" t="str">
            <v>HI</v>
          </cell>
          <cell r="D518">
            <v>15.43</v>
          </cell>
        </row>
        <row r="519">
          <cell r="A519">
            <v>80090</v>
          </cell>
          <cell r="B519" t="str">
            <v>CAMINHAO TANQUE - CAP.= 10000 LITROS</v>
          </cell>
          <cell r="C519" t="str">
            <v>HI</v>
          </cell>
          <cell r="D519">
            <v>13.17</v>
          </cell>
        </row>
        <row r="520">
          <cell r="A520">
            <v>80091</v>
          </cell>
          <cell r="B520" t="str">
            <v>TAMPA DE CONCRETO PARA CAIXA DE LIGACAO</v>
          </cell>
          <cell r="C520" t="str">
            <v>UN</v>
          </cell>
          <cell r="D520">
            <v>0</v>
          </cell>
        </row>
        <row r="521">
          <cell r="A521">
            <v>80092</v>
          </cell>
          <cell r="B521" t="str">
            <v>TRATOR CAT - D8 LAMINA</v>
          </cell>
          <cell r="C521" t="str">
            <v>H</v>
          </cell>
          <cell r="D521">
            <v>160.21</v>
          </cell>
        </row>
        <row r="522">
          <cell r="A522">
            <v>80093</v>
          </cell>
          <cell r="B522" t="str">
            <v>COMPRESSOR PORTATIL 335 PCM</v>
          </cell>
          <cell r="C522" t="str">
            <v>H</v>
          </cell>
          <cell r="D522">
            <v>25.16</v>
          </cell>
        </row>
        <row r="523">
          <cell r="A523">
            <v>80094</v>
          </cell>
          <cell r="B523" t="str">
            <v>MOTOESCAVOTRANSPORTADOR (MOTOESCRAPER CAT-621-R)</v>
          </cell>
          <cell r="C523" t="str">
            <v>H</v>
          </cell>
          <cell r="D523">
            <v>146.36000000000001</v>
          </cell>
        </row>
        <row r="524">
          <cell r="A524">
            <v>80095</v>
          </cell>
          <cell r="B524" t="str">
            <v>TRATOR CAT D-8 - PUSHER</v>
          </cell>
          <cell r="C524" t="str">
            <v>H</v>
          </cell>
          <cell r="D524">
            <v>160.21</v>
          </cell>
        </row>
        <row r="525">
          <cell r="A525">
            <v>80096</v>
          </cell>
          <cell r="B525" t="str">
            <v>TRATOR DE ESTEIRAS CAT D8-L - C/RIPPER</v>
          </cell>
          <cell r="C525" t="str">
            <v>H</v>
          </cell>
          <cell r="D525">
            <v>160.21</v>
          </cell>
        </row>
        <row r="526">
          <cell r="A526">
            <v>80097</v>
          </cell>
          <cell r="B526" t="str">
            <v>CAMINHAO BASCULANTE 6 M3 MB LK-1618/42</v>
          </cell>
          <cell r="C526" t="str">
            <v>H</v>
          </cell>
          <cell r="D526">
            <v>45.83</v>
          </cell>
        </row>
        <row r="527">
          <cell r="A527">
            <v>80098</v>
          </cell>
          <cell r="B527" t="str">
            <v>CAMINHAO BASCULANTE 10 M3 VOLVO/SCANIA</v>
          </cell>
          <cell r="C527" t="str">
            <v>H</v>
          </cell>
          <cell r="D527">
            <v>68.63</v>
          </cell>
        </row>
        <row r="528">
          <cell r="A528">
            <v>80099</v>
          </cell>
          <cell r="B528" t="str">
            <v>CAMINHAO BASCULANTE 22T RANDOM RK-424</v>
          </cell>
          <cell r="C528" t="str">
            <v>H</v>
          </cell>
          <cell r="D528">
            <v>88.22</v>
          </cell>
        </row>
        <row r="530">
          <cell r="B530" t="str">
            <v>81000 MATERIAL HIDRAULICO F0F0</v>
          </cell>
        </row>
        <row r="532">
          <cell r="A532">
            <v>81001</v>
          </cell>
          <cell r="B532" t="str">
            <v>TUBO F0F0 JE CL K-9 1,00M DN 50</v>
          </cell>
          <cell r="C532" t="str">
            <v>M</v>
          </cell>
          <cell r="D532">
            <v>19.29</v>
          </cell>
        </row>
        <row r="533">
          <cell r="A533">
            <v>81002</v>
          </cell>
          <cell r="B533" t="str">
            <v>TUBO F0F0 JE CL K-9 1,00M DN 75</v>
          </cell>
          <cell r="C533" t="str">
            <v>M</v>
          </cell>
          <cell r="D533">
            <v>58.35</v>
          </cell>
        </row>
        <row r="534">
          <cell r="A534">
            <v>81003</v>
          </cell>
          <cell r="B534" t="str">
            <v>TUBO F0F0 JE CL K-9 1,00M DN 100</v>
          </cell>
          <cell r="C534" t="str">
            <v>M</v>
          </cell>
          <cell r="D534">
            <v>66.239999999999995</v>
          </cell>
        </row>
        <row r="535">
          <cell r="A535">
            <v>81004</v>
          </cell>
          <cell r="B535" t="str">
            <v>TUBO F0F0 JE CL K-9 1,00M DN 150</v>
          </cell>
          <cell r="C535" t="str">
            <v>M</v>
          </cell>
          <cell r="D535">
            <v>91.7</v>
          </cell>
        </row>
        <row r="536">
          <cell r="A536">
            <v>81005</v>
          </cell>
          <cell r="B536" t="str">
            <v>TUBO F0F0 JE CL K-9 1,00M DN 200</v>
          </cell>
          <cell r="C536" t="str">
            <v>M</v>
          </cell>
          <cell r="D536">
            <v>123.24</v>
          </cell>
        </row>
        <row r="537">
          <cell r="A537">
            <v>81006</v>
          </cell>
          <cell r="B537" t="str">
            <v>TUBO F0F0 JE CL K-9 1,00M DN 250</v>
          </cell>
          <cell r="C537" t="str">
            <v>M</v>
          </cell>
          <cell r="D537">
            <v>161.18</v>
          </cell>
        </row>
        <row r="538">
          <cell r="A538">
            <v>81007</v>
          </cell>
          <cell r="B538" t="str">
            <v>TUBO F0F0 JE CL K-9 1,00M DN 300</v>
          </cell>
          <cell r="C538" t="str">
            <v>M</v>
          </cell>
          <cell r="D538">
            <v>203.14</v>
          </cell>
        </row>
        <row r="539">
          <cell r="A539">
            <v>81008</v>
          </cell>
          <cell r="B539" t="str">
            <v>TUBO F0F0 JE CL K-9 1,00M DN 400</v>
          </cell>
          <cell r="C539" t="str">
            <v>M</v>
          </cell>
          <cell r="D539">
            <v>315.91000000000003</v>
          </cell>
        </row>
        <row r="540">
          <cell r="A540">
            <v>81009</v>
          </cell>
          <cell r="B540" t="str">
            <v>TUBO F0F0 JE CL K-9 1,00M DN 500</v>
          </cell>
          <cell r="C540" t="str">
            <v>M</v>
          </cell>
          <cell r="D540">
            <v>431.56</v>
          </cell>
        </row>
        <row r="541">
          <cell r="A541">
            <v>81010</v>
          </cell>
          <cell r="B541" t="str">
            <v>TUBO F0F0 JE CL K-9 1,00M DN 600</v>
          </cell>
          <cell r="C541" t="str">
            <v>M</v>
          </cell>
          <cell r="D541">
            <v>562.63</v>
          </cell>
        </row>
        <row r="542">
          <cell r="A542">
            <v>81011</v>
          </cell>
          <cell r="B542" t="str">
            <v>TUBO F0F0 JE CL K-9 1,00M DN 700</v>
          </cell>
          <cell r="C542" t="str">
            <v>M</v>
          </cell>
          <cell r="D542">
            <v>677.96</v>
          </cell>
        </row>
        <row r="543">
          <cell r="A543">
            <v>81012</v>
          </cell>
          <cell r="B543" t="str">
            <v>TUBO F0F0 JE CL K-9 1,00M DN 800</v>
          </cell>
          <cell r="C543" t="str">
            <v>M</v>
          </cell>
          <cell r="D543">
            <v>832.08</v>
          </cell>
        </row>
        <row r="544">
          <cell r="A544">
            <v>81013</v>
          </cell>
          <cell r="B544" t="str">
            <v>TUBO F0F0 JE CL K-9 1,00M DN 900</v>
          </cell>
          <cell r="C544" t="str">
            <v>M</v>
          </cell>
          <cell r="D544">
            <v>999.9</v>
          </cell>
        </row>
        <row r="545">
          <cell r="A545">
            <v>81014</v>
          </cell>
          <cell r="B545" t="str">
            <v>TUBO F0F0 JE CL K-9 1,00M DN 1000</v>
          </cell>
          <cell r="C545" t="str">
            <v>M</v>
          </cell>
          <cell r="D545">
            <v>1182.2</v>
          </cell>
        </row>
        <row r="546">
          <cell r="A546">
            <v>81015</v>
          </cell>
          <cell r="B546" t="str">
            <v>TUBO F0F0 JE CL K-9 1,00M DN 1200</v>
          </cell>
          <cell r="C546" t="str">
            <v>M</v>
          </cell>
          <cell r="D546">
            <v>1593.15</v>
          </cell>
        </row>
        <row r="547">
          <cell r="A547">
            <v>81016</v>
          </cell>
          <cell r="B547" t="str">
            <v>TUBO F0F0 JE CL K-7 1,00M DN 100</v>
          </cell>
          <cell r="C547" t="str">
            <v>M</v>
          </cell>
          <cell r="D547">
            <v>36.61</v>
          </cell>
        </row>
        <row r="548">
          <cell r="A548">
            <v>81017</v>
          </cell>
          <cell r="B548" t="str">
            <v>TUBO F0F0 JE CL K-7 1,00M DN 150</v>
          </cell>
          <cell r="C548" t="str">
            <v>M</v>
          </cell>
          <cell r="D548">
            <v>78.290000000000006</v>
          </cell>
        </row>
        <row r="549">
          <cell r="A549">
            <v>81018</v>
          </cell>
          <cell r="B549" t="str">
            <v>TUBO F0F0 JE CL K-7 1,00M DN 200</v>
          </cell>
          <cell r="C549" t="str">
            <v>M</v>
          </cell>
          <cell r="D549">
            <v>105.62</v>
          </cell>
        </row>
        <row r="550">
          <cell r="A550">
            <v>81019</v>
          </cell>
          <cell r="B550" t="str">
            <v>TUBO F0F0 JE CL K-7 1,00M DN 250</v>
          </cell>
          <cell r="C550" t="str">
            <v>M</v>
          </cell>
          <cell r="D550">
            <v>135.63</v>
          </cell>
        </row>
        <row r="551">
          <cell r="A551">
            <v>81020</v>
          </cell>
          <cell r="B551" t="str">
            <v>TUBO F0F0 JE CL K-7 1,00M DN 300</v>
          </cell>
          <cell r="C551" t="str">
            <v>M</v>
          </cell>
          <cell r="D551">
            <v>167.37</v>
          </cell>
        </row>
        <row r="552">
          <cell r="A552">
            <v>81021</v>
          </cell>
          <cell r="B552" t="str">
            <v>TUBO F0F0 JE CL K-7 1,00M DN 400</v>
          </cell>
          <cell r="C552" t="str">
            <v>M</v>
          </cell>
          <cell r="D552">
            <v>261.42</v>
          </cell>
        </row>
        <row r="553">
          <cell r="A553">
            <v>81022</v>
          </cell>
          <cell r="B553" t="str">
            <v>TUBO F0F0 JE CL K-7 1,00M DN 500</v>
          </cell>
          <cell r="C553" t="str">
            <v>M</v>
          </cell>
          <cell r="D553">
            <v>355.14</v>
          </cell>
        </row>
        <row r="554">
          <cell r="A554">
            <v>81023</v>
          </cell>
          <cell r="B554" t="str">
            <v>TUBO F0F0 JE CL K-7 1,00M DN 600</v>
          </cell>
          <cell r="C554" t="str">
            <v>M</v>
          </cell>
          <cell r="D554">
            <v>461.25</v>
          </cell>
        </row>
        <row r="555">
          <cell r="A555">
            <v>81024</v>
          </cell>
          <cell r="B555" t="str">
            <v>TUBO F0F0 JE CL K-7 1,00M DN 700</v>
          </cell>
          <cell r="C555" t="str">
            <v>M</v>
          </cell>
          <cell r="D555">
            <v>557.19000000000005</v>
          </cell>
        </row>
        <row r="556">
          <cell r="A556">
            <v>81025</v>
          </cell>
          <cell r="B556" t="str">
            <v>TUBO F0F0 JE CL K-7 1,00M DN 800</v>
          </cell>
          <cell r="C556" t="str">
            <v>M</v>
          </cell>
          <cell r="D556">
            <v>685.62</v>
          </cell>
        </row>
        <row r="557">
          <cell r="A557">
            <v>81026</v>
          </cell>
          <cell r="B557" t="str">
            <v>TUBO F0F0 JE CL K-7 1,00M DN 900</v>
          </cell>
          <cell r="C557" t="str">
            <v>M</v>
          </cell>
          <cell r="D557">
            <v>818.89</v>
          </cell>
        </row>
        <row r="558">
          <cell r="A558">
            <v>81027</v>
          </cell>
          <cell r="B558" t="str">
            <v>TUBO F0F0 JE CL K-7 1,00M DN 1000</v>
          </cell>
          <cell r="C558" t="str">
            <v>M</v>
          </cell>
          <cell r="D558">
            <v>967.14</v>
          </cell>
        </row>
        <row r="559">
          <cell r="A559">
            <v>81028</v>
          </cell>
          <cell r="B559" t="str">
            <v>TUBO F0F0 JE CL K-7 1,00M DN 1200</v>
          </cell>
          <cell r="C559" t="str">
            <v>M</v>
          </cell>
          <cell r="D559">
            <v>1300.57</v>
          </cell>
        </row>
        <row r="560">
          <cell r="A560">
            <v>81029</v>
          </cell>
          <cell r="B560" t="str">
            <v>CURVA 90G F0F0 JE DN 50</v>
          </cell>
          <cell r="C560" t="str">
            <v>UN</v>
          </cell>
          <cell r="D560">
            <v>38.43</v>
          </cell>
        </row>
        <row r="561">
          <cell r="A561">
            <v>81030</v>
          </cell>
          <cell r="B561" t="str">
            <v>CURVA 90G F0F0 JE DN 75</v>
          </cell>
          <cell r="C561" t="str">
            <v>UN</v>
          </cell>
          <cell r="D561">
            <v>58.86</v>
          </cell>
        </row>
        <row r="562">
          <cell r="A562">
            <v>81031</v>
          </cell>
          <cell r="B562" t="str">
            <v>CURVA 90G F0F0 JE DN 100</v>
          </cell>
          <cell r="C562" t="str">
            <v>UN</v>
          </cell>
          <cell r="D562">
            <v>76.23</v>
          </cell>
        </row>
        <row r="563">
          <cell r="A563">
            <v>81032</v>
          </cell>
          <cell r="B563" t="str">
            <v>CURVA 90G F0F0 JE DN 150</v>
          </cell>
          <cell r="C563" t="str">
            <v>UN</v>
          </cell>
          <cell r="D563">
            <v>141.15</v>
          </cell>
        </row>
        <row r="564">
          <cell r="A564">
            <v>81033</v>
          </cell>
          <cell r="B564" t="str">
            <v>CURVA 90G F0F0 JE DN 200</v>
          </cell>
          <cell r="C564" t="str">
            <v>UN</v>
          </cell>
          <cell r="D564">
            <v>235.42</v>
          </cell>
        </row>
        <row r="565">
          <cell r="A565">
            <v>81034</v>
          </cell>
          <cell r="B565" t="str">
            <v>CURVA 90G F0F0 JE DN 250</v>
          </cell>
          <cell r="C565" t="str">
            <v>UN</v>
          </cell>
          <cell r="D565">
            <v>333.98</v>
          </cell>
        </row>
        <row r="566">
          <cell r="A566">
            <v>81035</v>
          </cell>
          <cell r="B566" t="str">
            <v>CURVA 90G F0F0 JE DN 300</v>
          </cell>
          <cell r="C566" t="str">
            <v>UN</v>
          </cell>
          <cell r="D566">
            <v>513.89</v>
          </cell>
        </row>
        <row r="567">
          <cell r="A567">
            <v>81036</v>
          </cell>
          <cell r="B567" t="str">
            <v>CURVA 90G F0F0 JE DN 400</v>
          </cell>
          <cell r="C567" t="str">
            <v>UN</v>
          </cell>
          <cell r="D567">
            <v>865.96</v>
          </cell>
        </row>
        <row r="568">
          <cell r="A568">
            <v>81037</v>
          </cell>
          <cell r="B568" t="str">
            <v>CURVA 90G F0F0 JE DN 500</v>
          </cell>
          <cell r="C568" t="str">
            <v>UN</v>
          </cell>
          <cell r="D568">
            <v>1480.33</v>
          </cell>
        </row>
        <row r="569">
          <cell r="A569">
            <v>81038</v>
          </cell>
          <cell r="B569" t="str">
            <v>CURVA 90G F0F0 JE DN 600</v>
          </cell>
          <cell r="C569" t="str">
            <v>UN</v>
          </cell>
          <cell r="D569">
            <v>2056.23</v>
          </cell>
        </row>
        <row r="570">
          <cell r="A570">
            <v>81039</v>
          </cell>
          <cell r="B570" t="str">
            <v>CURVA 45G F0F0 JE DN 50</v>
          </cell>
          <cell r="C570" t="str">
            <v>UN</v>
          </cell>
          <cell r="D570">
            <v>37.479999999999997</v>
          </cell>
        </row>
        <row r="571">
          <cell r="A571">
            <v>81040</v>
          </cell>
          <cell r="B571" t="str">
            <v>CURVA 45G F0F0 JE DN 75</v>
          </cell>
          <cell r="C571" t="str">
            <v>UN</v>
          </cell>
          <cell r="D571">
            <v>49.78</v>
          </cell>
        </row>
        <row r="572">
          <cell r="A572">
            <v>81041</v>
          </cell>
          <cell r="B572" t="str">
            <v>CURVA 45G F0F0 JE DN 100</v>
          </cell>
          <cell r="C572" t="str">
            <v>UN</v>
          </cell>
          <cell r="D572">
            <v>70.66</v>
          </cell>
        </row>
        <row r="573">
          <cell r="A573">
            <v>81042</v>
          </cell>
          <cell r="B573" t="str">
            <v>CURVA 45G F0F0 JE DN 150</v>
          </cell>
          <cell r="C573" t="str">
            <v>UN</v>
          </cell>
          <cell r="D573">
            <v>123.52</v>
          </cell>
        </row>
        <row r="574">
          <cell r="A574">
            <v>81043</v>
          </cell>
          <cell r="B574" t="str">
            <v>CURVA 45G F0F0 JE DN 200</v>
          </cell>
          <cell r="C574" t="str">
            <v>UN</v>
          </cell>
          <cell r="D574">
            <v>196.32</v>
          </cell>
        </row>
        <row r="575">
          <cell r="A575">
            <v>81044</v>
          </cell>
          <cell r="B575" t="str">
            <v>CURVA 45G F0F0 JE DN 250</v>
          </cell>
          <cell r="C575" t="str">
            <v>UN</v>
          </cell>
          <cell r="D575">
            <v>264.92</v>
          </cell>
        </row>
        <row r="576">
          <cell r="A576">
            <v>81045</v>
          </cell>
          <cell r="B576" t="str">
            <v>CURVA 45G F0F0 JE DN 300</v>
          </cell>
          <cell r="C576" t="str">
            <v>UN</v>
          </cell>
          <cell r="D576">
            <v>406.61</v>
          </cell>
        </row>
        <row r="577">
          <cell r="A577">
            <v>81046</v>
          </cell>
          <cell r="B577" t="str">
            <v>CURVA 45G F0F0 JE DN 400</v>
          </cell>
          <cell r="C577" t="str">
            <v>UN</v>
          </cell>
          <cell r="D577">
            <v>614.78</v>
          </cell>
        </row>
        <row r="578">
          <cell r="A578">
            <v>81047</v>
          </cell>
          <cell r="B578" t="str">
            <v>CURVA 45G F0F0 JE DN 500</v>
          </cell>
          <cell r="C578" t="str">
            <v>UN</v>
          </cell>
          <cell r="D578">
            <v>1140.23</v>
          </cell>
        </row>
        <row r="579">
          <cell r="A579">
            <v>81048</v>
          </cell>
          <cell r="B579" t="str">
            <v>CURVA 45G F0F0 JE DN 600</v>
          </cell>
          <cell r="C579" t="str">
            <v>UN</v>
          </cell>
          <cell r="D579">
            <v>1976.48</v>
          </cell>
        </row>
        <row r="580">
          <cell r="A580">
            <v>81049</v>
          </cell>
          <cell r="B580" t="str">
            <v>CURVA 22G30' F0F0 JE DN 50</v>
          </cell>
          <cell r="C580" t="str">
            <v>UN</v>
          </cell>
          <cell r="D580">
            <v>36.92</v>
          </cell>
        </row>
        <row r="581">
          <cell r="A581">
            <v>81050</v>
          </cell>
          <cell r="B581" t="str">
            <v>CURVA 22G30' F0F0 JE DN 75</v>
          </cell>
          <cell r="C581" t="str">
            <v>UN</v>
          </cell>
          <cell r="D581">
            <v>47.89</v>
          </cell>
        </row>
        <row r="582">
          <cell r="A582">
            <v>81051</v>
          </cell>
          <cell r="B582" t="str">
            <v>CURVA 22G30' F0F0 JE DN 100</v>
          </cell>
          <cell r="C582" t="str">
            <v>UN</v>
          </cell>
          <cell r="D582">
            <v>65.44</v>
          </cell>
        </row>
        <row r="583">
          <cell r="A583">
            <v>81052</v>
          </cell>
          <cell r="B583" t="str">
            <v>CURVA 22G30' F0F0 JE DN 150</v>
          </cell>
          <cell r="C583" t="str">
            <v>UN</v>
          </cell>
          <cell r="D583">
            <v>115.05</v>
          </cell>
        </row>
        <row r="584">
          <cell r="A584">
            <v>81053</v>
          </cell>
          <cell r="B584" t="str">
            <v>CURVA 22G30' F0F0 JE DN 200</v>
          </cell>
          <cell r="C584" t="str">
            <v>UN</v>
          </cell>
          <cell r="D584">
            <v>157.43</v>
          </cell>
        </row>
        <row r="585">
          <cell r="A585">
            <v>81054</v>
          </cell>
          <cell r="B585" t="str">
            <v>CURVA 22G30' F0F0 JE DN 250</v>
          </cell>
          <cell r="C585" t="str">
            <v>UN</v>
          </cell>
          <cell r="D585">
            <v>271.73</v>
          </cell>
        </row>
        <row r="586">
          <cell r="A586">
            <v>81055</v>
          </cell>
          <cell r="B586" t="str">
            <v>CURVA 22G30' F0F0 JE DN 300</v>
          </cell>
          <cell r="C586" t="str">
            <v>UN</v>
          </cell>
          <cell r="D586">
            <v>306.72000000000003</v>
          </cell>
        </row>
        <row r="587">
          <cell r="A587">
            <v>81056</v>
          </cell>
          <cell r="B587" t="str">
            <v>CURVA 22G30' F0F0 JE DN 400</v>
          </cell>
          <cell r="C587" t="str">
            <v>UN</v>
          </cell>
          <cell r="D587">
            <v>551.29</v>
          </cell>
        </row>
        <row r="588">
          <cell r="A588">
            <v>81057</v>
          </cell>
          <cell r="B588" t="str">
            <v>CURVA 22G30' F0F0 JE DN 500</v>
          </cell>
          <cell r="C588" t="str">
            <v>UN</v>
          </cell>
          <cell r="D588">
            <v>710.35</v>
          </cell>
        </row>
        <row r="589">
          <cell r="A589">
            <v>81058</v>
          </cell>
          <cell r="B589" t="str">
            <v>CURVA 22G30' F0F0 JE DN 600</v>
          </cell>
          <cell r="C589" t="str">
            <v>UN</v>
          </cell>
          <cell r="D589" t="str">
            <v>1 705,93</v>
          </cell>
        </row>
        <row r="590">
          <cell r="A590">
            <v>81059</v>
          </cell>
          <cell r="B590" t="str">
            <v>CURVA 11G15' F0F0 JE DN 300</v>
          </cell>
          <cell r="C590" t="str">
            <v>UN</v>
          </cell>
          <cell r="D590">
            <v>188.37</v>
          </cell>
        </row>
        <row r="591">
          <cell r="A591">
            <v>81060</v>
          </cell>
          <cell r="B591" t="str">
            <v>CURVA 11G15' F0F0 JE DN 400</v>
          </cell>
          <cell r="C591" t="str">
            <v>UN</v>
          </cell>
          <cell r="D591">
            <v>487.93</v>
          </cell>
        </row>
        <row r="592">
          <cell r="A592">
            <v>81061</v>
          </cell>
          <cell r="B592" t="str">
            <v>CURVA 11G15' F0F0 JE DN 500</v>
          </cell>
          <cell r="C592" t="str">
            <v>UN</v>
          </cell>
          <cell r="D592">
            <v>668.45</v>
          </cell>
        </row>
        <row r="593">
          <cell r="A593">
            <v>81062</v>
          </cell>
          <cell r="B593" t="str">
            <v>CURVA 11G15' F0F0 JE DN 600</v>
          </cell>
          <cell r="C593" t="str">
            <v>UN</v>
          </cell>
          <cell r="D593">
            <v>961.99</v>
          </cell>
        </row>
        <row r="594">
          <cell r="A594">
            <v>81063</v>
          </cell>
          <cell r="B594" t="str">
            <v>CRUZETA F0F0 JE DN 50 X 50</v>
          </cell>
          <cell r="C594" t="str">
            <v>UN</v>
          </cell>
          <cell r="D594">
            <v>74.16</v>
          </cell>
        </row>
        <row r="595">
          <cell r="A595">
            <v>81064</v>
          </cell>
          <cell r="B595" t="str">
            <v>CRUZETA F0F0 JE DN 75 X 50</v>
          </cell>
          <cell r="C595" t="str">
            <v>UN</v>
          </cell>
          <cell r="D595">
            <v>106.08</v>
          </cell>
        </row>
        <row r="596">
          <cell r="A596">
            <v>81065</v>
          </cell>
          <cell r="B596" t="str">
            <v>CRUZETA F0F0 JE DN 75 X 75</v>
          </cell>
          <cell r="C596" t="str">
            <v>UN</v>
          </cell>
          <cell r="D596">
            <v>99.51</v>
          </cell>
        </row>
        <row r="597">
          <cell r="A597">
            <v>81066</v>
          </cell>
          <cell r="B597" t="str">
            <v>CRUZETA F0F0 JE DN 100 X 50</v>
          </cell>
          <cell r="C597" t="str">
            <v>UN</v>
          </cell>
          <cell r="D597">
            <v>102.18</v>
          </cell>
        </row>
        <row r="598">
          <cell r="A598">
            <v>81067</v>
          </cell>
          <cell r="B598" t="str">
            <v>CRUZETA F0F0 JE DN 100 X 75</v>
          </cell>
          <cell r="C598" t="str">
            <v>UN</v>
          </cell>
          <cell r="D598">
            <v>111.6</v>
          </cell>
        </row>
        <row r="599">
          <cell r="A599">
            <v>81068</v>
          </cell>
          <cell r="B599" t="str">
            <v>CRUZETA F0F0 JE DN 100 X 100</v>
          </cell>
          <cell r="C599" t="str">
            <v>UN</v>
          </cell>
          <cell r="D599">
            <v>131.53</v>
          </cell>
        </row>
        <row r="600">
          <cell r="A600">
            <v>81069</v>
          </cell>
          <cell r="B600" t="str">
            <v>CRUZETA F0F0 JE DN 150 X 50</v>
          </cell>
          <cell r="C600" t="str">
            <v>UN</v>
          </cell>
          <cell r="D600">
            <v>139.62</v>
          </cell>
        </row>
        <row r="601">
          <cell r="A601">
            <v>81070</v>
          </cell>
          <cell r="B601" t="str">
            <v>CRUZETA F0F0 JE DN 150 X 75</v>
          </cell>
          <cell r="C601" t="str">
            <v>UN</v>
          </cell>
          <cell r="D601">
            <v>195.77</v>
          </cell>
        </row>
        <row r="602">
          <cell r="A602">
            <v>81071</v>
          </cell>
          <cell r="B602" t="str">
            <v>CRUZETA F0F0 JE DN 150 X 100</v>
          </cell>
          <cell r="C602" t="str">
            <v>UN</v>
          </cell>
          <cell r="D602">
            <v>215.56</v>
          </cell>
        </row>
        <row r="603">
          <cell r="A603">
            <v>81072</v>
          </cell>
          <cell r="B603" t="str">
            <v>CRUZETA F0F0 JE DN 150 X 150</v>
          </cell>
          <cell r="C603" t="str">
            <v>UN</v>
          </cell>
          <cell r="D603">
            <v>281.58999999999997</v>
          </cell>
        </row>
        <row r="604">
          <cell r="A604">
            <v>81073</v>
          </cell>
          <cell r="B604" t="str">
            <v>CRUZETA F0F0 JE DN 200 X 50</v>
          </cell>
          <cell r="C604" t="str">
            <v>UN</v>
          </cell>
          <cell r="D604">
            <v>179.5</v>
          </cell>
        </row>
        <row r="605">
          <cell r="A605">
            <v>81074</v>
          </cell>
          <cell r="B605" t="str">
            <v>CRUZETA F0F0 JE DN 200 X 75</v>
          </cell>
          <cell r="C605" t="str">
            <v>UN</v>
          </cell>
          <cell r="D605">
            <v>244.85</v>
          </cell>
        </row>
        <row r="606">
          <cell r="A606">
            <v>81075</v>
          </cell>
          <cell r="B606" t="str">
            <v>CRUZETA F0F0 JE DN 200 X 100</v>
          </cell>
          <cell r="C606" t="str">
            <v>UN</v>
          </cell>
          <cell r="D606">
            <v>283.45999999999998</v>
          </cell>
        </row>
        <row r="607">
          <cell r="A607">
            <v>81076</v>
          </cell>
          <cell r="B607" t="str">
            <v>CRUZETA F0F0 JE DN 200 X 200</v>
          </cell>
          <cell r="C607" t="str">
            <v>UN</v>
          </cell>
          <cell r="D607">
            <v>379.78</v>
          </cell>
        </row>
        <row r="608">
          <cell r="A608">
            <v>81077</v>
          </cell>
          <cell r="B608" t="str">
            <v>CRUZETA F0F0 JE DN 250 X 50</v>
          </cell>
          <cell r="C608" t="str">
            <v>UN</v>
          </cell>
          <cell r="D608">
            <v>382.45</v>
          </cell>
        </row>
        <row r="609">
          <cell r="A609">
            <v>81078</v>
          </cell>
          <cell r="B609" t="str">
            <v>CRUZETA F0F0 JE DN 250 X 75</v>
          </cell>
          <cell r="C609" t="str">
            <v>UN</v>
          </cell>
          <cell r="D609">
            <v>402.65</v>
          </cell>
        </row>
        <row r="610">
          <cell r="A610">
            <v>81079</v>
          </cell>
          <cell r="B610" t="str">
            <v>CRUZETA F0F0 JE DN 250 X 100</v>
          </cell>
          <cell r="C610" t="str">
            <v>UN</v>
          </cell>
          <cell r="D610">
            <v>430.28</v>
          </cell>
        </row>
        <row r="611">
          <cell r="A611">
            <v>81080</v>
          </cell>
          <cell r="B611" t="str">
            <v>CRUZETA F0F0 JE DN 250 X 250</v>
          </cell>
          <cell r="C611" t="str">
            <v>UN</v>
          </cell>
          <cell r="D611">
            <v>505.21</v>
          </cell>
        </row>
        <row r="612">
          <cell r="A612">
            <v>81081</v>
          </cell>
          <cell r="B612" t="str">
            <v>CRUZETA F0F0 JE DN 300 X 75</v>
          </cell>
          <cell r="C612" t="str">
            <v>UN</v>
          </cell>
          <cell r="D612">
            <v>382.11</v>
          </cell>
        </row>
        <row r="613">
          <cell r="A613">
            <v>81082</v>
          </cell>
          <cell r="B613" t="str">
            <v>CRUZETA F0F0 JE DN 300 X 100</v>
          </cell>
          <cell r="C613" t="str">
            <v>UN</v>
          </cell>
          <cell r="D613">
            <v>408.56</v>
          </cell>
        </row>
        <row r="614">
          <cell r="A614">
            <v>81083</v>
          </cell>
          <cell r="B614" t="str">
            <v>CRUZETA F0F0 JE DN 300 X 200</v>
          </cell>
          <cell r="C614" t="str">
            <v>UN</v>
          </cell>
          <cell r="D614">
            <v>532.77</v>
          </cell>
        </row>
        <row r="615">
          <cell r="A615">
            <v>81084</v>
          </cell>
          <cell r="B615" t="str">
            <v>CRUZETA F0F0 JE DN 300 X 300</v>
          </cell>
          <cell r="C615" t="str">
            <v>UN</v>
          </cell>
          <cell r="D615">
            <v>663.03</v>
          </cell>
        </row>
        <row r="616">
          <cell r="A616">
            <v>81085</v>
          </cell>
          <cell r="B616" t="str">
            <v>CRUZETA F0F0 JE DN 400 X 75</v>
          </cell>
          <cell r="C616" t="str">
            <v>UN</v>
          </cell>
          <cell r="D616">
            <v>537.94000000000005</v>
          </cell>
        </row>
        <row r="617">
          <cell r="A617">
            <v>81086</v>
          </cell>
          <cell r="B617" t="str">
            <v>CRUZETA F0F0 JE DN 400 X 100</v>
          </cell>
          <cell r="C617" t="str">
            <v>UN</v>
          </cell>
          <cell r="D617">
            <v>710.62</v>
          </cell>
        </row>
        <row r="618">
          <cell r="A618">
            <v>81087</v>
          </cell>
          <cell r="B618" t="str">
            <v>CRUZETA F0F0 JE DN 400 X 200</v>
          </cell>
          <cell r="C618" t="str">
            <v>UN</v>
          </cell>
          <cell r="D618">
            <v>695.54</v>
          </cell>
        </row>
        <row r="619">
          <cell r="A619">
            <v>81088</v>
          </cell>
          <cell r="B619" t="str">
            <v>CRUZETA F0F0 JE DN 400 X 300</v>
          </cell>
          <cell r="C619" t="str">
            <v>UN</v>
          </cell>
          <cell r="D619">
            <v>1062.54</v>
          </cell>
        </row>
        <row r="620">
          <cell r="A620">
            <v>81089</v>
          </cell>
          <cell r="B620" t="str">
            <v>CRUZETA F0F0 JE DN 400 X 400</v>
          </cell>
          <cell r="C620" t="str">
            <v>UN</v>
          </cell>
          <cell r="D620">
            <v>1347.19</v>
          </cell>
        </row>
        <row r="621">
          <cell r="A621">
            <v>81090</v>
          </cell>
          <cell r="B621" t="str">
            <v>CRUZETA F0F0 JE DN 500 X 75</v>
          </cell>
          <cell r="C621" t="str">
            <v>UN</v>
          </cell>
          <cell r="D621">
            <v>1359.59</v>
          </cell>
        </row>
        <row r="622">
          <cell r="A622">
            <v>81091</v>
          </cell>
          <cell r="B622" t="str">
            <v>CRUZETA F0F0 JE DN 500 X 100</v>
          </cell>
          <cell r="C622" t="str">
            <v>UN</v>
          </cell>
          <cell r="D622">
            <v>981.91</v>
          </cell>
        </row>
        <row r="623">
          <cell r="A623">
            <v>81092</v>
          </cell>
          <cell r="B623" t="str">
            <v>CRUZETA F0F0 JE DN 500 X 200</v>
          </cell>
          <cell r="C623" t="str">
            <v>UN</v>
          </cell>
          <cell r="D623">
            <v>1099.8399999999999</v>
          </cell>
        </row>
        <row r="624">
          <cell r="A624">
            <v>81093</v>
          </cell>
          <cell r="B624" t="str">
            <v>CRUZETA F0F0 JE DN 500 X 300</v>
          </cell>
          <cell r="C624" t="str">
            <v>UN</v>
          </cell>
          <cell r="D624">
            <v>2288.48</v>
          </cell>
        </row>
        <row r="625">
          <cell r="A625">
            <v>81094</v>
          </cell>
          <cell r="B625" t="str">
            <v>CRUZETA F0F0 JE DN 500 X 500</v>
          </cell>
          <cell r="C625" t="str">
            <v>UN</v>
          </cell>
          <cell r="D625">
            <v>2684.96</v>
          </cell>
        </row>
        <row r="626">
          <cell r="A626">
            <v>81095</v>
          </cell>
          <cell r="B626" t="str">
            <v>CRUZETA F0F0 JE DN 600 X 75</v>
          </cell>
          <cell r="C626" t="str">
            <v>UN</v>
          </cell>
          <cell r="D626">
            <v>1706.2</v>
          </cell>
        </row>
        <row r="627">
          <cell r="A627">
            <v>81096</v>
          </cell>
          <cell r="B627" t="str">
            <v>CRUZETA F0F0 JE DN 600 X 100</v>
          </cell>
          <cell r="C627" t="str">
            <v>UN</v>
          </cell>
          <cell r="D627">
            <v>1785.85</v>
          </cell>
        </row>
        <row r="628">
          <cell r="A628">
            <v>81097</v>
          </cell>
          <cell r="B628" t="str">
            <v>CRUZETA F0F0 JE DN 600 X 200</v>
          </cell>
          <cell r="C628" t="str">
            <v>UN</v>
          </cell>
          <cell r="D628">
            <v>1961.55</v>
          </cell>
        </row>
        <row r="629">
          <cell r="A629">
            <v>81098</v>
          </cell>
          <cell r="B629" t="str">
            <v>CRUZETA F0F0 JE DN 600 X 300</v>
          </cell>
          <cell r="C629" t="str">
            <v>UN</v>
          </cell>
          <cell r="D629">
            <v>2554.61</v>
          </cell>
        </row>
        <row r="630">
          <cell r="A630">
            <v>81099</v>
          </cell>
          <cell r="B630" t="str">
            <v>CRUZETA F0F0 JE DN 600 X 400</v>
          </cell>
          <cell r="C630" t="str">
            <v>UN</v>
          </cell>
          <cell r="D630">
            <v>2762.66</v>
          </cell>
        </row>
        <row r="631">
          <cell r="A631">
            <v>81101</v>
          </cell>
          <cell r="B631" t="str">
            <v>CRUZETA F0F0 JE DN 600 X 600</v>
          </cell>
          <cell r="C631" t="str">
            <v>UN</v>
          </cell>
          <cell r="D631">
            <v>3395.17</v>
          </cell>
        </row>
        <row r="632">
          <cell r="A632">
            <v>81102</v>
          </cell>
          <cell r="B632" t="str">
            <v>TE F0F0 JE DN 50 X 50</v>
          </cell>
          <cell r="C632" t="str">
            <v>UN</v>
          </cell>
          <cell r="D632">
            <v>49.42</v>
          </cell>
        </row>
        <row r="633">
          <cell r="A633">
            <v>81103</v>
          </cell>
          <cell r="B633" t="str">
            <v>TE F0F0 JE DN 75 X 50</v>
          </cell>
          <cell r="C633" t="str">
            <v>UN</v>
          </cell>
          <cell r="D633">
            <v>59.21</v>
          </cell>
        </row>
        <row r="634">
          <cell r="A634">
            <v>81104</v>
          </cell>
          <cell r="B634" t="str">
            <v>TE F0F0 JE DN 75 X 75</v>
          </cell>
          <cell r="C634" t="str">
            <v>UN</v>
          </cell>
          <cell r="D634">
            <v>71.16</v>
          </cell>
        </row>
        <row r="635">
          <cell r="A635">
            <v>81105</v>
          </cell>
          <cell r="B635" t="str">
            <v>TE F0F0 JE DN 100 X 50</v>
          </cell>
          <cell r="C635" t="str">
            <v>UN</v>
          </cell>
          <cell r="D635">
            <v>101.33</v>
          </cell>
        </row>
        <row r="636">
          <cell r="A636">
            <v>81106</v>
          </cell>
          <cell r="B636" t="str">
            <v>TE F0F0 JE DN 100 X 75</v>
          </cell>
          <cell r="C636" t="str">
            <v>UN</v>
          </cell>
          <cell r="D636">
            <v>106.39</v>
          </cell>
        </row>
        <row r="637">
          <cell r="A637">
            <v>81107</v>
          </cell>
          <cell r="B637" t="str">
            <v>TE F0F0 JE DN 100 X 100</v>
          </cell>
          <cell r="C637" t="str">
            <v>UN</v>
          </cell>
          <cell r="D637">
            <v>117.33</v>
          </cell>
        </row>
        <row r="638">
          <cell r="A638">
            <v>81108</v>
          </cell>
          <cell r="B638" t="str">
            <v>TE F0F0 JE DN 150 X 50</v>
          </cell>
          <cell r="C638" t="str">
            <v>UN</v>
          </cell>
          <cell r="D638">
            <v>138.13999999999999</v>
          </cell>
        </row>
        <row r="639">
          <cell r="A639">
            <v>81109</v>
          </cell>
          <cell r="B639" t="str">
            <v>TE F0F0 JE DN 150 X 75</v>
          </cell>
          <cell r="C639" t="str">
            <v>UN</v>
          </cell>
          <cell r="D639">
            <v>143.34</v>
          </cell>
        </row>
        <row r="640">
          <cell r="A640">
            <v>81110</v>
          </cell>
          <cell r="B640" t="str">
            <v>TE F0F0 JE DN 150 X 100</v>
          </cell>
          <cell r="C640" t="str">
            <v>UN</v>
          </cell>
          <cell r="D640">
            <v>156.41999999999999</v>
          </cell>
        </row>
        <row r="641">
          <cell r="A641">
            <v>81111</v>
          </cell>
          <cell r="B641" t="str">
            <v>TE F0F0 JE DN 150 X 150</v>
          </cell>
          <cell r="C641" t="str">
            <v>UN</v>
          </cell>
          <cell r="D641">
            <v>185.68</v>
          </cell>
        </row>
        <row r="642">
          <cell r="A642">
            <v>81112</v>
          </cell>
          <cell r="B642" t="str">
            <v>TE F0F0 JE DN 200 X 50</v>
          </cell>
          <cell r="C642" t="str">
            <v>UN</v>
          </cell>
          <cell r="D642">
            <v>170.1</v>
          </cell>
        </row>
        <row r="643">
          <cell r="A643">
            <v>81113</v>
          </cell>
          <cell r="B643" t="str">
            <v>TE F0F0 JE DN 200 X 75</v>
          </cell>
          <cell r="C643" t="str">
            <v>UN</v>
          </cell>
          <cell r="D643">
            <v>189.81</v>
          </cell>
        </row>
        <row r="644">
          <cell r="A644">
            <v>81114</v>
          </cell>
          <cell r="B644" t="str">
            <v>TE F0F0 JE DN 200 X 100</v>
          </cell>
          <cell r="C644" t="str">
            <v>UN</v>
          </cell>
          <cell r="D644">
            <v>215.91</v>
          </cell>
        </row>
        <row r="645">
          <cell r="A645">
            <v>81115</v>
          </cell>
          <cell r="B645" t="str">
            <v>TE F0F0 JE DN 200 X 200</v>
          </cell>
          <cell r="C645" t="str">
            <v>UN</v>
          </cell>
          <cell r="D645">
            <v>287.35000000000002</v>
          </cell>
        </row>
        <row r="646">
          <cell r="A646">
            <v>81116</v>
          </cell>
          <cell r="B646" t="str">
            <v>TE F0F0 JE DN 250 X 50</v>
          </cell>
          <cell r="C646" t="str">
            <v>UN</v>
          </cell>
          <cell r="D646">
            <v>285.87</v>
          </cell>
        </row>
        <row r="647">
          <cell r="A647">
            <v>81117</v>
          </cell>
          <cell r="B647" t="str">
            <v>TE F0F0 JE DN 250 X 75</v>
          </cell>
          <cell r="C647" t="str">
            <v>UN</v>
          </cell>
          <cell r="D647">
            <v>278.77999999999997</v>
          </cell>
        </row>
        <row r="648">
          <cell r="A648">
            <v>81118</v>
          </cell>
          <cell r="B648" t="str">
            <v>TE F0F0 JE DN 250 X 100</v>
          </cell>
          <cell r="C648" t="str">
            <v>UN</v>
          </cell>
          <cell r="D648">
            <v>324.17</v>
          </cell>
        </row>
        <row r="649">
          <cell r="A649">
            <v>81119</v>
          </cell>
          <cell r="B649" t="str">
            <v>TE F0F0 JE DN 250 X 250</v>
          </cell>
          <cell r="C649" t="str">
            <v>UN</v>
          </cell>
          <cell r="D649">
            <v>433.06</v>
          </cell>
        </row>
        <row r="650">
          <cell r="A650">
            <v>81120</v>
          </cell>
          <cell r="B650" t="str">
            <v>TE F0F0 JE DN 300 X 75</v>
          </cell>
          <cell r="C650" t="str">
            <v>UN</v>
          </cell>
          <cell r="D650">
            <v>370.42</v>
          </cell>
        </row>
        <row r="651">
          <cell r="A651">
            <v>81121</v>
          </cell>
          <cell r="B651" t="str">
            <v>TE F0F0 JE DN 300 X 100</v>
          </cell>
          <cell r="C651" t="str">
            <v>UN</v>
          </cell>
          <cell r="D651">
            <v>395.25</v>
          </cell>
        </row>
        <row r="652">
          <cell r="A652">
            <v>81122</v>
          </cell>
          <cell r="B652" t="str">
            <v>TE F0F0 JE DN 300 X 150</v>
          </cell>
          <cell r="C652" t="str">
            <v>UN</v>
          </cell>
          <cell r="D652">
            <v>430.06</v>
          </cell>
        </row>
        <row r="653">
          <cell r="A653">
            <v>81123</v>
          </cell>
          <cell r="B653" t="str">
            <v>TE F0F0 JE DN 300 X 200</v>
          </cell>
          <cell r="C653" t="str">
            <v>UN</v>
          </cell>
          <cell r="D653">
            <v>472.02</v>
          </cell>
        </row>
        <row r="654">
          <cell r="A654">
            <v>81124</v>
          </cell>
          <cell r="B654" t="str">
            <v>TE F0F0 JE DN 300 X 250</v>
          </cell>
          <cell r="C654" t="str">
            <v>UN</v>
          </cell>
          <cell r="D654">
            <v>506.23</v>
          </cell>
        </row>
        <row r="655">
          <cell r="A655">
            <v>81125</v>
          </cell>
          <cell r="B655" t="str">
            <v>TE F0F0 JE DN 300 X 300</v>
          </cell>
          <cell r="C655" t="str">
            <v>UN</v>
          </cell>
          <cell r="D655">
            <v>582.89</v>
          </cell>
        </row>
        <row r="656">
          <cell r="A656">
            <v>81126</v>
          </cell>
          <cell r="B656" t="str">
            <v>TE F0F0 JE DN 400 X 75</v>
          </cell>
          <cell r="C656" t="str">
            <v>UN</v>
          </cell>
          <cell r="D656">
            <v>528.96</v>
          </cell>
        </row>
        <row r="657">
          <cell r="A657">
            <v>81127</v>
          </cell>
          <cell r="B657" t="str">
            <v>TE F0F0 JE DN 400 X 100</v>
          </cell>
          <cell r="C657" t="str">
            <v>UN</v>
          </cell>
          <cell r="D657">
            <v>549.65</v>
          </cell>
        </row>
        <row r="658">
          <cell r="A658">
            <v>81128</v>
          </cell>
          <cell r="B658" t="str">
            <v>TE F0F0 JE DN 400 X 200</v>
          </cell>
          <cell r="C658" t="str">
            <v>UN</v>
          </cell>
          <cell r="D658">
            <v>661.3</v>
          </cell>
        </row>
        <row r="659">
          <cell r="A659">
            <v>81129</v>
          </cell>
          <cell r="B659" t="str">
            <v>TE F0F0 JE DN 400 X 300</v>
          </cell>
          <cell r="C659" t="str">
            <v>UN</v>
          </cell>
          <cell r="D659">
            <v>752.74</v>
          </cell>
        </row>
        <row r="660">
          <cell r="A660">
            <v>81130</v>
          </cell>
          <cell r="B660" t="str">
            <v>TE F0F0 JE DN 400 X 400</v>
          </cell>
          <cell r="C660" t="str">
            <v>UN</v>
          </cell>
          <cell r="D660">
            <v>866.47</v>
          </cell>
        </row>
        <row r="661">
          <cell r="A661">
            <v>81131</v>
          </cell>
          <cell r="B661" t="str">
            <v>TE F0F0 JE DN 500 X 100</v>
          </cell>
          <cell r="C661" t="str">
            <v>UN</v>
          </cell>
          <cell r="D661">
            <v>743.83</v>
          </cell>
        </row>
        <row r="662">
          <cell r="A662">
            <v>81132</v>
          </cell>
          <cell r="B662" t="str">
            <v>TE F0F0 JE DN 500 X 200</v>
          </cell>
          <cell r="C662" t="str">
            <v>UN</v>
          </cell>
          <cell r="D662">
            <v>844.5</v>
          </cell>
        </row>
        <row r="663">
          <cell r="A663">
            <v>81133</v>
          </cell>
          <cell r="B663" t="str">
            <v>TE F0F0 JE DN 500 X 300</v>
          </cell>
          <cell r="C663" t="str">
            <v>UN</v>
          </cell>
          <cell r="D663">
            <v>1639</v>
          </cell>
        </row>
        <row r="664">
          <cell r="A664">
            <v>81134</v>
          </cell>
          <cell r="B664" t="str">
            <v>TE F0F0 JE DN 500 X 500</v>
          </cell>
          <cell r="C664" t="str">
            <v>UN</v>
          </cell>
          <cell r="D664">
            <v>1911.33</v>
          </cell>
        </row>
        <row r="665">
          <cell r="A665">
            <v>81135</v>
          </cell>
          <cell r="B665" t="str">
            <v>TE F0F0 JE DN 600 X 100</v>
          </cell>
          <cell r="C665" t="str">
            <v>UN</v>
          </cell>
          <cell r="D665">
            <v>1492.11</v>
          </cell>
        </row>
        <row r="666">
          <cell r="A666">
            <v>81136</v>
          </cell>
          <cell r="B666" t="str">
            <v>TE F0F0 JE DN 600 X 200</v>
          </cell>
          <cell r="C666" t="str">
            <v>UN</v>
          </cell>
          <cell r="D666">
            <v>1601.31</v>
          </cell>
        </row>
        <row r="667">
          <cell r="A667">
            <v>81137</v>
          </cell>
          <cell r="B667" t="str">
            <v>TE F0F0 JE DN 600 X 300</v>
          </cell>
          <cell r="C667" t="str">
            <v>UN</v>
          </cell>
          <cell r="D667">
            <v>2068.9699999999998</v>
          </cell>
        </row>
        <row r="668">
          <cell r="A668">
            <v>81138</v>
          </cell>
          <cell r="B668" t="str">
            <v>TE F0F0 JE DN 600 X 400</v>
          </cell>
          <cell r="C668" t="str">
            <v>UN</v>
          </cell>
          <cell r="D668">
            <v>2211.44</v>
          </cell>
        </row>
        <row r="669">
          <cell r="A669">
            <v>81139</v>
          </cell>
          <cell r="B669" t="str">
            <v>TE F0F0 JE DN 600 X 600</v>
          </cell>
          <cell r="C669" t="str">
            <v>UN</v>
          </cell>
          <cell r="D669">
            <v>2402.54</v>
          </cell>
        </row>
        <row r="670">
          <cell r="A670">
            <v>81140</v>
          </cell>
          <cell r="B670" t="str">
            <v>TE F0F0 JE E FLANGE DN 50 X 50</v>
          </cell>
          <cell r="C670" t="str">
            <v>UN</v>
          </cell>
          <cell r="D670">
            <v>66.540000000000006</v>
          </cell>
        </row>
        <row r="671">
          <cell r="A671">
            <v>81141</v>
          </cell>
          <cell r="B671" t="str">
            <v>TE F0F0 JE E FLANGE DN 75 X 50</v>
          </cell>
          <cell r="C671" t="str">
            <v>UN</v>
          </cell>
          <cell r="D671">
            <v>81.14</v>
          </cell>
        </row>
        <row r="672">
          <cell r="A672">
            <v>81142</v>
          </cell>
          <cell r="B672" t="str">
            <v>TE F0F0 JE E FLANGE DN 75 X 75</v>
          </cell>
          <cell r="C672" t="str">
            <v>UN</v>
          </cell>
          <cell r="D672">
            <v>91.65</v>
          </cell>
        </row>
        <row r="673">
          <cell r="A673">
            <v>81143</v>
          </cell>
          <cell r="B673" t="str">
            <v>TE F0F0 JE E FLANGE DN 100 X 50</v>
          </cell>
          <cell r="C673" t="str">
            <v>UN</v>
          </cell>
          <cell r="D673">
            <v>85.54</v>
          </cell>
        </row>
        <row r="674">
          <cell r="A674">
            <v>81144</v>
          </cell>
          <cell r="B674" t="str">
            <v>TE F0F0 JE E FLANGE DN 150 X 50</v>
          </cell>
          <cell r="C674" t="str">
            <v>UN</v>
          </cell>
          <cell r="D674">
            <v>144.37</v>
          </cell>
        </row>
        <row r="675">
          <cell r="A675">
            <v>81145</v>
          </cell>
          <cell r="B675" t="str">
            <v>TE F0F0 JE E FLANGE DN 150 X 75</v>
          </cell>
          <cell r="C675" t="str">
            <v>UN</v>
          </cell>
          <cell r="D675">
            <v>143.03</v>
          </cell>
        </row>
        <row r="676">
          <cell r="A676">
            <v>81146</v>
          </cell>
          <cell r="B676" t="str">
            <v>TE F0F0 JE E FLANGE DN 200 X 50</v>
          </cell>
          <cell r="C676" t="str">
            <v>UN</v>
          </cell>
          <cell r="D676">
            <v>189.06</v>
          </cell>
        </row>
        <row r="677">
          <cell r="A677">
            <v>81147</v>
          </cell>
          <cell r="B677" t="str">
            <v>TE F0F0 JE E FLANGE DN 200 X 75</v>
          </cell>
          <cell r="C677" t="str">
            <v>UN</v>
          </cell>
          <cell r="D677">
            <v>195.67</v>
          </cell>
        </row>
        <row r="678">
          <cell r="A678">
            <v>81148</v>
          </cell>
          <cell r="B678" t="str">
            <v>TE F0F0 JE E FLANGE DN 200 X 100</v>
          </cell>
          <cell r="C678" t="str">
            <v>UN</v>
          </cell>
          <cell r="D678">
            <v>209.19</v>
          </cell>
        </row>
        <row r="679">
          <cell r="A679">
            <v>81149</v>
          </cell>
          <cell r="B679" t="str">
            <v>TE F0F0 JE E FLANGE DN 250 X 50</v>
          </cell>
          <cell r="C679" t="str">
            <v>UN</v>
          </cell>
          <cell r="D679">
            <v>236.52</v>
          </cell>
        </row>
        <row r="680">
          <cell r="A680">
            <v>81150</v>
          </cell>
          <cell r="B680" t="str">
            <v>TE F0F0 JE E FLANGE DN 250 X 75</v>
          </cell>
          <cell r="C680" t="str">
            <v>UN</v>
          </cell>
          <cell r="D680">
            <v>293.44</v>
          </cell>
        </row>
        <row r="681">
          <cell r="A681">
            <v>81151</v>
          </cell>
          <cell r="B681" t="str">
            <v>TE F0F0 JE E FLANGE DN 250 X 100</v>
          </cell>
          <cell r="C681" t="str">
            <v>UN</v>
          </cell>
          <cell r="D681">
            <v>343.22</v>
          </cell>
        </row>
        <row r="682">
          <cell r="A682">
            <v>81152</v>
          </cell>
          <cell r="B682" t="str">
            <v>TE F0F0 JE E FLANGE DN 300 X 100</v>
          </cell>
          <cell r="C682" t="str">
            <v>UN</v>
          </cell>
          <cell r="D682">
            <v>407.8</v>
          </cell>
        </row>
        <row r="683">
          <cell r="A683">
            <v>81153</v>
          </cell>
          <cell r="B683" t="str">
            <v>TE F0F0 JE E FLANGE DN 300 X 200</v>
          </cell>
          <cell r="C683" t="str">
            <v>UN</v>
          </cell>
          <cell r="D683">
            <v>506.68</v>
          </cell>
        </row>
        <row r="684">
          <cell r="A684">
            <v>81154</v>
          </cell>
          <cell r="B684" t="str">
            <v>TE F0F0 JE E FLANGE DN 300 X 300</v>
          </cell>
          <cell r="C684" t="str">
            <v>UN</v>
          </cell>
          <cell r="D684">
            <v>646.78</v>
          </cell>
        </row>
        <row r="685">
          <cell r="A685">
            <v>81155</v>
          </cell>
          <cell r="B685" t="str">
            <v>TE F0F0 JE E FLANGE DN 400 X 100</v>
          </cell>
          <cell r="C685" t="str">
            <v>UN</v>
          </cell>
          <cell r="D685">
            <v>1199.28</v>
          </cell>
        </row>
        <row r="686">
          <cell r="A686">
            <v>81156</v>
          </cell>
          <cell r="B686" t="str">
            <v>TE F0F0 JE E FLANGE DN 400 X 200</v>
          </cell>
          <cell r="C686" t="str">
            <v>UN</v>
          </cell>
          <cell r="D686">
            <v>693.94</v>
          </cell>
        </row>
        <row r="687">
          <cell r="A687">
            <v>81157</v>
          </cell>
          <cell r="B687" t="str">
            <v>TE F0F0 JE E FLANGE DN 400 X 300</v>
          </cell>
          <cell r="C687" t="str">
            <v>UN</v>
          </cell>
          <cell r="D687">
            <v>1298.07</v>
          </cell>
        </row>
        <row r="688">
          <cell r="A688">
            <v>81158</v>
          </cell>
          <cell r="B688" t="str">
            <v>TE F0F0 JE E FLANGE DN 400 X 400</v>
          </cell>
          <cell r="C688" t="str">
            <v>UN</v>
          </cell>
          <cell r="D688">
            <v>1671.43</v>
          </cell>
        </row>
        <row r="689">
          <cell r="A689">
            <v>81159</v>
          </cell>
          <cell r="B689" t="str">
            <v>TE F0F0 JE E FLANGE DN 500 X 100</v>
          </cell>
          <cell r="C689" t="str">
            <v>UN</v>
          </cell>
          <cell r="D689">
            <v>834.99</v>
          </cell>
        </row>
        <row r="690">
          <cell r="A690">
            <v>81160</v>
          </cell>
          <cell r="B690" t="str">
            <v>TE F0F0 JE E FLANGE DN 500 X 200</v>
          </cell>
          <cell r="C690" t="str">
            <v>UN</v>
          </cell>
          <cell r="D690">
            <v>893.83</v>
          </cell>
        </row>
        <row r="691">
          <cell r="A691">
            <v>81161</v>
          </cell>
          <cell r="B691" t="str">
            <v>TE F0F0 JE E FLANGE DN 500 X 300</v>
          </cell>
          <cell r="C691" t="str">
            <v>UN</v>
          </cell>
          <cell r="D691">
            <v>1715.02</v>
          </cell>
        </row>
        <row r="692">
          <cell r="A692">
            <v>81162</v>
          </cell>
          <cell r="B692" t="str">
            <v>TE F0F0 JE E FLANGE DN 500 X 500</v>
          </cell>
          <cell r="C692" t="str">
            <v>UN</v>
          </cell>
          <cell r="D692">
            <v>2210.2399999999998</v>
          </cell>
        </row>
        <row r="693">
          <cell r="A693">
            <v>81163</v>
          </cell>
          <cell r="B693" t="str">
            <v>TE F0F0 JE E FLANGE DN 600 X 100</v>
          </cell>
          <cell r="C693" t="str">
            <v>UN</v>
          </cell>
          <cell r="D693">
            <v>1512.2</v>
          </cell>
        </row>
        <row r="694">
          <cell r="A694">
            <v>81164</v>
          </cell>
          <cell r="B694" t="str">
            <v>TE F0F0 JE E FLANGE DN 600 X 200</v>
          </cell>
          <cell r="C694" t="str">
            <v>UN</v>
          </cell>
          <cell r="D694">
            <v>1663.61</v>
          </cell>
        </row>
        <row r="695">
          <cell r="A695">
            <v>81165</v>
          </cell>
          <cell r="B695" t="str">
            <v>TE F0F0 JE E FLANGE DN 600 X 400</v>
          </cell>
          <cell r="C695" t="str">
            <v>UN</v>
          </cell>
          <cell r="D695">
            <v>2331.2199999999998</v>
          </cell>
        </row>
        <row r="696">
          <cell r="A696">
            <v>81166</v>
          </cell>
          <cell r="B696" t="str">
            <v>TE F0F0 JE E FLANGE DN 600 X 600</v>
          </cell>
          <cell r="C696" t="str">
            <v>UN</v>
          </cell>
          <cell r="D696">
            <v>2779.04</v>
          </cell>
        </row>
        <row r="697">
          <cell r="A697">
            <v>81167</v>
          </cell>
          <cell r="B697" t="str">
            <v>REDUCAO F0F0 PB JE DN 75 X 50</v>
          </cell>
          <cell r="C697" t="str">
            <v>UN</v>
          </cell>
          <cell r="D697">
            <v>29.73</v>
          </cell>
        </row>
        <row r="698">
          <cell r="A698">
            <v>81168</v>
          </cell>
          <cell r="B698" t="str">
            <v>REDUCAO F0F0 PB JE DN 100 X 50</v>
          </cell>
          <cell r="C698" t="str">
            <v>UN</v>
          </cell>
          <cell r="D698">
            <v>33.79</v>
          </cell>
        </row>
        <row r="699">
          <cell r="A699">
            <v>81169</v>
          </cell>
          <cell r="B699" t="str">
            <v>REDUCAO F0F0 PB JE DN 100 X 75</v>
          </cell>
          <cell r="C699" t="str">
            <v>UN</v>
          </cell>
          <cell r="D699">
            <v>38.26</v>
          </cell>
        </row>
        <row r="700">
          <cell r="A700">
            <v>81170</v>
          </cell>
          <cell r="B700" t="str">
            <v>REDUCAO F0F0 PB JE DN 150 X 75</v>
          </cell>
          <cell r="C700" t="str">
            <v>UN</v>
          </cell>
          <cell r="D700">
            <v>64.05</v>
          </cell>
        </row>
        <row r="701">
          <cell r="A701">
            <v>81171</v>
          </cell>
          <cell r="B701" t="str">
            <v>REDUCAO F0F0 PB JE DN 150 X 100</v>
          </cell>
          <cell r="C701" t="str">
            <v>UN</v>
          </cell>
          <cell r="D701">
            <v>68.66</v>
          </cell>
        </row>
        <row r="702">
          <cell r="A702">
            <v>81172</v>
          </cell>
          <cell r="B702" t="str">
            <v>REDUCAO F0F0 PB JE DN 200 X 100</v>
          </cell>
          <cell r="C702" t="str">
            <v>UN</v>
          </cell>
          <cell r="D702">
            <v>110.51</v>
          </cell>
        </row>
        <row r="703">
          <cell r="A703">
            <v>81173</v>
          </cell>
          <cell r="B703" t="str">
            <v>REDUCAO F0F0 PB JE DN 200 X 150</v>
          </cell>
          <cell r="C703" t="str">
            <v>UN</v>
          </cell>
          <cell r="D703">
            <v>127.42</v>
          </cell>
        </row>
        <row r="704">
          <cell r="A704">
            <v>81174</v>
          </cell>
          <cell r="B704" t="str">
            <v>REDUCAO F0F0 PB JE DN 250 X 100</v>
          </cell>
          <cell r="C704" t="str">
            <v>UN</v>
          </cell>
          <cell r="D704">
            <v>171.72</v>
          </cell>
        </row>
        <row r="705">
          <cell r="A705">
            <v>81175</v>
          </cell>
          <cell r="B705" t="str">
            <v>REDUCAO F0F0 PB JE DN 250 X 150</v>
          </cell>
          <cell r="C705" t="str">
            <v>UN</v>
          </cell>
          <cell r="D705">
            <v>170.1</v>
          </cell>
        </row>
        <row r="706">
          <cell r="A706">
            <v>81176</v>
          </cell>
          <cell r="B706" t="str">
            <v>REDUCAO F0F0 PB JE DN 250 X 200</v>
          </cell>
          <cell r="C706" t="str">
            <v>UN</v>
          </cell>
          <cell r="D706">
            <v>141.76</v>
          </cell>
        </row>
        <row r="707">
          <cell r="A707">
            <v>81177</v>
          </cell>
          <cell r="B707" t="str">
            <v>REDUCAO F0F0 PB JE DN 300 X 150</v>
          </cell>
          <cell r="C707" t="str">
            <v>UN</v>
          </cell>
          <cell r="D707">
            <v>223.16</v>
          </cell>
        </row>
        <row r="708">
          <cell r="A708">
            <v>81178</v>
          </cell>
          <cell r="B708" t="str">
            <v>REDUCAO F0F0 PB JE DN 300 X 200</v>
          </cell>
          <cell r="C708" t="str">
            <v>UN</v>
          </cell>
          <cell r="D708">
            <v>220.54</v>
          </cell>
        </row>
        <row r="709">
          <cell r="A709">
            <v>81179</v>
          </cell>
          <cell r="B709" t="str">
            <v>REDUCAO F0F0 PB JE DN 300 X 250</v>
          </cell>
          <cell r="C709" t="str">
            <v>UN</v>
          </cell>
          <cell r="D709">
            <v>210.74</v>
          </cell>
        </row>
        <row r="710">
          <cell r="A710">
            <v>81180</v>
          </cell>
          <cell r="B710" t="str">
            <v>REDUCAO F0F0 PB JE DN 400 X 250</v>
          </cell>
          <cell r="C710" t="str">
            <v>UN</v>
          </cell>
          <cell r="D710">
            <v>376.2</v>
          </cell>
        </row>
        <row r="711">
          <cell r="A711">
            <v>81181</v>
          </cell>
          <cell r="B711" t="str">
            <v>REDUCAO F0F0 PB JE DN 400 X 300</v>
          </cell>
          <cell r="C711" t="str">
            <v>UN</v>
          </cell>
          <cell r="D711">
            <v>332.13</v>
          </cell>
        </row>
        <row r="712">
          <cell r="A712">
            <v>81182</v>
          </cell>
          <cell r="B712" t="str">
            <v>REDUCAO F0F0 PB JE DN 400 X 350</v>
          </cell>
          <cell r="C712" t="str">
            <v>UN</v>
          </cell>
          <cell r="D712">
            <v>348.33</v>
          </cell>
        </row>
        <row r="713">
          <cell r="A713">
            <v>81183</v>
          </cell>
          <cell r="B713" t="str">
            <v>REDUCAO F0F0 PB JE DN 500 X 400</v>
          </cell>
          <cell r="C713" t="str">
            <v>UN</v>
          </cell>
          <cell r="D713">
            <v>480.09</v>
          </cell>
        </row>
        <row r="714">
          <cell r="A714">
            <v>81184</v>
          </cell>
          <cell r="B714" t="str">
            <v>REDUCAO F0F0 PB JE DN 600 X 400</v>
          </cell>
          <cell r="C714" t="str">
            <v>UN</v>
          </cell>
          <cell r="D714">
            <v>923.74</v>
          </cell>
        </row>
        <row r="715">
          <cell r="A715">
            <v>81185</v>
          </cell>
          <cell r="B715" t="str">
            <v>REDUCAO F0F0 PB JE DN 600 X 500</v>
          </cell>
          <cell r="C715" t="str">
            <v>UN</v>
          </cell>
          <cell r="D715">
            <v>1116.93</v>
          </cell>
        </row>
        <row r="716">
          <cell r="A716">
            <v>81186</v>
          </cell>
          <cell r="B716" t="str">
            <v>LUVA F0F0 JE DN 50</v>
          </cell>
          <cell r="C716" t="str">
            <v>UN</v>
          </cell>
          <cell r="D716">
            <v>37.58</v>
          </cell>
        </row>
        <row r="717">
          <cell r="A717">
            <v>81187</v>
          </cell>
          <cell r="B717" t="str">
            <v>LUVA F0F0 JE DN 75</v>
          </cell>
          <cell r="C717" t="str">
            <v>UN</v>
          </cell>
          <cell r="D717">
            <v>50.17</v>
          </cell>
        </row>
        <row r="718">
          <cell r="A718">
            <v>81188</v>
          </cell>
          <cell r="B718" t="str">
            <v>LUVA F0F0 JE DN 100</v>
          </cell>
          <cell r="C718" t="str">
            <v>UN</v>
          </cell>
          <cell r="D718">
            <v>72.459999999999994</v>
          </cell>
        </row>
        <row r="719">
          <cell r="A719">
            <v>81189</v>
          </cell>
          <cell r="B719" t="str">
            <v>LUVA F0F0 JE DN 150</v>
          </cell>
          <cell r="C719" t="str">
            <v>UN</v>
          </cell>
          <cell r="D719">
            <v>126.32</v>
          </cell>
        </row>
        <row r="720">
          <cell r="A720">
            <v>81190</v>
          </cell>
          <cell r="B720" t="str">
            <v>LUVA F0F0 JE DN 200</v>
          </cell>
          <cell r="C720" t="str">
            <v>UN</v>
          </cell>
          <cell r="D720">
            <v>163.92</v>
          </cell>
        </row>
        <row r="721">
          <cell r="A721">
            <v>81191</v>
          </cell>
          <cell r="B721" t="str">
            <v>LUVA F0F0 JE DN 250</v>
          </cell>
          <cell r="C721" t="str">
            <v>UN</v>
          </cell>
          <cell r="D721">
            <v>210.66</v>
          </cell>
        </row>
        <row r="722">
          <cell r="A722">
            <v>81192</v>
          </cell>
          <cell r="B722" t="str">
            <v>LUVA F0F0 JE DN 300</v>
          </cell>
          <cell r="C722" t="str">
            <v>UN</v>
          </cell>
          <cell r="D722">
            <v>291.94</v>
          </cell>
        </row>
        <row r="723">
          <cell r="A723">
            <v>81193</v>
          </cell>
          <cell r="B723" t="str">
            <v>LUVA F0F0 JE DN 400</v>
          </cell>
          <cell r="C723" t="str">
            <v>UN</v>
          </cell>
          <cell r="D723">
            <v>517.03</v>
          </cell>
        </row>
        <row r="724">
          <cell r="A724">
            <v>81194</v>
          </cell>
          <cell r="B724" t="str">
            <v>LUVA F0F0 JE DN 500</v>
          </cell>
          <cell r="C724" t="str">
            <v>UN</v>
          </cell>
          <cell r="D724">
            <v>671.02</v>
          </cell>
        </row>
        <row r="725">
          <cell r="A725">
            <v>81195</v>
          </cell>
          <cell r="B725" t="str">
            <v>LUVA F0F0 JE DN 600</v>
          </cell>
          <cell r="C725" t="str">
            <v>UN</v>
          </cell>
          <cell r="D725">
            <v>995.64</v>
          </cell>
        </row>
        <row r="726">
          <cell r="A726">
            <v>81196</v>
          </cell>
          <cell r="B726" t="str">
            <v>CAP F0F0 JE DN 50</v>
          </cell>
          <cell r="C726" t="str">
            <v>UN</v>
          </cell>
          <cell r="D726">
            <v>14.98</v>
          </cell>
        </row>
        <row r="727">
          <cell r="A727">
            <v>81197</v>
          </cell>
          <cell r="B727" t="str">
            <v>CAP F0F0 JE DN 75</v>
          </cell>
          <cell r="C727" t="str">
            <v>UN</v>
          </cell>
          <cell r="D727">
            <v>22.02</v>
          </cell>
        </row>
        <row r="728">
          <cell r="A728">
            <v>81198</v>
          </cell>
          <cell r="B728" t="str">
            <v>CAP F0F0 JE DN 100</v>
          </cell>
          <cell r="C728" t="str">
            <v>UN</v>
          </cell>
          <cell r="D728">
            <v>31.82</v>
          </cell>
        </row>
        <row r="729">
          <cell r="A729">
            <v>81199</v>
          </cell>
          <cell r="B729" t="str">
            <v>CAP F0F0 JE DN 150</v>
          </cell>
          <cell r="C729" t="str">
            <v>UN</v>
          </cell>
          <cell r="D729">
            <v>55.55</v>
          </cell>
        </row>
        <row r="730">
          <cell r="A730">
            <v>81201</v>
          </cell>
          <cell r="B730" t="str">
            <v>CAP F0F0 JE DN 200</v>
          </cell>
          <cell r="C730" t="str">
            <v>UN</v>
          </cell>
          <cell r="D730">
            <v>87.79</v>
          </cell>
        </row>
        <row r="731">
          <cell r="A731">
            <v>81202</v>
          </cell>
          <cell r="B731" t="str">
            <v>CAP F0F0 JE DN 250</v>
          </cell>
          <cell r="C731" t="str">
            <v>UN</v>
          </cell>
          <cell r="D731">
            <v>127.24</v>
          </cell>
        </row>
        <row r="732">
          <cell r="A732">
            <v>81203</v>
          </cell>
          <cell r="B732" t="str">
            <v>CAP F0F0 JE DN 300</v>
          </cell>
          <cell r="C732" t="str">
            <v>UN</v>
          </cell>
          <cell r="D732">
            <v>217.31</v>
          </cell>
        </row>
        <row r="733">
          <cell r="A733">
            <v>81204</v>
          </cell>
          <cell r="B733" t="str">
            <v>CAP F0F0 JE DN 400</v>
          </cell>
          <cell r="C733" t="str">
            <v>UN</v>
          </cell>
          <cell r="D733">
            <v>368.47</v>
          </cell>
        </row>
        <row r="734">
          <cell r="A734">
            <v>81205</v>
          </cell>
          <cell r="B734" t="str">
            <v>CAP F0F0 JE DN 500</v>
          </cell>
          <cell r="C734" t="str">
            <v>UN</v>
          </cell>
          <cell r="D734">
            <v>512.89</v>
          </cell>
        </row>
        <row r="735">
          <cell r="A735">
            <v>81206</v>
          </cell>
          <cell r="B735" t="str">
            <v>CAP F0F0 JE DN 600</v>
          </cell>
          <cell r="C735" t="str">
            <v>UN</v>
          </cell>
          <cell r="D735">
            <v>736.87</v>
          </cell>
        </row>
        <row r="736">
          <cell r="A736">
            <v>81207</v>
          </cell>
          <cell r="B736" t="str">
            <v>EXTREMIDADE F0F0 FLANGE E JE DN 50</v>
          </cell>
          <cell r="C736" t="str">
            <v>UN</v>
          </cell>
          <cell r="D736">
            <v>40.159999999999997</v>
          </cell>
        </row>
        <row r="737">
          <cell r="A737">
            <v>81208</v>
          </cell>
          <cell r="B737" t="str">
            <v>EXTREMIDADE F0F0 FLANGE E JE DN 75</v>
          </cell>
          <cell r="C737" t="str">
            <v>UN</v>
          </cell>
          <cell r="D737">
            <v>58.58</v>
          </cell>
        </row>
        <row r="738">
          <cell r="A738">
            <v>81209</v>
          </cell>
          <cell r="B738" t="str">
            <v>EXTREMIDADE F0F0 FLANGE E JE DN 100</v>
          </cell>
          <cell r="C738" t="str">
            <v>UN</v>
          </cell>
          <cell r="D738">
            <v>71.489999999999995</v>
          </cell>
        </row>
        <row r="739">
          <cell r="A739">
            <v>81210</v>
          </cell>
          <cell r="B739" t="str">
            <v>EXTREMIDADE F0F0 FLANGE E JE DN 150</v>
          </cell>
          <cell r="C739" t="str">
            <v>UN</v>
          </cell>
          <cell r="D739">
            <v>102.35</v>
          </cell>
        </row>
        <row r="740">
          <cell r="A740">
            <v>81211</v>
          </cell>
          <cell r="B740" t="str">
            <v>EXTREMIDADE F0F0 FLANGE E JE DN 200</v>
          </cell>
          <cell r="C740" t="str">
            <v>UN</v>
          </cell>
          <cell r="D740">
            <v>125.56</v>
          </cell>
        </row>
        <row r="741">
          <cell r="A741">
            <v>81212</v>
          </cell>
          <cell r="B741" t="str">
            <v>EXTREMIDADE F0F0 FLANGE E JE DN 250</v>
          </cell>
          <cell r="C741" t="str">
            <v>UN</v>
          </cell>
          <cell r="D741">
            <v>241.79</v>
          </cell>
        </row>
        <row r="742">
          <cell r="A742">
            <v>81213</v>
          </cell>
          <cell r="B742" t="str">
            <v>EXTREMIDADE F0F0 FLANGE E JE DN 300</v>
          </cell>
          <cell r="C742" t="str">
            <v>UN</v>
          </cell>
          <cell r="D742">
            <v>262.7</v>
          </cell>
        </row>
        <row r="743">
          <cell r="A743">
            <v>81214</v>
          </cell>
          <cell r="B743" t="str">
            <v>EXTREMIDADE F0F0 FLANGE E JE DN 400</v>
          </cell>
          <cell r="C743" t="str">
            <v>UN</v>
          </cell>
          <cell r="D743">
            <v>412.92</v>
          </cell>
        </row>
        <row r="744">
          <cell r="A744">
            <v>81215</v>
          </cell>
          <cell r="B744" t="str">
            <v>EXTREMIDADE F0F0 FLANGE E JE DN 500</v>
          </cell>
          <cell r="C744" t="str">
            <v>UN</v>
          </cell>
          <cell r="D744">
            <v>538.19000000000005</v>
          </cell>
        </row>
        <row r="745">
          <cell r="A745">
            <v>81216</v>
          </cell>
          <cell r="B745" t="str">
            <v>EXTREMIDADE F0F0 FLANGE E JE DN 600</v>
          </cell>
          <cell r="C745" t="str">
            <v>UN</v>
          </cell>
          <cell r="D745">
            <v>935.58</v>
          </cell>
        </row>
        <row r="746">
          <cell r="A746">
            <v>81217</v>
          </cell>
          <cell r="B746" t="str">
            <v>EXTREMIDADE F0F0 FP DN 50</v>
          </cell>
          <cell r="C746" t="str">
            <v>UN</v>
          </cell>
          <cell r="D746">
            <v>46.07</v>
          </cell>
        </row>
        <row r="747">
          <cell r="A747">
            <v>81218</v>
          </cell>
          <cell r="B747" t="str">
            <v>EXTREMIDADE F0F0 FP DN 75</v>
          </cell>
          <cell r="C747" t="str">
            <v>UN</v>
          </cell>
          <cell r="D747">
            <v>57.52</v>
          </cell>
        </row>
        <row r="748">
          <cell r="A748">
            <v>81219</v>
          </cell>
          <cell r="B748" t="str">
            <v>EXTREMIDADE F0F0 FP DN 100</v>
          </cell>
          <cell r="C748" t="str">
            <v>UN</v>
          </cell>
          <cell r="D748">
            <v>70.59</v>
          </cell>
        </row>
        <row r="749">
          <cell r="A749">
            <v>81220</v>
          </cell>
          <cell r="B749" t="str">
            <v>EXTREMIDADE F0F0 FP DN 150</v>
          </cell>
          <cell r="C749" t="str">
            <v>UN</v>
          </cell>
          <cell r="D749">
            <v>121.02</v>
          </cell>
        </row>
        <row r="750">
          <cell r="A750">
            <v>81221</v>
          </cell>
          <cell r="B750" t="str">
            <v>EXTREMIDADE F0F0 FP DN 200</v>
          </cell>
          <cell r="C750" t="str">
            <v>UN</v>
          </cell>
          <cell r="D750">
            <v>161.68</v>
          </cell>
        </row>
        <row r="751">
          <cell r="A751">
            <v>81222</v>
          </cell>
          <cell r="B751" t="str">
            <v>EXTREMIDADE F0F0 FP DN 250</v>
          </cell>
          <cell r="C751" t="str">
            <v>UN</v>
          </cell>
          <cell r="D751">
            <v>656.02</v>
          </cell>
        </row>
        <row r="752">
          <cell r="A752">
            <v>81223</v>
          </cell>
          <cell r="B752" t="str">
            <v>EXTREMIDADE F0F0 FP DN 300</v>
          </cell>
          <cell r="C752" t="str">
            <v>UN</v>
          </cell>
          <cell r="D752">
            <v>377.46</v>
          </cell>
        </row>
        <row r="753">
          <cell r="A753">
            <v>81224</v>
          </cell>
          <cell r="B753" t="str">
            <v>EXTREMIDADE F0F0 FP DN 400</v>
          </cell>
          <cell r="C753" t="str">
            <v>UN</v>
          </cell>
          <cell r="D753">
            <v>1171.71</v>
          </cell>
        </row>
        <row r="754">
          <cell r="A754">
            <v>81225</v>
          </cell>
          <cell r="B754" t="str">
            <v>EXTREMIDADE F0F0 FP DN 500</v>
          </cell>
          <cell r="C754" t="str">
            <v>UN</v>
          </cell>
          <cell r="D754">
            <v>1457.05</v>
          </cell>
        </row>
        <row r="755">
          <cell r="A755">
            <v>81226</v>
          </cell>
          <cell r="B755" t="str">
            <v>EXTREMIDADE F0F0 FP DN 600</v>
          </cell>
          <cell r="C755" t="str">
            <v>UN</v>
          </cell>
          <cell r="D755">
            <v>927.66</v>
          </cell>
        </row>
        <row r="756">
          <cell r="A756">
            <v>81227</v>
          </cell>
          <cell r="B756" t="str">
            <v>REDUCAO F0F0 PB P/ PVC PBA EB-183 DN 100 X 50</v>
          </cell>
          <cell r="C756" t="str">
            <v>UN</v>
          </cell>
          <cell r="D756">
            <v>31.96</v>
          </cell>
        </row>
        <row r="757">
          <cell r="A757">
            <v>81228</v>
          </cell>
          <cell r="B757" t="str">
            <v>REDUCAO F0F0 PB P/ PVC PBA EB-183 DN 100 X 75</v>
          </cell>
          <cell r="C757" t="str">
            <v>UN</v>
          </cell>
          <cell r="D757">
            <v>36.47</v>
          </cell>
        </row>
        <row r="758">
          <cell r="A758">
            <v>81229</v>
          </cell>
          <cell r="B758" t="str">
            <v>REDUCAO F0F0 PB P/ PVC PBA EB-183 DN 150 X 75</v>
          </cell>
          <cell r="C758" t="str">
            <v>UN</v>
          </cell>
          <cell r="D758">
            <v>46.23</v>
          </cell>
        </row>
        <row r="759">
          <cell r="A759">
            <v>81230</v>
          </cell>
          <cell r="B759" t="str">
            <v>REDUCAO F0F0 PB  P/ PVC PBA EB-183 DN 150 X 100</v>
          </cell>
          <cell r="C759" t="str">
            <v>UN</v>
          </cell>
          <cell r="D759">
            <v>48.3</v>
          </cell>
        </row>
        <row r="760">
          <cell r="A760">
            <v>81231</v>
          </cell>
          <cell r="B760" t="str">
            <v>REDUCAO F0F0 PB P/ PVC PBA EB-183 DN 200 X 100</v>
          </cell>
          <cell r="C760" t="str">
            <v>UN</v>
          </cell>
          <cell r="D760">
            <v>87.4</v>
          </cell>
        </row>
        <row r="761">
          <cell r="A761">
            <v>81232</v>
          </cell>
          <cell r="B761" t="str">
            <v>CRUZETA F0F0 C/DERIV. P/PVC PBA EB-183 DN 150 X 50</v>
          </cell>
          <cell r="C761" t="str">
            <v>UN</v>
          </cell>
          <cell r="D761">
            <v>139.86000000000001</v>
          </cell>
        </row>
        <row r="762">
          <cell r="A762">
            <v>81233</v>
          </cell>
          <cell r="B762" t="str">
            <v>CRUZETA F0F0 C/DERIV. P/PVC PBA EB-183 DN 150 X 75</v>
          </cell>
          <cell r="C762" t="str">
            <v>UN</v>
          </cell>
          <cell r="D762">
            <v>195.7</v>
          </cell>
        </row>
        <row r="763">
          <cell r="A763">
            <v>81234</v>
          </cell>
          <cell r="B763" t="str">
            <v>CRUZETA F0F0 C/DERIV.P/PVC PBA EB-183 DN 150 X 100</v>
          </cell>
          <cell r="C763" t="str">
            <v>UN</v>
          </cell>
          <cell r="D763">
            <v>215.73</v>
          </cell>
        </row>
        <row r="764">
          <cell r="A764">
            <v>81235</v>
          </cell>
          <cell r="B764" t="str">
            <v>CRUZETA F0F0 C/DERIV. P/PVC PBA EB-183 DN 200 X 50</v>
          </cell>
          <cell r="C764" t="str">
            <v>UN</v>
          </cell>
          <cell r="D764">
            <v>235.54</v>
          </cell>
        </row>
        <row r="765">
          <cell r="A765">
            <v>81236</v>
          </cell>
          <cell r="B765" t="str">
            <v>CRUZETA F0F0 C/DERIV. P/PVC PBA EB-183 DN 200 X 75</v>
          </cell>
          <cell r="C765" t="str">
            <v>UN</v>
          </cell>
          <cell r="D765">
            <v>270.19</v>
          </cell>
        </row>
        <row r="766">
          <cell r="A766">
            <v>81237</v>
          </cell>
          <cell r="B766" t="str">
            <v>CRUZETA F0F0 C/DERIV.P/PVC PBA EB-183 DN 200 X 100</v>
          </cell>
          <cell r="C766" t="str">
            <v>UN</v>
          </cell>
          <cell r="D766">
            <v>281.56</v>
          </cell>
        </row>
        <row r="767">
          <cell r="A767">
            <v>81238</v>
          </cell>
          <cell r="B767" t="str">
            <v>CRUZETA F0F0 C/DERIV. P/PVC PBA EB-183 DN 250 X 50</v>
          </cell>
          <cell r="C767" t="str">
            <v>UN</v>
          </cell>
          <cell r="D767">
            <v>328.07</v>
          </cell>
        </row>
        <row r="768">
          <cell r="A768">
            <v>81239</v>
          </cell>
          <cell r="B768" t="str">
            <v>CRUZETA F0F0 C/DERIV. P/PVC PBA EB-183 DN 250 X 75</v>
          </cell>
          <cell r="C768" t="str">
            <v>UN</v>
          </cell>
          <cell r="D768">
            <v>348.66</v>
          </cell>
        </row>
        <row r="769">
          <cell r="A769">
            <v>81240</v>
          </cell>
          <cell r="B769" t="str">
            <v>CRUZETA F0F0 C/DERIV.P/PVC PBA EB-183 DN 250 X 100</v>
          </cell>
          <cell r="C769" t="str">
            <v>UN</v>
          </cell>
          <cell r="D769">
            <v>344.9</v>
          </cell>
        </row>
        <row r="770">
          <cell r="A770">
            <v>81241</v>
          </cell>
          <cell r="B770" t="str">
            <v>TE F0F0 C/DERIVACOES P/PVC PBA EB-183 DN 150 X 50</v>
          </cell>
          <cell r="C770" t="str">
            <v>UN</v>
          </cell>
          <cell r="D770">
            <v>127.59</v>
          </cell>
        </row>
        <row r="771">
          <cell r="A771">
            <v>81242</v>
          </cell>
          <cell r="B771" t="str">
            <v>TE F0F0 C/DERIVACOES P/PVC PBA EB-183 DN 150 X 75</v>
          </cell>
          <cell r="C771" t="str">
            <v>UN</v>
          </cell>
          <cell r="D771">
            <v>133.05000000000001</v>
          </cell>
        </row>
        <row r="772">
          <cell r="A772">
            <v>81243</v>
          </cell>
          <cell r="B772" t="str">
            <v>TE F0F0 C/DERIVACOES P/PVC PBA EB-183 DN 150 X 100</v>
          </cell>
          <cell r="C772" t="str">
            <v>UN</v>
          </cell>
          <cell r="D772">
            <v>142.78</v>
          </cell>
        </row>
        <row r="773">
          <cell r="A773">
            <v>81244</v>
          </cell>
          <cell r="B773" t="str">
            <v>TE F0F0 C/DERIVACOES P/PVC PBA EB-183 DN 200 X 50</v>
          </cell>
          <cell r="C773" t="str">
            <v>UN</v>
          </cell>
          <cell r="D773">
            <v>166.03</v>
          </cell>
        </row>
        <row r="774">
          <cell r="A774">
            <v>81245</v>
          </cell>
          <cell r="B774" t="str">
            <v>TE F0F0 C/DERIVACOES P/PVC PBA EB-183 DN 200 X 75</v>
          </cell>
          <cell r="C774" t="str">
            <v>UN</v>
          </cell>
          <cell r="D774">
            <v>175.3</v>
          </cell>
        </row>
        <row r="775">
          <cell r="A775">
            <v>81246</v>
          </cell>
          <cell r="B775" t="str">
            <v>TE F0F0 C/DERIVACOES P/PVC PBA EB-183 DN 200 X 100</v>
          </cell>
          <cell r="C775" t="str">
            <v>UN</v>
          </cell>
          <cell r="D775">
            <v>192.17</v>
          </cell>
        </row>
        <row r="776">
          <cell r="A776">
            <v>81247</v>
          </cell>
          <cell r="B776" t="str">
            <v>TE F0F0 C/DERIVACOES P/PVC PBA EB-183 DN 250 X 50</v>
          </cell>
          <cell r="C776" t="str">
            <v>UN</v>
          </cell>
          <cell r="D776">
            <v>264.99</v>
          </cell>
        </row>
        <row r="777">
          <cell r="A777">
            <v>81248</v>
          </cell>
          <cell r="B777" t="str">
            <v>TE F0F0 C/DERIVACOES P/PVC PBA EB-183 DN 250 X 75</v>
          </cell>
          <cell r="C777" t="str">
            <v>UN</v>
          </cell>
          <cell r="D777">
            <v>279.27999999999997</v>
          </cell>
        </row>
        <row r="778">
          <cell r="A778">
            <v>81249</v>
          </cell>
          <cell r="B778" t="str">
            <v>TE F0F0 C/DERIVACOES P/PVC PBA EB-183 DN 250 X 100</v>
          </cell>
          <cell r="C778" t="str">
            <v>UN</v>
          </cell>
          <cell r="D778">
            <v>290.69</v>
          </cell>
        </row>
        <row r="779">
          <cell r="A779">
            <v>81250</v>
          </cell>
          <cell r="B779" t="str">
            <v>CURVA 90G F0F0 JM DN 300</v>
          </cell>
          <cell r="C779" t="str">
            <v>UN</v>
          </cell>
          <cell r="D779">
            <v>1084.3599999999999</v>
          </cell>
        </row>
        <row r="780">
          <cell r="A780">
            <v>81251</v>
          </cell>
          <cell r="B780" t="str">
            <v>CURVA 45G F0F0 JM DN 300</v>
          </cell>
          <cell r="C780" t="str">
            <v>UN</v>
          </cell>
          <cell r="D780">
            <v>938.11</v>
          </cell>
        </row>
        <row r="781">
          <cell r="A781">
            <v>81252</v>
          </cell>
          <cell r="B781" t="str">
            <v>CURVA 45G F0F0 JM DN 400</v>
          </cell>
          <cell r="C781" t="str">
            <v>UN</v>
          </cell>
          <cell r="D781">
            <v>3778.94</v>
          </cell>
        </row>
        <row r="782">
          <cell r="A782">
            <v>81253</v>
          </cell>
          <cell r="B782" t="str">
            <v>CURVA 45G F0F0 JM DN 500</v>
          </cell>
          <cell r="C782" t="str">
            <v>UN</v>
          </cell>
          <cell r="D782">
            <v>2317.0100000000002</v>
          </cell>
        </row>
        <row r="783">
          <cell r="A783">
            <v>81254</v>
          </cell>
          <cell r="B783" t="str">
            <v>CURVA 45G F0F0 JM DN 600</v>
          </cell>
          <cell r="C783" t="str">
            <v>UN</v>
          </cell>
          <cell r="D783">
            <v>3601.65</v>
          </cell>
        </row>
        <row r="784">
          <cell r="A784">
            <v>81255</v>
          </cell>
          <cell r="B784" t="str">
            <v>CURVA 45G F0F0 JM DN 700</v>
          </cell>
          <cell r="C784" t="str">
            <v>UN</v>
          </cell>
          <cell r="D784">
            <v>4489.8900000000003</v>
          </cell>
        </row>
        <row r="785">
          <cell r="A785">
            <v>81256</v>
          </cell>
          <cell r="B785" t="str">
            <v>CURVA 45G F0F0 JM DN 800</v>
          </cell>
          <cell r="C785" t="str">
            <v>UN</v>
          </cell>
          <cell r="D785">
            <v>5790.42</v>
          </cell>
        </row>
        <row r="786">
          <cell r="A786">
            <v>81257</v>
          </cell>
          <cell r="B786" t="str">
            <v>CURVA 45G F0F0 JM DN 900</v>
          </cell>
          <cell r="C786" t="str">
            <v>UN</v>
          </cell>
          <cell r="D786">
            <v>7321.86</v>
          </cell>
        </row>
        <row r="787">
          <cell r="A787">
            <v>81258</v>
          </cell>
          <cell r="B787" t="str">
            <v>CURVA 45G F0F0 JM DN 1000</v>
          </cell>
          <cell r="C787" t="str">
            <v>UN</v>
          </cell>
          <cell r="D787">
            <v>10187.200000000001</v>
          </cell>
        </row>
        <row r="788">
          <cell r="A788">
            <v>81259</v>
          </cell>
          <cell r="B788" t="str">
            <v>CURVA 45G F0F0 JM DN 1200</v>
          </cell>
          <cell r="C788" t="str">
            <v>UN</v>
          </cell>
          <cell r="D788">
            <v>14350.35</v>
          </cell>
        </row>
        <row r="789">
          <cell r="A789">
            <v>81260</v>
          </cell>
          <cell r="B789" t="str">
            <v>CURVA 22G30' F0F0 JM DN 300</v>
          </cell>
          <cell r="C789" t="str">
            <v>UN</v>
          </cell>
          <cell r="D789">
            <v>920.81</v>
          </cell>
        </row>
        <row r="790">
          <cell r="A790">
            <v>81261</v>
          </cell>
          <cell r="B790" t="str">
            <v>CURVA 22G30' F0F0 JM DN 400</v>
          </cell>
          <cell r="C790" t="str">
            <v>UN</v>
          </cell>
          <cell r="D790" t="str">
            <v>2 385,57</v>
          </cell>
        </row>
        <row r="791">
          <cell r="A791">
            <v>81262</v>
          </cell>
          <cell r="B791" t="str">
            <v>CURVA 22G30' F0F0 JM DN 500</v>
          </cell>
          <cell r="C791" t="str">
            <v>UN</v>
          </cell>
          <cell r="D791" t="str">
            <v>2 450,61</v>
          </cell>
        </row>
        <row r="792">
          <cell r="A792">
            <v>81263</v>
          </cell>
          <cell r="B792" t="str">
            <v>CURVA 22G30' F0F0 JM DN 600</v>
          </cell>
          <cell r="C792" t="str">
            <v>UN</v>
          </cell>
          <cell r="D792" t="str">
            <v>3 081,58</v>
          </cell>
        </row>
        <row r="793">
          <cell r="A793">
            <v>81264</v>
          </cell>
          <cell r="B793" t="str">
            <v>CURVA 22G30' F0F0 JM DN 700</v>
          </cell>
          <cell r="C793" t="str">
            <v>UN</v>
          </cell>
          <cell r="D793" t="str">
            <v>3 934,07</v>
          </cell>
        </row>
        <row r="794">
          <cell r="A794">
            <v>81265</v>
          </cell>
          <cell r="B794" t="str">
            <v>CURVA 22G30' F0F0 JM DN 800</v>
          </cell>
          <cell r="C794" t="str">
            <v>UN</v>
          </cell>
          <cell r="D794" t="str">
            <v>5 296,96</v>
          </cell>
        </row>
        <row r="795">
          <cell r="A795">
            <v>81266</v>
          </cell>
          <cell r="B795" t="str">
            <v>CURVA 22G30' F0F0 JM DN 900</v>
          </cell>
          <cell r="C795" t="str">
            <v>UN</v>
          </cell>
          <cell r="D795" t="str">
            <v>6 546,94</v>
          </cell>
        </row>
        <row r="796">
          <cell r="A796">
            <v>81267</v>
          </cell>
          <cell r="B796" t="str">
            <v>CURVA 22G30' F0F0 JM DN 1000</v>
          </cell>
          <cell r="C796" t="str">
            <v>UN</v>
          </cell>
          <cell r="D796" t="str">
            <v>9 007,95</v>
          </cell>
        </row>
        <row r="797">
          <cell r="A797">
            <v>81268</v>
          </cell>
          <cell r="B797" t="str">
            <v>CURVA 22G30' F0F0 JM DN 1200</v>
          </cell>
          <cell r="C797" t="str">
            <v>UN</v>
          </cell>
          <cell r="D797" t="str">
            <v>13 072,42</v>
          </cell>
        </row>
        <row r="798">
          <cell r="A798">
            <v>81269</v>
          </cell>
          <cell r="B798" t="str">
            <v>CURVA 11G15' F0F0 JM DN 300</v>
          </cell>
          <cell r="C798" t="str">
            <v>UI</v>
          </cell>
          <cell r="D798">
            <v>848.22</v>
          </cell>
        </row>
        <row r="799">
          <cell r="A799">
            <v>81270</v>
          </cell>
          <cell r="B799" t="str">
            <v>CURVA 11G15' F0F0 JM DN 400</v>
          </cell>
          <cell r="C799" t="str">
            <v>UN</v>
          </cell>
          <cell r="D799" t="str">
            <v>2 297,54</v>
          </cell>
        </row>
        <row r="800">
          <cell r="A800">
            <v>81271</v>
          </cell>
          <cell r="B800" t="str">
            <v>CURVA 11G30' F0F0 JM DN 500</v>
          </cell>
          <cell r="C800" t="str">
            <v>UN</v>
          </cell>
          <cell r="D800" t="str">
            <v>2 382,54</v>
          </cell>
        </row>
        <row r="801">
          <cell r="A801">
            <v>81272</v>
          </cell>
          <cell r="B801" t="str">
            <v>CURVA 11G30' F0F0 JM DN 600</v>
          </cell>
          <cell r="C801" t="str">
            <v>UN</v>
          </cell>
          <cell r="D801" t="str">
            <v>2 758,82</v>
          </cell>
        </row>
        <row r="802">
          <cell r="A802">
            <v>81273</v>
          </cell>
          <cell r="B802" t="str">
            <v>CURVA 11G30' F0F0 JM DN 700</v>
          </cell>
          <cell r="C802" t="str">
            <v>UN</v>
          </cell>
          <cell r="D802" t="str">
            <v>3 642,64</v>
          </cell>
        </row>
        <row r="803">
          <cell r="A803">
            <v>81274</v>
          </cell>
          <cell r="B803" t="str">
            <v>CURVA 11G15' F0F0 JM DN 800</v>
          </cell>
          <cell r="C803" t="str">
            <v>UN</v>
          </cell>
          <cell r="D803" t="str">
            <v>4 566,73</v>
          </cell>
        </row>
        <row r="804">
          <cell r="A804">
            <v>81275</v>
          </cell>
          <cell r="B804" t="str">
            <v>CURVA 11G15' F0F0 JM DN 900</v>
          </cell>
          <cell r="C804" t="str">
            <v>UN</v>
          </cell>
          <cell r="D804" t="str">
            <v>5 931,44</v>
          </cell>
        </row>
        <row r="805">
          <cell r="A805">
            <v>81276</v>
          </cell>
          <cell r="B805" t="str">
            <v>CURVA 11G30' F0F0 JM DN 1000</v>
          </cell>
          <cell r="C805" t="str">
            <v>UN</v>
          </cell>
          <cell r="D805" t="str">
            <v>7 859,97</v>
          </cell>
        </row>
        <row r="806">
          <cell r="A806">
            <v>81277</v>
          </cell>
          <cell r="B806" t="str">
            <v>CURVA 11G15' F0F0 JM DN 1200</v>
          </cell>
          <cell r="C806" t="str">
            <v>UN</v>
          </cell>
          <cell r="D806" t="str">
            <v>10 267,43</v>
          </cell>
        </row>
        <row r="807">
          <cell r="A807">
            <v>81278</v>
          </cell>
          <cell r="B807" t="str">
            <v>TE F0F0 JM E FLANGE DN 300 X 100</v>
          </cell>
          <cell r="C807" t="str">
            <v>UN</v>
          </cell>
          <cell r="D807">
            <v>751.98</v>
          </cell>
        </row>
        <row r="808">
          <cell r="A808">
            <v>81279</v>
          </cell>
          <cell r="B808" t="str">
            <v>TE F0F0 JM E FLANGE DN 300 X 200</v>
          </cell>
          <cell r="C808" t="str">
            <v>UN</v>
          </cell>
          <cell r="D808">
            <v>870.04</v>
          </cell>
        </row>
        <row r="809">
          <cell r="A809">
            <v>81280</v>
          </cell>
          <cell r="B809" t="str">
            <v>TE F0F0 JM E FLANGE DN 300 X 300</v>
          </cell>
          <cell r="C809" t="str">
            <v>UN</v>
          </cell>
          <cell r="D809">
            <v>1085.8499999999999</v>
          </cell>
        </row>
        <row r="810">
          <cell r="A810">
            <v>81281</v>
          </cell>
          <cell r="B810" t="str">
            <v>TE F0F0 JM E FLANGE DN 400 X 100</v>
          </cell>
          <cell r="C810" t="str">
            <v>UN</v>
          </cell>
          <cell r="D810">
            <v>1283.07</v>
          </cell>
        </row>
        <row r="811">
          <cell r="A811">
            <v>81282</v>
          </cell>
          <cell r="B811" t="str">
            <v>TE F0F0 JM E FLANGE DN 400 X 200</v>
          </cell>
          <cell r="C811" t="str">
            <v>UN</v>
          </cell>
          <cell r="D811">
            <v>1418.63</v>
          </cell>
        </row>
        <row r="812">
          <cell r="A812">
            <v>81283</v>
          </cell>
          <cell r="B812" t="str">
            <v>TE F0F0 JM E FLANGE DN 400 X 300</v>
          </cell>
          <cell r="C812" t="str">
            <v>UN</v>
          </cell>
          <cell r="D812">
            <v>2019.49</v>
          </cell>
        </row>
        <row r="813">
          <cell r="A813">
            <v>81284</v>
          </cell>
          <cell r="B813" t="str">
            <v>TE F0F0 JM E FLANGE DN 400 X 400</v>
          </cell>
          <cell r="C813" t="str">
            <v>UN</v>
          </cell>
          <cell r="D813">
            <v>2177.19</v>
          </cell>
        </row>
        <row r="814">
          <cell r="A814">
            <v>81285</v>
          </cell>
          <cell r="B814" t="str">
            <v>TE F0F0 JM E FLANGE DN 500 X 100</v>
          </cell>
          <cell r="C814" t="str">
            <v>UN</v>
          </cell>
          <cell r="D814">
            <v>2102.44</v>
          </cell>
        </row>
        <row r="815">
          <cell r="A815">
            <v>81286</v>
          </cell>
          <cell r="B815" t="str">
            <v>TE F0F0 JM E FLANGE DN 500 X 200</v>
          </cell>
          <cell r="C815" t="str">
            <v>UN</v>
          </cell>
          <cell r="D815">
            <v>2266.17</v>
          </cell>
        </row>
        <row r="816">
          <cell r="A816">
            <v>81287</v>
          </cell>
          <cell r="B816" t="str">
            <v>TE F0F0 JM E FLANGE DN 500 X 300</v>
          </cell>
          <cell r="C816" t="str">
            <v>UN</v>
          </cell>
          <cell r="D816">
            <v>2463.23</v>
          </cell>
        </row>
        <row r="817">
          <cell r="A817">
            <v>81288</v>
          </cell>
          <cell r="B817" t="str">
            <v>TE F0F0 JM E FLANGE DN 500 X 500</v>
          </cell>
          <cell r="C817" t="str">
            <v>UN</v>
          </cell>
          <cell r="D817">
            <v>3023.61</v>
          </cell>
        </row>
        <row r="818">
          <cell r="A818">
            <v>81289</v>
          </cell>
          <cell r="B818" t="str">
            <v>TE F0F0 JM E FLANGE DN 600 X 100</v>
          </cell>
          <cell r="C818" t="str">
            <v>UN</v>
          </cell>
          <cell r="D818">
            <v>2577.1</v>
          </cell>
        </row>
        <row r="819">
          <cell r="A819">
            <v>81290</v>
          </cell>
          <cell r="B819" t="str">
            <v>TE F0F0 JM E FLANGE DN 600 X 200</v>
          </cell>
          <cell r="C819" t="str">
            <v>UN</v>
          </cell>
          <cell r="D819">
            <v>2836.18</v>
          </cell>
        </row>
        <row r="820">
          <cell r="A820">
            <v>81291</v>
          </cell>
          <cell r="B820" t="str">
            <v>TE F0F0 JM E FLANGE DN 600 X 300</v>
          </cell>
          <cell r="C820" t="str">
            <v>UN</v>
          </cell>
          <cell r="D820">
            <v>3081.55</v>
          </cell>
        </row>
        <row r="821">
          <cell r="A821">
            <v>81292</v>
          </cell>
          <cell r="B821" t="str">
            <v>TE F0F0 JM E FLANGE DN 600 X 400</v>
          </cell>
          <cell r="C821" t="str">
            <v>UN</v>
          </cell>
          <cell r="D821">
            <v>3463.07</v>
          </cell>
        </row>
        <row r="822">
          <cell r="A822">
            <v>81293</v>
          </cell>
          <cell r="B822" t="str">
            <v>TE F0F0 JM E FLANGE DN 600 X 600</v>
          </cell>
          <cell r="C822" t="str">
            <v>UN</v>
          </cell>
          <cell r="D822">
            <v>3994.35</v>
          </cell>
        </row>
        <row r="823">
          <cell r="A823">
            <v>81294</v>
          </cell>
          <cell r="B823" t="str">
            <v>TE F0F0 JM E FLANGE DN 700 X 200</v>
          </cell>
          <cell r="C823" t="str">
            <v>UN</v>
          </cell>
          <cell r="D823">
            <v>3654.58</v>
          </cell>
        </row>
        <row r="824">
          <cell r="A824">
            <v>81295</v>
          </cell>
          <cell r="B824" t="str">
            <v>TE F0F0 JM E FLANGE DN 700 X 400</v>
          </cell>
          <cell r="C824" t="str">
            <v>UN</v>
          </cell>
          <cell r="D824">
            <v>4291.41</v>
          </cell>
        </row>
        <row r="825">
          <cell r="A825">
            <v>81296</v>
          </cell>
          <cell r="B825" t="str">
            <v>TE F0F0 JM E FLANGE DN 700 X 700</v>
          </cell>
          <cell r="C825" t="str">
            <v>UN</v>
          </cell>
          <cell r="D825">
            <v>5293.72</v>
          </cell>
        </row>
        <row r="826">
          <cell r="A826">
            <v>81297</v>
          </cell>
          <cell r="B826" t="str">
            <v>TE F0F0 JM E FLANGE DN 800 X 200</v>
          </cell>
          <cell r="C826" t="str">
            <v>UN</v>
          </cell>
          <cell r="D826">
            <v>4707.54</v>
          </cell>
        </row>
        <row r="827">
          <cell r="A827">
            <v>81298</v>
          </cell>
          <cell r="B827" t="str">
            <v>TE F0F0 JM E FLANGE DN 800 X 400</v>
          </cell>
          <cell r="C827" t="str">
            <v>UN</v>
          </cell>
          <cell r="D827">
            <v>5462.69</v>
          </cell>
        </row>
        <row r="828">
          <cell r="A828">
            <v>81299</v>
          </cell>
          <cell r="B828" t="str">
            <v>TE F0F0 JM E FLANGE DN 800 X 600</v>
          </cell>
          <cell r="C828" t="str">
            <v>UN</v>
          </cell>
          <cell r="D828">
            <v>7256.45</v>
          </cell>
        </row>
        <row r="829">
          <cell r="A829">
            <v>81301</v>
          </cell>
          <cell r="B829" t="str">
            <v>TE F0F0 JM E FLANGE DN 800 X 800</v>
          </cell>
          <cell r="C829" t="str">
            <v>UN</v>
          </cell>
          <cell r="D829">
            <v>7501.9</v>
          </cell>
        </row>
        <row r="830">
          <cell r="A830">
            <v>81302</v>
          </cell>
          <cell r="B830" t="str">
            <v>TE F0F0 JM E FLANGE DN 900 X 200</v>
          </cell>
          <cell r="C830" t="str">
            <v>UN</v>
          </cell>
          <cell r="D830">
            <v>5853.9</v>
          </cell>
        </row>
        <row r="831">
          <cell r="A831">
            <v>81303</v>
          </cell>
          <cell r="B831" t="str">
            <v>TE F0F0 JM E FLANGE DN 900 X 300</v>
          </cell>
          <cell r="C831" t="str">
            <v>UN</v>
          </cell>
          <cell r="D831">
            <v>6379.92</v>
          </cell>
        </row>
        <row r="832">
          <cell r="A832">
            <v>81304</v>
          </cell>
          <cell r="B832" t="str">
            <v>TE F0F0 JM E FLANGE DN 900 X 400</v>
          </cell>
          <cell r="C832" t="str">
            <v>UN</v>
          </cell>
          <cell r="D832">
            <v>6905.94</v>
          </cell>
        </row>
        <row r="833">
          <cell r="A833">
            <v>81305</v>
          </cell>
          <cell r="B833" t="str">
            <v>TE F0F0 JM E FLANGE DN 900 X 600</v>
          </cell>
          <cell r="C833" t="str">
            <v>UN</v>
          </cell>
          <cell r="D833">
            <v>8742.01</v>
          </cell>
        </row>
        <row r="834">
          <cell r="A834">
            <v>81306</v>
          </cell>
          <cell r="B834" t="str">
            <v>TE F0F0 JM E FLANGE DN 900 X 900</v>
          </cell>
          <cell r="C834" t="str">
            <v>UN</v>
          </cell>
          <cell r="D834">
            <v>10658.68</v>
          </cell>
        </row>
        <row r="835">
          <cell r="A835">
            <v>81307</v>
          </cell>
          <cell r="B835" t="str">
            <v>TE F0F0 JM E FLANGE DN 1000 X 200</v>
          </cell>
          <cell r="C835" t="str">
            <v>UN</v>
          </cell>
          <cell r="D835">
            <v>8937.2199999999993</v>
          </cell>
        </row>
        <row r="836">
          <cell r="A836">
            <v>81308</v>
          </cell>
          <cell r="B836" t="str">
            <v>TE F0F0 JM E FLANGE DN 1000 X 400</v>
          </cell>
          <cell r="C836" t="str">
            <v>UN</v>
          </cell>
          <cell r="D836">
            <v>9648.69</v>
          </cell>
        </row>
        <row r="837">
          <cell r="A837">
            <v>81309</v>
          </cell>
          <cell r="B837" t="str">
            <v>TE F0F0 JM E FLANGE DN 1000 X 600</v>
          </cell>
          <cell r="C837" t="str">
            <v>UN</v>
          </cell>
          <cell r="D837">
            <v>12319.84</v>
          </cell>
        </row>
        <row r="838">
          <cell r="A838">
            <v>81310</v>
          </cell>
          <cell r="B838" t="str">
            <v>TE F0F0 JM E FLANGE DN 1000 X 1000</v>
          </cell>
          <cell r="C838" t="str">
            <v>UN</v>
          </cell>
          <cell r="D838">
            <v>13580.86</v>
          </cell>
        </row>
        <row r="839">
          <cell r="A839">
            <v>81311</v>
          </cell>
          <cell r="B839" t="str">
            <v>TE F0F0 JM E FLANGE DN 1200 X 200</v>
          </cell>
          <cell r="C839" t="str">
            <v>UN</v>
          </cell>
          <cell r="D839">
            <v>11000.68</v>
          </cell>
        </row>
        <row r="840">
          <cell r="A840">
            <v>81312</v>
          </cell>
          <cell r="B840" t="str">
            <v>TE F0F0 JM E FLANGE DN 1200 X 400</v>
          </cell>
          <cell r="C840" t="str">
            <v>UN</v>
          </cell>
          <cell r="D840">
            <v>12224.91</v>
          </cell>
        </row>
        <row r="841">
          <cell r="A841">
            <v>81313</v>
          </cell>
          <cell r="B841" t="str">
            <v>TE F0F0 JM E FLANGE DN 1200 X 600</v>
          </cell>
          <cell r="C841" t="str">
            <v>UN</v>
          </cell>
          <cell r="D841">
            <v>14607.71</v>
          </cell>
        </row>
        <row r="842">
          <cell r="A842">
            <v>81314</v>
          </cell>
          <cell r="B842" t="str">
            <v>TE F0F0 JM E FLANGE DN 1200 X 800</v>
          </cell>
          <cell r="C842" t="str">
            <v>UN</v>
          </cell>
          <cell r="D842">
            <v>17040.79</v>
          </cell>
        </row>
        <row r="843">
          <cell r="A843">
            <v>81315</v>
          </cell>
          <cell r="B843" t="str">
            <v>TE F0F0 JM E FLANGE DN 1200 X 1000</v>
          </cell>
          <cell r="C843" t="str">
            <v>UN</v>
          </cell>
          <cell r="D843">
            <v>18297.78</v>
          </cell>
        </row>
        <row r="844">
          <cell r="A844">
            <v>81316</v>
          </cell>
          <cell r="B844" t="str">
            <v>TE F0F0 JM E FLANGE DN 1200 X 1200</v>
          </cell>
          <cell r="C844" t="str">
            <v>UN</v>
          </cell>
          <cell r="D844">
            <v>16233.02</v>
          </cell>
        </row>
        <row r="845">
          <cell r="A845">
            <v>81317</v>
          </cell>
          <cell r="B845" t="str">
            <v>REDUCAO F0F0 JM DN 300 X 150</v>
          </cell>
          <cell r="C845" t="str">
            <v>UN</v>
          </cell>
          <cell r="D845">
            <v>715.3</v>
          </cell>
        </row>
        <row r="846">
          <cell r="A846">
            <v>81318</v>
          </cell>
          <cell r="B846" t="str">
            <v>REDUCAO F0F0 JM DN 300 X 200</v>
          </cell>
          <cell r="C846" t="str">
            <v>UN</v>
          </cell>
          <cell r="D846">
            <v>751.77</v>
          </cell>
        </row>
        <row r="847">
          <cell r="A847">
            <v>81319</v>
          </cell>
          <cell r="B847" t="str">
            <v>REDUCAO FOFO JM DN 300 X 250</v>
          </cell>
          <cell r="C847" t="str">
            <v>UN</v>
          </cell>
          <cell r="D847">
            <v>738.14</v>
          </cell>
        </row>
        <row r="848">
          <cell r="A848">
            <v>81320</v>
          </cell>
          <cell r="B848" t="str">
            <v>REDUCAO F0F0 JM DN 400 X 250</v>
          </cell>
          <cell r="C848" t="str">
            <v>UN</v>
          </cell>
          <cell r="D848">
            <v>1149.45</v>
          </cell>
        </row>
        <row r="849">
          <cell r="A849">
            <v>81321</v>
          </cell>
          <cell r="B849" t="str">
            <v>REDUCAO F0F0 JM DN 400 X 300</v>
          </cell>
          <cell r="C849" t="str">
            <v>UN</v>
          </cell>
          <cell r="D849">
            <v>1770.89</v>
          </cell>
        </row>
        <row r="850">
          <cell r="A850">
            <v>81322</v>
          </cell>
          <cell r="B850" t="str">
            <v>REDUCAO F0F0 JM DN 500 X 400</v>
          </cell>
          <cell r="C850" t="str">
            <v>UN</v>
          </cell>
          <cell r="D850">
            <v>1592.06</v>
          </cell>
        </row>
        <row r="851">
          <cell r="A851">
            <v>81323</v>
          </cell>
          <cell r="B851" t="str">
            <v>REDUCAO F0F0 JM DN 600 X 400</v>
          </cell>
          <cell r="C851" t="str">
            <v>UN</v>
          </cell>
          <cell r="D851">
            <v>2565.63</v>
          </cell>
        </row>
        <row r="852">
          <cell r="A852">
            <v>81324</v>
          </cell>
          <cell r="B852" t="str">
            <v>REDUCAO F0F0 JM DN 600 X 500</v>
          </cell>
          <cell r="C852" t="str">
            <v>UN</v>
          </cell>
          <cell r="D852">
            <v>2571.85</v>
          </cell>
        </row>
        <row r="853">
          <cell r="A853">
            <v>81325</v>
          </cell>
          <cell r="B853" t="str">
            <v>REDUCAO F0F0 JM DN 700 X 500</v>
          </cell>
          <cell r="C853" t="str">
            <v>UN</v>
          </cell>
          <cell r="D853">
            <v>3675.74</v>
          </cell>
        </row>
        <row r="854">
          <cell r="A854">
            <v>81326</v>
          </cell>
          <cell r="B854" t="str">
            <v>REDUCAO F0F0 JM DN 700 X 600</v>
          </cell>
          <cell r="C854" t="str">
            <v>UN</v>
          </cell>
          <cell r="D854">
            <v>3611.89</v>
          </cell>
        </row>
        <row r="855">
          <cell r="A855">
            <v>81327</v>
          </cell>
          <cell r="B855" t="str">
            <v>REDUCAO F0F0 JM DN 800 X 600</v>
          </cell>
          <cell r="C855" t="str">
            <v>UN</v>
          </cell>
          <cell r="D855">
            <v>4920.9399999999996</v>
          </cell>
        </row>
        <row r="856">
          <cell r="A856">
            <v>81328</v>
          </cell>
          <cell r="B856" t="str">
            <v>REDUCAO F0F0 JM DN 800 X 700</v>
          </cell>
          <cell r="C856" t="str">
            <v>UN</v>
          </cell>
          <cell r="D856">
            <v>4799.96</v>
          </cell>
        </row>
        <row r="857">
          <cell r="A857">
            <v>81329</v>
          </cell>
          <cell r="B857" t="str">
            <v>REDUCAO F0F0 JM DN 900 X 700</v>
          </cell>
          <cell r="C857" t="str">
            <v>UN</v>
          </cell>
          <cell r="D857">
            <v>5817.65</v>
          </cell>
        </row>
        <row r="858">
          <cell r="A858">
            <v>81330</v>
          </cell>
          <cell r="B858" t="str">
            <v>REDUCAO F0F0 JM DN 900 X 800</v>
          </cell>
          <cell r="C858" t="str">
            <v>UN</v>
          </cell>
          <cell r="D858">
            <v>5741.25</v>
          </cell>
        </row>
        <row r="859">
          <cell r="A859">
            <v>81331</v>
          </cell>
          <cell r="B859" t="str">
            <v>REDUCAO F0F0 JM DN 1000 X 800</v>
          </cell>
          <cell r="C859" t="str">
            <v>UN</v>
          </cell>
          <cell r="D859">
            <v>7554.03</v>
          </cell>
        </row>
        <row r="860">
          <cell r="A860">
            <v>81332</v>
          </cell>
          <cell r="B860" t="str">
            <v>REDUCAO F0F0 JM DN 1000 X 900</v>
          </cell>
          <cell r="C860" t="str">
            <v>UN</v>
          </cell>
          <cell r="D860">
            <v>6839.29</v>
          </cell>
        </row>
        <row r="861">
          <cell r="A861">
            <v>81333</v>
          </cell>
          <cell r="B861" t="str">
            <v>REDUCAO F0F0 JM DN 1200 X 1000</v>
          </cell>
          <cell r="C861" t="str">
            <v>UN</v>
          </cell>
          <cell r="D861">
            <v>10414.4</v>
          </cell>
        </row>
        <row r="862">
          <cell r="A862">
            <v>81334</v>
          </cell>
          <cell r="B862" t="str">
            <v>LUVA DE CORRER F0F0 JM DN 50</v>
          </cell>
          <cell r="C862" t="str">
            <v>UN</v>
          </cell>
          <cell r="D862">
            <v>81.41</v>
          </cell>
        </row>
        <row r="863">
          <cell r="A863">
            <v>81335</v>
          </cell>
          <cell r="B863" t="str">
            <v>LUVA DE CORRER F0F0 JM DN 75</v>
          </cell>
          <cell r="C863" t="str">
            <v>UN</v>
          </cell>
          <cell r="D863">
            <v>189.66</v>
          </cell>
        </row>
        <row r="864">
          <cell r="A864">
            <v>81336</v>
          </cell>
          <cell r="B864" t="str">
            <v>LUVA DE CORRER F0F0 JM DN 100</v>
          </cell>
          <cell r="C864" t="str">
            <v>UN</v>
          </cell>
          <cell r="D864">
            <v>164.76</v>
          </cell>
        </row>
        <row r="865">
          <cell r="A865">
            <v>81337</v>
          </cell>
          <cell r="B865" t="str">
            <v>LUVA DE CORRER F0F0 JM DN 150</v>
          </cell>
          <cell r="C865" t="str">
            <v>UN</v>
          </cell>
          <cell r="D865">
            <v>274.87</v>
          </cell>
        </row>
        <row r="866">
          <cell r="A866">
            <v>81338</v>
          </cell>
          <cell r="B866" t="str">
            <v>LUVA DE CORRER F0F0 JM DN 200</v>
          </cell>
          <cell r="C866" t="str">
            <v>UN</v>
          </cell>
          <cell r="D866">
            <v>411.66</v>
          </cell>
        </row>
        <row r="867">
          <cell r="A867">
            <v>81339</v>
          </cell>
          <cell r="B867" t="str">
            <v>LUVA DE CORRER F0F0 JM DN 250</v>
          </cell>
          <cell r="C867" t="str">
            <v>UN</v>
          </cell>
          <cell r="D867">
            <v>596.38</v>
          </cell>
        </row>
        <row r="868">
          <cell r="A868">
            <v>81340</v>
          </cell>
          <cell r="B868" t="str">
            <v>LUVA DE CORRER F0F0 JM DN 300</v>
          </cell>
          <cell r="C868" t="str">
            <v>UN</v>
          </cell>
          <cell r="D868">
            <v>680.92</v>
          </cell>
        </row>
        <row r="869">
          <cell r="A869">
            <v>81341</v>
          </cell>
          <cell r="B869" t="str">
            <v>LUVA DE CORRER F0F0 JM DN 400</v>
          </cell>
          <cell r="C869" t="str">
            <v>UN</v>
          </cell>
          <cell r="D869">
            <v>1073.3699999999999</v>
          </cell>
        </row>
        <row r="870">
          <cell r="A870">
            <v>81342</v>
          </cell>
          <cell r="B870" t="str">
            <v>LUVA DE CORRER F0F0 JM DN 500</v>
          </cell>
          <cell r="C870" t="str">
            <v>UN</v>
          </cell>
          <cell r="D870">
            <v>1402.65</v>
          </cell>
        </row>
        <row r="871">
          <cell r="A871">
            <v>81343</v>
          </cell>
          <cell r="B871" t="str">
            <v>LUVA DE CORRER F0F0 JM DN 600</v>
          </cell>
          <cell r="C871" t="str">
            <v>UN</v>
          </cell>
          <cell r="D871">
            <v>2196.5500000000002</v>
          </cell>
        </row>
        <row r="872">
          <cell r="A872">
            <v>81344</v>
          </cell>
          <cell r="B872" t="str">
            <v>LUVA DE CORRER F0F0 JM DN 700</v>
          </cell>
          <cell r="C872" t="str">
            <v>UN</v>
          </cell>
          <cell r="D872">
            <v>2333.9</v>
          </cell>
        </row>
        <row r="873">
          <cell r="A873">
            <v>81345</v>
          </cell>
          <cell r="B873" t="str">
            <v>LUVA DE CORRER F0F0 JM DN 800</v>
          </cell>
          <cell r="C873" t="str">
            <v>UN</v>
          </cell>
          <cell r="D873">
            <v>3164.7</v>
          </cell>
        </row>
        <row r="874">
          <cell r="A874">
            <v>81346</v>
          </cell>
          <cell r="B874" t="str">
            <v>LUVA DE CORRER F0F0 JM DN 900</v>
          </cell>
          <cell r="C874" t="str">
            <v>UN</v>
          </cell>
          <cell r="D874">
            <v>3869.56</v>
          </cell>
        </row>
        <row r="875">
          <cell r="A875">
            <v>81347</v>
          </cell>
          <cell r="B875" t="str">
            <v>LUVA DE CORRER F0F0 JM DN 1000</v>
          </cell>
          <cell r="C875" t="str">
            <v>UN</v>
          </cell>
          <cell r="D875">
            <v>6515.16</v>
          </cell>
        </row>
        <row r="876">
          <cell r="A876">
            <v>81348</v>
          </cell>
          <cell r="B876" t="str">
            <v>LUVA DE CORRER F0F0 JM DN 1200</v>
          </cell>
          <cell r="C876" t="str">
            <v>UN</v>
          </cell>
          <cell r="D876">
            <v>7953.16</v>
          </cell>
        </row>
        <row r="877">
          <cell r="A877">
            <v>81349</v>
          </cell>
          <cell r="B877" t="str">
            <v>EXTREMIDADE F0F0 FLANGE E JM DN 300</v>
          </cell>
          <cell r="C877" t="str">
            <v>UN</v>
          </cell>
          <cell r="D877">
            <v>505.31</v>
          </cell>
        </row>
        <row r="878">
          <cell r="A878">
            <v>81350</v>
          </cell>
          <cell r="B878" t="str">
            <v>EXTREMIDADE F0F0 FLANGE E JM DN 400</v>
          </cell>
          <cell r="C878" t="str">
            <v>UN</v>
          </cell>
          <cell r="D878">
            <v>1571.3</v>
          </cell>
        </row>
        <row r="879">
          <cell r="A879">
            <v>81351</v>
          </cell>
          <cell r="B879" t="str">
            <v>EXTREMIDADE F0F0 FLANGE E JM DN 500</v>
          </cell>
          <cell r="C879" t="str">
            <v>UN</v>
          </cell>
          <cell r="D879">
            <v>979.21</v>
          </cell>
        </row>
        <row r="880">
          <cell r="A880">
            <v>81352</v>
          </cell>
          <cell r="B880" t="str">
            <v>EXTREMIDADE F0F0 FLANGE E JM DN 600</v>
          </cell>
          <cell r="C880" t="str">
            <v>UN</v>
          </cell>
          <cell r="D880">
            <v>1036.6300000000001</v>
          </cell>
        </row>
        <row r="881">
          <cell r="A881">
            <v>81353</v>
          </cell>
          <cell r="B881" t="str">
            <v>EXTREMIDADE F0F0 FLANGE E JM DN 700</v>
          </cell>
          <cell r="C881" t="str">
            <v>UN</v>
          </cell>
          <cell r="D881">
            <v>3094.38</v>
          </cell>
        </row>
        <row r="882">
          <cell r="A882">
            <v>81354</v>
          </cell>
          <cell r="B882" t="str">
            <v>EXTREMIDADE F0F0 FLANGE E JM DN 800</v>
          </cell>
          <cell r="C882" t="str">
            <v>UN</v>
          </cell>
          <cell r="D882">
            <v>4295.9799999999996</v>
          </cell>
        </row>
        <row r="883">
          <cell r="A883">
            <v>81355</v>
          </cell>
          <cell r="B883" t="str">
            <v>EXTREMIDADE FOFO FLANGE E JM DN 900</v>
          </cell>
          <cell r="C883" t="str">
            <v>UN</v>
          </cell>
          <cell r="D883">
            <v>4749.5</v>
          </cell>
        </row>
        <row r="884">
          <cell r="A884">
            <v>81356</v>
          </cell>
          <cell r="B884" t="str">
            <v>EXTREMIDADE F0F0 FLANGE E JM DN 1000</v>
          </cell>
          <cell r="C884" t="str">
            <v>UN</v>
          </cell>
          <cell r="D884">
            <v>6058.64</v>
          </cell>
        </row>
        <row r="885">
          <cell r="A885">
            <v>81357</v>
          </cell>
          <cell r="B885" t="str">
            <v>EXTREMIDADE F0F0 FLANGE E JM DN 1200</v>
          </cell>
          <cell r="C885" t="str">
            <v>UN</v>
          </cell>
          <cell r="D885">
            <v>7387.43</v>
          </cell>
        </row>
        <row r="886">
          <cell r="A886">
            <v>81362</v>
          </cell>
          <cell r="B886" t="str">
            <v>EXTREMIDADE F0F0 FP DN 700</v>
          </cell>
          <cell r="C886" t="str">
            <v>UN</v>
          </cell>
          <cell r="D886">
            <v>1674.11</v>
          </cell>
        </row>
        <row r="887">
          <cell r="A887">
            <v>81363</v>
          </cell>
          <cell r="B887" t="str">
            <v>EXTREMIDADE F0F0 FP DN 800</v>
          </cell>
          <cell r="C887" t="str">
            <v>UN</v>
          </cell>
          <cell r="D887">
            <v>2229.64</v>
          </cell>
        </row>
        <row r="888">
          <cell r="A888">
            <v>81364</v>
          </cell>
          <cell r="B888" t="str">
            <v>EXTREMIDADE F0F0 FP DN 900</v>
          </cell>
          <cell r="C888" t="str">
            <v>UN</v>
          </cell>
          <cell r="D888">
            <v>2462.87</v>
          </cell>
        </row>
        <row r="889">
          <cell r="A889">
            <v>81365</v>
          </cell>
          <cell r="B889" t="str">
            <v>EXTREMIDADE F0F0 FP DN 1000</v>
          </cell>
          <cell r="C889" t="str">
            <v>UN</v>
          </cell>
          <cell r="D889">
            <v>3305.69</v>
          </cell>
        </row>
        <row r="890">
          <cell r="A890">
            <v>81366</v>
          </cell>
          <cell r="B890" t="str">
            <v>EXTREMIDADE F0F0 FP DN 1200</v>
          </cell>
          <cell r="C890" t="str">
            <v>UN</v>
          </cell>
          <cell r="D890">
            <v>3837.02</v>
          </cell>
        </row>
        <row r="891">
          <cell r="A891">
            <v>81367</v>
          </cell>
          <cell r="B891" t="str">
            <v>CONTRA FLANGE F0F0 JM DN 50</v>
          </cell>
          <cell r="C891" t="str">
            <v>UN</v>
          </cell>
          <cell r="D891">
            <v>14.39</v>
          </cell>
        </row>
        <row r="892">
          <cell r="A892">
            <v>81368</v>
          </cell>
          <cell r="B892" t="str">
            <v>CONTRA FLANGE F0F0 JM DN 75</v>
          </cell>
          <cell r="C892" t="str">
            <v>UN</v>
          </cell>
          <cell r="D892">
            <v>17.38</v>
          </cell>
        </row>
        <row r="893">
          <cell r="A893">
            <v>81369</v>
          </cell>
          <cell r="B893" t="str">
            <v>CONTRA FLANGE F0F0 JM DN 100</v>
          </cell>
          <cell r="C893" t="str">
            <v>UN</v>
          </cell>
          <cell r="D893">
            <v>20.46</v>
          </cell>
        </row>
        <row r="894">
          <cell r="A894">
            <v>81370</v>
          </cell>
          <cell r="B894" t="str">
            <v>CONTRA FLANGE F0F0 JM DN 150</v>
          </cell>
          <cell r="C894" t="str">
            <v>UN</v>
          </cell>
          <cell r="D894">
            <v>50.14</v>
          </cell>
        </row>
        <row r="895">
          <cell r="A895">
            <v>81371</v>
          </cell>
          <cell r="B895" t="str">
            <v>CONTRA FLANGE F0F0 JM DN 200</v>
          </cell>
          <cell r="C895" t="str">
            <v>UN</v>
          </cell>
          <cell r="D895">
            <v>82.15</v>
          </cell>
        </row>
        <row r="896">
          <cell r="A896">
            <v>81372</v>
          </cell>
          <cell r="B896" t="str">
            <v>CONTRA FLANGE F0F0 JM DN 250</v>
          </cell>
          <cell r="C896" t="str">
            <v>UN</v>
          </cell>
          <cell r="D896">
            <v>108.49</v>
          </cell>
        </row>
        <row r="897">
          <cell r="A897">
            <v>81373</v>
          </cell>
          <cell r="B897" t="str">
            <v>CONTRA FLANGE F0F0 JM DN 300</v>
          </cell>
          <cell r="C897" t="str">
            <v>UN</v>
          </cell>
          <cell r="D897">
            <v>121.81</v>
          </cell>
        </row>
        <row r="898">
          <cell r="A898">
            <v>81375</v>
          </cell>
          <cell r="B898" t="str">
            <v>CONTRA FLANGE F0F0 JM DN 400</v>
          </cell>
          <cell r="C898" t="str">
            <v>UN</v>
          </cell>
          <cell r="D898">
            <v>228.82</v>
          </cell>
        </row>
        <row r="899">
          <cell r="A899">
            <v>81376</v>
          </cell>
          <cell r="B899" t="str">
            <v>CONTRA FLANGE F0F0 JM DN 500</v>
          </cell>
          <cell r="C899" t="str">
            <v>UN</v>
          </cell>
          <cell r="D899">
            <v>291.07</v>
          </cell>
        </row>
        <row r="900">
          <cell r="A900">
            <v>81377</v>
          </cell>
          <cell r="B900" t="str">
            <v>CONTRA FLANGE F0F0 JM DN 600</v>
          </cell>
          <cell r="C900" t="str">
            <v>UN</v>
          </cell>
          <cell r="D900">
            <v>353.77</v>
          </cell>
        </row>
        <row r="901">
          <cell r="A901">
            <v>81378</v>
          </cell>
          <cell r="B901" t="str">
            <v>CONTRA FLANGE F0F0 JM DN 700</v>
          </cell>
          <cell r="C901" t="str">
            <v>UN</v>
          </cell>
          <cell r="D901">
            <v>429.39</v>
          </cell>
        </row>
        <row r="902">
          <cell r="A902">
            <v>81379</v>
          </cell>
          <cell r="B902" t="str">
            <v>CONTRA FLANGE F0F0 JM DN 800</v>
          </cell>
          <cell r="C902" t="str">
            <v>UN</v>
          </cell>
          <cell r="D902">
            <v>587.19000000000005</v>
          </cell>
        </row>
        <row r="903">
          <cell r="A903">
            <v>81380</v>
          </cell>
          <cell r="B903" t="str">
            <v>CONTRA FLANGE F0F0 JM DN 900</v>
          </cell>
          <cell r="C903" t="str">
            <v>UN</v>
          </cell>
          <cell r="D903">
            <v>704.58</v>
          </cell>
        </row>
        <row r="904">
          <cell r="A904">
            <v>81381</v>
          </cell>
          <cell r="B904" t="str">
            <v>CONTRA FLANGE F0F0 JM DN 1000</v>
          </cell>
          <cell r="C904" t="str">
            <v>UN</v>
          </cell>
          <cell r="D904">
            <v>1310.68</v>
          </cell>
        </row>
        <row r="905">
          <cell r="A905">
            <v>81382</v>
          </cell>
          <cell r="B905" t="str">
            <v>CONTRA FLANGE F0F0 JM DN 1200</v>
          </cell>
          <cell r="C905" t="str">
            <v>UN</v>
          </cell>
          <cell r="D905">
            <v>1674.55</v>
          </cell>
        </row>
        <row r="906">
          <cell r="A906">
            <v>81383</v>
          </cell>
          <cell r="B906" t="str">
            <v>BOLSA DE TUBO F0F0 JE TRAVADA DN 300</v>
          </cell>
          <cell r="C906" t="str">
            <v>UN</v>
          </cell>
          <cell r="D906">
            <v>0</v>
          </cell>
        </row>
        <row r="907">
          <cell r="A907">
            <v>81384</v>
          </cell>
          <cell r="B907" t="str">
            <v>BOLSA DE TUBO F0F0 JE TRAVADA DN 400</v>
          </cell>
          <cell r="C907" t="str">
            <v>UN</v>
          </cell>
          <cell r="D907">
            <v>0</v>
          </cell>
        </row>
        <row r="908">
          <cell r="A908">
            <v>81385</v>
          </cell>
          <cell r="B908" t="str">
            <v>BOLSA DE TUBO F0F0 JE TRAVADA DN 500</v>
          </cell>
          <cell r="C908" t="str">
            <v>UN</v>
          </cell>
          <cell r="D908">
            <v>0</v>
          </cell>
        </row>
        <row r="909">
          <cell r="A909">
            <v>81386</v>
          </cell>
          <cell r="B909" t="str">
            <v>BOLSA DE TUBO F0F0 JE TRAVADA DN 600</v>
          </cell>
          <cell r="C909" t="str">
            <v>UN</v>
          </cell>
          <cell r="D909">
            <v>0</v>
          </cell>
        </row>
        <row r="910">
          <cell r="A910">
            <v>81387</v>
          </cell>
          <cell r="B910" t="str">
            <v>BOLSA DE TUBO F0F0 JE TRAVADA DN 700</v>
          </cell>
          <cell r="C910" t="str">
            <v>UN</v>
          </cell>
          <cell r="D910">
            <v>0</v>
          </cell>
        </row>
        <row r="911">
          <cell r="A911">
            <v>81388</v>
          </cell>
          <cell r="B911" t="str">
            <v>BOLSA DE TUBO F0F0 JE TRAVADA DN 800</v>
          </cell>
          <cell r="C911" t="str">
            <v>UN</v>
          </cell>
          <cell r="D911">
            <v>0</v>
          </cell>
        </row>
        <row r="912">
          <cell r="A912">
            <v>81389</v>
          </cell>
          <cell r="B912" t="str">
            <v>BOLSA DE TUBO F0F0 JE TRAVADA DN 900</v>
          </cell>
          <cell r="C912" t="str">
            <v>UN</v>
          </cell>
          <cell r="D912">
            <v>0</v>
          </cell>
        </row>
        <row r="913">
          <cell r="A913">
            <v>81390</v>
          </cell>
          <cell r="B913" t="str">
            <v>BOLSA DE TUBO F0F0 JE TRAVADA DN 1000</v>
          </cell>
          <cell r="C913" t="str">
            <v>UN</v>
          </cell>
          <cell r="D913">
            <v>0</v>
          </cell>
        </row>
        <row r="914">
          <cell r="A914">
            <v>81391</v>
          </cell>
          <cell r="B914" t="str">
            <v>BOLSA DE TUBO F0F0 JE TRAVADA DN 1200</v>
          </cell>
          <cell r="C914" t="str">
            <v>UN</v>
          </cell>
          <cell r="D914">
            <v>0</v>
          </cell>
        </row>
        <row r="915">
          <cell r="A915">
            <v>81392</v>
          </cell>
          <cell r="B915" t="str">
            <v>BOLSA DE CONEXOES F0F0 JM TRAVADA DN 300</v>
          </cell>
          <cell r="C915" t="str">
            <v>UN</v>
          </cell>
          <cell r="D915">
            <v>0</v>
          </cell>
        </row>
        <row r="916">
          <cell r="A916">
            <v>81393</v>
          </cell>
          <cell r="B916" t="str">
            <v>BOLSA DE CONEXOES F0F0 JM TRAVADA DN 400</v>
          </cell>
          <cell r="C916" t="str">
            <v>UN</v>
          </cell>
          <cell r="D916">
            <v>0</v>
          </cell>
        </row>
        <row r="917">
          <cell r="A917">
            <v>81394</v>
          </cell>
          <cell r="B917" t="str">
            <v>BOLSA DE CONEXOES F0F0 JM TRAVADA DN 500</v>
          </cell>
          <cell r="C917" t="str">
            <v>UN</v>
          </cell>
          <cell r="D917">
            <v>0</v>
          </cell>
        </row>
        <row r="918">
          <cell r="A918">
            <v>81395</v>
          </cell>
          <cell r="B918" t="str">
            <v>BOLSA DE CONEXOES F0F0 JM TRAVADA DN 600</v>
          </cell>
          <cell r="C918" t="str">
            <v>UN</v>
          </cell>
          <cell r="D918">
            <v>0</v>
          </cell>
        </row>
        <row r="919">
          <cell r="A919">
            <v>81396</v>
          </cell>
          <cell r="B919" t="str">
            <v>BOLSA DE CONEXOES F0F0 JM TRAVADA DN 700</v>
          </cell>
          <cell r="C919" t="str">
            <v>UN</v>
          </cell>
          <cell r="D919">
            <v>0</v>
          </cell>
        </row>
        <row r="920">
          <cell r="A920">
            <v>81397</v>
          </cell>
          <cell r="B920" t="str">
            <v>BOLSA DE CONEXOES F0F0 JM TRAVADA DN 800</v>
          </cell>
          <cell r="C920" t="str">
            <v>UN</v>
          </cell>
          <cell r="D920">
            <v>0</v>
          </cell>
        </row>
        <row r="921">
          <cell r="A921">
            <v>81398</v>
          </cell>
          <cell r="B921" t="str">
            <v>BOLSA DE CONEXOES F0F0 JM TRAVADA DN 900</v>
          </cell>
          <cell r="C921" t="str">
            <v>UN</v>
          </cell>
          <cell r="D921">
            <v>0</v>
          </cell>
        </row>
        <row r="922">
          <cell r="A922">
            <v>81399</v>
          </cell>
          <cell r="B922" t="str">
            <v>BOLSA DE CONEXOES F0F0 JM TRAVADA DN 1000</v>
          </cell>
          <cell r="C922" t="str">
            <v>UN</v>
          </cell>
          <cell r="D922">
            <v>0</v>
          </cell>
        </row>
        <row r="923">
          <cell r="A923">
            <v>81401</v>
          </cell>
          <cell r="B923" t="str">
            <v>BOLSA DE CONEXOES F0F0 JM TRAVADA DN 1200</v>
          </cell>
          <cell r="C923" t="str">
            <v>UN</v>
          </cell>
          <cell r="D923">
            <v>0</v>
          </cell>
        </row>
        <row r="924">
          <cell r="A924">
            <v>81402</v>
          </cell>
          <cell r="B924" t="str">
            <v>TUBO F0F0 K-12 C/FLANGES L = 0,25M DN 50</v>
          </cell>
          <cell r="C924" t="str">
            <v>UN</v>
          </cell>
          <cell r="D924">
            <v>66.099999999999994</v>
          </cell>
        </row>
        <row r="925">
          <cell r="A925">
            <v>81403</v>
          </cell>
          <cell r="B925" t="str">
            <v>TUBO F0F0 K-12 C/FLANGES L = 0,50M DN 50</v>
          </cell>
          <cell r="C925" t="str">
            <v>UN</v>
          </cell>
          <cell r="D925">
            <v>77.94</v>
          </cell>
        </row>
        <row r="926">
          <cell r="A926">
            <v>81404</v>
          </cell>
          <cell r="B926" t="str">
            <v>TUBO F0F0 K-12 C/FLANGES L = 1,00M DN 50</v>
          </cell>
          <cell r="C926" t="str">
            <v>UN</v>
          </cell>
          <cell r="D926">
            <v>162.16999999999999</v>
          </cell>
        </row>
        <row r="927">
          <cell r="A927">
            <v>81405</v>
          </cell>
          <cell r="B927" t="str">
            <v>TUBO F0F0 K-12 C/FLANGES L = 1,50M DN 50</v>
          </cell>
          <cell r="C927" t="str">
            <v>UN</v>
          </cell>
          <cell r="D927">
            <v>171.8</v>
          </cell>
        </row>
        <row r="928">
          <cell r="A928">
            <v>81406</v>
          </cell>
          <cell r="B928" t="str">
            <v>TUBO F0F0 K-12 C/FLANGES L = 2,00M DN 50</v>
          </cell>
          <cell r="C928" t="str">
            <v>UN</v>
          </cell>
          <cell r="D928">
            <v>181.4</v>
          </cell>
        </row>
        <row r="929">
          <cell r="A929">
            <v>81407</v>
          </cell>
          <cell r="B929" t="str">
            <v>TUBO F0F0 K-12 C/FLANGES L = 2,50M DN 50</v>
          </cell>
          <cell r="C929" t="str">
            <v>UN</v>
          </cell>
          <cell r="D929">
            <v>190.99</v>
          </cell>
        </row>
        <row r="930">
          <cell r="A930">
            <v>81408</v>
          </cell>
          <cell r="B930" t="str">
            <v>TUBO F0F0 K-12 C/FLANGES L = 2,90M DN 50</v>
          </cell>
          <cell r="C930" t="str">
            <v>UN</v>
          </cell>
          <cell r="D930">
            <v>200.6</v>
          </cell>
        </row>
        <row r="931">
          <cell r="A931">
            <v>81409</v>
          </cell>
          <cell r="B931" t="str">
            <v>TUBO F0F0 K-12 C/FLANGES L = 0,25M DN 75</v>
          </cell>
          <cell r="C931" t="str">
            <v>UN</v>
          </cell>
          <cell r="D931">
            <v>84.38</v>
          </cell>
        </row>
        <row r="932">
          <cell r="A932">
            <v>81410</v>
          </cell>
          <cell r="B932" t="str">
            <v>TUBO F0F0 K-12 C/FLANGES L = 0,50M DN 75</v>
          </cell>
          <cell r="C932" t="str">
            <v>UN</v>
          </cell>
          <cell r="D932">
            <v>101.81</v>
          </cell>
        </row>
        <row r="933">
          <cell r="A933">
            <v>81411</v>
          </cell>
          <cell r="B933" t="str">
            <v>TUBO F0F0 K-12 C/FLANGES L = 1,00M DN 75</v>
          </cell>
          <cell r="C933" t="str">
            <v>UN</v>
          </cell>
          <cell r="D933">
            <v>209.39</v>
          </cell>
        </row>
        <row r="934">
          <cell r="A934">
            <v>81412</v>
          </cell>
          <cell r="B934" t="str">
            <v>TUBO F0F0 K-12 C/FLANGES L = 1,50M DN 75</v>
          </cell>
          <cell r="C934" t="str">
            <v>UN</v>
          </cell>
          <cell r="D934">
            <v>221.82</v>
          </cell>
        </row>
        <row r="935">
          <cell r="A935">
            <v>81413</v>
          </cell>
          <cell r="B935" t="str">
            <v>TUBO F0F0 K-12 C/FLANGES L = 2,00M DN 75</v>
          </cell>
          <cell r="C935" t="str">
            <v>UN</v>
          </cell>
          <cell r="D935">
            <v>234.21</v>
          </cell>
        </row>
        <row r="936">
          <cell r="A936">
            <v>81414</v>
          </cell>
          <cell r="B936" t="str">
            <v>TUBO F0F0 K-12 C/FLANGES L = 2,50M DN 75</v>
          </cell>
          <cell r="C936" t="str">
            <v>UN</v>
          </cell>
          <cell r="D936">
            <v>246.6</v>
          </cell>
        </row>
        <row r="937">
          <cell r="A937">
            <v>81415</v>
          </cell>
          <cell r="B937" t="str">
            <v>TUBO F0F0 K-12 C/FLANGES L = 3,00M DN 75</v>
          </cell>
          <cell r="C937" t="str">
            <v>UN</v>
          </cell>
          <cell r="D937">
            <v>259.01</v>
          </cell>
        </row>
        <row r="938">
          <cell r="A938">
            <v>81416</v>
          </cell>
          <cell r="B938" t="str">
            <v>TUBO F0F0 K-12 C/FLANGES L = 3,50M DN 75</v>
          </cell>
          <cell r="C938" t="str">
            <v>UN</v>
          </cell>
          <cell r="D938">
            <v>271.37</v>
          </cell>
        </row>
        <row r="939">
          <cell r="A939">
            <v>81417</v>
          </cell>
          <cell r="B939" t="str">
            <v>TUBO F0F0 K-12 C/FLANGES L = 4,00M DN 75</v>
          </cell>
          <cell r="C939" t="str">
            <v>UN</v>
          </cell>
          <cell r="D939">
            <v>289.33999999999997</v>
          </cell>
        </row>
        <row r="940">
          <cell r="A940">
            <v>81418</v>
          </cell>
          <cell r="B940" t="str">
            <v>TUBO F0F0 K-12 C/FLANGES L = 4,50M DN 75</v>
          </cell>
          <cell r="C940" t="str">
            <v>UN</v>
          </cell>
          <cell r="D940">
            <v>301.70999999999998</v>
          </cell>
        </row>
        <row r="941">
          <cell r="A941">
            <v>81419</v>
          </cell>
          <cell r="B941" t="str">
            <v>TUBO F0F0 K-12 C/FLANGES L = 5,00M DN 75</v>
          </cell>
          <cell r="C941" t="str">
            <v>UN</v>
          </cell>
          <cell r="D941">
            <v>314.08999999999997</v>
          </cell>
        </row>
        <row r="942">
          <cell r="A942">
            <v>81420</v>
          </cell>
          <cell r="B942" t="str">
            <v>TUBO F0F0 K-12 C/FLANGES L = 5,50M DN 75</v>
          </cell>
          <cell r="C942" t="str">
            <v>UN</v>
          </cell>
          <cell r="D942">
            <v>326.5</v>
          </cell>
        </row>
        <row r="943">
          <cell r="A943">
            <v>81421</v>
          </cell>
          <cell r="B943" t="str">
            <v>TUBO FOFO K-12 C/FLANGES L = 5,80M DN 75</v>
          </cell>
          <cell r="C943" t="str">
            <v>UN</v>
          </cell>
          <cell r="D943">
            <v>333.95</v>
          </cell>
        </row>
        <row r="944">
          <cell r="A944">
            <v>81422</v>
          </cell>
          <cell r="B944" t="str">
            <v>TUBO F0F0 K-12 C/FLANGES L = 0,25M DN 100</v>
          </cell>
          <cell r="C944" t="str">
            <v>UN</v>
          </cell>
          <cell r="D944">
            <v>102.67</v>
          </cell>
        </row>
        <row r="945">
          <cell r="A945">
            <v>81423</v>
          </cell>
          <cell r="B945" t="str">
            <v>TUBO F0F0 K-12 C/FLANGES L = 0,50M DN 100</v>
          </cell>
          <cell r="C945" t="str">
            <v>UN</v>
          </cell>
          <cell r="D945">
            <v>141.83000000000001</v>
          </cell>
        </row>
        <row r="946">
          <cell r="A946">
            <v>81424</v>
          </cell>
          <cell r="B946" t="str">
            <v>TUBO F0F0 K-12 C/FLANGES L = 1,00M DN 100</v>
          </cell>
          <cell r="C946" t="str">
            <v>UN</v>
          </cell>
          <cell r="D946">
            <v>234.68</v>
          </cell>
        </row>
        <row r="947">
          <cell r="A947">
            <v>81425</v>
          </cell>
          <cell r="B947" t="str">
            <v>TUBO F0F0 K-12 C/FLANGES L = 1,50M DN 100</v>
          </cell>
          <cell r="C947" t="str">
            <v>UN</v>
          </cell>
          <cell r="D947">
            <v>251.83</v>
          </cell>
        </row>
        <row r="948">
          <cell r="A948">
            <v>81426</v>
          </cell>
          <cell r="B948" t="str">
            <v>TUBO F0F0 K-12 C/FLANGES L = 2,00M DN 100</v>
          </cell>
          <cell r="C948" t="str">
            <v>UN</v>
          </cell>
          <cell r="D948">
            <v>269.01</v>
          </cell>
        </row>
        <row r="949">
          <cell r="A949">
            <v>81427</v>
          </cell>
          <cell r="B949" t="str">
            <v>TUBO F0F0 K-12 C/FLANGES L = 2,50M DN 100</v>
          </cell>
          <cell r="C949" t="str">
            <v>UN</v>
          </cell>
          <cell r="D949">
            <v>286.18</v>
          </cell>
        </row>
        <row r="950">
          <cell r="A950">
            <v>81428</v>
          </cell>
          <cell r="B950" t="str">
            <v>TUBO F0F0 K-12 C/FLANGES L = 3,00M DN 100</v>
          </cell>
          <cell r="C950" t="str">
            <v>UN</v>
          </cell>
          <cell r="D950">
            <v>303.33</v>
          </cell>
        </row>
        <row r="951">
          <cell r="A951">
            <v>81429</v>
          </cell>
          <cell r="B951" t="str">
            <v>TUBO F0F0 K-12 C/FLANGES L = 3,50M DN 100</v>
          </cell>
          <cell r="C951" t="str">
            <v>UN</v>
          </cell>
          <cell r="D951">
            <v>320.49</v>
          </cell>
        </row>
        <row r="952">
          <cell r="A952">
            <v>81430</v>
          </cell>
          <cell r="B952" t="str">
            <v>TUBO F0F0 K-12 C/FLANGES L = 4,00M DN 100</v>
          </cell>
          <cell r="C952" t="str">
            <v>UN</v>
          </cell>
          <cell r="D952">
            <v>342.09</v>
          </cell>
        </row>
        <row r="953">
          <cell r="A953">
            <v>81431</v>
          </cell>
          <cell r="B953" t="str">
            <v>TUBO F0F0 K-12 C/FLANGES L = 4,50M DN 100</v>
          </cell>
          <cell r="C953" t="str">
            <v>UN</v>
          </cell>
          <cell r="D953">
            <v>359.32</v>
          </cell>
        </row>
        <row r="954">
          <cell r="A954">
            <v>81432</v>
          </cell>
          <cell r="B954" t="str">
            <v>TUBO F0F0 K-12 C/FLANGES L = 5,00M DN 100</v>
          </cell>
          <cell r="C954" t="str">
            <v>UN</v>
          </cell>
          <cell r="D954">
            <v>376.42</v>
          </cell>
        </row>
        <row r="955">
          <cell r="A955">
            <v>81433</v>
          </cell>
          <cell r="B955" t="str">
            <v>TUBO F0F0 K-12 C/FLANGES L = 5,50M DN 100</v>
          </cell>
          <cell r="C955" t="str">
            <v>UN</v>
          </cell>
          <cell r="D955">
            <v>393.62</v>
          </cell>
        </row>
        <row r="956">
          <cell r="A956">
            <v>81434</v>
          </cell>
          <cell r="B956" t="str">
            <v>TUBO F0F0 K-12 C/FLANGES L = 5,80M DN 100</v>
          </cell>
          <cell r="C956" t="str">
            <v>UN</v>
          </cell>
          <cell r="D956">
            <v>403.92</v>
          </cell>
        </row>
        <row r="957">
          <cell r="A957">
            <v>81435</v>
          </cell>
          <cell r="B957" t="str">
            <v>TUBO F0F0 K-12 C/FLANGES L = 0,25M DN 150</v>
          </cell>
          <cell r="C957" t="str">
            <v>UN</v>
          </cell>
          <cell r="D957">
            <v>160.21</v>
          </cell>
        </row>
        <row r="958">
          <cell r="A958">
            <v>81436</v>
          </cell>
          <cell r="B958" t="str">
            <v>TUBO F0F0 K-12 C/FLANGES L = 0,50M DN 150</v>
          </cell>
          <cell r="C958" t="str">
            <v>UN</v>
          </cell>
          <cell r="D958">
            <v>214.99</v>
          </cell>
        </row>
        <row r="959">
          <cell r="A959">
            <v>81437</v>
          </cell>
          <cell r="B959" t="str">
            <v>TUBO F0F0 K-12 C/FLANGES L = 1,00M DN 150</v>
          </cell>
          <cell r="C959" t="str">
            <v>UN</v>
          </cell>
          <cell r="D959">
            <v>323.08999999999997</v>
          </cell>
        </row>
        <row r="960">
          <cell r="A960">
            <v>81438</v>
          </cell>
          <cell r="B960" t="str">
            <v>TUBO F0F0 K-12 C/FLANGES L = 1,50M DN 150</v>
          </cell>
          <cell r="C960" t="str">
            <v>UN</v>
          </cell>
          <cell r="D960">
            <v>349.8</v>
          </cell>
        </row>
        <row r="961">
          <cell r="A961">
            <v>81439</v>
          </cell>
          <cell r="B961" t="str">
            <v>TUBO F0F0 K-12 C/FLANGES L = 2,00M DN 150</v>
          </cell>
          <cell r="C961" t="str">
            <v>UN</v>
          </cell>
          <cell r="D961">
            <v>376.53</v>
          </cell>
        </row>
        <row r="962">
          <cell r="A962">
            <v>81440</v>
          </cell>
          <cell r="B962" t="str">
            <v>TUBO F0F0 K-12 C/FLANGES L = 2,50M DN 150</v>
          </cell>
          <cell r="C962" t="str">
            <v>UN</v>
          </cell>
          <cell r="D962">
            <v>403.22</v>
          </cell>
        </row>
        <row r="963">
          <cell r="A963">
            <v>81441</v>
          </cell>
          <cell r="B963" t="str">
            <v>TUBO F0F0 K-12 C/FLANGES L = 3,00M DN 150</v>
          </cell>
          <cell r="C963" t="str">
            <v>UN</v>
          </cell>
          <cell r="D963">
            <v>429.91</v>
          </cell>
        </row>
        <row r="964">
          <cell r="A964">
            <v>81442</v>
          </cell>
          <cell r="B964" t="str">
            <v>TUBO F0F0 K-12 C/FLANGES L = 3,50M DN 150</v>
          </cell>
          <cell r="C964" t="str">
            <v>UN</v>
          </cell>
          <cell r="D964">
            <v>456.57</v>
          </cell>
        </row>
        <row r="965">
          <cell r="A965">
            <v>81443</v>
          </cell>
          <cell r="B965" t="str">
            <v>TUBO F0F0 K-12 C/FLANGES L = 4,00M DN 150</v>
          </cell>
          <cell r="C965" t="str">
            <v>UN</v>
          </cell>
          <cell r="D965">
            <v>487.78</v>
          </cell>
        </row>
        <row r="966">
          <cell r="A966">
            <v>81444</v>
          </cell>
          <cell r="B966" t="str">
            <v>TUBO F0F0 K-12 C/FLANGES L = 4,50M DN 150</v>
          </cell>
          <cell r="C966" t="str">
            <v>UN</v>
          </cell>
          <cell r="D966">
            <v>514.46</v>
          </cell>
        </row>
        <row r="967">
          <cell r="A967">
            <v>81445</v>
          </cell>
          <cell r="B967" t="str">
            <v>TUBO F0F0 K-12 C/FLANGES L = 5,00M DN 150</v>
          </cell>
          <cell r="C967" t="str">
            <v>UN</v>
          </cell>
          <cell r="D967">
            <v>541.14</v>
          </cell>
        </row>
        <row r="968">
          <cell r="A968">
            <v>81446</v>
          </cell>
          <cell r="B968" t="str">
            <v>TUBO F0F0 K-12 C/FLANGES L = 5,50M DN 150</v>
          </cell>
          <cell r="C968" t="str">
            <v>UN</v>
          </cell>
          <cell r="D968">
            <v>567.79999999999995</v>
          </cell>
        </row>
        <row r="969">
          <cell r="A969">
            <v>81447</v>
          </cell>
          <cell r="B969" t="str">
            <v>TUBO F0F0 K-12 C/FLANGES L = 5,80M DN 150</v>
          </cell>
          <cell r="C969" t="str">
            <v>UN</v>
          </cell>
          <cell r="D969">
            <v>583.87</v>
          </cell>
        </row>
        <row r="970">
          <cell r="A970">
            <v>81448</v>
          </cell>
          <cell r="B970" t="str">
            <v>TUBO F0F0 K-12 C/FLANGES L = 0,25M DN 200</v>
          </cell>
          <cell r="C970" t="str">
            <v>UN</v>
          </cell>
          <cell r="D970">
            <v>227.49</v>
          </cell>
        </row>
        <row r="971">
          <cell r="A971">
            <v>81449</v>
          </cell>
          <cell r="B971" t="str">
            <v>TUBO F0F0 K-12 C/FLANGES L = 0,50M DN 200</v>
          </cell>
          <cell r="C971" t="str">
            <v>UN</v>
          </cell>
          <cell r="D971">
            <v>284.45999999999998</v>
          </cell>
        </row>
        <row r="972">
          <cell r="A972">
            <v>81450</v>
          </cell>
          <cell r="B972" t="str">
            <v>TUBO F0F0 K-12 C/FLANGES L = 1,00M DN 200</v>
          </cell>
          <cell r="C972" t="str">
            <v>UN</v>
          </cell>
          <cell r="D972">
            <v>415.76</v>
          </cell>
        </row>
        <row r="973">
          <cell r="A973">
            <v>81451</v>
          </cell>
          <cell r="B973" t="str">
            <v>TUBO F0F0 K-12 C/FLANGES L = 1,50M DN 200</v>
          </cell>
          <cell r="C973" t="str">
            <v>UN</v>
          </cell>
          <cell r="D973">
            <v>453.7</v>
          </cell>
        </row>
        <row r="974">
          <cell r="A974">
            <v>81452</v>
          </cell>
          <cell r="B974" t="str">
            <v>TUBO F0F0 K-12 C/FLANGES L = 2,00M DN 200</v>
          </cell>
          <cell r="C974" t="str">
            <v>UN</v>
          </cell>
          <cell r="D974">
            <v>491.68</v>
          </cell>
        </row>
        <row r="975">
          <cell r="A975">
            <v>81453</v>
          </cell>
          <cell r="B975" t="str">
            <v>TUBO F0F0 K-12 C/FLANGES L = 2,50M DN 200</v>
          </cell>
          <cell r="C975" t="str">
            <v>UN</v>
          </cell>
          <cell r="D975">
            <v>529.69000000000005</v>
          </cell>
        </row>
        <row r="976">
          <cell r="A976">
            <v>81454</v>
          </cell>
          <cell r="B976" t="str">
            <v>TUBO F0F0 K-12 C/FLANGES L = 3,00M DN 200</v>
          </cell>
          <cell r="C976" t="str">
            <v>UN</v>
          </cell>
          <cell r="D976">
            <v>567.65</v>
          </cell>
        </row>
        <row r="977">
          <cell r="A977">
            <v>81455</v>
          </cell>
          <cell r="B977" t="str">
            <v>TUBO F0F0 K-12 C/FLANGES L = 3,50M DN 200</v>
          </cell>
          <cell r="C977" t="str">
            <v>UN</v>
          </cell>
          <cell r="D977">
            <v>605.57000000000005</v>
          </cell>
        </row>
        <row r="978">
          <cell r="A978">
            <v>81456</v>
          </cell>
          <cell r="B978" t="str">
            <v>TUBO F0F0 K-12 C/FLANGES L = 4,00M DN 200</v>
          </cell>
          <cell r="C978" t="str">
            <v>UN</v>
          </cell>
          <cell r="D978">
            <v>643.62</v>
          </cell>
        </row>
        <row r="979">
          <cell r="A979">
            <v>81457</v>
          </cell>
          <cell r="B979" t="str">
            <v>TUBO F0F0 K-12 C/FLANGES L = 4,50M DN 200</v>
          </cell>
          <cell r="C979" t="str">
            <v>UN</v>
          </cell>
          <cell r="D979">
            <v>681.54</v>
          </cell>
        </row>
        <row r="980">
          <cell r="A980">
            <v>81458</v>
          </cell>
          <cell r="B980" t="str">
            <v>TUBO F0F0 K-12 C/FLANGES L = 5,00M DN 200</v>
          </cell>
          <cell r="C980" t="str">
            <v>UN</v>
          </cell>
          <cell r="D980">
            <v>719.5</v>
          </cell>
        </row>
        <row r="981">
          <cell r="A981">
            <v>81459</v>
          </cell>
          <cell r="B981" t="str">
            <v>TUBO F0F0 K-12 C/FLANGES L = 5,50M DN 200</v>
          </cell>
          <cell r="C981" t="str">
            <v>UN</v>
          </cell>
          <cell r="D981">
            <v>757.5</v>
          </cell>
        </row>
        <row r="982">
          <cell r="A982">
            <v>81460</v>
          </cell>
          <cell r="B982" t="str">
            <v>TUBO F0F0 K-12 C/FLANGES L = 5,80M DN 200</v>
          </cell>
          <cell r="C982" t="str">
            <v>UN</v>
          </cell>
          <cell r="D982">
            <v>780.27</v>
          </cell>
        </row>
        <row r="983">
          <cell r="A983">
            <v>81461</v>
          </cell>
          <cell r="B983" t="str">
            <v>TUBO F0F0 K-12 C/FLANGES L = 0,25M DN 250</v>
          </cell>
          <cell r="C983" t="str">
            <v>UN</v>
          </cell>
          <cell r="D983">
            <v>339.46</v>
          </cell>
        </row>
        <row r="984">
          <cell r="A984">
            <v>81462</v>
          </cell>
          <cell r="B984" t="str">
            <v>TUBO F0F0 K-12 C/FLANGES L = 0,50M DN 250</v>
          </cell>
          <cell r="C984" t="str">
            <v>UN</v>
          </cell>
          <cell r="D984">
            <v>473.68</v>
          </cell>
        </row>
        <row r="985">
          <cell r="A985">
            <v>81463</v>
          </cell>
          <cell r="B985" t="str">
            <v>TUBO F0F0 K-12 C/FLANGES L = 1,00M DN 250</v>
          </cell>
          <cell r="C985" t="str">
            <v>UN</v>
          </cell>
          <cell r="D985">
            <v>516.30999999999995</v>
          </cell>
        </row>
        <row r="986">
          <cell r="A986">
            <v>81464</v>
          </cell>
          <cell r="B986" t="str">
            <v>TUBO F0F0 K-12 C/FLANGES L = 1,50M DN 250</v>
          </cell>
          <cell r="C986" t="str">
            <v>UN</v>
          </cell>
          <cell r="D986">
            <v>566.66</v>
          </cell>
        </row>
        <row r="987">
          <cell r="A987">
            <v>81465</v>
          </cell>
          <cell r="B987" t="str">
            <v>TUBO F0F0 K-12 C/FALNGES L = 2,00M DN 250</v>
          </cell>
          <cell r="C987" t="str">
            <v>UN</v>
          </cell>
          <cell r="D987">
            <v>616.95000000000005</v>
          </cell>
        </row>
        <row r="988">
          <cell r="A988">
            <v>81466</v>
          </cell>
          <cell r="B988" t="str">
            <v>TUBO F0F0 K-12 C/FLANGES L = 2,50M DN 250</v>
          </cell>
          <cell r="C988" t="str">
            <v>UN</v>
          </cell>
          <cell r="D988">
            <v>667.27</v>
          </cell>
        </row>
        <row r="989">
          <cell r="A989">
            <v>81467</v>
          </cell>
          <cell r="B989" t="str">
            <v>TUBO F0F0 K-12 C/FLANGES L = 3,00M DN 250</v>
          </cell>
          <cell r="C989" t="str">
            <v>UN</v>
          </cell>
          <cell r="D989">
            <v>717.58</v>
          </cell>
        </row>
        <row r="990">
          <cell r="A990">
            <v>81468</v>
          </cell>
          <cell r="B990" t="str">
            <v>TUBO F0F0 K-12 C/FLANGES L = 3,50M DN 250</v>
          </cell>
          <cell r="C990" t="str">
            <v>UN</v>
          </cell>
          <cell r="D990">
            <v>767.84</v>
          </cell>
        </row>
        <row r="991">
          <cell r="A991">
            <v>81469</v>
          </cell>
          <cell r="B991" t="str">
            <v>TUBO F0F0 K-12 C/FLANGES L = 4,00M DN 250</v>
          </cell>
          <cell r="C991" t="str">
            <v>UN</v>
          </cell>
          <cell r="D991">
            <v>825.36</v>
          </cell>
        </row>
        <row r="992">
          <cell r="A992">
            <v>81470</v>
          </cell>
          <cell r="B992" t="str">
            <v>TUBO FOFO K-12 C/FLANGES L = 4,50M DN 250</v>
          </cell>
          <cell r="C992" t="str">
            <v>UN</v>
          </cell>
          <cell r="D992">
            <v>875.67</v>
          </cell>
        </row>
        <row r="993">
          <cell r="A993">
            <v>81471</v>
          </cell>
          <cell r="B993" t="str">
            <v>TUBO F0F0 K-12 C/FLANGES L = 5,00M DN 250</v>
          </cell>
          <cell r="C993" t="str">
            <v>UN</v>
          </cell>
          <cell r="D993">
            <v>925.97</v>
          </cell>
        </row>
        <row r="994">
          <cell r="A994">
            <v>81472</v>
          </cell>
          <cell r="B994" t="str">
            <v>TUBO F0F0 K-12 C/FLANGES L = 5,50M DN 250</v>
          </cell>
          <cell r="C994" t="str">
            <v>UN</v>
          </cell>
          <cell r="D994">
            <v>976.3</v>
          </cell>
        </row>
        <row r="995">
          <cell r="A995">
            <v>81473</v>
          </cell>
          <cell r="B995" t="str">
            <v>TUBO F0F0 K-12 C/FLANGES L = 5,80M DN 250</v>
          </cell>
          <cell r="C995" t="str">
            <v>UN</v>
          </cell>
          <cell r="D995">
            <v>1006.49</v>
          </cell>
        </row>
        <row r="996">
          <cell r="A996">
            <v>81474</v>
          </cell>
          <cell r="B996" t="str">
            <v>TUBO F0F0 K-12 C/FLANGES L = 0,25M DN 300</v>
          </cell>
          <cell r="C996" t="str">
            <v>UN</v>
          </cell>
          <cell r="D996">
            <v>542.08000000000004</v>
          </cell>
        </row>
        <row r="997">
          <cell r="A997">
            <v>81475</v>
          </cell>
          <cell r="B997" t="str">
            <v>TUBO F0F0 K-12 C/FLANGES L = 0,50M DN 300</v>
          </cell>
          <cell r="C997" t="str">
            <v>UN</v>
          </cell>
          <cell r="D997">
            <v>571.94000000000005</v>
          </cell>
        </row>
        <row r="998">
          <cell r="A998">
            <v>81476</v>
          </cell>
          <cell r="B998" t="str">
            <v>TUBO F0F0 K-12 C/FLANGES L = 1,00M DN 300</v>
          </cell>
          <cell r="C998" t="str">
            <v>UN</v>
          </cell>
          <cell r="D998">
            <v>643.63</v>
          </cell>
        </row>
        <row r="999">
          <cell r="A999">
            <v>81477</v>
          </cell>
          <cell r="B999" t="str">
            <v>TUBO F0F0 K-12 C/FLANGES L = 1,50M DN 300</v>
          </cell>
          <cell r="C999" t="str">
            <v>UN</v>
          </cell>
          <cell r="D999">
            <v>709.12</v>
          </cell>
        </row>
        <row r="1000">
          <cell r="A1000">
            <v>81478</v>
          </cell>
          <cell r="B1000" t="str">
            <v>TUBO F0F0 K-12 C/FLANGES L = 2,00M DN 300</v>
          </cell>
          <cell r="C1000" t="str">
            <v>UN</v>
          </cell>
          <cell r="D1000">
            <v>774.58</v>
          </cell>
        </row>
        <row r="1001">
          <cell r="A1001">
            <v>81479</v>
          </cell>
          <cell r="B1001" t="str">
            <v>TUBO F0F0 K-12 C/FLANGES L = 2,50M DN 300</v>
          </cell>
          <cell r="C1001" t="str">
            <v>UN</v>
          </cell>
          <cell r="D1001">
            <v>840.08</v>
          </cell>
        </row>
        <row r="1002">
          <cell r="A1002">
            <v>81480</v>
          </cell>
          <cell r="B1002" t="str">
            <v>TUBO F0F0 K-12 C/FLANGES L = 3,00M DN 300</v>
          </cell>
          <cell r="C1002" t="str">
            <v>UN</v>
          </cell>
          <cell r="D1002">
            <v>905.62</v>
          </cell>
        </row>
        <row r="1003">
          <cell r="A1003">
            <v>81481</v>
          </cell>
          <cell r="B1003" t="str">
            <v>TUBO F0F0 K-12 C/FLANGES L = 3,50M DN 300</v>
          </cell>
          <cell r="C1003" t="str">
            <v>UN</v>
          </cell>
          <cell r="D1003">
            <v>971.09</v>
          </cell>
        </row>
        <row r="1004">
          <cell r="A1004">
            <v>81482</v>
          </cell>
          <cell r="B1004" t="str">
            <v>TUBO F0F0 K-12 C/FLANGES L = 4,00M DN 300</v>
          </cell>
          <cell r="C1004" t="str">
            <v>UN</v>
          </cell>
          <cell r="D1004">
            <v>1039.3499999999999</v>
          </cell>
        </row>
        <row r="1005">
          <cell r="A1005">
            <v>81483</v>
          </cell>
          <cell r="B1005" t="str">
            <v>TUBO F0F0 K-12 C/FLANGES L = 4,50M DN 300</v>
          </cell>
          <cell r="C1005" t="str">
            <v>UN</v>
          </cell>
          <cell r="D1005">
            <v>1104.8499999999999</v>
          </cell>
        </row>
        <row r="1006">
          <cell r="A1006">
            <v>81484</v>
          </cell>
          <cell r="B1006" t="str">
            <v>TUBO F0F0 K-12 C/FLANGES L = 5,00M DN 300</v>
          </cell>
          <cell r="C1006" t="str">
            <v>UN</v>
          </cell>
          <cell r="D1006">
            <v>1170.3800000000001</v>
          </cell>
        </row>
        <row r="1007">
          <cell r="A1007">
            <v>81485</v>
          </cell>
          <cell r="B1007" t="str">
            <v>TUBO F0F0 K-12 C/FLANGES L = 5,50M DN 300</v>
          </cell>
          <cell r="C1007" t="str">
            <v>UN</v>
          </cell>
          <cell r="D1007">
            <v>1235.8699999999999</v>
          </cell>
        </row>
        <row r="1008">
          <cell r="A1008">
            <v>81486</v>
          </cell>
          <cell r="B1008" t="str">
            <v>TUBO F0F0 K-12 C/FLANGES L = 5,80M DN 300</v>
          </cell>
          <cell r="C1008" t="str">
            <v>UN</v>
          </cell>
          <cell r="D1008">
            <v>1275.1199999999999</v>
          </cell>
        </row>
        <row r="1009">
          <cell r="A1009">
            <v>81487</v>
          </cell>
          <cell r="B1009" t="str">
            <v>TUBO F0F0 K-12 C/FLANGES L = 0,25M DN 400</v>
          </cell>
          <cell r="C1009" t="str">
            <v>UN</v>
          </cell>
          <cell r="D1009">
            <v>932.16</v>
          </cell>
        </row>
        <row r="1010">
          <cell r="A1010">
            <v>81488</v>
          </cell>
          <cell r="B1010" t="str">
            <v>TUBO F0F0 K-12 C/FLANGES L = 0,50M DN 400</v>
          </cell>
          <cell r="C1010" t="str">
            <v>UN</v>
          </cell>
          <cell r="D1010">
            <v>1503.68</v>
          </cell>
        </row>
        <row r="1011">
          <cell r="A1011">
            <v>81489</v>
          </cell>
          <cell r="B1011" t="str">
            <v>TUBO F0F0 K-12 C/FLANGES L = 1,00M DN 400</v>
          </cell>
          <cell r="C1011" t="str">
            <v>UN</v>
          </cell>
          <cell r="D1011">
            <v>866.18</v>
          </cell>
        </row>
        <row r="1012">
          <cell r="A1012">
            <v>81490</v>
          </cell>
          <cell r="B1012" t="str">
            <v>TUBO F0F0 K-12 C/FLANGES L = 1,50M DN 400</v>
          </cell>
          <cell r="C1012" t="str">
            <v>UN</v>
          </cell>
          <cell r="D1012">
            <v>954.71</v>
          </cell>
        </row>
        <row r="1013">
          <cell r="A1013">
            <v>81491</v>
          </cell>
          <cell r="B1013" t="str">
            <v>TUBO F0F0 K-12 C/FLANGES L = 2,00M DN 400</v>
          </cell>
          <cell r="C1013" t="str">
            <v>UN</v>
          </cell>
          <cell r="D1013">
            <v>1043.1500000000001</v>
          </cell>
        </row>
        <row r="1014">
          <cell r="A1014">
            <v>81492</v>
          </cell>
          <cell r="B1014" t="str">
            <v>TUBO F0F0 K-12 C/FLANGES L = 2,50M DN 400</v>
          </cell>
          <cell r="C1014" t="str">
            <v>UN</v>
          </cell>
          <cell r="D1014">
            <v>1131.68</v>
          </cell>
        </row>
        <row r="1015">
          <cell r="A1015">
            <v>81493</v>
          </cell>
          <cell r="B1015" t="str">
            <v>TUBO F0F0 K-12 C/FLANGES L = 3,00M DN 400</v>
          </cell>
          <cell r="C1015" t="str">
            <v>UN</v>
          </cell>
          <cell r="D1015">
            <v>1220.21</v>
          </cell>
        </row>
        <row r="1016">
          <cell r="A1016">
            <v>81494</v>
          </cell>
          <cell r="B1016" t="str">
            <v>TUBO F0F0 K-12 C/FLANGES L = 3,50M DN 400</v>
          </cell>
          <cell r="C1016" t="str">
            <v>UN</v>
          </cell>
          <cell r="D1016">
            <v>1308.7</v>
          </cell>
        </row>
        <row r="1017">
          <cell r="A1017">
            <v>81495</v>
          </cell>
          <cell r="B1017" t="str">
            <v>TUBO F0F0 K-12 C/FLANGES L = 4,00M DN 400</v>
          </cell>
          <cell r="C1017" t="str">
            <v>UN</v>
          </cell>
          <cell r="D1017">
            <v>1402.74</v>
          </cell>
        </row>
        <row r="1018">
          <cell r="A1018">
            <v>81496</v>
          </cell>
          <cell r="B1018" t="str">
            <v>TUBO F0F0 K-12 C/FLANGES L = 4,50M DN 400</v>
          </cell>
          <cell r="C1018" t="str">
            <v>UN</v>
          </cell>
          <cell r="D1018">
            <v>1491.19</v>
          </cell>
        </row>
        <row r="1019">
          <cell r="A1019">
            <v>81497</v>
          </cell>
          <cell r="B1019" t="str">
            <v>TUBO F0F0 K-12 C/FLANGES L = 5,00M DN 400</v>
          </cell>
          <cell r="C1019" t="str">
            <v>UN</v>
          </cell>
          <cell r="D1019">
            <v>1579.68</v>
          </cell>
        </row>
        <row r="1020">
          <cell r="A1020">
            <v>81498</v>
          </cell>
          <cell r="B1020" t="str">
            <v>TUBO F0F0 K-12 C/FLANGES L = 5,50M DN 400</v>
          </cell>
          <cell r="C1020" t="str">
            <v>UN</v>
          </cell>
          <cell r="D1020">
            <v>1668.21</v>
          </cell>
        </row>
        <row r="1021">
          <cell r="A1021">
            <v>81499</v>
          </cell>
          <cell r="B1021" t="str">
            <v>TUBO F0F0 K-12 C/FLANGES L = 5,80M DN 400</v>
          </cell>
          <cell r="C1021" t="str">
            <v>UN</v>
          </cell>
          <cell r="D1021">
            <v>1721.26</v>
          </cell>
        </row>
        <row r="1022">
          <cell r="A1022">
            <v>81501</v>
          </cell>
          <cell r="B1022" t="str">
            <v>TUBO F0F0 K-12 C/FLANGES L = 0,25M DN 500</v>
          </cell>
          <cell r="C1022" t="str">
            <v>UN</v>
          </cell>
          <cell r="D1022">
            <v>957.63</v>
          </cell>
        </row>
        <row r="1023">
          <cell r="A1023">
            <v>81502</v>
          </cell>
          <cell r="B1023" t="str">
            <v>TUBO F0F0 K-12 C/FLANGES L = 0,50M DN 500</v>
          </cell>
          <cell r="C1023" t="str">
            <v>UN</v>
          </cell>
          <cell r="D1023">
            <v>1142.53</v>
          </cell>
        </row>
        <row r="1024">
          <cell r="A1024">
            <v>81503</v>
          </cell>
          <cell r="B1024" t="str">
            <v>TUBO F0F0 K-12 C/FLANGES L = 1,00M DN 500</v>
          </cell>
          <cell r="C1024" t="str">
            <v>UN</v>
          </cell>
          <cell r="D1024">
            <v>1162.33</v>
          </cell>
        </row>
        <row r="1025">
          <cell r="A1025">
            <v>81504</v>
          </cell>
          <cell r="B1025" t="str">
            <v>TUBO F0F0 K-12 C/FLANGES L = 1,50M DN 500</v>
          </cell>
          <cell r="C1025" t="str">
            <v>UN</v>
          </cell>
          <cell r="D1025">
            <v>1284.5</v>
          </cell>
        </row>
        <row r="1026">
          <cell r="A1026">
            <v>81505</v>
          </cell>
          <cell r="B1026" t="str">
            <v>TUBO F0F0 K-12 C/FLANGES L = 2,00M DN 500</v>
          </cell>
          <cell r="C1026" t="str">
            <v>UN</v>
          </cell>
          <cell r="D1026">
            <v>1406.57</v>
          </cell>
        </row>
        <row r="1027">
          <cell r="A1027">
            <v>81506</v>
          </cell>
          <cell r="B1027" t="str">
            <v>TUBO F0F0 K-12 C/FLANGES L = 2,50M DN 500</v>
          </cell>
          <cell r="C1027" t="str">
            <v>UN</v>
          </cell>
          <cell r="D1027">
            <v>1528.74</v>
          </cell>
        </row>
        <row r="1028">
          <cell r="A1028">
            <v>81507</v>
          </cell>
          <cell r="B1028" t="str">
            <v>TUBO F0F0 K-12 C/FLANGES L = 3,00M DN 500</v>
          </cell>
          <cell r="C1028" t="str">
            <v>UN</v>
          </cell>
          <cell r="D1028">
            <v>1650.86</v>
          </cell>
        </row>
        <row r="1029">
          <cell r="A1029">
            <v>81508</v>
          </cell>
          <cell r="B1029" t="str">
            <v>TUBO F0F0 K-12 C/FLANGES L = 3,50M DN 500</v>
          </cell>
          <cell r="C1029" t="str">
            <v>UN</v>
          </cell>
          <cell r="D1029">
            <v>1772.99</v>
          </cell>
        </row>
        <row r="1030">
          <cell r="A1030">
            <v>81509</v>
          </cell>
          <cell r="B1030" t="str">
            <v>TUBO F0F0 K-12 C/FLANGES L = 4,00M DN 500</v>
          </cell>
          <cell r="C1030" t="str">
            <v>UN</v>
          </cell>
          <cell r="D1030">
            <v>1897.89</v>
          </cell>
        </row>
        <row r="1031">
          <cell r="A1031">
            <v>81510</v>
          </cell>
          <cell r="B1031" t="str">
            <v>TUBO F0F0 K-12 C/FLANGES L = 4,50M DN 500</v>
          </cell>
          <cell r="C1031" t="str">
            <v>UN</v>
          </cell>
          <cell r="D1031">
            <v>2020</v>
          </cell>
        </row>
        <row r="1032">
          <cell r="A1032">
            <v>81511</v>
          </cell>
          <cell r="B1032" t="str">
            <v>TUBO F0F0 K-12 C/FLANGES L = 5,00M DN 500</v>
          </cell>
          <cell r="C1032" t="str">
            <v>UN</v>
          </cell>
          <cell r="D1032">
            <v>2142.08</v>
          </cell>
        </row>
        <row r="1033">
          <cell r="A1033">
            <v>81512</v>
          </cell>
          <cell r="B1033" t="str">
            <v>TUBO F0F0 K-12 C/FLANGES L = 5,50M DN 500</v>
          </cell>
          <cell r="C1033" t="str">
            <v>UN</v>
          </cell>
          <cell r="D1033">
            <v>2264.1999999999998</v>
          </cell>
        </row>
        <row r="1034">
          <cell r="A1034">
            <v>81513</v>
          </cell>
          <cell r="B1034" t="str">
            <v>TUBO F0F0 K-12 C/FLANGES L = 5,80M DN 500</v>
          </cell>
          <cell r="C1034" t="str">
            <v>UN</v>
          </cell>
          <cell r="D1034">
            <v>2337.52</v>
          </cell>
        </row>
        <row r="1035">
          <cell r="A1035">
            <v>81514</v>
          </cell>
          <cell r="B1035" t="str">
            <v>TUBO F0F0 K-12 C/FLANGES L = 0,25M DN 600</v>
          </cell>
          <cell r="C1035" t="str">
            <v>UN</v>
          </cell>
          <cell r="D1035">
            <v>1804.85</v>
          </cell>
        </row>
        <row r="1036">
          <cell r="A1036">
            <v>81515</v>
          </cell>
          <cell r="B1036" t="str">
            <v>TUBO F0F0 K-12 C/FLANGES L = 0,50M DN 600</v>
          </cell>
          <cell r="C1036" t="str">
            <v>UN</v>
          </cell>
          <cell r="D1036">
            <v>2074.73</v>
          </cell>
        </row>
        <row r="1037">
          <cell r="A1037">
            <v>81516</v>
          </cell>
          <cell r="B1037" t="str">
            <v>TUBO F0F0 K-12 C/FLANGES L = 1,00M DN 600</v>
          </cell>
          <cell r="C1037" t="str">
            <v>UN</v>
          </cell>
          <cell r="D1037">
            <v>1579.31</v>
          </cell>
        </row>
        <row r="1038">
          <cell r="A1038">
            <v>81517</v>
          </cell>
          <cell r="B1038" t="str">
            <v>TUBO F0F0 K-12 C/FLANGES L = 1,50M DN 600</v>
          </cell>
          <cell r="C1038" t="str">
            <v>UN</v>
          </cell>
          <cell r="D1038">
            <v>1740.39</v>
          </cell>
        </row>
        <row r="1039">
          <cell r="A1039">
            <v>81518</v>
          </cell>
          <cell r="B1039" t="str">
            <v>TUBO F0F0 K-12 C/FLANGES L = 2,00M DN 600</v>
          </cell>
          <cell r="C1039" t="str">
            <v>UN</v>
          </cell>
          <cell r="D1039">
            <v>1901.41</v>
          </cell>
        </row>
        <row r="1040">
          <cell r="A1040">
            <v>81519</v>
          </cell>
          <cell r="B1040" t="str">
            <v>TUBO F0F0 K-12 C/FLANGES L = 2,50M DN 600</v>
          </cell>
          <cell r="C1040" t="str">
            <v>UN</v>
          </cell>
          <cell r="D1040">
            <v>2062.5100000000002</v>
          </cell>
        </row>
        <row r="1041">
          <cell r="A1041">
            <v>81520</v>
          </cell>
          <cell r="B1041" t="str">
            <v>TUBO F0F0 K-12 C/FLANGES L = 3,00M DN 600</v>
          </cell>
          <cell r="C1041" t="str">
            <v>UN</v>
          </cell>
          <cell r="D1041">
            <v>2223.61</v>
          </cell>
        </row>
        <row r="1042">
          <cell r="A1042">
            <v>81521</v>
          </cell>
          <cell r="B1042" t="str">
            <v>TUBO F0F0 K-12 C/FLANGES L = 3,50M DN 600</v>
          </cell>
          <cell r="C1042" t="str">
            <v>UN</v>
          </cell>
          <cell r="D1042">
            <v>2384.61</v>
          </cell>
        </row>
        <row r="1043">
          <cell r="A1043">
            <v>81522</v>
          </cell>
          <cell r="B1043" t="str">
            <v>TUBO F0F0 K-12 C/FLANGES L = 4,00M DN 600</v>
          </cell>
          <cell r="C1043" t="str">
            <v>UN</v>
          </cell>
          <cell r="D1043">
            <v>2551.1799999999998</v>
          </cell>
        </row>
        <row r="1044">
          <cell r="A1044">
            <v>81523</v>
          </cell>
          <cell r="B1044" t="str">
            <v>TUBO F0F0 K-12 C/FLANGES L = 4,50M DN 600</v>
          </cell>
          <cell r="C1044" t="str">
            <v>UN</v>
          </cell>
          <cell r="D1044">
            <v>2712.26</v>
          </cell>
        </row>
        <row r="1045">
          <cell r="A1045">
            <v>81524</v>
          </cell>
          <cell r="B1045" t="str">
            <v>TUBO F0F0 K-12 C/FLANGES L = 5,00M DN 600</v>
          </cell>
          <cell r="C1045" t="str">
            <v>UN</v>
          </cell>
          <cell r="D1045">
            <v>2873.36</v>
          </cell>
        </row>
        <row r="1046">
          <cell r="A1046">
            <v>81525</v>
          </cell>
          <cell r="B1046" t="str">
            <v>TUBO F0F0 K-12 C/FLANGES L = 5,50M DN 600</v>
          </cell>
          <cell r="C1046" t="str">
            <v>UN</v>
          </cell>
          <cell r="D1046">
            <v>3034.44</v>
          </cell>
        </row>
        <row r="1047">
          <cell r="A1047">
            <v>81526</v>
          </cell>
          <cell r="B1047" t="str">
            <v>TUBO F0F0 K-12 C/FLANGES L = 5,80M DN 600</v>
          </cell>
          <cell r="C1047" t="str">
            <v>UN</v>
          </cell>
          <cell r="D1047">
            <v>3131.1</v>
          </cell>
        </row>
        <row r="1048">
          <cell r="A1048">
            <v>81527</v>
          </cell>
          <cell r="B1048" t="str">
            <v>TUBO F0F0 K-12 C/FLANGES L = 0,25M DN 700</v>
          </cell>
          <cell r="C1048" t="str">
            <v>UN</v>
          </cell>
          <cell r="D1048">
            <v>2110.89</v>
          </cell>
        </row>
        <row r="1049">
          <cell r="A1049">
            <v>81528</v>
          </cell>
          <cell r="B1049" t="str">
            <v>TUBO F0F0 K-12 C/FLANGES L = 0,50M DN 700</v>
          </cell>
          <cell r="C1049" t="str">
            <v>UN</v>
          </cell>
          <cell r="D1049">
            <v>2468.2399999999998</v>
          </cell>
        </row>
        <row r="1050">
          <cell r="A1050">
            <v>81529</v>
          </cell>
          <cell r="B1050" t="str">
            <v>TUBO F0F0 K-12 C/FLANGES L = 1,00M DN 700</v>
          </cell>
          <cell r="C1050" t="str">
            <v>UN</v>
          </cell>
          <cell r="D1050">
            <v>3692.86</v>
          </cell>
        </row>
        <row r="1051">
          <cell r="A1051">
            <v>81530</v>
          </cell>
          <cell r="B1051" t="str">
            <v>TUBO F0F0 K-12 C/FLANGES L = 1,50M DN 700</v>
          </cell>
          <cell r="C1051" t="str">
            <v>UN</v>
          </cell>
          <cell r="D1051">
            <v>3910.11</v>
          </cell>
        </row>
        <row r="1052">
          <cell r="A1052">
            <v>81531</v>
          </cell>
          <cell r="B1052" t="str">
            <v>TUBO F0F0 K-12 C/FLANGES L = 2,00M DN 700</v>
          </cell>
          <cell r="C1052" t="str">
            <v>UN</v>
          </cell>
          <cell r="D1052">
            <v>4127.33</v>
          </cell>
        </row>
        <row r="1053">
          <cell r="A1053">
            <v>81532</v>
          </cell>
          <cell r="B1053" t="str">
            <v>TUBO F0F0 K-12 C/FLANGES L = 2,50M DN 700</v>
          </cell>
          <cell r="C1053" t="str">
            <v>UN</v>
          </cell>
          <cell r="D1053">
            <v>4344.62</v>
          </cell>
        </row>
        <row r="1054">
          <cell r="A1054">
            <v>81533</v>
          </cell>
          <cell r="B1054" t="str">
            <v>TUBO F0F0 K-12 C/FLANGES L = 3,00M DN 700</v>
          </cell>
          <cell r="C1054" t="str">
            <v>UN</v>
          </cell>
          <cell r="D1054">
            <v>4561.88</v>
          </cell>
        </row>
        <row r="1055">
          <cell r="A1055">
            <v>81534</v>
          </cell>
          <cell r="B1055" t="str">
            <v>TUBO F0F0 K-12 C/FLANGES L = 3,50M DN 700</v>
          </cell>
          <cell r="C1055" t="str">
            <v>UN</v>
          </cell>
          <cell r="D1055">
            <v>4779.1000000000004</v>
          </cell>
        </row>
        <row r="1056">
          <cell r="A1056">
            <v>81535</v>
          </cell>
          <cell r="B1056" t="str">
            <v>TUBO F0F0 K-12 C/FLANGES L = 4,00M DN 700</v>
          </cell>
          <cell r="C1056" t="str">
            <v>UN</v>
          </cell>
          <cell r="D1056">
            <v>4996.3500000000004</v>
          </cell>
        </row>
        <row r="1057">
          <cell r="A1057">
            <v>81536</v>
          </cell>
          <cell r="B1057" t="str">
            <v>TUBO F0F0 K-12 C/FLANGES L = 4,50M DN 700</v>
          </cell>
          <cell r="C1057" t="str">
            <v>UN</v>
          </cell>
          <cell r="D1057">
            <v>5213.6099999999997</v>
          </cell>
        </row>
        <row r="1058">
          <cell r="A1058">
            <v>81537</v>
          </cell>
          <cell r="B1058" t="str">
            <v>TUBO F0F0 K-12 C/FLANGES L = 5,00M DN 700</v>
          </cell>
          <cell r="C1058" t="str">
            <v>UN</v>
          </cell>
          <cell r="D1058">
            <v>5430.89</v>
          </cell>
        </row>
        <row r="1059">
          <cell r="A1059">
            <v>81538</v>
          </cell>
          <cell r="B1059" t="str">
            <v>TUBO F0F0 K-12 C/FLANGES L = 5,50M DN 700</v>
          </cell>
          <cell r="C1059" t="str">
            <v>UN</v>
          </cell>
          <cell r="D1059">
            <v>5648.19</v>
          </cell>
        </row>
        <row r="1060">
          <cell r="A1060">
            <v>81539</v>
          </cell>
          <cell r="B1060" t="str">
            <v>TUBO F0F0 K-12 C/FLANGES L = 6,00M DN 700</v>
          </cell>
          <cell r="C1060" t="str">
            <v>UN</v>
          </cell>
          <cell r="D1060">
            <v>5865.44</v>
          </cell>
        </row>
        <row r="1061">
          <cell r="A1061">
            <v>81540</v>
          </cell>
          <cell r="B1061" t="str">
            <v>TUBO F0F0 K-12 C/FLANGES L = 6,50M DN 700</v>
          </cell>
          <cell r="C1061" t="str">
            <v>UN</v>
          </cell>
          <cell r="D1061">
            <v>6082.7</v>
          </cell>
        </row>
        <row r="1062">
          <cell r="A1062">
            <v>81541</v>
          </cell>
          <cell r="B1062" t="str">
            <v>TUBO F0F0 K-12 C/FLANGES L = 6,80M DN 700</v>
          </cell>
          <cell r="C1062" t="str">
            <v>UN</v>
          </cell>
          <cell r="D1062">
            <v>6213.06</v>
          </cell>
        </row>
        <row r="1063">
          <cell r="A1063">
            <v>81542</v>
          </cell>
          <cell r="B1063" t="str">
            <v>TUBO F0F0 K-12 C/FLANGES L = 0,25M DN 800</v>
          </cell>
          <cell r="C1063" t="str">
            <v>UN</v>
          </cell>
          <cell r="D1063">
            <v>2639.86</v>
          </cell>
        </row>
        <row r="1064">
          <cell r="A1064">
            <v>81543</v>
          </cell>
          <cell r="B1064" t="str">
            <v>TUBO F0F0 K-12 C/FLANGES L = 0,50M DN 800</v>
          </cell>
          <cell r="C1064" t="str">
            <v>UN</v>
          </cell>
          <cell r="D1064">
            <v>3077.08</v>
          </cell>
        </row>
        <row r="1065">
          <cell r="A1065">
            <v>81544</v>
          </cell>
          <cell r="B1065" t="str">
            <v>TUBO F0F0 K-12 C/FLANGES L = 1,00M DN 800</v>
          </cell>
          <cell r="C1065" t="str">
            <v>UN</v>
          </cell>
          <cell r="D1065">
            <v>4536.93</v>
          </cell>
        </row>
        <row r="1066">
          <cell r="A1066">
            <v>81545</v>
          </cell>
          <cell r="B1066" t="str">
            <v>TUBO F0F0 K-12 C/FLANGES L = 1,50M DN 800</v>
          </cell>
          <cell r="C1066" t="str">
            <v>UN</v>
          </cell>
          <cell r="D1066">
            <v>4805.93</v>
          </cell>
        </row>
        <row r="1067">
          <cell r="A1067">
            <v>81546</v>
          </cell>
          <cell r="B1067" t="str">
            <v>TUBO F0F0 K-12 C/FLANGES L = 2,00M DN 800</v>
          </cell>
          <cell r="C1067" t="str">
            <v>UN</v>
          </cell>
          <cell r="D1067">
            <v>5074.9399999999996</v>
          </cell>
        </row>
        <row r="1068">
          <cell r="A1068">
            <v>81547</v>
          </cell>
          <cell r="B1068" t="str">
            <v>TUBO F0F0 K-12 C/FLANGES L = 2,50M DN 800</v>
          </cell>
          <cell r="C1068" t="str">
            <v>UN</v>
          </cell>
          <cell r="D1068">
            <v>5343.94</v>
          </cell>
        </row>
        <row r="1069">
          <cell r="A1069">
            <v>81548</v>
          </cell>
          <cell r="B1069" t="str">
            <v>TUBO F0F0 K-12 C/FLANGES L = 3,00M DN 800</v>
          </cell>
          <cell r="C1069" t="str">
            <v>UN</v>
          </cell>
          <cell r="D1069">
            <v>5612.92</v>
          </cell>
        </row>
        <row r="1070">
          <cell r="A1070">
            <v>81549</v>
          </cell>
          <cell r="B1070" t="str">
            <v>TUBO F0F0 K-12 C/FLANGES L = 3,50M DN 800</v>
          </cell>
          <cell r="C1070" t="str">
            <v>UN</v>
          </cell>
          <cell r="D1070">
            <v>5881.84</v>
          </cell>
        </row>
        <row r="1071">
          <cell r="A1071">
            <v>81550</v>
          </cell>
          <cell r="B1071" t="str">
            <v>TUBO F0F0 K-12 C/FLANGES L = 4,00M DN 800</v>
          </cell>
          <cell r="C1071" t="str">
            <v>UN</v>
          </cell>
          <cell r="D1071">
            <v>6150.88</v>
          </cell>
        </row>
        <row r="1072">
          <cell r="A1072">
            <v>81551</v>
          </cell>
          <cell r="B1072" t="str">
            <v>TUBO F0F0 K-12 C/FLANGES L = 4,50M DN 800</v>
          </cell>
          <cell r="C1072" t="str">
            <v>UN</v>
          </cell>
          <cell r="D1072">
            <v>6419.89</v>
          </cell>
        </row>
        <row r="1073">
          <cell r="A1073">
            <v>81552</v>
          </cell>
          <cell r="B1073" t="str">
            <v>TUBO F0F0 K-12 C/FLANGES L = 5,00M DN 800</v>
          </cell>
          <cell r="C1073" t="str">
            <v>UN</v>
          </cell>
          <cell r="D1073">
            <v>6688.88</v>
          </cell>
        </row>
        <row r="1074">
          <cell r="A1074">
            <v>81553</v>
          </cell>
          <cell r="B1074" t="str">
            <v>TUBO F0F0 K-12 C/FLANGES L = 5,50M DN 800</v>
          </cell>
          <cell r="C1074" t="str">
            <v>UN</v>
          </cell>
          <cell r="D1074">
            <v>6957.89</v>
          </cell>
        </row>
        <row r="1075">
          <cell r="A1075">
            <v>81554</v>
          </cell>
          <cell r="B1075" t="str">
            <v>TUBO F0F0 K-12 C/FLANGES L = 6,00M DN 800</v>
          </cell>
          <cell r="C1075" t="str">
            <v>UN</v>
          </cell>
          <cell r="D1075">
            <v>7226.78</v>
          </cell>
        </row>
        <row r="1076">
          <cell r="A1076">
            <v>81555</v>
          </cell>
          <cell r="B1076" t="str">
            <v>TUBO F0F0 K-12 C/FLANGES L = 6,50M DN 800</v>
          </cell>
          <cell r="C1076" t="str">
            <v>UN</v>
          </cell>
          <cell r="D1076">
            <v>7495.88</v>
          </cell>
        </row>
        <row r="1077">
          <cell r="A1077">
            <v>81556</v>
          </cell>
          <cell r="B1077" t="str">
            <v>TUBO F0F0 K-12 C/FLANGES L = 6,80M DN 800</v>
          </cell>
          <cell r="C1077" t="str">
            <v>UN</v>
          </cell>
          <cell r="D1077">
            <v>7657.25</v>
          </cell>
        </row>
        <row r="1078">
          <cell r="A1078">
            <v>81557</v>
          </cell>
          <cell r="B1078" t="str">
            <v>TUBO F0F0 K-12 C/FLANGES L = 0,25M DN 900</v>
          </cell>
          <cell r="C1078" t="str">
            <v>UN</v>
          </cell>
          <cell r="D1078">
            <v>2952.48</v>
          </cell>
        </row>
        <row r="1079">
          <cell r="A1079">
            <v>81558</v>
          </cell>
          <cell r="B1079" t="str">
            <v>TUBO F0F0 K-12 C/FLANGES L = 0,50M DN 900</v>
          </cell>
          <cell r="C1079" t="str">
            <v>UN</v>
          </cell>
          <cell r="D1079">
            <v>3424.56</v>
          </cell>
        </row>
        <row r="1080">
          <cell r="A1080">
            <v>81559</v>
          </cell>
          <cell r="B1080" t="str">
            <v>TUBO F0F0 K-12 C/FLANGES L = 1,00M DN 900</v>
          </cell>
          <cell r="C1080" t="str">
            <v>UN</v>
          </cell>
          <cell r="D1080">
            <v>6181.28</v>
          </cell>
        </row>
        <row r="1081">
          <cell r="A1081">
            <v>81560</v>
          </cell>
          <cell r="B1081" t="str">
            <v>TUBO F0F0 K-12 C/FLANGES L = 1,50M DN 900</v>
          </cell>
          <cell r="C1081" t="str">
            <v>UN</v>
          </cell>
          <cell r="D1081">
            <v>6505.73</v>
          </cell>
        </row>
        <row r="1082">
          <cell r="A1082">
            <v>81561</v>
          </cell>
          <cell r="B1082" t="str">
            <v>TUBO F0F0 K-12 C/FLANGES L = 2,00M DN 900</v>
          </cell>
          <cell r="C1082" t="str">
            <v>UN</v>
          </cell>
          <cell r="D1082">
            <v>6830.23</v>
          </cell>
        </row>
        <row r="1083">
          <cell r="A1083">
            <v>81562</v>
          </cell>
          <cell r="B1083" t="str">
            <v>TUBO F0F0 K-12 C/FLANGES L = 0,25M DN 1000</v>
          </cell>
          <cell r="C1083" t="str">
            <v>UN</v>
          </cell>
          <cell r="D1083">
            <v>3937.9</v>
          </cell>
        </row>
        <row r="1084">
          <cell r="A1084">
            <v>81563</v>
          </cell>
          <cell r="B1084" t="str">
            <v>TUBO F0F0 K-12 C/FLANGES L = 0,50M DN 1000</v>
          </cell>
          <cell r="C1084" t="str">
            <v>UN</v>
          </cell>
          <cell r="D1084">
            <v>4573.91</v>
          </cell>
        </row>
        <row r="1085">
          <cell r="A1085">
            <v>81564</v>
          </cell>
          <cell r="B1085" t="str">
            <v>TUBO F0F0 K-12 C/FLANGES L = 1,00M DN 1000</v>
          </cell>
          <cell r="C1085" t="str">
            <v>UN</v>
          </cell>
          <cell r="D1085">
            <v>7885.29</v>
          </cell>
        </row>
        <row r="1086">
          <cell r="A1086">
            <v>81565</v>
          </cell>
          <cell r="B1086" t="str">
            <v>TUBO F0F0 K-12 C/FLANGES L = 1,50M DN 1000</v>
          </cell>
          <cell r="C1086" t="str">
            <v>UN</v>
          </cell>
          <cell r="D1086">
            <v>8268.31</v>
          </cell>
        </row>
        <row r="1087">
          <cell r="A1087">
            <v>81566</v>
          </cell>
          <cell r="B1087" t="str">
            <v>TUBO F0F0 K-12 C/FLANGES L = 2,00M DN 1000</v>
          </cell>
          <cell r="C1087" t="str">
            <v>UN</v>
          </cell>
          <cell r="D1087">
            <v>8651.34</v>
          </cell>
        </row>
        <row r="1088">
          <cell r="A1088">
            <v>81567</v>
          </cell>
          <cell r="B1088" t="str">
            <v>CURVA 90G F0F0 C/FLANGES DN 400</v>
          </cell>
          <cell r="C1088" t="str">
            <v>UN</v>
          </cell>
          <cell r="D1088">
            <v>882.52</v>
          </cell>
        </row>
        <row r="1089">
          <cell r="A1089">
            <v>81568</v>
          </cell>
          <cell r="B1089" t="str">
            <v>CURVA 90G F0F0 C/FLANGES DN 500</v>
          </cell>
          <cell r="C1089" t="str">
            <v>UN</v>
          </cell>
          <cell r="D1089">
            <v>1517.46</v>
          </cell>
        </row>
        <row r="1090">
          <cell r="A1090">
            <v>81569</v>
          </cell>
          <cell r="B1090" t="str">
            <v>CURVA 90G F0F0 C/FLANGES DN 600</v>
          </cell>
          <cell r="C1090" t="str">
            <v>UN</v>
          </cell>
          <cell r="D1090">
            <v>2138.98</v>
          </cell>
        </row>
        <row r="1091">
          <cell r="A1091">
            <v>81570</v>
          </cell>
          <cell r="B1091" t="str">
            <v>CURVA 90G F0F0 C/FLANGES DN 700</v>
          </cell>
          <cell r="C1091" t="str">
            <v>UN</v>
          </cell>
          <cell r="D1091">
            <v>3974.4</v>
          </cell>
        </row>
        <row r="1092">
          <cell r="A1092">
            <v>81571</v>
          </cell>
          <cell r="B1092" t="str">
            <v>CURVA 90G F0F0 C/FLANGES DN 800</v>
          </cell>
          <cell r="C1092" t="str">
            <v>UN</v>
          </cell>
          <cell r="D1092">
            <v>5783.35</v>
          </cell>
        </row>
        <row r="1093">
          <cell r="A1093">
            <v>81572</v>
          </cell>
          <cell r="B1093" t="str">
            <v>CURVA 90G F0F0 C/FLANGES DN 900</v>
          </cell>
          <cell r="C1093" t="str">
            <v>UN</v>
          </cell>
          <cell r="D1093">
            <v>6639.76</v>
          </cell>
        </row>
        <row r="1094">
          <cell r="A1094">
            <v>81573</v>
          </cell>
          <cell r="B1094" t="str">
            <v>CURVA 90G F0F0 C/FLANGES DN 1000</v>
          </cell>
          <cell r="C1094" t="str">
            <v>UN</v>
          </cell>
          <cell r="D1094">
            <v>9105.3799999999992</v>
          </cell>
        </row>
        <row r="1095">
          <cell r="A1095">
            <v>81574</v>
          </cell>
          <cell r="B1095" t="str">
            <v>CURVA DE PE 90G F0F0 C/FLANGES DN 50</v>
          </cell>
          <cell r="C1095" t="str">
            <v>UN</v>
          </cell>
          <cell r="D1095">
            <v>70.89</v>
          </cell>
        </row>
        <row r="1096">
          <cell r="A1096">
            <v>81575</v>
          </cell>
          <cell r="B1096" t="str">
            <v>CURVA DE PE 90G F0F0 C/FLANGES DN 75</v>
          </cell>
          <cell r="C1096" t="str">
            <v>UN</v>
          </cell>
          <cell r="D1096">
            <v>111.46</v>
          </cell>
        </row>
        <row r="1097">
          <cell r="A1097">
            <v>81576</v>
          </cell>
          <cell r="B1097" t="str">
            <v>CURVA DE PE 90G F0F0 C/FLANGES DN 100</v>
          </cell>
          <cell r="C1097" t="str">
            <v>UN</v>
          </cell>
          <cell r="D1097">
            <v>172.42</v>
          </cell>
        </row>
        <row r="1098">
          <cell r="A1098">
            <v>81577</v>
          </cell>
          <cell r="B1098" t="str">
            <v>CURVA DE PE 90G F0F0 C/FLANGES DN 150</v>
          </cell>
          <cell r="C1098" t="str">
            <v>UN</v>
          </cell>
          <cell r="D1098">
            <v>271.01</v>
          </cell>
        </row>
        <row r="1099">
          <cell r="A1099">
            <v>81578</v>
          </cell>
          <cell r="B1099" t="str">
            <v>CURVA DE PE 90G F0F0 C/FLANGES DN 200</v>
          </cell>
          <cell r="C1099" t="str">
            <v>UN</v>
          </cell>
          <cell r="D1099">
            <v>363.29</v>
          </cell>
        </row>
        <row r="1100">
          <cell r="A1100">
            <v>81579</v>
          </cell>
          <cell r="B1100" t="str">
            <v>CURVA DE PE 90G F0F0 C/FLANGES DN 250</v>
          </cell>
          <cell r="C1100" t="str">
            <v>UN</v>
          </cell>
          <cell r="D1100">
            <v>451.06</v>
          </cell>
        </row>
        <row r="1101">
          <cell r="A1101">
            <v>81580</v>
          </cell>
          <cell r="B1101" t="str">
            <v>CURVA DE PE 90G F0F0 C/FLANGES DN 300</v>
          </cell>
          <cell r="C1101" t="str">
            <v>UN</v>
          </cell>
          <cell r="D1101">
            <v>1649.06</v>
          </cell>
        </row>
        <row r="1102">
          <cell r="A1102">
            <v>81581</v>
          </cell>
          <cell r="B1102" t="str">
            <v>CURVA DE PE 90G F0F0 C/FLANGES DN 400</v>
          </cell>
          <cell r="C1102" t="str">
            <v>UN</v>
          </cell>
          <cell r="D1102">
            <v>2206.89</v>
          </cell>
        </row>
        <row r="1103">
          <cell r="A1103">
            <v>81582</v>
          </cell>
          <cell r="B1103" t="str">
            <v>CURVA DE PE 90G F0F0 C/FLANGES DN 500</v>
          </cell>
          <cell r="C1103" t="str">
            <v>UN</v>
          </cell>
          <cell r="D1103">
            <v>2919.15</v>
          </cell>
        </row>
        <row r="1104">
          <cell r="A1104">
            <v>81583</v>
          </cell>
          <cell r="B1104" t="str">
            <v>CURVA DE PE 90G F0F0 C/FLANGES DN 600</v>
          </cell>
          <cell r="C1104" t="str">
            <v>UN</v>
          </cell>
          <cell r="D1104">
            <v>3465.87</v>
          </cell>
        </row>
        <row r="1105">
          <cell r="A1105">
            <v>81584</v>
          </cell>
          <cell r="B1105" t="str">
            <v>CURVA 45G F0F0 C/FLANGES DN 50</v>
          </cell>
          <cell r="C1105" t="str">
            <v>UN</v>
          </cell>
          <cell r="D1105">
            <v>56.39</v>
          </cell>
        </row>
        <row r="1106">
          <cell r="A1106">
            <v>81585</v>
          </cell>
          <cell r="B1106" t="str">
            <v>CURVA 45G F0F0 C/FLANGES DN 75</v>
          </cell>
          <cell r="C1106" t="str">
            <v>UN</v>
          </cell>
          <cell r="D1106">
            <v>85.11</v>
          </cell>
        </row>
        <row r="1107">
          <cell r="A1107">
            <v>81586</v>
          </cell>
          <cell r="B1107" t="str">
            <v>CURVA 45G F0F0 C/FLANGES DN 100</v>
          </cell>
          <cell r="C1107" t="str">
            <v>UN</v>
          </cell>
          <cell r="D1107">
            <v>98.87</v>
          </cell>
        </row>
        <row r="1108">
          <cell r="A1108">
            <v>81587</v>
          </cell>
          <cell r="B1108" t="str">
            <v>CURVA 45G F0F0 C/FLANGES DN 150</v>
          </cell>
          <cell r="C1108" t="str">
            <v>UN</v>
          </cell>
          <cell r="D1108">
            <v>137.01</v>
          </cell>
        </row>
        <row r="1109">
          <cell r="A1109">
            <v>81588</v>
          </cell>
          <cell r="B1109" t="str">
            <v>CURVA 45G F0F0 C/FLANGES DN 200</v>
          </cell>
          <cell r="C1109" t="str">
            <v>UN</v>
          </cell>
          <cell r="D1109">
            <v>207.05</v>
          </cell>
        </row>
        <row r="1110">
          <cell r="A1110">
            <v>81589</v>
          </cell>
          <cell r="B1110" t="str">
            <v>CURVA 45G F0F0 C/FLANGES DN 250</v>
          </cell>
          <cell r="C1110" t="str">
            <v>UN</v>
          </cell>
          <cell r="D1110">
            <v>441.99</v>
          </cell>
        </row>
        <row r="1111">
          <cell r="A1111">
            <v>81590</v>
          </cell>
          <cell r="B1111" t="str">
            <v>CURVA 45G F0F0 C/FLANGES DN 300</v>
          </cell>
          <cell r="C1111" t="str">
            <v>UN</v>
          </cell>
          <cell r="D1111">
            <v>616.16</v>
          </cell>
        </row>
        <row r="1112">
          <cell r="A1112">
            <v>81591</v>
          </cell>
          <cell r="B1112" t="str">
            <v>CURVA 45G F0F0 C/FLANGES DN 400</v>
          </cell>
          <cell r="C1112" t="str">
            <v>UN</v>
          </cell>
          <cell r="D1112">
            <v>1445.86</v>
          </cell>
        </row>
        <row r="1113">
          <cell r="A1113">
            <v>81592</v>
          </cell>
          <cell r="B1113" t="str">
            <v>CURVA 45G F0F0 C/FLANGES DN 500</v>
          </cell>
          <cell r="C1113" t="str">
            <v>UN</v>
          </cell>
          <cell r="D1113">
            <v>1625.09</v>
          </cell>
        </row>
        <row r="1114">
          <cell r="A1114">
            <v>81593</v>
          </cell>
          <cell r="B1114" t="str">
            <v>CURVA 45G F0F0 C/FLANGES DN 600</v>
          </cell>
          <cell r="C1114" t="str">
            <v>UN</v>
          </cell>
          <cell r="D1114">
            <v>2186.0500000000002</v>
          </cell>
        </row>
        <row r="1115">
          <cell r="A1115">
            <v>81594</v>
          </cell>
          <cell r="B1115" t="str">
            <v>CURVA 45G F0F0 C/FLANGES DN 700</v>
          </cell>
          <cell r="C1115" t="str">
            <v>UN</v>
          </cell>
          <cell r="D1115">
            <v>3242.32</v>
          </cell>
        </row>
        <row r="1116">
          <cell r="A1116">
            <v>81595</v>
          </cell>
          <cell r="B1116" t="str">
            <v>CURVA 45G F0F0 C/FLANGES DN 800</v>
          </cell>
          <cell r="C1116" t="str">
            <v>UN</v>
          </cell>
          <cell r="D1116">
            <v>4230.3</v>
          </cell>
        </row>
        <row r="1117">
          <cell r="A1117">
            <v>81596</v>
          </cell>
          <cell r="B1117" t="str">
            <v>CURVA 45G F0F0 C/FLANGES DN 900</v>
          </cell>
          <cell r="C1117" t="str">
            <v>UN</v>
          </cell>
          <cell r="D1117">
            <v>4931.58</v>
          </cell>
        </row>
        <row r="1118">
          <cell r="A1118">
            <v>81597</v>
          </cell>
          <cell r="B1118" t="str">
            <v>CURVA 45G F0F0 C/FLANGES DN 1000</v>
          </cell>
          <cell r="C1118" t="str">
            <v>UN</v>
          </cell>
          <cell r="D1118">
            <v>6120.59</v>
          </cell>
        </row>
        <row r="1119">
          <cell r="A1119">
            <v>81598</v>
          </cell>
          <cell r="B1119" t="str">
            <v>TE F0F0 C/FLANGES DN 50 X 50</v>
          </cell>
          <cell r="C1119" t="str">
            <v>UN</v>
          </cell>
          <cell r="D1119">
            <v>104.13</v>
          </cell>
        </row>
        <row r="1120">
          <cell r="A1120">
            <v>81599</v>
          </cell>
          <cell r="B1120" t="str">
            <v>TE F0F0 C/FLANGES DN 75 X 50</v>
          </cell>
          <cell r="C1120" t="str">
            <v>UN</v>
          </cell>
          <cell r="D1120">
            <v>147.11000000000001</v>
          </cell>
        </row>
        <row r="1121">
          <cell r="A1121">
            <v>81601</v>
          </cell>
          <cell r="B1121" t="str">
            <v>TE F0F0 C/FLANGES DN 75 X 75</v>
          </cell>
          <cell r="C1121" t="str">
            <v>UN</v>
          </cell>
          <cell r="D1121">
            <v>123.44</v>
          </cell>
        </row>
        <row r="1122">
          <cell r="A1122">
            <v>81602</v>
          </cell>
          <cell r="B1122" t="str">
            <v>TE F0F0 C/FLANGES DN 100 X 50</v>
          </cell>
          <cell r="C1122" t="str">
            <v>UN</v>
          </cell>
          <cell r="D1122">
            <v>132.68</v>
          </cell>
        </row>
        <row r="1123">
          <cell r="A1123">
            <v>81603</v>
          </cell>
          <cell r="B1123" t="str">
            <v>TE F0F0 C/FLANGES DN 100 X 75</v>
          </cell>
          <cell r="C1123" t="str">
            <v>UN</v>
          </cell>
          <cell r="D1123">
            <v>140.75</v>
          </cell>
        </row>
        <row r="1124">
          <cell r="A1124">
            <v>81604</v>
          </cell>
          <cell r="B1124" t="str">
            <v>TE F0F0 C/FLANGES DN 100 X 100</v>
          </cell>
          <cell r="C1124" t="str">
            <v>UN</v>
          </cell>
          <cell r="D1124">
            <v>146.88999999999999</v>
          </cell>
        </row>
        <row r="1125">
          <cell r="A1125">
            <v>81605</v>
          </cell>
          <cell r="B1125" t="str">
            <v>TE F0F0 C/FLANGES DN 150 X 50</v>
          </cell>
          <cell r="C1125" t="str">
            <v>UN</v>
          </cell>
          <cell r="D1125">
            <v>235.31</v>
          </cell>
        </row>
        <row r="1126">
          <cell r="A1126">
            <v>81606</v>
          </cell>
          <cell r="B1126" t="str">
            <v>TE F0F0 C/FLANGES DN 150 X 75</v>
          </cell>
          <cell r="C1126" t="str">
            <v>UN</v>
          </cell>
          <cell r="D1126">
            <v>242.87</v>
          </cell>
        </row>
        <row r="1127">
          <cell r="A1127">
            <v>81607</v>
          </cell>
          <cell r="B1127" t="str">
            <v>TE F0F0 C/FLANGES DN 150 X 100</v>
          </cell>
          <cell r="C1127" t="str">
            <v>UN</v>
          </cell>
          <cell r="D1127">
            <v>204.65</v>
          </cell>
        </row>
        <row r="1128">
          <cell r="A1128">
            <v>81608</v>
          </cell>
          <cell r="B1128" t="str">
            <v>TE F0F0 C/FLANGES DN 150 X 150</v>
          </cell>
          <cell r="C1128" t="str">
            <v>UN</v>
          </cell>
          <cell r="D1128">
            <v>225.93</v>
          </cell>
        </row>
        <row r="1129">
          <cell r="A1129">
            <v>81609</v>
          </cell>
          <cell r="B1129" t="str">
            <v>TE F0F0 C/FLANGES DN 200 X 50</v>
          </cell>
          <cell r="C1129" t="str">
            <v>UN</v>
          </cell>
          <cell r="D1129">
            <v>363.09</v>
          </cell>
        </row>
        <row r="1130">
          <cell r="A1130">
            <v>81610</v>
          </cell>
          <cell r="B1130" t="str">
            <v>TE F0F0 C/FLANGES DN 200 X 75</v>
          </cell>
          <cell r="C1130" t="str">
            <v>UN</v>
          </cell>
          <cell r="D1130">
            <v>323.74</v>
          </cell>
        </row>
        <row r="1131">
          <cell r="A1131">
            <v>81611</v>
          </cell>
          <cell r="B1131" t="str">
            <v>TE F0F0 C/FLANGES DN 200 X 100</v>
          </cell>
          <cell r="C1131" t="str">
            <v>UN</v>
          </cell>
          <cell r="D1131">
            <v>330.89</v>
          </cell>
        </row>
        <row r="1132">
          <cell r="A1132">
            <v>81612</v>
          </cell>
          <cell r="B1132" t="str">
            <v>TE F0F0 C/FLANGES DN 200 X 150</v>
          </cell>
          <cell r="C1132" t="str">
            <v>UN</v>
          </cell>
          <cell r="D1132">
            <v>349.06</v>
          </cell>
        </row>
        <row r="1133">
          <cell r="A1133">
            <v>81613</v>
          </cell>
          <cell r="B1133" t="str">
            <v>TE F0F0 C/FLANGES DN 200 X 200</v>
          </cell>
          <cell r="C1133" t="str">
            <v>UN</v>
          </cell>
          <cell r="D1133">
            <v>396.77</v>
          </cell>
        </row>
        <row r="1134">
          <cell r="A1134">
            <v>81614</v>
          </cell>
          <cell r="B1134" t="str">
            <v>TE F0F0 C/FLANGES DN 250 X 50</v>
          </cell>
          <cell r="C1134" t="str">
            <v>UN</v>
          </cell>
          <cell r="D1134">
            <v>519.9</v>
          </cell>
        </row>
        <row r="1135">
          <cell r="A1135">
            <v>81615</v>
          </cell>
          <cell r="B1135" t="str">
            <v>TE F0F0 C/FLANGES DN 250 X 75</v>
          </cell>
          <cell r="C1135" t="str">
            <v>UN</v>
          </cell>
          <cell r="D1135">
            <v>566.95000000000005</v>
          </cell>
        </row>
        <row r="1136">
          <cell r="A1136">
            <v>81616</v>
          </cell>
          <cell r="B1136" t="str">
            <v>TE F0F0 C/FLANGES DN 250 X 100</v>
          </cell>
          <cell r="C1136" t="str">
            <v>UN</v>
          </cell>
          <cell r="D1136">
            <v>520.53</v>
          </cell>
        </row>
        <row r="1137">
          <cell r="A1137">
            <v>81617</v>
          </cell>
          <cell r="B1137" t="str">
            <v>TE F0F0 C/FLANGES DN 250 X 200</v>
          </cell>
          <cell r="C1137" t="str">
            <v>UN</v>
          </cell>
          <cell r="D1137">
            <v>564.72</v>
          </cell>
        </row>
        <row r="1138">
          <cell r="A1138">
            <v>81618</v>
          </cell>
          <cell r="B1138" t="str">
            <v>TE F0F0 C/FLANGES DN 250 X 250</v>
          </cell>
          <cell r="C1138" t="str">
            <v>UN</v>
          </cell>
          <cell r="D1138">
            <v>635.12</v>
          </cell>
        </row>
        <row r="1139">
          <cell r="A1139">
            <v>81619</v>
          </cell>
          <cell r="B1139" t="str">
            <v>TE F0F0 C/FLANGES DN 300 X 100</v>
          </cell>
          <cell r="C1139" t="str">
            <v>UN</v>
          </cell>
          <cell r="D1139">
            <v>756.59</v>
          </cell>
        </row>
        <row r="1140">
          <cell r="A1140">
            <v>81620</v>
          </cell>
          <cell r="B1140" t="str">
            <v>TE F0F0 C/FLANGES DN 300 X 200</v>
          </cell>
          <cell r="C1140" t="str">
            <v>UN</v>
          </cell>
          <cell r="D1140">
            <v>863.16</v>
          </cell>
        </row>
        <row r="1141">
          <cell r="A1141">
            <v>81621</v>
          </cell>
          <cell r="B1141" t="str">
            <v>TE F0F0 C/FLANGES DN 300 X 300</v>
          </cell>
          <cell r="C1141" t="str">
            <v>UN</v>
          </cell>
          <cell r="D1141">
            <v>941.41</v>
          </cell>
        </row>
        <row r="1142">
          <cell r="A1142">
            <v>81622</v>
          </cell>
          <cell r="B1142" t="str">
            <v>TE F0F0 C/FLANGES DN 400 X 100</v>
          </cell>
          <cell r="C1142" t="str">
            <v>UN</v>
          </cell>
          <cell r="D1142">
            <v>3346.3</v>
          </cell>
        </row>
        <row r="1143">
          <cell r="A1143">
            <v>81623</v>
          </cell>
          <cell r="B1143" t="str">
            <v>TE F0F0 C/FLANGES DN 400 X 200</v>
          </cell>
          <cell r="C1143" t="str">
            <v>UN</v>
          </cell>
          <cell r="D1143">
            <v>1705.03</v>
          </cell>
        </row>
        <row r="1144">
          <cell r="A1144">
            <v>81624</v>
          </cell>
          <cell r="B1144" t="str">
            <v>TE F0F0 C/FLANGES DN 400 X 400</v>
          </cell>
          <cell r="C1144" t="str">
            <v>UN</v>
          </cell>
          <cell r="D1144">
            <v>1901.54</v>
          </cell>
        </row>
        <row r="1145">
          <cell r="A1145">
            <v>81625</v>
          </cell>
          <cell r="B1145" t="str">
            <v>TE F0F0 C/FLANGES DN 500 X 100</v>
          </cell>
          <cell r="C1145" t="str">
            <v>UN</v>
          </cell>
          <cell r="D1145">
            <v>2108.5300000000002</v>
          </cell>
        </row>
        <row r="1146">
          <cell r="A1146">
            <v>81626</v>
          </cell>
          <cell r="B1146" t="str">
            <v>TE F0F0 C/FLANGES DN 500 X 200</v>
          </cell>
          <cell r="C1146" t="str">
            <v>UN</v>
          </cell>
          <cell r="D1146">
            <v>2149.88</v>
          </cell>
        </row>
        <row r="1147">
          <cell r="A1147">
            <v>81627</v>
          </cell>
          <cell r="B1147" t="str">
            <v>TE F0F0 C/FLANGES DN 500 X 400</v>
          </cell>
          <cell r="C1147" t="str">
            <v>UN</v>
          </cell>
          <cell r="D1147">
            <v>2416.0300000000002</v>
          </cell>
        </row>
        <row r="1148">
          <cell r="A1148">
            <v>81628</v>
          </cell>
          <cell r="B1148" t="str">
            <v>TE F0F0 C/FLANGES DN 500 X 500</v>
          </cell>
          <cell r="C1148" t="str">
            <v>UN</v>
          </cell>
          <cell r="D1148">
            <v>2475.09</v>
          </cell>
        </row>
        <row r="1149">
          <cell r="A1149">
            <v>81629</v>
          </cell>
          <cell r="B1149" t="str">
            <v>TE F0F0 C/FLANGES DN 600 X 200</v>
          </cell>
          <cell r="C1149" t="str">
            <v>UN</v>
          </cell>
          <cell r="D1149">
            <v>2611.09</v>
          </cell>
        </row>
        <row r="1150">
          <cell r="A1150">
            <v>81630</v>
          </cell>
          <cell r="B1150" t="str">
            <v>TE F0F0 C/FLANGES DN 600 X 400</v>
          </cell>
          <cell r="C1150" t="str">
            <v>UN</v>
          </cell>
          <cell r="D1150">
            <v>2948.44</v>
          </cell>
        </row>
        <row r="1151">
          <cell r="A1151">
            <v>81631</v>
          </cell>
          <cell r="B1151" t="str">
            <v>TE F0F0 C/FLANGES DN 600 X 600</v>
          </cell>
          <cell r="C1151" t="str">
            <v>UN</v>
          </cell>
          <cell r="D1151">
            <v>3201.29</v>
          </cell>
        </row>
        <row r="1152">
          <cell r="A1152">
            <v>81632</v>
          </cell>
          <cell r="B1152" t="str">
            <v>TE F0F0 C/FLANGES DN 700 X 200</v>
          </cell>
          <cell r="C1152" t="str">
            <v>UN</v>
          </cell>
          <cell r="D1152">
            <v>2829.92</v>
          </cell>
        </row>
        <row r="1153">
          <cell r="A1153">
            <v>81633</v>
          </cell>
          <cell r="B1153" t="str">
            <v>TE F0F0 C/FLANGES DN 700 X 400</v>
          </cell>
          <cell r="C1153" t="str">
            <v>UN</v>
          </cell>
          <cell r="D1153">
            <v>3332.13</v>
          </cell>
        </row>
        <row r="1154">
          <cell r="A1154">
            <v>81634</v>
          </cell>
          <cell r="B1154" t="str">
            <v>TE F0F0 C/FLANGES DN 700 X 700</v>
          </cell>
          <cell r="C1154" t="str">
            <v>UN</v>
          </cell>
          <cell r="D1154">
            <v>4305.3599999999997</v>
          </cell>
        </row>
        <row r="1155">
          <cell r="A1155">
            <v>81635</v>
          </cell>
          <cell r="B1155" t="str">
            <v>TE F0F0 C/FLANGES DN 800 X 200</v>
          </cell>
          <cell r="C1155" t="str">
            <v>UN</v>
          </cell>
          <cell r="D1155">
            <v>3328.45</v>
          </cell>
        </row>
        <row r="1156">
          <cell r="A1156">
            <v>81636</v>
          </cell>
          <cell r="B1156" t="str">
            <v>TE F0F0 C/FLANGES DN 800 X 400</v>
          </cell>
          <cell r="C1156" t="str">
            <v>UN</v>
          </cell>
          <cell r="D1156">
            <v>4018.29</v>
          </cell>
        </row>
        <row r="1157">
          <cell r="A1157">
            <v>81637</v>
          </cell>
          <cell r="B1157" t="str">
            <v>TE F0F0 C/FLANGES DN 800 X 600</v>
          </cell>
          <cell r="C1157" t="str">
            <v>UN</v>
          </cell>
          <cell r="D1157">
            <v>5409.83</v>
          </cell>
        </row>
        <row r="1158">
          <cell r="A1158">
            <v>81638</v>
          </cell>
          <cell r="B1158" t="str">
            <v>TE F0F0 C/FLANGES DN 800 X 800</v>
          </cell>
          <cell r="C1158" t="str">
            <v>UN</v>
          </cell>
          <cell r="D1158">
            <v>5931.34</v>
          </cell>
        </row>
        <row r="1159">
          <cell r="A1159">
            <v>81639</v>
          </cell>
          <cell r="B1159" t="str">
            <v>TE F0F0 C/FLANGES DN 900 X 200</v>
          </cell>
          <cell r="C1159" t="str">
            <v>UN</v>
          </cell>
          <cell r="D1159">
            <v>4292.17</v>
          </cell>
        </row>
        <row r="1160">
          <cell r="A1160">
            <v>81640</v>
          </cell>
          <cell r="B1160" t="str">
            <v>TE F0F0 C/FLANGES DN 900 X 400</v>
          </cell>
          <cell r="C1160" t="str">
            <v>UN</v>
          </cell>
          <cell r="D1160">
            <v>5053.75</v>
          </cell>
        </row>
        <row r="1161">
          <cell r="A1161">
            <v>81641</v>
          </cell>
          <cell r="B1161" t="str">
            <v>TE F0F0 C/FLANGES DN 900 X 600</v>
          </cell>
          <cell r="C1161" t="str">
            <v>UN</v>
          </cell>
          <cell r="D1161">
            <v>7240.51</v>
          </cell>
        </row>
        <row r="1162">
          <cell r="A1162">
            <v>81642</v>
          </cell>
          <cell r="B1162" t="str">
            <v>TE F0F0 C/FLANGES DN 900 X 900</v>
          </cell>
          <cell r="C1162" t="str">
            <v>UN</v>
          </cell>
          <cell r="D1162">
            <v>7544.2</v>
          </cell>
        </row>
        <row r="1163">
          <cell r="A1163">
            <v>81643</v>
          </cell>
          <cell r="B1163" t="str">
            <v>TE F0F0 C/FLANGES DN 1000 X 200</v>
          </cell>
          <cell r="C1163" t="str">
            <v>UN</v>
          </cell>
          <cell r="D1163">
            <v>5095.4399999999996</v>
          </cell>
        </row>
        <row r="1164">
          <cell r="A1164">
            <v>81644</v>
          </cell>
          <cell r="B1164" t="str">
            <v>TE F0F0 C/FLANGES DN 1000 X 400</v>
          </cell>
          <cell r="C1164" t="str">
            <v>UN</v>
          </cell>
          <cell r="D1164">
            <v>5973.77</v>
          </cell>
        </row>
        <row r="1165">
          <cell r="A1165">
            <v>81645</v>
          </cell>
          <cell r="B1165" t="str">
            <v>TE F0F0 C/FLANGES DN 1000 X 600</v>
          </cell>
          <cell r="C1165" t="str">
            <v>UN</v>
          </cell>
          <cell r="D1165">
            <v>8104.61</v>
          </cell>
        </row>
        <row r="1166">
          <cell r="A1166">
            <v>81646</v>
          </cell>
          <cell r="B1166" t="str">
            <v>TE F0F0 C/FLANGES DN 1000 X 1000</v>
          </cell>
          <cell r="C1166" t="str">
            <v>UN</v>
          </cell>
          <cell r="D1166">
            <v>9196.9500000000007</v>
          </cell>
        </row>
        <row r="1167">
          <cell r="A1167">
            <v>81647</v>
          </cell>
          <cell r="B1167" t="str">
            <v>REDUCAO NORMAL F0F0 C/FLANGES DN 75 X 50</v>
          </cell>
          <cell r="C1167" t="str">
            <v>UN</v>
          </cell>
          <cell r="D1167">
            <v>71.89</v>
          </cell>
        </row>
        <row r="1168">
          <cell r="A1168">
            <v>81648</v>
          </cell>
          <cell r="B1168" t="str">
            <v>REDUCAO NORMAL F0F0 C/FLANGES DN 100 X 75</v>
          </cell>
          <cell r="C1168" t="str">
            <v>UN</v>
          </cell>
          <cell r="D1168">
            <v>77.5</v>
          </cell>
        </row>
        <row r="1169">
          <cell r="A1169">
            <v>81649</v>
          </cell>
          <cell r="B1169" t="str">
            <v>REDUCAO NORMAL F0F0 C/FLANGES DN 150 X 100</v>
          </cell>
          <cell r="C1169" t="str">
            <v>UN</v>
          </cell>
          <cell r="D1169">
            <v>187.22</v>
          </cell>
        </row>
        <row r="1170">
          <cell r="A1170">
            <v>81650</v>
          </cell>
          <cell r="B1170" t="str">
            <v>REDUCAO NORMAL F0F0 C/FLANGES DN 200 X 150</v>
          </cell>
          <cell r="C1170" t="str">
            <v>UN</v>
          </cell>
          <cell r="D1170">
            <v>165.11</v>
          </cell>
        </row>
        <row r="1171">
          <cell r="A1171">
            <v>81651</v>
          </cell>
          <cell r="B1171" t="str">
            <v>REDUCAO NORMAL F0F0 C/FLANGES DN 250 X 150</v>
          </cell>
          <cell r="C1171" t="str">
            <v>UN</v>
          </cell>
          <cell r="D1171">
            <v>371.17</v>
          </cell>
        </row>
        <row r="1172">
          <cell r="A1172">
            <v>81652</v>
          </cell>
          <cell r="B1172" t="str">
            <v>REDUCAO NORMAL F0F0 C/FLANGES DN 250 X 200</v>
          </cell>
          <cell r="C1172" t="str">
            <v>UN</v>
          </cell>
          <cell r="D1172">
            <v>237.47</v>
          </cell>
        </row>
        <row r="1173">
          <cell r="A1173">
            <v>81653</v>
          </cell>
          <cell r="B1173" t="str">
            <v>REDUCAO NORMAL F0F0 C/FLANGES DN 300 X 250</v>
          </cell>
          <cell r="C1173" t="str">
            <v>UN</v>
          </cell>
          <cell r="D1173">
            <v>367.62</v>
          </cell>
        </row>
        <row r="1174">
          <cell r="A1174">
            <v>81654</v>
          </cell>
          <cell r="B1174" t="str">
            <v>REDUCAO NORMAL F0F0 C/FLANGES DN 400 X 250</v>
          </cell>
          <cell r="C1174" t="str">
            <v>UN</v>
          </cell>
          <cell r="D1174">
            <v>1203.08</v>
          </cell>
        </row>
        <row r="1175">
          <cell r="A1175">
            <v>81655</v>
          </cell>
          <cell r="B1175" t="str">
            <v>REDUCAO NORMAL F0F0 C/FLANGES DN 400 X 300</v>
          </cell>
          <cell r="C1175" t="str">
            <v>UN</v>
          </cell>
          <cell r="D1175">
            <v>326.5</v>
          </cell>
        </row>
        <row r="1176">
          <cell r="A1176">
            <v>81656</v>
          </cell>
          <cell r="B1176" t="str">
            <v>REDUCAO NORMAL F0F0 C/FLANGES DN 500 X 400</v>
          </cell>
          <cell r="C1176" t="str">
            <v>UN</v>
          </cell>
          <cell r="D1176">
            <v>1681.27</v>
          </cell>
        </row>
        <row r="1177">
          <cell r="A1177">
            <v>81657</v>
          </cell>
          <cell r="B1177" t="str">
            <v>REDUCAO NORMAL F0F0 C/FLANGES DN 600 X 500</v>
          </cell>
          <cell r="C1177" t="str">
            <v>UN</v>
          </cell>
          <cell r="D1177">
            <v>1667.94</v>
          </cell>
        </row>
        <row r="1178">
          <cell r="A1178">
            <v>81658</v>
          </cell>
          <cell r="B1178" t="str">
            <v>REDUCAO NORMAL F0F0 C/FLANGES DN 700 X 600</v>
          </cell>
          <cell r="C1178" t="str">
            <v>UN</v>
          </cell>
          <cell r="D1178">
            <v>2094.7800000000002</v>
          </cell>
        </row>
        <row r="1179">
          <cell r="A1179">
            <v>81659</v>
          </cell>
          <cell r="B1179" t="str">
            <v>REDUCAO NORMAL F0F0 C/FLANGES DN 800 X 700</v>
          </cell>
          <cell r="C1179" t="str">
            <v>UN</v>
          </cell>
          <cell r="D1179">
            <v>2653.74</v>
          </cell>
        </row>
        <row r="1180">
          <cell r="A1180">
            <v>81660</v>
          </cell>
          <cell r="B1180" t="str">
            <v>REDUCAO NORMAL F0F0 C/FLANGES DN 900 X 800</v>
          </cell>
          <cell r="C1180" t="str">
            <v>UN</v>
          </cell>
          <cell r="D1180">
            <v>3092.8</v>
          </cell>
        </row>
        <row r="1181">
          <cell r="A1181">
            <v>81661</v>
          </cell>
          <cell r="B1181" t="str">
            <v>REDUCAO NORMAL F0F0 C/FLANGES DN 1000 X 900</v>
          </cell>
          <cell r="C1181" t="str">
            <v>UN</v>
          </cell>
          <cell r="D1181">
            <v>3940.99</v>
          </cell>
        </row>
        <row r="1182">
          <cell r="A1182">
            <v>81662</v>
          </cell>
          <cell r="B1182" t="str">
            <v>REDUCAO EXCENTRICA F0F0 C/FLANGES DN 75 X 50</v>
          </cell>
          <cell r="C1182" t="str">
            <v>UN</v>
          </cell>
          <cell r="D1182">
            <v>76.67</v>
          </cell>
        </row>
        <row r="1183">
          <cell r="A1183">
            <v>81663</v>
          </cell>
          <cell r="B1183" t="str">
            <v>REDUCAO EXCENTRICA F0F0 C/FLANGES DN 100 X 50</v>
          </cell>
          <cell r="C1183" t="str">
            <v>UN</v>
          </cell>
          <cell r="D1183">
            <v>81.45</v>
          </cell>
        </row>
        <row r="1184">
          <cell r="A1184">
            <v>81664</v>
          </cell>
          <cell r="B1184" t="str">
            <v>REDUCAO EXCENTRICA F0F0 C/FLANGES DN 100 X 75</v>
          </cell>
          <cell r="C1184" t="str">
            <v>UN</v>
          </cell>
          <cell r="D1184">
            <v>77.22</v>
          </cell>
        </row>
        <row r="1185">
          <cell r="A1185">
            <v>81665</v>
          </cell>
          <cell r="B1185" t="str">
            <v>REDUCAO EXCENTRICA F0F0 C/FLANGES DN 150 X 75</v>
          </cell>
          <cell r="C1185" t="str">
            <v>UN</v>
          </cell>
          <cell r="D1185">
            <v>128.94999999999999</v>
          </cell>
        </row>
        <row r="1186">
          <cell r="A1186">
            <v>81666</v>
          </cell>
          <cell r="B1186" t="str">
            <v>REDUCAO EXCENTRICA F0F0 C/FLANGES DN 150 X 100</v>
          </cell>
          <cell r="C1186" t="str">
            <v>UN</v>
          </cell>
          <cell r="D1186">
            <v>126.42</v>
          </cell>
        </row>
        <row r="1187">
          <cell r="A1187">
            <v>81667</v>
          </cell>
          <cell r="B1187" t="str">
            <v>REDUCAO EXCENTRICA F0F0 C/FLANGES DN 200 X 100</v>
          </cell>
          <cell r="C1187" t="str">
            <v>UN</v>
          </cell>
          <cell r="D1187">
            <v>498.99</v>
          </cell>
        </row>
        <row r="1188">
          <cell r="A1188">
            <v>81668</v>
          </cell>
          <cell r="B1188" t="str">
            <v>REDUCAO EXCENTRICA F0F0 C/FLANGES DN 200 X 150</v>
          </cell>
          <cell r="C1188" t="str">
            <v>UN</v>
          </cell>
          <cell r="D1188">
            <v>169.45</v>
          </cell>
        </row>
        <row r="1189">
          <cell r="A1189">
            <v>81669</v>
          </cell>
          <cell r="B1189" t="str">
            <v>REDUCAO EXCENTRICA F0F0 C/FLANGES DN 250 X 150</v>
          </cell>
          <cell r="C1189" t="str">
            <v>UN</v>
          </cell>
          <cell r="D1189">
            <v>340.37</v>
          </cell>
        </row>
        <row r="1190">
          <cell r="A1190">
            <v>81670</v>
          </cell>
          <cell r="B1190" t="str">
            <v>REDUCAO EXCENTRICA F0F0 C/FLANGES DN 250 X 200</v>
          </cell>
          <cell r="C1190" t="str">
            <v>UN</v>
          </cell>
          <cell r="D1190">
            <v>296.62</v>
          </cell>
        </row>
        <row r="1191">
          <cell r="A1191">
            <v>81671</v>
          </cell>
          <cell r="B1191" t="str">
            <v>REDUCAO EXCENTRICA F0F0 C/FLANGES DN 300 X 150</v>
          </cell>
          <cell r="C1191" t="str">
            <v>UN</v>
          </cell>
          <cell r="D1191">
            <v>409.37</v>
          </cell>
        </row>
        <row r="1192">
          <cell r="A1192">
            <v>81672</v>
          </cell>
          <cell r="B1192" t="str">
            <v>REDUCAO EXCENTRICA F0F0 C/FLANGES DN 300 X 200</v>
          </cell>
          <cell r="C1192" t="str">
            <v>UN</v>
          </cell>
          <cell r="D1192">
            <v>430.28</v>
          </cell>
        </row>
        <row r="1193">
          <cell r="A1193">
            <v>81673</v>
          </cell>
          <cell r="B1193" t="str">
            <v>REDUCAO EXCENTRICA F0F0 C/FLANGES DN 300 X 250</v>
          </cell>
          <cell r="C1193" t="str">
            <v>UN</v>
          </cell>
          <cell r="D1193">
            <v>765.59</v>
          </cell>
        </row>
        <row r="1194">
          <cell r="A1194">
            <v>81674</v>
          </cell>
          <cell r="B1194" t="str">
            <v>REDUCAO EXCENTRICA F0F0 C/FLANGES DN 400 X 250</v>
          </cell>
          <cell r="C1194" t="str">
            <v>UN</v>
          </cell>
          <cell r="D1194">
            <v>995.83</v>
          </cell>
        </row>
        <row r="1195">
          <cell r="A1195">
            <v>81675</v>
          </cell>
          <cell r="B1195" t="str">
            <v>REDUCAO EXCENTRICA F0F0 C/FLANGES DN 400 X 300</v>
          </cell>
          <cell r="C1195" t="str">
            <v>UN</v>
          </cell>
          <cell r="D1195">
            <v>1035.04</v>
          </cell>
        </row>
        <row r="1196">
          <cell r="A1196">
            <v>81676</v>
          </cell>
          <cell r="B1196" t="str">
            <v>PLACA DE REDUCAO F0F0 DN 100 X 50</v>
          </cell>
          <cell r="C1196" t="str">
            <v>UN</v>
          </cell>
          <cell r="D1196">
            <v>68.7</v>
          </cell>
        </row>
        <row r="1197">
          <cell r="A1197">
            <v>81677</v>
          </cell>
          <cell r="B1197" t="str">
            <v>PLACA DE REDUCAO F0F0 DN 200 X 75</v>
          </cell>
          <cell r="C1197" t="str">
            <v>UN</v>
          </cell>
          <cell r="D1197">
            <v>142.91999999999999</v>
          </cell>
        </row>
        <row r="1198">
          <cell r="A1198">
            <v>81678</v>
          </cell>
          <cell r="B1198" t="str">
            <v>PLACA DE REDUCAO F0F0 DN 200 X 100</v>
          </cell>
          <cell r="C1198" t="str">
            <v>UN</v>
          </cell>
          <cell r="D1198">
            <v>180.42</v>
          </cell>
        </row>
        <row r="1199">
          <cell r="A1199">
            <v>81679</v>
          </cell>
          <cell r="B1199" t="str">
            <v>PLACA DE REDUCAO F0F0 DN 400 X 150</v>
          </cell>
          <cell r="C1199" t="str">
            <v>UN</v>
          </cell>
          <cell r="D1199">
            <v>729.23</v>
          </cell>
        </row>
        <row r="1200">
          <cell r="A1200">
            <v>81680</v>
          </cell>
          <cell r="B1200" t="str">
            <v>PLACA DE REDUCAO F0F0 DN 400 X 200</v>
          </cell>
          <cell r="C1200" t="str">
            <v>UN</v>
          </cell>
          <cell r="D1200">
            <v>375.65</v>
          </cell>
        </row>
        <row r="1201">
          <cell r="A1201">
            <v>81681</v>
          </cell>
          <cell r="B1201" t="str">
            <v>PLACA DE REDUCAO F0F0 DN 400 X 250</v>
          </cell>
          <cell r="C1201" t="str">
            <v>UN</v>
          </cell>
          <cell r="D1201">
            <v>504.14</v>
          </cell>
        </row>
        <row r="1202">
          <cell r="A1202">
            <v>81682</v>
          </cell>
          <cell r="B1202" t="str">
            <v>PLACA DE REDUCAO F0F0 DN 400 X 300</v>
          </cell>
          <cell r="C1202" t="str">
            <v>UN</v>
          </cell>
          <cell r="D1202">
            <v>378.81</v>
          </cell>
        </row>
        <row r="1203">
          <cell r="A1203">
            <v>81683</v>
          </cell>
          <cell r="B1203" t="str">
            <v>PLACA DE REDUCAO F0F0 DN 500 X 400</v>
          </cell>
          <cell r="C1203" t="str">
            <v>UN</v>
          </cell>
          <cell r="D1203">
            <v>1813.93</v>
          </cell>
        </row>
        <row r="1204">
          <cell r="A1204">
            <v>81684</v>
          </cell>
          <cell r="B1204" t="str">
            <v>PLACA DE REDUCAO F0F0 DN 700 X 500</v>
          </cell>
          <cell r="C1204" t="str">
            <v>UN</v>
          </cell>
          <cell r="D1204">
            <v>1793.25</v>
          </cell>
        </row>
        <row r="1205">
          <cell r="A1205">
            <v>81685</v>
          </cell>
          <cell r="B1205" t="str">
            <v>PLACA DE REDUCAO F0F0 DN 900 X 700</v>
          </cell>
          <cell r="C1205" t="str">
            <v>UN</v>
          </cell>
          <cell r="D1205">
            <v>2136.0300000000002</v>
          </cell>
        </row>
        <row r="1206">
          <cell r="A1206">
            <v>81686</v>
          </cell>
          <cell r="B1206" t="str">
            <v>PLACA DE REDUCAO F0F0 DN 1000 X 700</v>
          </cell>
          <cell r="C1206" t="str">
            <v>UN</v>
          </cell>
          <cell r="D1206">
            <v>2719.26</v>
          </cell>
        </row>
        <row r="1207">
          <cell r="A1207">
            <v>81687</v>
          </cell>
          <cell r="B1207" t="str">
            <v>PLACA DE REDUCAO F0F0 DN 1000 X 800</v>
          </cell>
          <cell r="C1207" t="str">
            <v>UN</v>
          </cell>
          <cell r="D1207">
            <v>2674.89</v>
          </cell>
        </row>
        <row r="1208">
          <cell r="A1208">
            <v>81688</v>
          </cell>
          <cell r="B1208" t="str">
            <v>JUNCAO 45G F0F0 C/FLANGES DN 50 X 50</v>
          </cell>
          <cell r="C1208" t="str">
            <v>UN</v>
          </cell>
          <cell r="D1208">
            <v>128.96</v>
          </cell>
        </row>
        <row r="1209">
          <cell r="A1209">
            <v>81689</v>
          </cell>
          <cell r="B1209" t="str">
            <v>JUNCAO 45G F0F0 C/FLANGES DN 75 X 75</v>
          </cell>
          <cell r="C1209" t="str">
            <v>UN</v>
          </cell>
          <cell r="D1209">
            <v>165.69</v>
          </cell>
        </row>
        <row r="1210">
          <cell r="A1210">
            <v>81690</v>
          </cell>
          <cell r="B1210" t="str">
            <v>JUNCAO 45G F0F0 C/FLANGES DN 100 X 75</v>
          </cell>
          <cell r="C1210" t="str">
            <v>UN</v>
          </cell>
          <cell r="D1210">
            <v>192.82</v>
          </cell>
        </row>
        <row r="1211">
          <cell r="A1211">
            <v>81691</v>
          </cell>
          <cell r="B1211" t="str">
            <v>JUNCAO 45G F0F0 C/FLANGES DN 100 X 100</v>
          </cell>
          <cell r="C1211" t="str">
            <v>UN</v>
          </cell>
          <cell r="D1211">
            <v>202.37</v>
          </cell>
        </row>
        <row r="1212">
          <cell r="A1212">
            <v>81692</v>
          </cell>
          <cell r="B1212" t="str">
            <v>JUNCAO 45G F0F0 C/FLANGES DN 150 X 100</v>
          </cell>
          <cell r="C1212" t="str">
            <v>UN</v>
          </cell>
          <cell r="D1212">
            <v>372.33</v>
          </cell>
        </row>
        <row r="1213">
          <cell r="A1213">
            <v>81693</v>
          </cell>
          <cell r="B1213" t="str">
            <v>JUNCAO 45G F0F0 C/FLANGES DN 150 X 150</v>
          </cell>
          <cell r="C1213" t="str">
            <v>UN</v>
          </cell>
          <cell r="D1213">
            <v>402.29</v>
          </cell>
        </row>
        <row r="1214">
          <cell r="A1214">
            <v>81694</v>
          </cell>
          <cell r="B1214" t="str">
            <v>JUNCAO 45G F0F0 C/FLANGES DN 200 X 100</v>
          </cell>
          <cell r="C1214" t="str">
            <v>UN</v>
          </cell>
          <cell r="D1214">
            <v>389.8</v>
          </cell>
        </row>
        <row r="1215">
          <cell r="A1215">
            <v>81695</v>
          </cell>
          <cell r="B1215" t="str">
            <v>JUNCAO 45G F0F0 C/FLANGES DN 200 X 150</v>
          </cell>
          <cell r="C1215" t="str">
            <v>UN</v>
          </cell>
          <cell r="D1215">
            <v>448.92</v>
          </cell>
        </row>
        <row r="1216">
          <cell r="A1216">
            <v>81696</v>
          </cell>
          <cell r="B1216" t="str">
            <v>JUNCAO 45G F0F0 C/FLANGES DN 200 X 200</v>
          </cell>
          <cell r="C1216" t="str">
            <v>UN</v>
          </cell>
          <cell r="D1216">
            <v>449.23</v>
          </cell>
        </row>
        <row r="1217">
          <cell r="A1217">
            <v>81697</v>
          </cell>
          <cell r="B1217" t="str">
            <v>JUNCAO 45G F0F0 C/FLANGES DN 250 X 150</v>
          </cell>
          <cell r="C1217" t="str">
            <v>UN</v>
          </cell>
          <cell r="D1217">
            <v>1061.3499999999999</v>
          </cell>
        </row>
        <row r="1218">
          <cell r="A1218">
            <v>81698</v>
          </cell>
          <cell r="B1218" t="str">
            <v>JUNCAO 45G F0F0 C/FLANGES DN 250 X 200</v>
          </cell>
          <cell r="C1218" t="str">
            <v>UN</v>
          </cell>
          <cell r="D1218">
            <v>615.66</v>
          </cell>
        </row>
        <row r="1219">
          <cell r="A1219">
            <v>81699</v>
          </cell>
          <cell r="B1219" t="str">
            <v>JUNCAO 45G F0F0 C/FLANGES DN 250 X 250</v>
          </cell>
          <cell r="C1219" t="str">
            <v>UN</v>
          </cell>
          <cell r="D1219">
            <v>669.7</v>
          </cell>
        </row>
        <row r="1220">
          <cell r="A1220">
            <v>81701</v>
          </cell>
          <cell r="B1220" t="str">
            <v>JUNCAO 45G F0F0 C/FLANGES DN 300 X 200</v>
          </cell>
          <cell r="C1220" t="str">
            <v>UN</v>
          </cell>
          <cell r="D1220">
            <v>838.23</v>
          </cell>
        </row>
        <row r="1221">
          <cell r="A1221">
            <v>81702</v>
          </cell>
          <cell r="B1221" t="str">
            <v>JUNCAO 45G F0F0 C/FLANGES DN 300 X 300</v>
          </cell>
          <cell r="C1221" t="str">
            <v>UN</v>
          </cell>
          <cell r="D1221">
            <v>955.54</v>
          </cell>
        </row>
        <row r="1222">
          <cell r="A1222">
            <v>81703</v>
          </cell>
          <cell r="B1222" t="str">
            <v>JUNCAO 45G F0F0 C/FLANGES DN 400 X 300</v>
          </cell>
          <cell r="C1222" t="str">
            <v>UN</v>
          </cell>
          <cell r="D1222">
            <v>1902.02</v>
          </cell>
        </row>
        <row r="1223">
          <cell r="A1223">
            <v>81704</v>
          </cell>
          <cell r="B1223" t="str">
            <v>JUNCAO 45G F0F0 C/FLANGES DN 400 X 400</v>
          </cell>
          <cell r="C1223" t="str">
            <v>UN</v>
          </cell>
          <cell r="D1223">
            <v>4269.8900000000003</v>
          </cell>
        </row>
        <row r="1224">
          <cell r="A1224">
            <v>81705</v>
          </cell>
          <cell r="B1224" t="str">
            <v>FLANGE CEGO F0F0 DN 50</v>
          </cell>
          <cell r="C1224" t="str">
            <v>UN</v>
          </cell>
          <cell r="D1224">
            <v>26.4</v>
          </cell>
        </row>
        <row r="1225">
          <cell r="A1225">
            <v>81706</v>
          </cell>
          <cell r="B1225" t="str">
            <v>FLANGE CEGO F0F0 DN 75</v>
          </cell>
          <cell r="C1225" t="str">
            <v>UN</v>
          </cell>
          <cell r="D1225">
            <v>39.590000000000003</v>
          </cell>
        </row>
        <row r="1226">
          <cell r="A1226">
            <v>81707</v>
          </cell>
          <cell r="B1226" t="str">
            <v>FLANGE CEGO F0F0 DN 100</v>
          </cell>
          <cell r="C1226" t="str">
            <v>UN</v>
          </cell>
          <cell r="D1226">
            <v>42.68</v>
          </cell>
        </row>
        <row r="1227">
          <cell r="A1227">
            <v>81708</v>
          </cell>
          <cell r="B1227" t="str">
            <v>FLANGE CEGO F0F0 DN 150</v>
          </cell>
          <cell r="C1227" t="str">
            <v>UN</v>
          </cell>
          <cell r="D1227">
            <v>61.04</v>
          </cell>
        </row>
        <row r="1228">
          <cell r="A1228">
            <v>81709</v>
          </cell>
          <cell r="B1228" t="str">
            <v>FLANGE CEGO F0F0 DN 200</v>
          </cell>
          <cell r="C1228" t="str">
            <v>UN</v>
          </cell>
          <cell r="D1228">
            <v>100.43</v>
          </cell>
        </row>
        <row r="1229">
          <cell r="A1229">
            <v>81710</v>
          </cell>
          <cell r="B1229" t="str">
            <v>FLANGE CEGO F0F0 DN 250</v>
          </cell>
          <cell r="C1229" t="str">
            <v>UN</v>
          </cell>
          <cell r="D1229">
            <v>132.97999999999999</v>
          </cell>
        </row>
        <row r="1230">
          <cell r="A1230">
            <v>81711</v>
          </cell>
          <cell r="B1230" t="str">
            <v>FLANGE CEGO F0F0 DN 300</v>
          </cell>
          <cell r="C1230" t="str">
            <v>UN</v>
          </cell>
          <cell r="D1230">
            <v>186.65</v>
          </cell>
        </row>
        <row r="1231">
          <cell r="A1231">
            <v>81712</v>
          </cell>
          <cell r="B1231" t="str">
            <v>FLANGE CEGO F0F0 DN 400</v>
          </cell>
          <cell r="C1231" t="str">
            <v>UN</v>
          </cell>
          <cell r="D1231">
            <v>567.89</v>
          </cell>
        </row>
        <row r="1232">
          <cell r="A1232">
            <v>81713</v>
          </cell>
          <cell r="B1232" t="str">
            <v>FLANGE CEGO F0F0 DN 500</v>
          </cell>
          <cell r="C1232" t="str">
            <v>UN</v>
          </cell>
          <cell r="D1232">
            <v>436.88</v>
          </cell>
        </row>
        <row r="1233">
          <cell r="A1233">
            <v>81714</v>
          </cell>
          <cell r="B1233" t="str">
            <v>FLANGE CEGO F0F0 DN 600</v>
          </cell>
          <cell r="C1233" t="str">
            <v>UN</v>
          </cell>
          <cell r="D1233">
            <v>965.79</v>
          </cell>
        </row>
        <row r="1234">
          <cell r="A1234">
            <v>81715</v>
          </cell>
          <cell r="B1234" t="str">
            <v>FLANGE CEGO F0F0 DN 700</v>
          </cell>
          <cell r="C1234" t="str">
            <v>UN</v>
          </cell>
          <cell r="D1234">
            <v>1518.85</v>
          </cell>
        </row>
        <row r="1235">
          <cell r="A1235">
            <v>81716</v>
          </cell>
          <cell r="B1235" t="str">
            <v>FLANGE CEGO F0F0 DN 800</v>
          </cell>
          <cell r="C1235" t="str">
            <v>UN</v>
          </cell>
          <cell r="D1235">
            <v>1805.48</v>
          </cell>
        </row>
        <row r="1236">
          <cell r="A1236">
            <v>81717</v>
          </cell>
          <cell r="B1236" t="str">
            <v>FLANGE CEGO F0F0 DN 900</v>
          </cell>
          <cell r="C1236" t="str">
            <v>UN</v>
          </cell>
          <cell r="D1236">
            <v>2171.4899999999998</v>
          </cell>
        </row>
        <row r="1237">
          <cell r="A1237">
            <v>81718</v>
          </cell>
          <cell r="B1237" t="str">
            <v>FLANGE CEGO F0F0 DN 1000</v>
          </cell>
          <cell r="C1237" t="str">
            <v>UN</v>
          </cell>
          <cell r="D1237">
            <v>2586.0500000000002</v>
          </cell>
        </row>
        <row r="1238">
          <cell r="A1238">
            <v>81719</v>
          </cell>
          <cell r="B1238" t="str">
            <v>RG F0F0 DUC.PN 10 C/FLANGES ACION.DIR.C/CAB.DN 200</v>
          </cell>
          <cell r="C1238" t="str">
            <v>UN</v>
          </cell>
          <cell r="D1238">
            <v>1152.8800000000001</v>
          </cell>
        </row>
        <row r="1239">
          <cell r="A1239">
            <v>81720</v>
          </cell>
          <cell r="B1239" t="str">
            <v>RG F0F0 DUC.PN 10 C/FLANGES ACION.DIR.C/CAB.DN 250</v>
          </cell>
          <cell r="C1239" t="str">
            <v>UN</v>
          </cell>
          <cell r="D1239">
            <v>1842.65</v>
          </cell>
        </row>
        <row r="1240">
          <cell r="A1240">
            <v>81721</v>
          </cell>
          <cell r="B1240" t="str">
            <v>RG F0F0 DUC.PN 10 C/FLANGES ACION.DIR.C/CAB.DN 300</v>
          </cell>
          <cell r="C1240" t="str">
            <v>UN</v>
          </cell>
          <cell r="D1240">
            <v>2434.94</v>
          </cell>
        </row>
        <row r="1241">
          <cell r="A1241">
            <v>81722</v>
          </cell>
          <cell r="B1241" t="str">
            <v>RG F0F0 DUC.PN 10 C/FLANGES ACION.DIR.C/CAB.DN 400</v>
          </cell>
          <cell r="C1241" t="str">
            <v>UN</v>
          </cell>
          <cell r="D1241">
            <v>4301.05</v>
          </cell>
        </row>
        <row r="1242">
          <cell r="A1242">
            <v>81723</v>
          </cell>
          <cell r="B1242" t="str">
            <v>RG F0F0 DUC.PN 10 C/FLANGES ACION.DIR.C/CAB.DN 500</v>
          </cell>
          <cell r="C1242" t="str">
            <v>UN</v>
          </cell>
          <cell r="D1242">
            <v>6100.96</v>
          </cell>
        </row>
        <row r="1243">
          <cell r="A1243">
            <v>81724</v>
          </cell>
          <cell r="B1243" t="str">
            <v>RG F0F0 DUC.PN 10 C/FLANGES ACION.DIR.C/CAB.DN 600</v>
          </cell>
          <cell r="C1243" t="str">
            <v>UN</v>
          </cell>
          <cell r="D1243">
            <v>9803.4</v>
          </cell>
        </row>
        <row r="1244">
          <cell r="A1244">
            <v>81725</v>
          </cell>
          <cell r="B1244" t="str">
            <v>RG F0F0 DUC.PN 10 C/FLANGES ACION.DIR.C/CAB.DN 700</v>
          </cell>
          <cell r="C1244" t="str">
            <v>UN</v>
          </cell>
          <cell r="D1244">
            <v>16779.259999999998</v>
          </cell>
        </row>
        <row r="1245">
          <cell r="A1245">
            <v>81726</v>
          </cell>
          <cell r="B1245" t="str">
            <v>RG F0F0 DUC.PN 10 C/FLANGES ACION.DIR.C/CAB.DN 800</v>
          </cell>
          <cell r="C1245" t="str">
            <v>UN</v>
          </cell>
          <cell r="D1245">
            <v>21028.37</v>
          </cell>
        </row>
        <row r="1246">
          <cell r="A1246">
            <v>81727</v>
          </cell>
          <cell r="B1246" t="str">
            <v>RG F0F0 DUC.PN 10 C/FLANGES ACION.DIR.C/CAB.DN 900</v>
          </cell>
          <cell r="C1246" t="str">
            <v>UN</v>
          </cell>
          <cell r="D1246">
            <v>26326.36</v>
          </cell>
        </row>
        <row r="1247">
          <cell r="A1247">
            <v>81728</v>
          </cell>
          <cell r="B1247" t="str">
            <v>RG F0F0 DUC.PN 10 C/ FLANGES AC.DIR.C/CAB.DN 1000</v>
          </cell>
          <cell r="C1247" t="str">
            <v>UN</v>
          </cell>
          <cell r="D1247">
            <v>34023.42</v>
          </cell>
        </row>
        <row r="1248">
          <cell r="A1248">
            <v>81729</v>
          </cell>
          <cell r="B1248" t="str">
            <v>RG F0F0 DUC.PN 10 C/ FLANGES AC.DIR.C/CAB.DN 1200</v>
          </cell>
          <cell r="C1248" t="str">
            <v>UN</v>
          </cell>
          <cell r="D1248">
            <v>43970.879999999997</v>
          </cell>
        </row>
        <row r="1249">
          <cell r="A1249">
            <v>81730</v>
          </cell>
          <cell r="B1249" t="str">
            <v>RG F0F0 DUC.PN 10 C/FLANGES ACION.DIR.C/VOL.DN 200</v>
          </cell>
          <cell r="C1249" t="str">
            <v>UN</v>
          </cell>
          <cell r="D1249">
            <v>1247.57</v>
          </cell>
        </row>
        <row r="1250">
          <cell r="A1250">
            <v>81731</v>
          </cell>
          <cell r="B1250" t="str">
            <v>RG F0F0 DUC.PN 10 C/FLANGES ACION.DIR.C/VOL.DN 250</v>
          </cell>
          <cell r="C1250" t="str">
            <v>UN</v>
          </cell>
          <cell r="D1250">
            <v>1960.81</v>
          </cell>
        </row>
        <row r="1251">
          <cell r="A1251">
            <v>81732</v>
          </cell>
          <cell r="B1251" t="str">
            <v>RG F0F0 DUC.PN 10 C/FLANGES ACION.DIR.C/VOL.DN 300</v>
          </cell>
          <cell r="C1251" t="str">
            <v>UN</v>
          </cell>
          <cell r="D1251">
            <v>2553.11</v>
          </cell>
        </row>
        <row r="1252">
          <cell r="A1252">
            <v>81733</v>
          </cell>
          <cell r="B1252" t="str">
            <v>RG F0F0 DUC.PN 10 C/FLANGES ACION.DIR.C/VOL.DN 400</v>
          </cell>
          <cell r="C1252" t="str">
            <v>UN</v>
          </cell>
          <cell r="D1252">
            <v>4419.2299999999996</v>
          </cell>
        </row>
        <row r="1253">
          <cell r="A1253">
            <v>81734</v>
          </cell>
          <cell r="B1253" t="str">
            <v>RG F0F0 DUC.PN 10 C/FLANGES ACION.DIR.C/VOL.DN 500</v>
          </cell>
          <cell r="C1253" t="str">
            <v>UN</v>
          </cell>
          <cell r="D1253">
            <v>6219.17</v>
          </cell>
        </row>
        <row r="1254">
          <cell r="A1254">
            <v>81735</v>
          </cell>
          <cell r="B1254" t="str">
            <v>RG F0F0 DUC.PN 10 C/FLANGES ACION.DIR.C/VOL.DN 600</v>
          </cell>
          <cell r="C1254" t="str">
            <v>UN</v>
          </cell>
          <cell r="D1254">
            <v>9898.06</v>
          </cell>
        </row>
        <row r="1255">
          <cell r="A1255">
            <v>81736</v>
          </cell>
          <cell r="B1255" t="str">
            <v>RG F0F0 DUC.PN 10 C/FLANGES ACION.DIR.C/VOL.DN 700</v>
          </cell>
          <cell r="C1255" t="str">
            <v>UN</v>
          </cell>
          <cell r="D1255">
            <v>16880.689999999999</v>
          </cell>
        </row>
        <row r="1256">
          <cell r="A1256">
            <v>81737</v>
          </cell>
          <cell r="B1256" t="str">
            <v>RG F0F0 DUC.PN 10 C/FLANGES ACION.DIR.C/VOL.DN 800</v>
          </cell>
          <cell r="C1256" t="str">
            <v>UN</v>
          </cell>
          <cell r="D1256">
            <v>21129.82</v>
          </cell>
        </row>
        <row r="1257">
          <cell r="A1257">
            <v>81738</v>
          </cell>
          <cell r="B1257" t="str">
            <v>RG F0F0 DUC.PN 10 C/FLANGES ACION.DIR.C/VOL.DN 900</v>
          </cell>
          <cell r="C1257" t="str">
            <v>UN</v>
          </cell>
          <cell r="D1257">
            <v>26427.8</v>
          </cell>
        </row>
        <row r="1258">
          <cell r="A1258">
            <v>81739</v>
          </cell>
          <cell r="B1258" t="str">
            <v>RG F0F0 DUC.PN 10 C/FLANGES AC.DIR.C/VOL.DN 1000</v>
          </cell>
          <cell r="C1258" t="str">
            <v>UN</v>
          </cell>
          <cell r="D1258">
            <v>34124.83</v>
          </cell>
        </row>
        <row r="1259">
          <cell r="A1259">
            <v>81740</v>
          </cell>
          <cell r="B1259" t="str">
            <v>RG F0F0 DUC.PN 10 C/FLANGES AC.DIR.C/VOL.DN 1200</v>
          </cell>
          <cell r="C1259" t="str">
            <v>UN</v>
          </cell>
          <cell r="D1259">
            <v>44063.6</v>
          </cell>
        </row>
        <row r="1260">
          <cell r="A1260">
            <v>81741</v>
          </cell>
          <cell r="B1260" t="str">
            <v>RG F0F0 DUC.PN10 FF ACION.DIR.BY-PASS C/VOL.DN 400</v>
          </cell>
          <cell r="C1260" t="str">
            <v>UN</v>
          </cell>
          <cell r="D1260">
            <v>4905.8999999999996</v>
          </cell>
        </row>
        <row r="1261">
          <cell r="A1261">
            <v>81742</v>
          </cell>
          <cell r="B1261" t="str">
            <v>RG F0F0 DUC.PN10 FF ACION.DIR.BY-PASS C/VOL.DN 500</v>
          </cell>
          <cell r="C1261" t="str">
            <v>UN</v>
          </cell>
          <cell r="D1261">
            <v>6936.77</v>
          </cell>
        </row>
        <row r="1262">
          <cell r="A1262">
            <v>81743</v>
          </cell>
          <cell r="B1262" t="str">
            <v>RG F0F0 DUC.PN10 FF ACION.DIR.BY-PASS C/VOL.DN 600</v>
          </cell>
          <cell r="C1262" t="str">
            <v>UN</v>
          </cell>
          <cell r="D1262">
            <v>10771.18</v>
          </cell>
        </row>
        <row r="1263">
          <cell r="A1263">
            <v>81744</v>
          </cell>
          <cell r="B1263" t="str">
            <v>RG F0F0 DUC.PN10 FF ACION.DIR.BY-PASS C/VOL.DN 700</v>
          </cell>
          <cell r="C1263" t="str">
            <v>UN</v>
          </cell>
          <cell r="D1263">
            <v>16696.55</v>
          </cell>
        </row>
        <row r="1264">
          <cell r="A1264">
            <v>81745</v>
          </cell>
          <cell r="B1264" t="str">
            <v>RG F0F0 DUC.PN10 FF ACION.DIR.BY-PASS C/VOL.DN 800</v>
          </cell>
          <cell r="C1264" t="str">
            <v>UN</v>
          </cell>
          <cell r="D1264">
            <v>20446.03</v>
          </cell>
        </row>
        <row r="1265">
          <cell r="A1265">
            <v>81746</v>
          </cell>
          <cell r="B1265" t="str">
            <v>RG F0F0 DUC.PN10 FF ACION.DIR.BY-PASS C/VOL.DN 900</v>
          </cell>
          <cell r="C1265" t="str">
            <v>UN</v>
          </cell>
          <cell r="D1265">
            <v>26439.200000000001</v>
          </cell>
        </row>
        <row r="1266">
          <cell r="A1266">
            <v>81747</v>
          </cell>
          <cell r="B1266" t="str">
            <v>RG F0F0 DUC.PN10 FF AC.DIR.C/BY-PASS VOL.DN 1000</v>
          </cell>
          <cell r="C1266" t="str">
            <v>UN</v>
          </cell>
          <cell r="D1266">
            <v>32830.839999999997</v>
          </cell>
        </row>
        <row r="1267">
          <cell r="A1267">
            <v>81748</v>
          </cell>
          <cell r="B1267" t="str">
            <v>RG F0F0 DUC.PN10 FF AC.DIR.C/BY-PASS VOL.DN 1200</v>
          </cell>
          <cell r="C1267" t="str">
            <v>UN</v>
          </cell>
          <cell r="D1267">
            <v>40767.65</v>
          </cell>
        </row>
        <row r="1268">
          <cell r="A1268">
            <v>81749</v>
          </cell>
          <cell r="B1268" t="str">
            <v>RG F0F0 DUC.PN 16 C/FLANGES ACION.DIR.C/CAB.DN 50</v>
          </cell>
          <cell r="C1268" t="str">
            <v>UN</v>
          </cell>
          <cell r="D1268">
            <v>168.12</v>
          </cell>
        </row>
        <row r="1269">
          <cell r="A1269">
            <v>81750</v>
          </cell>
          <cell r="B1269" t="str">
            <v>RG F0F0 DUC.PN 16 C/FLANGES ACION.DIR.C/CAB. DN 75</v>
          </cell>
          <cell r="C1269" t="str">
            <v>UN</v>
          </cell>
          <cell r="D1269">
            <v>250.09</v>
          </cell>
        </row>
        <row r="1270">
          <cell r="A1270">
            <v>81751</v>
          </cell>
          <cell r="B1270" t="str">
            <v>RG F0F0 DUC.PN 16 C/FLANGES ACION.DIR.C/CAB.DN 100</v>
          </cell>
          <cell r="C1270" t="str">
            <v>UN</v>
          </cell>
          <cell r="D1270">
            <v>328.59</v>
          </cell>
        </row>
        <row r="1271">
          <cell r="A1271">
            <v>81752</v>
          </cell>
          <cell r="B1271" t="str">
            <v>RG F0F0 DUC.PN 16 C/FLANGES ACION.DIR.C/CAB.DN 150</v>
          </cell>
          <cell r="C1271" t="str">
            <v>UN</v>
          </cell>
          <cell r="D1271">
            <v>510.61</v>
          </cell>
        </row>
        <row r="1272">
          <cell r="A1272">
            <v>81753</v>
          </cell>
          <cell r="B1272" t="str">
            <v>RG F0F0 DUC.PN 16 C/FLANGES ACION.DIR.C/CAB.DN 200</v>
          </cell>
          <cell r="C1272" t="str">
            <v>UN</v>
          </cell>
          <cell r="D1272">
            <v>802.98</v>
          </cell>
        </row>
        <row r="1273">
          <cell r="A1273">
            <v>81754</v>
          </cell>
          <cell r="B1273" t="str">
            <v>RG F0F0 DUC.PN 16 C/FLANGES ACION.DIR.C/CAB.DN 250</v>
          </cell>
          <cell r="C1273" t="str">
            <v>UN</v>
          </cell>
          <cell r="D1273">
            <v>1157.92</v>
          </cell>
        </row>
        <row r="1274">
          <cell r="A1274">
            <v>81755</v>
          </cell>
          <cell r="B1274" t="str">
            <v>RG F0F0 DUC.PN 16 C/FLANGES ACION.DIR.C/CAB.DN 300</v>
          </cell>
          <cell r="C1274" t="str">
            <v>UN</v>
          </cell>
          <cell r="D1274">
            <v>1689.46</v>
          </cell>
        </row>
        <row r="1275">
          <cell r="A1275">
            <v>81756</v>
          </cell>
          <cell r="B1275" t="str">
            <v>RG F0F0 DUC.PN 16 C/FLANGES ACION.DIR.C/VOL. DN 50</v>
          </cell>
          <cell r="C1275" t="str">
            <v>UN</v>
          </cell>
          <cell r="D1275">
            <v>180.89</v>
          </cell>
        </row>
        <row r="1276">
          <cell r="A1276">
            <v>81757</v>
          </cell>
          <cell r="B1276" t="str">
            <v>RG F0F0 DUC.PN 16 C/FLANGES ACION.DIR.C/VOL. DN 75</v>
          </cell>
          <cell r="C1276" t="str">
            <v>UN</v>
          </cell>
          <cell r="D1276">
            <v>275.10000000000002</v>
          </cell>
        </row>
        <row r="1277">
          <cell r="A1277">
            <v>81758</v>
          </cell>
          <cell r="B1277" t="str">
            <v>RG F0F0 DUC.PN 16 C/FLANGES ACION.DIR.C/VOL.DN 100</v>
          </cell>
          <cell r="C1277" t="str">
            <v>UN</v>
          </cell>
          <cell r="D1277">
            <v>353.57</v>
          </cell>
        </row>
        <row r="1278">
          <cell r="A1278">
            <v>81759</v>
          </cell>
          <cell r="B1278" t="str">
            <v>RG F0F0 DUC.PN 16 C/FLANGES ACION.DIR.C/VOL.DN 150</v>
          </cell>
          <cell r="C1278" t="str">
            <v>UN</v>
          </cell>
          <cell r="D1278">
            <v>554.46</v>
          </cell>
        </row>
        <row r="1279">
          <cell r="A1279">
            <v>81760</v>
          </cell>
          <cell r="B1279" t="str">
            <v>RG F0F0 DUC.PN 16 C/FLANGES ACION.DIR.C/VOL.DN 200</v>
          </cell>
          <cell r="C1279" t="str">
            <v>UN</v>
          </cell>
          <cell r="D1279">
            <v>864.84</v>
          </cell>
        </row>
        <row r="1280">
          <cell r="A1280">
            <v>81761</v>
          </cell>
          <cell r="B1280" t="str">
            <v>RG F0F0 DUC.PN 16 C/FLANGES ACION.DIR.C/VOL.DN 250</v>
          </cell>
          <cell r="C1280" t="str">
            <v>UN</v>
          </cell>
          <cell r="D1280">
            <v>1252.57</v>
          </cell>
        </row>
        <row r="1281">
          <cell r="A1281">
            <v>81762</v>
          </cell>
          <cell r="B1281" t="str">
            <v>RG F0F0 DUC.PN 16 C/FLANGES ACION.DIR.C/VOL.DN 300</v>
          </cell>
          <cell r="C1281" t="str">
            <v>UN</v>
          </cell>
          <cell r="D1281">
            <v>1784.14</v>
          </cell>
        </row>
        <row r="1282">
          <cell r="A1282">
            <v>81763</v>
          </cell>
          <cell r="B1282" t="str">
            <v>RG F0F0 DUC.PN16 FF ACION.DIR.BY-PASS C/VOL.DN 250</v>
          </cell>
          <cell r="C1282" t="str">
            <v>UN</v>
          </cell>
          <cell r="D1282">
            <v>2398.36</v>
          </cell>
        </row>
        <row r="1283">
          <cell r="A1283">
            <v>81764</v>
          </cell>
          <cell r="B1283" t="str">
            <v>RG F0F0 DUC.PN16 FF ACION.DIR.BY-PASS C/VOL.DN 300</v>
          </cell>
          <cell r="C1283" t="str">
            <v>UN</v>
          </cell>
          <cell r="D1283">
            <v>2998.85</v>
          </cell>
        </row>
        <row r="1284">
          <cell r="A1284">
            <v>81765</v>
          </cell>
          <cell r="B1284" t="str">
            <v>RG F0F0 DUC.PN16 FF ACION.DIR.BY-PASS C/VOL.DN 400</v>
          </cell>
          <cell r="C1284" t="str">
            <v>UN</v>
          </cell>
          <cell r="D1284">
            <v>4916.22</v>
          </cell>
        </row>
        <row r="1285">
          <cell r="A1285">
            <v>81766</v>
          </cell>
          <cell r="B1285" t="str">
            <v>RG F0F0 DUC.PN16 FF ACION.DIR.BY-PASS C/VOL.DN 500</v>
          </cell>
          <cell r="C1285" t="str">
            <v>UN</v>
          </cell>
          <cell r="D1285">
            <v>6991.5</v>
          </cell>
        </row>
        <row r="1286">
          <cell r="A1286">
            <v>81767</v>
          </cell>
          <cell r="B1286" t="str">
            <v>RG F0F0 DUC.PN16 FF ACION.DIR.BY-PASS C/VOL.DN 600</v>
          </cell>
          <cell r="C1286" t="str">
            <v>UN</v>
          </cell>
          <cell r="D1286">
            <v>11174.74</v>
          </cell>
        </row>
        <row r="1287">
          <cell r="A1287">
            <v>81768</v>
          </cell>
          <cell r="B1287" t="str">
            <v>RG F0F0 DC.PN16 FF AC.C/RED.ENG.BY-PASS C/V DN 700</v>
          </cell>
          <cell r="C1287" t="str">
            <v>UN</v>
          </cell>
          <cell r="D1287">
            <v>18127.22</v>
          </cell>
        </row>
        <row r="1288">
          <cell r="A1288">
            <v>81769</v>
          </cell>
          <cell r="B1288" t="str">
            <v>RG F0F0 DC.PN16 FF AC.C/RED.ENG.BY-PASS C/V DN 800</v>
          </cell>
          <cell r="C1288" t="str">
            <v>UN</v>
          </cell>
          <cell r="D1288">
            <v>22381.18</v>
          </cell>
        </row>
        <row r="1289">
          <cell r="A1289">
            <v>81770</v>
          </cell>
          <cell r="B1289" t="str">
            <v>RG F0F0 DC.PN16 FF AC.C/RED.ENG.BY-PASS C/V DN 900</v>
          </cell>
          <cell r="C1289" t="str">
            <v>UN</v>
          </cell>
          <cell r="D1289">
            <v>28037.59</v>
          </cell>
        </row>
        <row r="1290">
          <cell r="A1290">
            <v>81771</v>
          </cell>
          <cell r="B1290" t="str">
            <v>RG F0F0 DC.PN16 FF AC.RED.ENG.BY-PASS C/V DN 1000</v>
          </cell>
          <cell r="C1290" t="str">
            <v>UN</v>
          </cell>
          <cell r="D1290">
            <v>35922.639999999999</v>
          </cell>
        </row>
        <row r="1291">
          <cell r="A1291">
            <v>81772</v>
          </cell>
          <cell r="B1291" t="str">
            <v>RG F0F0 DC.PN16 FF AC.RED.ENG.BY-PASS C/V DN 1200</v>
          </cell>
          <cell r="C1291" t="str">
            <v>UN</v>
          </cell>
          <cell r="D1291">
            <v>46025.21</v>
          </cell>
        </row>
        <row r="1292">
          <cell r="A1292">
            <v>81773</v>
          </cell>
          <cell r="B1292" t="str">
            <v>RG F0F0 DUC. PN 10 JE ACION. DIRETO C/CAB. DN 250</v>
          </cell>
          <cell r="C1292" t="str">
            <v>UN</v>
          </cell>
          <cell r="D1292">
            <v>1776.5</v>
          </cell>
        </row>
        <row r="1293">
          <cell r="A1293">
            <v>81774</v>
          </cell>
          <cell r="B1293" t="str">
            <v>RG F0F0 DUC. PN 10 JE ACION. DIRETO C/CAB. DN 300</v>
          </cell>
          <cell r="C1293" t="str">
            <v>UN</v>
          </cell>
          <cell r="D1293">
            <v>2377.5</v>
          </cell>
        </row>
        <row r="1294">
          <cell r="A1294">
            <v>81775</v>
          </cell>
          <cell r="B1294" t="str">
            <v>RG F0F0 DUC. PN 10 JE ACION. DIRETO C/CAB. DN 400</v>
          </cell>
          <cell r="C1294" t="str">
            <v>UN</v>
          </cell>
          <cell r="D1294">
            <v>4098.1000000000004</v>
          </cell>
        </row>
        <row r="1295">
          <cell r="A1295">
            <v>81776</v>
          </cell>
          <cell r="B1295" t="str">
            <v>RG F0F0 DUC.PN 10 JE ACION. DIRETO C/CAB. DN 500</v>
          </cell>
          <cell r="C1295" t="str">
            <v>UN</v>
          </cell>
          <cell r="D1295">
            <v>6156.91</v>
          </cell>
        </row>
        <row r="1296">
          <cell r="A1296">
            <v>81777</v>
          </cell>
          <cell r="B1296" t="str">
            <v>RG F0F0 DUC. PN 10 JE ACION. DIRETO C/CAB. DN 600</v>
          </cell>
          <cell r="C1296" t="str">
            <v>UN</v>
          </cell>
          <cell r="D1296">
            <v>10113.41</v>
          </cell>
        </row>
        <row r="1297">
          <cell r="A1297">
            <v>81778</v>
          </cell>
          <cell r="B1297" t="str">
            <v>RG F0F0 DUC. PN 10 JE ACION. DIRETO C/VOL. DN 250</v>
          </cell>
          <cell r="C1297" t="str">
            <v>UN</v>
          </cell>
          <cell r="D1297">
            <v>1894.72</v>
          </cell>
        </row>
        <row r="1298">
          <cell r="A1298">
            <v>81779</v>
          </cell>
          <cell r="B1298" t="str">
            <v>RG F0F0 DUC. PN 10 JE ACION. DIRETO C/VOL. DN 300</v>
          </cell>
          <cell r="C1298" t="str">
            <v>UN</v>
          </cell>
          <cell r="D1298">
            <v>2495.6</v>
          </cell>
        </row>
        <row r="1299">
          <cell r="A1299">
            <v>81780</v>
          </cell>
          <cell r="B1299" t="str">
            <v>RG F0F0 DUC. PN 10 JE ACION. DIRETO C/VOL. DN 400</v>
          </cell>
          <cell r="C1299" t="str">
            <v>UN</v>
          </cell>
          <cell r="D1299">
            <v>4216.28</v>
          </cell>
        </row>
        <row r="1300">
          <cell r="A1300">
            <v>81781</v>
          </cell>
          <cell r="B1300" t="str">
            <v>RG F0F0 DUC. PN 10 JE ACION. DIRETO C/VOL. DN 500</v>
          </cell>
          <cell r="C1300" t="str">
            <v>UN</v>
          </cell>
          <cell r="D1300">
            <v>6275.09</v>
          </cell>
        </row>
        <row r="1301">
          <cell r="A1301">
            <v>81782</v>
          </cell>
          <cell r="B1301" t="str">
            <v>RG F0F0 DUC. PN 10 JE ACION. DIRETO C/VOL. DN 600</v>
          </cell>
          <cell r="C1301" t="str">
            <v>UN</v>
          </cell>
          <cell r="D1301">
            <v>10231.52</v>
          </cell>
        </row>
        <row r="1302">
          <cell r="A1302">
            <v>81783</v>
          </cell>
          <cell r="B1302" t="str">
            <v>RG F0F0 DUC. PN 16 JE ACION. DIRETO C/CAB. DN 50</v>
          </cell>
          <cell r="C1302" t="str">
            <v>UN</v>
          </cell>
          <cell r="D1302">
            <v>174.49</v>
          </cell>
        </row>
        <row r="1303">
          <cell r="A1303">
            <v>81784</v>
          </cell>
          <cell r="B1303" t="str">
            <v>RG F0F0 DUC. PN 16 JE ACION. DIRETO C/CAB. DN 75</v>
          </cell>
          <cell r="C1303" t="str">
            <v>UN</v>
          </cell>
          <cell r="D1303">
            <v>259.57</v>
          </cell>
        </row>
        <row r="1304">
          <cell r="A1304">
            <v>81785</v>
          </cell>
          <cell r="B1304" t="str">
            <v>RG F0F0 DUC. PN 16 JE ACION. DIRETO C/CAB. DN 100</v>
          </cell>
          <cell r="C1304" t="str">
            <v>UN</v>
          </cell>
          <cell r="D1304">
            <v>341.04</v>
          </cell>
        </row>
        <row r="1305">
          <cell r="A1305">
            <v>81786</v>
          </cell>
          <cell r="B1305" t="str">
            <v>RG F0F0 DUC. PN 16 JE ACION. DIRETO C/CAB. DN 150</v>
          </cell>
          <cell r="C1305" t="str">
            <v>UN</v>
          </cell>
          <cell r="D1305">
            <v>529.96</v>
          </cell>
        </row>
        <row r="1306">
          <cell r="A1306">
            <v>81787</v>
          </cell>
          <cell r="B1306" t="str">
            <v>RG F0F0 DUC. PN 16 JE ACION. DIRETO C/CAB. DN 200</v>
          </cell>
          <cell r="C1306" t="str">
            <v>UN</v>
          </cell>
          <cell r="D1306">
            <v>840.12</v>
          </cell>
        </row>
        <row r="1307">
          <cell r="A1307">
            <v>81788</v>
          </cell>
          <cell r="B1307" t="str">
            <v>RG F0F0 DUC. PN 16 JE ACION. DIRETO C/CAB. DN 250</v>
          </cell>
          <cell r="C1307" t="str">
            <v>UN</v>
          </cell>
          <cell r="D1307">
            <v>1191.49</v>
          </cell>
        </row>
        <row r="1308">
          <cell r="A1308">
            <v>81789</v>
          </cell>
          <cell r="B1308" t="str">
            <v>RG F0F0 DUC. PN 16 JE ACION. DIRETO C/CAB. DN 300</v>
          </cell>
          <cell r="C1308" t="str">
            <v>UN</v>
          </cell>
          <cell r="D1308">
            <v>1929.22</v>
          </cell>
        </row>
        <row r="1309">
          <cell r="A1309">
            <v>81790</v>
          </cell>
          <cell r="B1309" t="str">
            <v>RG F0F0 DUC. PN 16 JE ACION. DIRETO C/VOL. DN 50</v>
          </cell>
          <cell r="C1309" t="str">
            <v>UN</v>
          </cell>
          <cell r="D1309">
            <v>187.22</v>
          </cell>
        </row>
        <row r="1310">
          <cell r="A1310">
            <v>81791</v>
          </cell>
          <cell r="B1310" t="str">
            <v>RG F0F0 DUC. PN 16 JE ACION. DIRETO C/VOL. DN 75</v>
          </cell>
          <cell r="C1310" t="str">
            <v>UN</v>
          </cell>
          <cell r="D1310">
            <v>284.72000000000003</v>
          </cell>
        </row>
        <row r="1311">
          <cell r="A1311">
            <v>81792</v>
          </cell>
          <cell r="B1311" t="str">
            <v>RG F0F0 DUC. PN 16 JE ACION. DIRETO C/VOL. DN 100</v>
          </cell>
          <cell r="C1311" t="str">
            <v>UN</v>
          </cell>
          <cell r="D1311">
            <v>365.93</v>
          </cell>
        </row>
        <row r="1312">
          <cell r="A1312">
            <v>81793</v>
          </cell>
          <cell r="B1312" t="str">
            <v>RG F0F0 DUC. PN 16 JE ACION. DIRETO C/VOL. DN 150</v>
          </cell>
          <cell r="C1312" t="str">
            <v>UN</v>
          </cell>
          <cell r="D1312">
            <v>573.85</v>
          </cell>
        </row>
        <row r="1313">
          <cell r="A1313">
            <v>81794</v>
          </cell>
          <cell r="B1313" t="str">
            <v>RG F0F0 DUC. PN 16 JE ACION. DIRETO C/VOL. DN 200</v>
          </cell>
          <cell r="C1313" t="str">
            <v>UN</v>
          </cell>
          <cell r="D1313">
            <v>884.02</v>
          </cell>
        </row>
        <row r="1314">
          <cell r="A1314">
            <v>81795</v>
          </cell>
          <cell r="B1314" t="str">
            <v>RG F0F0 DUC. PN 16 JE ACION. DIRETO C/VOL. DN 250</v>
          </cell>
          <cell r="C1314" t="str">
            <v>UN</v>
          </cell>
          <cell r="D1314">
            <v>1286.18</v>
          </cell>
        </row>
        <row r="1315">
          <cell r="A1315">
            <v>81796</v>
          </cell>
          <cell r="B1315" t="str">
            <v>RG F0F0 DUC. PN 16 JE ACION. DIRETO C/VOL. DN 300</v>
          </cell>
          <cell r="C1315" t="str">
            <v>UN</v>
          </cell>
          <cell r="D1315">
            <v>2023.9</v>
          </cell>
        </row>
        <row r="1316">
          <cell r="A1316">
            <v>81797</v>
          </cell>
          <cell r="B1316" t="str">
            <v>RG F0F0 DUC.PN 16 JE AC.DIR.C/BY-PASS/VOL.DN 250</v>
          </cell>
          <cell r="C1316" t="str">
            <v>UN</v>
          </cell>
          <cell r="D1316">
            <v>2231.66</v>
          </cell>
        </row>
        <row r="1317">
          <cell r="A1317">
            <v>81798</v>
          </cell>
          <cell r="B1317" t="str">
            <v>RG F0F0 DUC.PN 16 JE AC.DIR.C/BY-PASS/VOL.DN 300</v>
          </cell>
          <cell r="C1317" t="str">
            <v>UN</v>
          </cell>
          <cell r="D1317">
            <v>2828.74</v>
          </cell>
        </row>
        <row r="1318">
          <cell r="A1318">
            <v>81799</v>
          </cell>
          <cell r="B1318" t="str">
            <v>RG F0F0 DUC.PN 16 JE AC.DIR.C/BY-PASS/VOL.DN 400</v>
          </cell>
          <cell r="C1318" t="str">
            <v>UN</v>
          </cell>
          <cell r="D1318">
            <v>4792.18</v>
          </cell>
        </row>
        <row r="1319">
          <cell r="A1319">
            <v>81801</v>
          </cell>
          <cell r="B1319" t="str">
            <v>RG F0F0 DUC.PN 16 JE AC.DIR.C/BY-PASS/VOL.DN 500</v>
          </cell>
          <cell r="C1319" t="str">
            <v>UN</v>
          </cell>
          <cell r="D1319">
            <v>6540.95</v>
          </cell>
        </row>
        <row r="1320">
          <cell r="A1320">
            <v>81802</v>
          </cell>
          <cell r="B1320" t="str">
            <v>RG F0F0 DUC.PN 16 JE AC.DIR.C/BY-PASS/VOL.DN 600</v>
          </cell>
          <cell r="C1320" t="str">
            <v>UN</v>
          </cell>
          <cell r="D1320">
            <v>10476.200000000001</v>
          </cell>
        </row>
        <row r="1321">
          <cell r="A1321">
            <v>81803</v>
          </cell>
          <cell r="B1321" t="str">
            <v>RG F0F0 DUCTIL PN 10 P/TUBOS PVC C/CABECOTE DN 50</v>
          </cell>
          <cell r="C1321" t="str">
            <v>UN</v>
          </cell>
          <cell r="D1321">
            <v>142.5</v>
          </cell>
        </row>
        <row r="1322">
          <cell r="A1322">
            <v>81804</v>
          </cell>
          <cell r="B1322" t="str">
            <v>RG F0F0 DUCTIL PN 10 P/TUBOS PVC C/CABECOTE DN 75</v>
          </cell>
          <cell r="C1322" t="str">
            <v>UN</v>
          </cell>
          <cell r="D1322">
            <v>240.53</v>
          </cell>
        </row>
        <row r="1323">
          <cell r="A1323">
            <v>81805</v>
          </cell>
          <cell r="B1323" t="str">
            <v>RG F0F0 DUCTIL PN 10 P/TUBOS PVC C/CABECOTE DN 100</v>
          </cell>
          <cell r="C1323" t="str">
            <v>UN</v>
          </cell>
          <cell r="D1323">
            <v>324.37</v>
          </cell>
        </row>
        <row r="1324">
          <cell r="A1324">
            <v>81806</v>
          </cell>
          <cell r="B1324" t="str">
            <v>RG F0F0 DUCTIL PN 10 P/TUBOS PVC C/VOLANTE DN 50</v>
          </cell>
          <cell r="C1324" t="str">
            <v>UN</v>
          </cell>
          <cell r="D1324">
            <v>155.22999999999999</v>
          </cell>
        </row>
        <row r="1325">
          <cell r="A1325">
            <v>81807</v>
          </cell>
          <cell r="B1325" t="str">
            <v>RG F0F0 DUCTIL PN 10 P/TUBOS PVC C/VOLANTE DN 75</v>
          </cell>
          <cell r="C1325" t="str">
            <v>UN</v>
          </cell>
          <cell r="D1325">
            <v>265.60000000000002</v>
          </cell>
        </row>
        <row r="1326">
          <cell r="A1326">
            <v>81808</v>
          </cell>
          <cell r="B1326" t="str">
            <v>RG F0F0 DUCTIL PN 10 P/TUBOS PVC C/VOLANTE DN 100</v>
          </cell>
          <cell r="C1326" t="str">
            <v>UN</v>
          </cell>
          <cell r="D1326">
            <v>349.42</v>
          </cell>
        </row>
        <row r="1327">
          <cell r="A1327">
            <v>81809</v>
          </cell>
          <cell r="B1327" t="str">
            <v>RG F0F0 DUC.PN 10 P/TUBOS F0C0 J.REKA C/CAB.DN 250</v>
          </cell>
          <cell r="C1327" t="str">
            <v>UN</v>
          </cell>
          <cell r="D1327">
            <v>2711.73</v>
          </cell>
        </row>
        <row r="1328">
          <cell r="A1328">
            <v>81810</v>
          </cell>
          <cell r="B1328" t="str">
            <v>RG F0F0 DUC.PN 10 P/TUBOS F0C0 J.REKA C/CAB.DN 300</v>
          </cell>
          <cell r="C1328" t="str">
            <v>UN</v>
          </cell>
          <cell r="D1328">
            <v>3950.11</v>
          </cell>
        </row>
        <row r="1329">
          <cell r="A1329">
            <v>81811</v>
          </cell>
          <cell r="B1329" t="str">
            <v>RG F0F0 DUC.PN 16 P/TUBOS F0C0 J.REKA C/CAB.DN 50</v>
          </cell>
          <cell r="C1329" t="str">
            <v>UN</v>
          </cell>
          <cell r="D1329">
            <v>0</v>
          </cell>
        </row>
        <row r="1330">
          <cell r="A1330">
            <v>81812</v>
          </cell>
          <cell r="B1330" t="str">
            <v>RG F0F0 DUC.PN 16 P/TUBOS F0C0 J.REKA C/CAB.DN 75</v>
          </cell>
          <cell r="C1330" t="str">
            <v>UN</v>
          </cell>
          <cell r="D1330">
            <v>0</v>
          </cell>
        </row>
        <row r="1331">
          <cell r="A1331">
            <v>81813</v>
          </cell>
          <cell r="B1331" t="str">
            <v>RG F0F0 DUC.PN 16 P/TUBOS F0C0 J.REKA C/CAB.DN 100</v>
          </cell>
          <cell r="C1331" t="str">
            <v>UN</v>
          </cell>
          <cell r="D1331">
            <v>0</v>
          </cell>
        </row>
        <row r="1332">
          <cell r="A1332">
            <v>81814</v>
          </cell>
          <cell r="B1332" t="str">
            <v>RG F0F0 DUC.PN 16 P/TUBOS F0C0 J.REKA C/CAB.DN 150</v>
          </cell>
          <cell r="C1332" t="str">
            <v>UN</v>
          </cell>
          <cell r="D1332">
            <v>0</v>
          </cell>
        </row>
        <row r="1333">
          <cell r="A1333">
            <v>81815</v>
          </cell>
          <cell r="B1333" t="str">
            <v>RG F0F0 DUC.PN 16 P/TUBOS F0C0 J.REKA C/CAB.DN 200</v>
          </cell>
          <cell r="C1333" t="str">
            <v>UN</v>
          </cell>
          <cell r="D1333">
            <v>802.98</v>
          </cell>
        </row>
        <row r="1334">
          <cell r="A1334">
            <v>81816</v>
          </cell>
          <cell r="B1334" t="str">
            <v>TAMPAO F0F0 DUCTIL TD-600</v>
          </cell>
          <cell r="C1334" t="str">
            <v>UN</v>
          </cell>
          <cell r="D1334">
            <v>110</v>
          </cell>
        </row>
        <row r="1335">
          <cell r="A1335">
            <v>81817</v>
          </cell>
          <cell r="B1335" t="str">
            <v>TAMPAO F0F0 DUCTIL TD-900</v>
          </cell>
          <cell r="C1335" t="str">
            <v>UN</v>
          </cell>
          <cell r="D1335">
            <v>180</v>
          </cell>
        </row>
        <row r="1336">
          <cell r="A1336">
            <v>81818</v>
          </cell>
          <cell r="B1336" t="str">
            <v>TAMPAO F0F0 DUCTIL ARTICULADO TDA-600</v>
          </cell>
          <cell r="C1336" t="str">
            <v>UN</v>
          </cell>
          <cell r="D1336">
            <v>120</v>
          </cell>
        </row>
        <row r="1337">
          <cell r="A1337">
            <v>81819</v>
          </cell>
          <cell r="B1337" t="str">
            <v>VENTOSA SIMPLES F0F0 C/ROSCA 3/4"</v>
          </cell>
          <cell r="C1337" t="str">
            <v>UN</v>
          </cell>
          <cell r="D1337">
            <v>80.13</v>
          </cell>
        </row>
        <row r="1338">
          <cell r="A1338">
            <v>81820</v>
          </cell>
          <cell r="B1338" t="str">
            <v>VENTOSA SIMPLES F0F0 C/ROSCA 1"</v>
          </cell>
          <cell r="C1338" t="str">
            <v>UN</v>
          </cell>
          <cell r="D1338">
            <v>77.709999999999994</v>
          </cell>
        </row>
        <row r="1339">
          <cell r="A1339">
            <v>81821</v>
          </cell>
          <cell r="B1339" t="str">
            <v>VENTOSA SIMPLES F0F0 C/ROSCA 1.1/4"</v>
          </cell>
          <cell r="C1339" t="str">
            <v>UN</v>
          </cell>
          <cell r="D1339">
            <v>76.25</v>
          </cell>
        </row>
        <row r="1340">
          <cell r="A1340">
            <v>81822</v>
          </cell>
          <cell r="B1340" t="str">
            <v>VENTOSA SIMPLES F0F0 C/ROSCA 1.1/2"</v>
          </cell>
          <cell r="C1340" t="str">
            <v>UN</v>
          </cell>
          <cell r="D1340">
            <v>74.459999999999994</v>
          </cell>
        </row>
        <row r="1341">
          <cell r="A1341">
            <v>81823</v>
          </cell>
          <cell r="B1341" t="str">
            <v>VENTOSA SIMPLES F0F0 C/FLANGES DN 50</v>
          </cell>
          <cell r="C1341" t="str">
            <v>UN</v>
          </cell>
          <cell r="D1341">
            <v>67.63</v>
          </cell>
        </row>
        <row r="1342">
          <cell r="A1342">
            <v>81824</v>
          </cell>
          <cell r="B1342" t="str">
            <v>VENTOSA DE TRIPLICE FUNCAO F0F0 DN 50</v>
          </cell>
          <cell r="C1342" t="str">
            <v>UN</v>
          </cell>
          <cell r="D1342">
            <v>332.65</v>
          </cell>
        </row>
        <row r="1343">
          <cell r="A1343">
            <v>81825</v>
          </cell>
          <cell r="B1343" t="str">
            <v>VENTOSA DE TRIPLICE FUNCAO F0F0 DN 100</v>
          </cell>
          <cell r="C1343" t="str">
            <v>UN</v>
          </cell>
          <cell r="D1343">
            <v>658.22</v>
          </cell>
        </row>
        <row r="1344">
          <cell r="A1344">
            <v>81826</v>
          </cell>
          <cell r="B1344" t="str">
            <v>VENTOSA DE TRIPLICE FUNCAO F0F0 DN 150</v>
          </cell>
          <cell r="C1344" t="str">
            <v>UN</v>
          </cell>
          <cell r="D1344">
            <v>1229.76</v>
          </cell>
        </row>
        <row r="1345">
          <cell r="A1345">
            <v>81827</v>
          </cell>
          <cell r="B1345" t="str">
            <v>VENTOSA DE TRIPLICE FUNCAO F0F0 DN 200</v>
          </cell>
          <cell r="C1345" t="str">
            <v>UN</v>
          </cell>
          <cell r="D1345">
            <v>1551.54</v>
          </cell>
        </row>
        <row r="1346">
          <cell r="A1346">
            <v>81828</v>
          </cell>
          <cell r="B1346" t="str">
            <v>JUNTA DE EXPANSAO F0F0 PN 10 DN 50</v>
          </cell>
          <cell r="C1346" t="str">
            <v>UN</v>
          </cell>
          <cell r="D1346">
            <v>888.06</v>
          </cell>
        </row>
        <row r="1347">
          <cell r="A1347">
            <v>81829</v>
          </cell>
          <cell r="B1347" t="str">
            <v>JUNTA DE EXPANSAO F0F0 PN 10 DN 75</v>
          </cell>
          <cell r="C1347" t="str">
            <v>UN</v>
          </cell>
          <cell r="D1347">
            <v>1185.57</v>
          </cell>
        </row>
        <row r="1348">
          <cell r="A1348">
            <v>81830</v>
          </cell>
          <cell r="B1348" t="str">
            <v>JUNTA DE EXPANSAO F0F0 PN 10 DN 100</v>
          </cell>
          <cell r="C1348" t="str">
            <v>UN</v>
          </cell>
          <cell r="D1348">
            <v>1528.08</v>
          </cell>
        </row>
        <row r="1349">
          <cell r="A1349">
            <v>81831</v>
          </cell>
          <cell r="B1349" t="str">
            <v>JUNTA DE EXPANSAO F0F0 PN 10 DN 150</v>
          </cell>
          <cell r="C1349" t="str">
            <v>UN</v>
          </cell>
          <cell r="D1349">
            <v>1868.36</v>
          </cell>
        </row>
        <row r="1350">
          <cell r="A1350">
            <v>81832</v>
          </cell>
          <cell r="B1350" t="str">
            <v>JUNTA DE EXPANSAO F0F0 PN 10 DN 200</v>
          </cell>
          <cell r="C1350" t="str">
            <v>UN</v>
          </cell>
          <cell r="D1350">
            <v>2694.47</v>
          </cell>
        </row>
        <row r="1351">
          <cell r="A1351">
            <v>81833</v>
          </cell>
          <cell r="B1351" t="str">
            <v>JUNTA DE EXPANSAO F0F0 PN 10 DN 250</v>
          </cell>
          <cell r="C1351" t="str">
            <v>UN</v>
          </cell>
          <cell r="D1351">
            <v>4583.96</v>
          </cell>
        </row>
        <row r="1352">
          <cell r="A1352">
            <v>81834</v>
          </cell>
          <cell r="B1352" t="str">
            <v>JUNTA DE EXPANSAO F0F0 PN 10 DN 300</v>
          </cell>
          <cell r="C1352" t="str">
            <v>UN</v>
          </cell>
          <cell r="D1352">
            <v>4885.8900000000003</v>
          </cell>
        </row>
        <row r="1353">
          <cell r="A1353">
            <v>81835</v>
          </cell>
          <cell r="B1353" t="str">
            <v>JUNTA DE EXPANSAO F0F0 PN 10 DN 400</v>
          </cell>
          <cell r="C1353" t="str">
            <v>UN</v>
          </cell>
          <cell r="D1353">
            <v>7190.95</v>
          </cell>
        </row>
        <row r="1354">
          <cell r="A1354">
            <v>81836</v>
          </cell>
          <cell r="B1354" t="str">
            <v>JUNTA DE EXPANSAO F0F0 PN 10 DN 500</v>
          </cell>
          <cell r="C1354" t="str">
            <v>UN</v>
          </cell>
          <cell r="D1354">
            <v>9442.4500000000007</v>
          </cell>
        </row>
        <row r="1355">
          <cell r="A1355">
            <v>81837</v>
          </cell>
          <cell r="B1355" t="str">
            <v>JUNTA DE EXPANSAO F0F0 PN 10 DN 600</v>
          </cell>
          <cell r="C1355" t="str">
            <v>UN</v>
          </cell>
          <cell r="D1355">
            <v>10858.13</v>
          </cell>
        </row>
        <row r="1356">
          <cell r="A1356">
            <v>81838</v>
          </cell>
          <cell r="B1356" t="str">
            <v>JUNTA DE EXPANSAO F0F0 PN 16 DN 50</v>
          </cell>
          <cell r="C1356" t="str">
            <v>UN</v>
          </cell>
          <cell r="D1356">
            <v>1235.43</v>
          </cell>
        </row>
        <row r="1357">
          <cell r="A1357">
            <v>81839</v>
          </cell>
          <cell r="B1357" t="str">
            <v>JUNTA DE EXPANSAO F0F0 PN 16 DN 75</v>
          </cell>
          <cell r="C1357" t="str">
            <v>UN</v>
          </cell>
          <cell r="D1357">
            <v>1649.32</v>
          </cell>
        </row>
        <row r="1358">
          <cell r="A1358">
            <v>81840</v>
          </cell>
          <cell r="B1358" t="str">
            <v>JUNTA DE EXPANSAO F0F0 PN 16 DN 100</v>
          </cell>
          <cell r="C1358" t="str">
            <v>]U</v>
          </cell>
          <cell r="D1358">
            <v>1829.39</v>
          </cell>
        </row>
        <row r="1359">
          <cell r="A1359">
            <v>81841</v>
          </cell>
          <cell r="B1359" t="str">
            <v>JUNTA DE EXPANSAO F0F0 PN 16 DN 150</v>
          </cell>
          <cell r="C1359" t="str">
            <v>UN</v>
          </cell>
          <cell r="D1359">
            <v>2277.3200000000002</v>
          </cell>
        </row>
        <row r="1360">
          <cell r="A1360">
            <v>81842</v>
          </cell>
          <cell r="B1360" t="str">
            <v>JUNTA DE EXPANSAO F0F0 PN 16 DN 200</v>
          </cell>
          <cell r="C1360" t="str">
            <v>UN</v>
          </cell>
          <cell r="D1360">
            <v>2719.63</v>
          </cell>
        </row>
        <row r="1361">
          <cell r="A1361">
            <v>81843</v>
          </cell>
          <cell r="B1361" t="str">
            <v>JUNTA DE EXPANSAO F0F0 PN 16 DN 250</v>
          </cell>
          <cell r="C1361" t="str">
            <v>UN</v>
          </cell>
          <cell r="D1361">
            <v>4591</v>
          </cell>
        </row>
        <row r="1362">
          <cell r="A1362">
            <v>81844</v>
          </cell>
          <cell r="B1362" t="str">
            <v>JUNTA DE EXPANSAO F0F0 PN 16 DN 300</v>
          </cell>
          <cell r="C1362" t="str">
            <v>UN</v>
          </cell>
          <cell r="D1362">
            <v>4893.09</v>
          </cell>
        </row>
        <row r="1363">
          <cell r="A1363">
            <v>81845</v>
          </cell>
          <cell r="B1363" t="str">
            <v>JUNTA DE EXPANSAO F0F0 PN 16 DN 400</v>
          </cell>
          <cell r="C1363" t="str">
            <v>UN</v>
          </cell>
          <cell r="D1363">
            <v>7213.87</v>
          </cell>
        </row>
        <row r="1364">
          <cell r="A1364">
            <v>81846</v>
          </cell>
          <cell r="B1364" t="str">
            <v>JUNTA DE EXPANSAO F0F0 PN 16 DN 500</v>
          </cell>
          <cell r="C1364" t="str">
            <v>UN</v>
          </cell>
          <cell r="D1364">
            <v>9465.6299999999992</v>
          </cell>
        </row>
        <row r="1365">
          <cell r="A1365">
            <v>81847</v>
          </cell>
          <cell r="B1365" t="str">
            <v>JUNTA DE EXPANSAO F0F0 PN 16 DN 600</v>
          </cell>
          <cell r="C1365" t="str">
            <v>UN</v>
          </cell>
          <cell r="D1365">
            <v>10920.55</v>
          </cell>
        </row>
        <row r="1366">
          <cell r="A1366">
            <v>81848</v>
          </cell>
          <cell r="B1366" t="str">
            <v>VALVULA ANTIGOLPE DE ARIETE F0F0 PN 10 DN 100</v>
          </cell>
          <cell r="C1366" t="str">
            <v>UN</v>
          </cell>
          <cell r="D1366">
            <v>0</v>
          </cell>
        </row>
        <row r="1367">
          <cell r="A1367">
            <v>81849</v>
          </cell>
          <cell r="B1367" t="str">
            <v>VALVULA ANTIGOLPE DE ARIETE F0F0 PN 16 DN 100</v>
          </cell>
          <cell r="C1367" t="str">
            <v>UN</v>
          </cell>
          <cell r="D1367">
            <v>0</v>
          </cell>
        </row>
        <row r="1368">
          <cell r="A1368">
            <v>81850</v>
          </cell>
          <cell r="B1368" t="str">
            <v>VALVULA DE ALIVIO F0F0 PN 10 DN 25 X 50</v>
          </cell>
          <cell r="C1368" t="str">
            <v>UN</v>
          </cell>
          <cell r="D1368">
            <v>0</v>
          </cell>
        </row>
        <row r="1369">
          <cell r="A1369">
            <v>81851</v>
          </cell>
          <cell r="B1369" t="str">
            <v>VALVULA DE ALIVIO F0F0 PN 10 DN 40 X 50</v>
          </cell>
          <cell r="C1369" t="str">
            <v>UN</v>
          </cell>
          <cell r="D1369">
            <v>0</v>
          </cell>
        </row>
        <row r="1370">
          <cell r="A1370">
            <v>81852</v>
          </cell>
          <cell r="B1370" t="str">
            <v>VALVULA DE ALIVIO F0F0 PN 10 DN 40 X 60</v>
          </cell>
          <cell r="C1370" t="str">
            <v>UN</v>
          </cell>
          <cell r="D1370">
            <v>0</v>
          </cell>
        </row>
        <row r="1371">
          <cell r="A1371">
            <v>81853</v>
          </cell>
          <cell r="B1371" t="str">
            <v>VALVULA DE ALIVIO F0F0 PN 10 DN 50 X 75</v>
          </cell>
          <cell r="C1371" t="str">
            <v>UN</v>
          </cell>
          <cell r="D1371">
            <v>0</v>
          </cell>
        </row>
        <row r="1372">
          <cell r="A1372">
            <v>81854</v>
          </cell>
          <cell r="B1372" t="str">
            <v>VALVULA DE ALIVIO F0F0 PN 10 DN 60 X 100</v>
          </cell>
          <cell r="C1372" t="str">
            <v>UN</v>
          </cell>
          <cell r="D1372">
            <v>0</v>
          </cell>
        </row>
        <row r="1373">
          <cell r="A1373">
            <v>81855</v>
          </cell>
          <cell r="B1373" t="str">
            <v>VALVULA DE ALIVIO F0F0 PN 10 DN 75 X 100</v>
          </cell>
          <cell r="C1373" t="str">
            <v>UN</v>
          </cell>
          <cell r="D1373">
            <v>0</v>
          </cell>
        </row>
        <row r="1374">
          <cell r="A1374">
            <v>81856</v>
          </cell>
          <cell r="B1374" t="str">
            <v>VALVULA DE ALIVIO F0F0 PN 10 DN 100 X 150</v>
          </cell>
          <cell r="C1374" t="str">
            <v>UN</v>
          </cell>
          <cell r="D1374">
            <v>0</v>
          </cell>
        </row>
        <row r="1375">
          <cell r="A1375">
            <v>81857</v>
          </cell>
          <cell r="B1375" t="str">
            <v>VALVULA DE ALIVIO F0F0 PN 10 DN 150 X 200</v>
          </cell>
          <cell r="C1375" t="str">
            <v>UN</v>
          </cell>
          <cell r="D1375">
            <v>0</v>
          </cell>
        </row>
        <row r="1376">
          <cell r="A1376">
            <v>81858</v>
          </cell>
          <cell r="B1376" t="str">
            <v>VALVULA DE ALIVIO F0F0 PN 16 DN 25 X 50</v>
          </cell>
          <cell r="C1376" t="str">
            <v>UN</v>
          </cell>
          <cell r="D1376">
            <v>0</v>
          </cell>
        </row>
        <row r="1377">
          <cell r="A1377">
            <v>81859</v>
          </cell>
          <cell r="B1377" t="str">
            <v>VALVULA DE ALIVIO F0F0 PN 16 DN 40 X 50</v>
          </cell>
          <cell r="C1377" t="str">
            <v>UN</v>
          </cell>
          <cell r="D1377">
            <v>0</v>
          </cell>
        </row>
        <row r="1378">
          <cell r="A1378">
            <v>81860</v>
          </cell>
          <cell r="B1378" t="str">
            <v>VALVULA DE ALIVIO F0F0 PN 16 DN 40 X 60</v>
          </cell>
          <cell r="C1378" t="str">
            <v>UN</v>
          </cell>
          <cell r="D1378">
            <v>0</v>
          </cell>
        </row>
        <row r="1379">
          <cell r="A1379">
            <v>81861</v>
          </cell>
          <cell r="B1379" t="str">
            <v>VALVULA DE ALIVIO F0F0 PN 16 DN 50 X 75</v>
          </cell>
          <cell r="C1379" t="str">
            <v>UN</v>
          </cell>
          <cell r="D1379">
            <v>0</v>
          </cell>
        </row>
        <row r="1380">
          <cell r="A1380">
            <v>81862</v>
          </cell>
          <cell r="B1380" t="str">
            <v>VALVULA DE ALIVIO F0F0 PN 16 DN 60 X 100</v>
          </cell>
          <cell r="C1380" t="str">
            <v>UN</v>
          </cell>
          <cell r="D1380">
            <v>3937.9</v>
          </cell>
        </row>
        <row r="1381">
          <cell r="A1381">
            <v>81863</v>
          </cell>
          <cell r="B1381" t="str">
            <v>VALVULA DE ALIVIO F0F0 PN 16 DN 75 X 100</v>
          </cell>
          <cell r="C1381" t="str">
            <v>UN</v>
          </cell>
          <cell r="D1381">
            <v>0</v>
          </cell>
        </row>
        <row r="1382">
          <cell r="A1382">
            <v>81864</v>
          </cell>
          <cell r="B1382" t="str">
            <v>VALVULA DE ALIVIO F0F0 PN 16 DN 100 X 150</v>
          </cell>
          <cell r="C1382" t="str">
            <v>UN</v>
          </cell>
          <cell r="D1382">
            <v>0</v>
          </cell>
        </row>
        <row r="1383">
          <cell r="A1383">
            <v>81865</v>
          </cell>
          <cell r="B1383" t="str">
            <v>VALVULA DE ALIVIO F0F0 PN 16 DN 150 X 200</v>
          </cell>
          <cell r="C1383" t="str">
            <v>UN</v>
          </cell>
          <cell r="D1383">
            <v>0</v>
          </cell>
        </row>
        <row r="1384">
          <cell r="A1384">
            <v>81866</v>
          </cell>
          <cell r="B1384" t="str">
            <v>VALVULA DE ALIVIO F0F0 PN 25 DN 25 X 50</v>
          </cell>
          <cell r="C1384" t="str">
            <v>UN</v>
          </cell>
          <cell r="D1384">
            <v>0</v>
          </cell>
        </row>
        <row r="1385">
          <cell r="A1385">
            <v>81867</v>
          </cell>
          <cell r="B1385" t="str">
            <v>VALVULA DE ALIVIO F0F0 PN 25 DN 40 X 50</v>
          </cell>
          <cell r="C1385" t="str">
            <v>UN</v>
          </cell>
          <cell r="D1385">
            <v>0</v>
          </cell>
        </row>
        <row r="1386">
          <cell r="A1386">
            <v>81868</v>
          </cell>
          <cell r="B1386" t="str">
            <v>VALVULA DE ALIVIO F0F0 PN 25 DN 40 X 60</v>
          </cell>
          <cell r="C1386" t="str">
            <v>UN</v>
          </cell>
          <cell r="D1386">
            <v>0</v>
          </cell>
        </row>
        <row r="1387">
          <cell r="A1387">
            <v>81869</v>
          </cell>
          <cell r="B1387" t="str">
            <v>VALVULA DE ALIVIO F0F0 PN 25 DN 50 X 75</v>
          </cell>
          <cell r="C1387" t="str">
            <v>UN</v>
          </cell>
          <cell r="D1387">
            <v>0</v>
          </cell>
        </row>
        <row r="1388">
          <cell r="A1388">
            <v>81870</v>
          </cell>
          <cell r="B1388" t="str">
            <v>VALVULA DE ALIVIO F0F0 PN 25 DN 60 X 100</v>
          </cell>
          <cell r="C1388" t="str">
            <v>UN</v>
          </cell>
          <cell r="D1388">
            <v>0</v>
          </cell>
        </row>
        <row r="1389">
          <cell r="A1389">
            <v>81871</v>
          </cell>
          <cell r="B1389" t="str">
            <v>VALVULA DE ALIVIO F0F0 PN 25 DN 75 X 100</v>
          </cell>
          <cell r="C1389" t="str">
            <v>UN</v>
          </cell>
          <cell r="D1389">
            <v>0</v>
          </cell>
        </row>
        <row r="1390">
          <cell r="A1390">
            <v>81872</v>
          </cell>
          <cell r="B1390" t="str">
            <v>VALVULA DE ALIVIO F0F0 PN 25 DN 100 X 150</v>
          </cell>
          <cell r="C1390" t="str">
            <v>UN</v>
          </cell>
          <cell r="D1390">
            <v>0</v>
          </cell>
        </row>
        <row r="1391">
          <cell r="A1391">
            <v>81873</v>
          </cell>
          <cell r="B1391" t="str">
            <v>VALVULA DE ALIVIO F0F0 PN 25 DN 150 X 200</v>
          </cell>
          <cell r="C1391" t="str">
            <v>UN</v>
          </cell>
          <cell r="D1391">
            <v>0</v>
          </cell>
        </row>
        <row r="1392">
          <cell r="A1392">
            <v>81874</v>
          </cell>
          <cell r="B1392" t="str">
            <v>VALVULA DE PE C/CRIVO F0F0 PN 10 DN 75</v>
          </cell>
          <cell r="C1392" t="str">
            <v>UN</v>
          </cell>
          <cell r="D1392">
            <v>681.9</v>
          </cell>
        </row>
        <row r="1393">
          <cell r="A1393">
            <v>81875</v>
          </cell>
          <cell r="B1393" t="str">
            <v>VALVULA DE PE C/CRIVO F0F0 PN 10 DN 100</v>
          </cell>
          <cell r="C1393" t="str">
            <v>UN</v>
          </cell>
          <cell r="D1393">
            <v>754.64</v>
          </cell>
        </row>
        <row r="1394">
          <cell r="A1394">
            <v>81876</v>
          </cell>
          <cell r="B1394" t="str">
            <v>VALVULA DE PE C/CRIVO F0F0 PN 10 DN 150</v>
          </cell>
          <cell r="C1394" t="str">
            <v>UN</v>
          </cell>
          <cell r="D1394">
            <v>1041.1300000000001</v>
          </cell>
        </row>
        <row r="1395">
          <cell r="A1395">
            <v>81877</v>
          </cell>
          <cell r="B1395" t="str">
            <v>VALVULA DE PE C/CRUVO F0F0 PN 10 DN 200</v>
          </cell>
          <cell r="C1395" t="str">
            <v>UN</v>
          </cell>
          <cell r="D1395">
            <v>1357.79</v>
          </cell>
        </row>
        <row r="1396">
          <cell r="A1396">
            <v>81878</v>
          </cell>
          <cell r="B1396" t="str">
            <v>VALVULA DE PE C/CRIVO F0F0 PN 10 DN 250</v>
          </cell>
          <cell r="C1396" t="str">
            <v>UN</v>
          </cell>
          <cell r="D1396">
            <v>1660.1</v>
          </cell>
        </row>
        <row r="1397">
          <cell r="A1397">
            <v>81879</v>
          </cell>
          <cell r="B1397" t="str">
            <v>VALVULA DE PE C/CRIVO F0F0 PN 10 DN 300</v>
          </cell>
          <cell r="C1397" t="str">
            <v>UN</v>
          </cell>
          <cell r="D1397">
            <v>1994.38</v>
          </cell>
        </row>
        <row r="1398">
          <cell r="A1398">
            <v>81880</v>
          </cell>
          <cell r="B1398" t="str">
            <v>VALVULA DE PE C/CRIVO F0F0 PN 10 DN 400</v>
          </cell>
          <cell r="C1398" t="str">
            <v>UN</v>
          </cell>
          <cell r="D1398">
            <v>7012.32</v>
          </cell>
        </row>
        <row r="1399">
          <cell r="A1399">
            <v>81881</v>
          </cell>
          <cell r="B1399" t="str">
            <v>VALVULA DE PE C/CRIVO F0F0 PN 10 DN 500</v>
          </cell>
          <cell r="C1399" t="str">
            <v>UN</v>
          </cell>
          <cell r="D1399">
            <v>8242.59</v>
          </cell>
        </row>
        <row r="1400">
          <cell r="A1400">
            <v>81882</v>
          </cell>
          <cell r="B1400" t="str">
            <v>VALVULA DE PE C/CRIVO F0F0 PN 10 DN 600</v>
          </cell>
          <cell r="C1400" t="str">
            <v>UN</v>
          </cell>
          <cell r="D1400">
            <v>10772.48</v>
          </cell>
        </row>
        <row r="1401">
          <cell r="A1401">
            <v>81883</v>
          </cell>
          <cell r="B1401" t="str">
            <v>VALVULA DE PE C/CRIVO F0F0 PN 16 DN 75</v>
          </cell>
          <cell r="C1401" t="str">
            <v>UN</v>
          </cell>
          <cell r="D1401">
            <v>702.98</v>
          </cell>
        </row>
        <row r="1402">
          <cell r="A1402">
            <v>81884</v>
          </cell>
          <cell r="B1402" t="str">
            <v>VALVULA DE PE C/CRIVO F0F0 PN 16 DN 100</v>
          </cell>
          <cell r="C1402" t="str">
            <v>UN</v>
          </cell>
          <cell r="D1402">
            <v>779.63</v>
          </cell>
        </row>
        <row r="1403">
          <cell r="A1403">
            <v>81885</v>
          </cell>
          <cell r="B1403" t="str">
            <v>VALVULA DE PE C/CRIVO F0F0 PN 16 DN 150</v>
          </cell>
          <cell r="C1403" t="str">
            <v>UN</v>
          </cell>
          <cell r="D1403">
            <v>1127.98</v>
          </cell>
        </row>
        <row r="1404">
          <cell r="A1404">
            <v>81886</v>
          </cell>
          <cell r="B1404" t="str">
            <v>VALVULA DE PE C/CRIVO F0F0 PN 16 DN 200</v>
          </cell>
          <cell r="C1404" t="str">
            <v>UN</v>
          </cell>
          <cell r="D1404">
            <v>1376.03</v>
          </cell>
        </row>
        <row r="1405">
          <cell r="A1405">
            <v>81887</v>
          </cell>
          <cell r="B1405" t="str">
            <v>VALVULA DE PE C/CRIVO F0F0 PN 16 DN 250</v>
          </cell>
          <cell r="C1405" t="str">
            <v>UN</v>
          </cell>
          <cell r="D1405">
            <v>1676.01</v>
          </cell>
        </row>
        <row r="1406">
          <cell r="A1406">
            <v>81888</v>
          </cell>
          <cell r="B1406" t="str">
            <v>VALVULA DE PE C/CRIVO F0F0 PN 16 DN 300</v>
          </cell>
          <cell r="C1406" t="str">
            <v>UN</v>
          </cell>
          <cell r="D1406">
            <v>2011.13</v>
          </cell>
        </row>
        <row r="1407">
          <cell r="A1407">
            <v>81889</v>
          </cell>
          <cell r="B1407" t="str">
            <v>CRIVO F0F0 DN 75</v>
          </cell>
          <cell r="C1407" t="str">
            <v>UN</v>
          </cell>
          <cell r="D1407">
            <v>36.53</v>
          </cell>
        </row>
        <row r="1408">
          <cell r="A1408">
            <v>81890</v>
          </cell>
          <cell r="B1408" t="str">
            <v>CRIVO F0F0 DN 100</v>
          </cell>
          <cell r="C1408" t="str">
            <v>UN</v>
          </cell>
          <cell r="D1408">
            <v>52.31</v>
          </cell>
        </row>
        <row r="1409">
          <cell r="A1409">
            <v>81891</v>
          </cell>
          <cell r="B1409" t="str">
            <v>CRIVO F0F0 DN 150</v>
          </cell>
          <cell r="C1409" t="str">
            <v>UN</v>
          </cell>
          <cell r="D1409">
            <v>116.22</v>
          </cell>
        </row>
        <row r="1410">
          <cell r="A1410">
            <v>81892</v>
          </cell>
          <cell r="B1410" t="str">
            <v>CRIVO F0F0 DN 200</v>
          </cell>
          <cell r="C1410" t="str">
            <v>UN</v>
          </cell>
          <cell r="D1410">
            <v>148.26</v>
          </cell>
        </row>
        <row r="1411">
          <cell r="A1411">
            <v>81893</v>
          </cell>
          <cell r="B1411" t="str">
            <v>CRIVO F0F0 DN 250</v>
          </cell>
          <cell r="C1411" t="str">
            <v>UN</v>
          </cell>
          <cell r="D1411">
            <v>217.38</v>
          </cell>
        </row>
        <row r="1412">
          <cell r="A1412">
            <v>81894</v>
          </cell>
          <cell r="B1412" t="str">
            <v>CRIVO F0F0 DN 300</v>
          </cell>
          <cell r="C1412" t="str">
            <v>UN</v>
          </cell>
          <cell r="D1412">
            <v>232.5</v>
          </cell>
        </row>
        <row r="1413">
          <cell r="A1413">
            <v>81895</v>
          </cell>
          <cell r="B1413" t="str">
            <v>CRIVO F0F0 DN 400</v>
          </cell>
          <cell r="C1413" t="str">
            <v>UN</v>
          </cell>
          <cell r="D1413">
            <v>408.68</v>
          </cell>
        </row>
        <row r="1414">
          <cell r="A1414">
            <v>81896</v>
          </cell>
          <cell r="B1414" t="str">
            <v>CRIVO F0F0 DN 500</v>
          </cell>
          <cell r="C1414" t="str">
            <v>UN</v>
          </cell>
          <cell r="D1414">
            <v>968.8</v>
          </cell>
        </row>
        <row r="1415">
          <cell r="A1415">
            <v>81897</v>
          </cell>
          <cell r="B1415" t="str">
            <v>CRIVO F0F0 DN 600</v>
          </cell>
          <cell r="C1415" t="str">
            <v>UN</v>
          </cell>
          <cell r="D1415">
            <v>1263.94</v>
          </cell>
        </row>
        <row r="1416">
          <cell r="A1416">
            <v>81898</v>
          </cell>
          <cell r="B1416" t="str">
            <v>VALV. RET. TIPO PORTINHOLA DUPLA F0F0 PN 10 DN 50</v>
          </cell>
          <cell r="C1416" t="str">
            <v>UN</v>
          </cell>
          <cell r="D1416">
            <v>548.74</v>
          </cell>
        </row>
        <row r="1417">
          <cell r="A1417">
            <v>81899</v>
          </cell>
          <cell r="B1417" t="str">
            <v>VALV. RET. TIPO PORTINHOLA DUPLA F0F0 PN 10 DN 75</v>
          </cell>
          <cell r="C1417" t="str">
            <v>UN</v>
          </cell>
          <cell r="D1417">
            <v>584.76</v>
          </cell>
        </row>
        <row r="1418">
          <cell r="A1418">
            <v>81901</v>
          </cell>
          <cell r="B1418" t="str">
            <v>VALV. RET.TIPO PORTINHOLA DUPLA F0F0 PN 10 DN 100</v>
          </cell>
          <cell r="C1418" t="str">
            <v>UN</v>
          </cell>
          <cell r="D1418">
            <v>602.27</v>
          </cell>
        </row>
        <row r="1419">
          <cell r="A1419">
            <v>81902</v>
          </cell>
          <cell r="B1419" t="str">
            <v>VALV. RET.TIPO PORTINHOLA DUPLA F0F0 PN 10 DN 150</v>
          </cell>
          <cell r="C1419" t="str">
            <v>UN</v>
          </cell>
          <cell r="D1419">
            <v>647.04</v>
          </cell>
        </row>
        <row r="1420">
          <cell r="A1420">
            <v>81903</v>
          </cell>
          <cell r="B1420" t="str">
            <v>VALV. RET.TIPO PORTINHOLA DUPLA F0F0 PN 10 DN 200</v>
          </cell>
          <cell r="C1420" t="str">
            <v>UN</v>
          </cell>
          <cell r="D1420">
            <v>847.96</v>
          </cell>
        </row>
        <row r="1421">
          <cell r="A1421">
            <v>81904</v>
          </cell>
          <cell r="B1421" t="str">
            <v>VALV. RET.TIPO PORTINHOLA DUPLA F0F0 PN 10 DN 250</v>
          </cell>
          <cell r="C1421" t="str">
            <v>UN</v>
          </cell>
          <cell r="D1421">
            <v>1131.06</v>
          </cell>
        </row>
        <row r="1422">
          <cell r="A1422">
            <v>81905</v>
          </cell>
          <cell r="B1422" t="str">
            <v>VALV. RET.TIPO PORTINHOLA DUPLA F0F0 PN 10 DN 300</v>
          </cell>
          <cell r="C1422" t="str">
            <v>UN</v>
          </cell>
          <cell r="D1422">
            <v>1438.27</v>
          </cell>
        </row>
        <row r="1423">
          <cell r="A1423">
            <v>81906</v>
          </cell>
          <cell r="B1423" t="str">
            <v>VALV. RET.TIPO PORTINHOLA DUPLA F0F0 PN 10 DN 400</v>
          </cell>
          <cell r="C1423" t="str">
            <v>UN</v>
          </cell>
          <cell r="D1423">
            <v>2502.54</v>
          </cell>
        </row>
        <row r="1424">
          <cell r="A1424">
            <v>81907</v>
          </cell>
          <cell r="B1424" t="str">
            <v>VALV. RET.TIPO PORTINHOLA DUPLA F0F0 PN 10 DN 500</v>
          </cell>
          <cell r="C1424" t="str">
            <v>UN</v>
          </cell>
          <cell r="D1424">
            <v>3336.6</v>
          </cell>
        </row>
        <row r="1425">
          <cell r="A1425">
            <v>81908</v>
          </cell>
          <cell r="B1425" t="str">
            <v>VALV. RET.TIPO PORTINHOLA DUPLA F0F0 PN 10 DN 600</v>
          </cell>
          <cell r="C1425" t="str">
            <v>UN</v>
          </cell>
          <cell r="D1425">
            <v>5322.32</v>
          </cell>
        </row>
        <row r="1426">
          <cell r="A1426">
            <v>81909</v>
          </cell>
          <cell r="B1426" t="str">
            <v>VALV. RET.TIPO PORTINHOLA DUPLA F0F0 PN 10 DN 900</v>
          </cell>
          <cell r="C1426" t="str">
            <v>UN</v>
          </cell>
          <cell r="D1426">
            <v>0</v>
          </cell>
        </row>
        <row r="1427">
          <cell r="A1427">
            <v>81910</v>
          </cell>
          <cell r="B1427" t="str">
            <v>VALV.RET.TIPO PORTINHOLA DUPLA F0F0 PN 10 DN 1200</v>
          </cell>
          <cell r="C1427" t="str">
            <v>UN</v>
          </cell>
          <cell r="D1427">
            <v>0</v>
          </cell>
        </row>
        <row r="1428">
          <cell r="A1428">
            <v>81911</v>
          </cell>
          <cell r="B1428" t="str">
            <v>VALV.RET.TIPO PORTIN.UNICA SIM.F0F0 PN 10 DN 50</v>
          </cell>
          <cell r="C1428" t="str">
            <v>UN</v>
          </cell>
          <cell r="D1428">
            <v>487.6</v>
          </cell>
        </row>
        <row r="1429">
          <cell r="A1429">
            <v>81912</v>
          </cell>
          <cell r="B1429" t="str">
            <v>VALV.RET.TIPO PORTIN.UNICA SIM. F0F0 PN 10 DN 75</v>
          </cell>
          <cell r="C1429" t="str">
            <v>UN</v>
          </cell>
          <cell r="D1429">
            <v>560.58000000000004</v>
          </cell>
        </row>
        <row r="1430">
          <cell r="A1430">
            <v>81913</v>
          </cell>
          <cell r="B1430" t="str">
            <v>VALV.RET.TIPO PORTIN.UNICA SIM. F0F0 PN 10 DN 100</v>
          </cell>
          <cell r="C1430" t="str">
            <v>UN</v>
          </cell>
          <cell r="D1430">
            <v>659.33</v>
          </cell>
        </row>
        <row r="1431">
          <cell r="A1431">
            <v>81914</v>
          </cell>
          <cell r="B1431" t="str">
            <v>VALV.RET.TIPO PORTIN.UNICA SIM. F0F0 PN 10 DN 150</v>
          </cell>
          <cell r="C1431" t="str">
            <v>UN</v>
          </cell>
          <cell r="D1431">
            <v>906.19</v>
          </cell>
        </row>
        <row r="1432">
          <cell r="A1432">
            <v>81915</v>
          </cell>
          <cell r="B1432" t="str">
            <v>VALV.RET.TIPO PORTIN.UNICA SIM. F0F0 PN 10 DN 200</v>
          </cell>
          <cell r="C1432" t="str">
            <v>UN</v>
          </cell>
          <cell r="D1432">
            <v>1195.6099999999999</v>
          </cell>
        </row>
        <row r="1433">
          <cell r="A1433">
            <v>81916</v>
          </cell>
          <cell r="B1433" t="str">
            <v>VALV.RET.TIPO PORTIN.UNICA SIM. F0F0 PN 10 DN 250</v>
          </cell>
          <cell r="C1433" t="str">
            <v>UN</v>
          </cell>
          <cell r="D1433">
            <v>1695.4</v>
          </cell>
        </row>
        <row r="1434">
          <cell r="A1434">
            <v>81917</v>
          </cell>
          <cell r="B1434" t="str">
            <v>VALV.RET.TIPO PORTIN.UNICA SIM. F0F0 PN 10 DN 300</v>
          </cell>
          <cell r="C1434" t="str">
            <v>UN</v>
          </cell>
          <cell r="D1434">
            <v>2071.6</v>
          </cell>
        </row>
        <row r="1435">
          <cell r="A1435">
            <v>81918</v>
          </cell>
          <cell r="B1435" t="str">
            <v>VALV.RET.TIPO PORTIN.UNICA SIM. F0F0 PN 10 DN 400</v>
          </cell>
          <cell r="C1435" t="str">
            <v>UN</v>
          </cell>
          <cell r="D1435">
            <v>4201.5200000000004</v>
          </cell>
        </row>
        <row r="1436">
          <cell r="A1436">
            <v>81919</v>
          </cell>
          <cell r="B1436" t="str">
            <v>VALV.RET.TIPO PORTIN.UNICA SIM. F0F0 PN 10 DN 500</v>
          </cell>
          <cell r="C1436" t="str">
            <v>UN</v>
          </cell>
          <cell r="D1436">
            <v>6761.15</v>
          </cell>
        </row>
        <row r="1437">
          <cell r="A1437">
            <v>81920</v>
          </cell>
          <cell r="B1437" t="str">
            <v>VALV.RET.TIPO PORTIN.UNICA SIM. F0F0 PN 10 DN 600</v>
          </cell>
          <cell r="C1437" t="str">
            <v>UN</v>
          </cell>
          <cell r="D1437">
            <v>10966.17</v>
          </cell>
        </row>
        <row r="1438">
          <cell r="A1438">
            <v>81921</v>
          </cell>
          <cell r="B1438" t="str">
            <v>VALV.RET.TIPO PORTIN.UNICA SIM. F0F0 PN 16 DN 50</v>
          </cell>
          <cell r="C1438" t="str">
            <v>UN</v>
          </cell>
          <cell r="D1438">
            <v>487.6</v>
          </cell>
        </row>
        <row r="1439">
          <cell r="A1439">
            <v>81922</v>
          </cell>
          <cell r="B1439" t="str">
            <v>VALV.RET.TIPO PORTIN.UNICA SIM. F0F0 PN 16 DN 75</v>
          </cell>
          <cell r="C1439" t="str">
            <v>UN</v>
          </cell>
          <cell r="D1439">
            <v>570.58000000000004</v>
          </cell>
        </row>
        <row r="1440">
          <cell r="A1440">
            <v>81923</v>
          </cell>
          <cell r="B1440" t="str">
            <v>VALV.RET.TIPO PORTIN.UNICA SIM. F0F0 PN 16 DN 100</v>
          </cell>
          <cell r="C1440" t="str">
            <v>UN</v>
          </cell>
          <cell r="D1440">
            <v>659.33</v>
          </cell>
        </row>
        <row r="1441">
          <cell r="A1441">
            <v>81924</v>
          </cell>
          <cell r="B1441" t="str">
            <v>VALV.RET.TIPO PORTIN.UNICA SIM. F0F0 PN 16 DN 150</v>
          </cell>
          <cell r="C1441" t="str">
            <v>UN</v>
          </cell>
          <cell r="D1441">
            <v>906.19</v>
          </cell>
        </row>
        <row r="1442">
          <cell r="A1442">
            <v>81925</v>
          </cell>
          <cell r="B1442" t="str">
            <v>VALV.RET.TIPO PORTIN.UNICA SIM. F0F0 PN 16 DN 200</v>
          </cell>
          <cell r="C1442" t="str">
            <v>UN</v>
          </cell>
          <cell r="D1442">
            <v>1205.1099999999999</v>
          </cell>
        </row>
        <row r="1443">
          <cell r="A1443">
            <v>81926</v>
          </cell>
          <cell r="B1443" t="str">
            <v>VALV.RET.TIPO PORTIN.UNICA SIM. F0F0 PN 16 DN 250</v>
          </cell>
          <cell r="C1443" t="str">
            <v>UN</v>
          </cell>
          <cell r="D1443">
            <v>1702.34</v>
          </cell>
        </row>
        <row r="1444">
          <cell r="A1444">
            <v>81927</v>
          </cell>
          <cell r="B1444" t="str">
            <v>VALV.RET.TIPO PORTIN.UNICA SIM. F0F0 PN 16 DN 300</v>
          </cell>
          <cell r="C1444" t="str">
            <v>UN</v>
          </cell>
          <cell r="D1444">
            <v>2078.71</v>
          </cell>
        </row>
        <row r="1445">
          <cell r="A1445">
            <v>81928</v>
          </cell>
          <cell r="B1445" t="str">
            <v>VALV.RET.TP.PORT.UNICA C/BY-PASS F0F0 PN 10 DN 50</v>
          </cell>
          <cell r="C1445" t="str">
            <v>UN</v>
          </cell>
          <cell r="D1445">
            <v>723.41</v>
          </cell>
        </row>
        <row r="1446">
          <cell r="A1446">
            <v>81929</v>
          </cell>
          <cell r="B1446" t="str">
            <v>VALV.RET.TP.PORT.UNICA C/BY-PASS F0F0 PN 10 DN 75</v>
          </cell>
          <cell r="C1446" t="str">
            <v>UN</v>
          </cell>
          <cell r="D1446">
            <v>803.2</v>
          </cell>
        </row>
        <row r="1447">
          <cell r="A1447">
            <v>81930</v>
          </cell>
          <cell r="B1447" t="str">
            <v>VALV.RET.TP.PORT.UNICA C/BY-PASS F0F0 PN 10 DN 100</v>
          </cell>
          <cell r="C1447" t="str">
            <v>UN</v>
          </cell>
          <cell r="D1447">
            <v>913.91</v>
          </cell>
        </row>
        <row r="1448">
          <cell r="A1448">
            <v>81931</v>
          </cell>
          <cell r="B1448" t="str">
            <v>VALV.RET.TP.PORT.UNICA C/BY-PASS F0F0 PN 10 DN 150</v>
          </cell>
          <cell r="C1448" t="str">
            <v>UN</v>
          </cell>
          <cell r="D1448">
            <v>1229.56</v>
          </cell>
        </row>
        <row r="1449">
          <cell r="A1449">
            <v>81932</v>
          </cell>
          <cell r="B1449" t="str">
            <v>VALV.RET.TP.PORT.UNICA C/BY-PASS F0F0 PN 10 DN 200</v>
          </cell>
          <cell r="C1449" t="str">
            <v>UN</v>
          </cell>
          <cell r="D1449">
            <v>1563.22</v>
          </cell>
        </row>
        <row r="1450">
          <cell r="A1450">
            <v>81933</v>
          </cell>
          <cell r="B1450" t="str">
            <v>VALV.RET.TP.PORT.UNICA C/BY-PASS F0F0 PN 10 DN 250</v>
          </cell>
          <cell r="C1450" t="str">
            <v>UN</v>
          </cell>
          <cell r="D1450">
            <v>2095.04</v>
          </cell>
        </row>
        <row r="1451">
          <cell r="A1451">
            <v>81934</v>
          </cell>
          <cell r="B1451" t="str">
            <v>VALV.RET.TP.PORT.UNICA C/BY-PASS F0F0 PN 10 DN 300</v>
          </cell>
          <cell r="C1451" t="str">
            <v>UN</v>
          </cell>
          <cell r="D1451">
            <v>2546.8000000000002</v>
          </cell>
        </row>
        <row r="1452">
          <cell r="A1452">
            <v>81935</v>
          </cell>
          <cell r="B1452" t="str">
            <v>VALV.RET.TP.PORT.UNICA C/BY-PASS F0F0 PN 10 DN 400</v>
          </cell>
          <cell r="C1452" t="str">
            <v>UN</v>
          </cell>
          <cell r="D1452">
            <v>4849.74</v>
          </cell>
        </row>
        <row r="1453">
          <cell r="A1453">
            <v>81936</v>
          </cell>
          <cell r="B1453" t="str">
            <v>VALV.RET.TP.PORT.UNICA C/BY-PASS F0F0 PN 10 DN 500</v>
          </cell>
          <cell r="C1453" t="str">
            <v>UN</v>
          </cell>
          <cell r="D1453">
            <v>6944.34</v>
          </cell>
        </row>
        <row r="1454">
          <cell r="A1454">
            <v>81937</v>
          </cell>
          <cell r="B1454" t="str">
            <v>VALV.RET.TP.PORT.UNICA C/BY-PASS F0F0 PN 10 DN 600</v>
          </cell>
          <cell r="C1454" t="str">
            <v>UN</v>
          </cell>
          <cell r="D1454">
            <v>10841.91</v>
          </cell>
        </row>
        <row r="1455">
          <cell r="A1455">
            <v>81938</v>
          </cell>
          <cell r="B1455" t="str">
            <v>VALV.RET.TP.PORT.UNICA C/BY-PASS F0F0 PN 16 DN 50</v>
          </cell>
          <cell r="C1455" t="str">
            <v>UN</v>
          </cell>
          <cell r="D1455">
            <v>723.41</v>
          </cell>
        </row>
        <row r="1456">
          <cell r="A1456">
            <v>81939</v>
          </cell>
          <cell r="B1456" t="str">
            <v>VALV.RET.TP.PORT.UNICA C/BY-PASS F0F0 PN 16 DN 75</v>
          </cell>
          <cell r="C1456" t="str">
            <v>UN</v>
          </cell>
          <cell r="D1456">
            <v>803.2</v>
          </cell>
        </row>
        <row r="1457">
          <cell r="A1457">
            <v>81940</v>
          </cell>
          <cell r="B1457" t="str">
            <v>VALV.RET.TP.PORT.UNICA C/BY-PASS F0F0 PN 16 DN 100</v>
          </cell>
          <cell r="C1457" t="str">
            <v>UN</v>
          </cell>
          <cell r="D1457">
            <v>913.91</v>
          </cell>
        </row>
        <row r="1458">
          <cell r="A1458">
            <v>81941</v>
          </cell>
          <cell r="B1458" t="str">
            <v>VALV.RET.TP.PORT.UNICA C/BY-PASS F0F0 PN 16 DN 150</v>
          </cell>
          <cell r="C1458" t="str">
            <v>UN</v>
          </cell>
          <cell r="D1458">
            <v>1229.56</v>
          </cell>
        </row>
        <row r="1459">
          <cell r="A1459">
            <v>81942</v>
          </cell>
          <cell r="B1459" t="str">
            <v>VALV.RET.TP.PORT.UNICA C/BY-PASS F0F0 PN 16 DN 200</v>
          </cell>
          <cell r="C1459" t="str">
            <v>UN</v>
          </cell>
          <cell r="D1459">
            <v>1563.22</v>
          </cell>
        </row>
        <row r="1460">
          <cell r="A1460">
            <v>81943</v>
          </cell>
          <cell r="B1460" t="str">
            <v>VALV.RET.TP.PORT.UNICA C/BY-PASS F0F0 PN 16 DN 250</v>
          </cell>
          <cell r="C1460" t="str">
            <v>UN</v>
          </cell>
          <cell r="D1460">
            <v>2095.04</v>
          </cell>
        </row>
        <row r="1461">
          <cell r="A1461">
            <v>81944</v>
          </cell>
          <cell r="B1461" t="str">
            <v>VALV.RET.TP.PORT.UNICA C/BY-PASS F0F0 PN 16 DN 300</v>
          </cell>
          <cell r="C1461" t="str">
            <v>UN</v>
          </cell>
          <cell r="D1461">
            <v>2546.8000000000002</v>
          </cell>
        </row>
        <row r="1462">
          <cell r="A1462">
            <v>81945</v>
          </cell>
          <cell r="B1462" t="str">
            <v>COMPORTA C/SENT. DUPLO DE FLUXO CIRC. F0F0 DN 200</v>
          </cell>
          <cell r="C1462" t="str">
            <v>UN</v>
          </cell>
          <cell r="D1462">
            <v>894.84</v>
          </cell>
        </row>
        <row r="1463">
          <cell r="A1463">
            <v>81946</v>
          </cell>
          <cell r="B1463" t="str">
            <v>COMPORTA C/SENT. DUPLO DE FLUXO CIRC. F0F0 DN 300</v>
          </cell>
          <cell r="C1463" t="str">
            <v>UN</v>
          </cell>
          <cell r="D1463">
            <v>1193.95</v>
          </cell>
        </row>
        <row r="1464">
          <cell r="A1464">
            <v>81947</v>
          </cell>
          <cell r="B1464" t="str">
            <v>COMPORTA C/SENT. DUPLO DE FLUXO CIRC. F0F0 DN 400</v>
          </cell>
          <cell r="C1464" t="str">
            <v>UN</v>
          </cell>
          <cell r="D1464">
            <v>2214.12</v>
          </cell>
        </row>
        <row r="1465">
          <cell r="A1465">
            <v>81948</v>
          </cell>
          <cell r="B1465" t="str">
            <v>COMPORTA C/SENT. DUPLO DE FLUXO CIRC. F0F0 DN 500</v>
          </cell>
          <cell r="C1465" t="str">
            <v>UN</v>
          </cell>
          <cell r="D1465">
            <v>2846.93</v>
          </cell>
        </row>
        <row r="1466">
          <cell r="A1466">
            <v>81949</v>
          </cell>
          <cell r="B1466" t="str">
            <v>COMPORTA C/SENT. DUPLO DE FLUXO CIRC. F0F0 DN 600</v>
          </cell>
          <cell r="C1466" t="str">
            <v>UN</v>
          </cell>
          <cell r="D1466">
            <v>3941.06</v>
          </cell>
        </row>
        <row r="1467">
          <cell r="A1467">
            <v>81950</v>
          </cell>
          <cell r="B1467" t="str">
            <v>COMPORTA C/SENT. DUPLO DE FLUXO CIRC. F0F0 DN 700</v>
          </cell>
          <cell r="C1467" t="str">
            <v>UN</v>
          </cell>
          <cell r="D1467">
            <v>4912.57</v>
          </cell>
        </row>
        <row r="1468">
          <cell r="A1468">
            <v>81951</v>
          </cell>
          <cell r="B1468" t="str">
            <v>COMPORTA C/SENT. DUPLO DE FLUXO CIRC. F0F0 DN 800</v>
          </cell>
          <cell r="C1468" t="str">
            <v>UN</v>
          </cell>
          <cell r="D1468">
            <v>5937.5</v>
          </cell>
        </row>
        <row r="1469">
          <cell r="A1469">
            <v>81952</v>
          </cell>
          <cell r="B1469" t="str">
            <v>COMPORTA C/SENT. DUPLO DE FLUXO CIRC. F0F0 DN 900</v>
          </cell>
          <cell r="C1469" t="str">
            <v>UN</v>
          </cell>
          <cell r="D1469">
            <v>6867.58</v>
          </cell>
        </row>
        <row r="1470">
          <cell r="A1470">
            <v>81953</v>
          </cell>
          <cell r="B1470" t="str">
            <v>COMPORTA C/SENT. DUPLO DE FLUXO CURC. F0F0 DN 1000</v>
          </cell>
          <cell r="C1470" t="str">
            <v>UN</v>
          </cell>
          <cell r="D1470">
            <v>7987.69</v>
          </cell>
        </row>
        <row r="1471">
          <cell r="A1471">
            <v>81954</v>
          </cell>
          <cell r="B1471" t="str">
            <v>COMPORTA C/SENT. DUPLO DE FLUXO CIRC. F0F0 DN 1200</v>
          </cell>
          <cell r="C1471" t="str">
            <v>UN</v>
          </cell>
          <cell r="D1471">
            <v>10603.24</v>
          </cell>
        </row>
        <row r="1472">
          <cell r="A1472">
            <v>81955</v>
          </cell>
          <cell r="B1472" t="str">
            <v>COMPORTA C/SENT. DUPLO DE FLUXO CIRC. F0F0 DN 1400</v>
          </cell>
          <cell r="C1472" t="str">
            <v>UN</v>
          </cell>
          <cell r="D1472">
            <v>0</v>
          </cell>
        </row>
        <row r="1473">
          <cell r="A1473">
            <v>81956</v>
          </cell>
          <cell r="B1473" t="str">
            <v>COMPORTA C/SENT.DUP.FLUXO QUAD.F0F0 DN 200 X 200</v>
          </cell>
          <cell r="C1473" t="str">
            <v>UN</v>
          </cell>
          <cell r="D1473">
            <v>2385.6799999999998</v>
          </cell>
        </row>
        <row r="1474">
          <cell r="A1474">
            <v>81957</v>
          </cell>
          <cell r="B1474" t="str">
            <v>COMPORTA C/SENT.DUP.FLUXO QUAD.F0F0 DN 300 X 300</v>
          </cell>
          <cell r="C1474" t="str">
            <v>UN</v>
          </cell>
          <cell r="D1474">
            <v>5953.61</v>
          </cell>
        </row>
        <row r="1475">
          <cell r="A1475">
            <v>81958</v>
          </cell>
          <cell r="B1475" t="str">
            <v>COMPORTA C/SENT.DUP.FLUXO QUAD.F0F0 DN 400 X 400</v>
          </cell>
          <cell r="C1475" t="str">
            <v>UN</v>
          </cell>
          <cell r="D1475">
            <v>6696.77</v>
          </cell>
        </row>
        <row r="1476">
          <cell r="A1476">
            <v>81959</v>
          </cell>
          <cell r="B1476" t="str">
            <v>COMPORTA C/SENT.DUP.FLUXO QUAD.F0F0 DN 500 X 500</v>
          </cell>
          <cell r="C1476" t="str">
            <v>UN</v>
          </cell>
          <cell r="D1476">
            <v>8905.32</v>
          </cell>
        </row>
        <row r="1477">
          <cell r="A1477">
            <v>81960</v>
          </cell>
          <cell r="B1477" t="str">
            <v>COMPORTA C/SENT.DUP.FLUXO QUAD.F0F0 DN 600 X 600</v>
          </cell>
          <cell r="C1477" t="str">
            <v>UN</v>
          </cell>
          <cell r="D1477">
            <v>11928.26</v>
          </cell>
        </row>
        <row r="1478">
          <cell r="A1478">
            <v>81961</v>
          </cell>
          <cell r="B1478" t="str">
            <v>COMPORTA C/SENT.DUP.FLUXO QUAD.F0F0 DN 700 X 700</v>
          </cell>
          <cell r="C1478" t="str">
            <v>UN</v>
          </cell>
          <cell r="D1478">
            <v>14035.15</v>
          </cell>
        </row>
        <row r="1479">
          <cell r="A1479">
            <v>81962</v>
          </cell>
          <cell r="B1479" t="str">
            <v>COMPORTA C/SENT.DUP.FLUXO QUAD.F0F0 DN 800 X 800</v>
          </cell>
          <cell r="C1479" t="str">
            <v>UN</v>
          </cell>
          <cell r="D1479">
            <v>16721.89</v>
          </cell>
        </row>
        <row r="1480">
          <cell r="A1480">
            <v>81963</v>
          </cell>
          <cell r="B1480" t="str">
            <v>COMPORTA C/SENT.DUP.FLUXO QUAD.F0F0 DN 900 X 900</v>
          </cell>
          <cell r="C1480" t="str">
            <v>UN</v>
          </cell>
          <cell r="D1480">
            <v>18987.14</v>
          </cell>
        </row>
        <row r="1481">
          <cell r="A1481">
            <v>81964</v>
          </cell>
          <cell r="B1481" t="str">
            <v>COMPORTA C/SENT.DUP.FLUXO QUAD.F0F0 DN 1000X1000</v>
          </cell>
          <cell r="C1481" t="str">
            <v>UN</v>
          </cell>
          <cell r="D1481">
            <v>24380.71</v>
          </cell>
        </row>
        <row r="1482">
          <cell r="A1482">
            <v>81965</v>
          </cell>
          <cell r="B1482" t="str">
            <v>COMPORTA C/SENT.DUP.FLUXO QUAD.F0F0 DN 1200X1200</v>
          </cell>
          <cell r="C1482" t="str">
            <v>UN</v>
          </cell>
          <cell r="D1482">
            <v>26928.97</v>
          </cell>
        </row>
        <row r="1483">
          <cell r="A1483">
            <v>81966</v>
          </cell>
          <cell r="B1483" t="str">
            <v>COMPORTA C/SENT.DUP.FLUXO QUAD.F0F0 DN 1400X1400</v>
          </cell>
          <cell r="C1483" t="str">
            <v>UN</v>
          </cell>
          <cell r="D1483">
            <v>31544.15</v>
          </cell>
        </row>
        <row r="1484">
          <cell r="A1484">
            <v>81967</v>
          </cell>
          <cell r="B1484" t="str">
            <v>COMPORTA C/SENT.UNICO DE FLUXO CIRC.F0F0 DN 200</v>
          </cell>
          <cell r="C1484" t="str">
            <v>UN</v>
          </cell>
          <cell r="D1484">
            <v>894.84</v>
          </cell>
        </row>
        <row r="1485">
          <cell r="A1485">
            <v>81968</v>
          </cell>
          <cell r="B1485" t="str">
            <v>COMPORTA C/SENT. UNICO DE FLUXO CIRC.F0F0 DN 300</v>
          </cell>
          <cell r="C1485" t="str">
            <v>UN</v>
          </cell>
          <cell r="D1485">
            <v>1193.95</v>
          </cell>
        </row>
        <row r="1486">
          <cell r="A1486">
            <v>81969</v>
          </cell>
          <cell r="B1486" t="str">
            <v>COMPORTA C/SENT. UNICO DE FLUXO CIRC.F0F0 DN 400</v>
          </cell>
          <cell r="C1486" t="str">
            <v>UN</v>
          </cell>
          <cell r="D1486">
            <v>2214.12</v>
          </cell>
        </row>
        <row r="1487">
          <cell r="A1487">
            <v>81970</v>
          </cell>
          <cell r="B1487" t="str">
            <v>COMPORTA C/SENT. UNICO DE FLUXO CIRC.F0F0 DN 500</v>
          </cell>
          <cell r="C1487" t="str">
            <v>UN</v>
          </cell>
          <cell r="D1487">
            <v>2846.93</v>
          </cell>
        </row>
        <row r="1488">
          <cell r="A1488">
            <v>81971</v>
          </cell>
          <cell r="B1488" t="str">
            <v>COMPORTA C/SENT. UNICO DE FLUXO CIRC.F0F0 DN 600</v>
          </cell>
          <cell r="C1488" t="str">
            <v>UN</v>
          </cell>
          <cell r="D1488">
            <v>3941.06</v>
          </cell>
        </row>
        <row r="1489">
          <cell r="A1489">
            <v>81972</v>
          </cell>
          <cell r="B1489" t="str">
            <v>COMPORTA C/SENT. UNICO DE FLUXO CIRC.F0F0 DN 700</v>
          </cell>
          <cell r="C1489" t="str">
            <v>UN</v>
          </cell>
          <cell r="D1489">
            <v>4912.57</v>
          </cell>
        </row>
        <row r="1490">
          <cell r="A1490">
            <v>81973</v>
          </cell>
          <cell r="B1490" t="str">
            <v>COMPORTA C/SENT. UNICO DE FLUXO CIRC.F0F0 DN 800</v>
          </cell>
          <cell r="C1490" t="str">
            <v>UN</v>
          </cell>
          <cell r="D1490">
            <v>5937.5</v>
          </cell>
        </row>
        <row r="1491">
          <cell r="A1491">
            <v>81974</v>
          </cell>
          <cell r="B1491" t="str">
            <v>COMPORTA C/SENT. UNICO DE FLUXO CIRC.F0F0 DN 900</v>
          </cell>
          <cell r="C1491" t="str">
            <v>UN</v>
          </cell>
          <cell r="D1491">
            <v>6867.5</v>
          </cell>
        </row>
        <row r="1492">
          <cell r="A1492">
            <v>81975</v>
          </cell>
          <cell r="B1492" t="str">
            <v>COMPORTA C/SENT. UNICO DE FLUXO CIRC.F0F0 DN 1000</v>
          </cell>
          <cell r="C1492" t="str">
            <v>UN</v>
          </cell>
          <cell r="D1492">
            <v>7987.69</v>
          </cell>
        </row>
        <row r="1493">
          <cell r="A1493">
            <v>81976</v>
          </cell>
          <cell r="B1493" t="str">
            <v>COMPORTA C/SENT. UNICO DE FLUXO CIRC.F0F0 DN 1200</v>
          </cell>
          <cell r="C1493" t="str">
            <v>UN</v>
          </cell>
          <cell r="D1493">
            <v>10603.24</v>
          </cell>
        </row>
        <row r="1494">
          <cell r="A1494">
            <v>81977</v>
          </cell>
          <cell r="B1494" t="str">
            <v>COMPORTA C/SENT. UNICO DE FLUXO QUAD.F0F0 DN 200</v>
          </cell>
          <cell r="C1494" t="str">
            <v>UN</v>
          </cell>
          <cell r="D1494">
            <v>1244.6199999999999</v>
          </cell>
        </row>
        <row r="1495">
          <cell r="A1495">
            <v>81978</v>
          </cell>
          <cell r="B1495" t="str">
            <v>COMPORTA C/SENT. UNICO DE FLUXO QUAD.F0F0 DN 300</v>
          </cell>
          <cell r="C1495" t="str">
            <v>UN</v>
          </cell>
          <cell r="D1495">
            <v>1576.96</v>
          </cell>
        </row>
        <row r="1496">
          <cell r="A1496">
            <v>81979</v>
          </cell>
          <cell r="B1496" t="str">
            <v>COMPORTA C/SENT. UNICO DE FLUXO QUAD.F0F0 DN 400</v>
          </cell>
          <cell r="C1496" t="str">
            <v>UN</v>
          </cell>
          <cell r="D1496">
            <v>2347.4</v>
          </cell>
        </row>
        <row r="1497">
          <cell r="A1497">
            <v>81980</v>
          </cell>
          <cell r="B1497" t="str">
            <v>COMPORTA C/SENT. UNICO DE FLUXO QUAD.F0F0 DN 500</v>
          </cell>
          <cell r="C1497" t="str">
            <v>UN</v>
          </cell>
          <cell r="D1497">
            <v>3451.74</v>
          </cell>
        </row>
        <row r="1498">
          <cell r="A1498">
            <v>81981</v>
          </cell>
          <cell r="B1498" t="str">
            <v>COMPORTA C/SENT. UNICO DE FLUXO QUAD.F0F0 DN 600</v>
          </cell>
          <cell r="C1498" t="str">
            <v>UN</v>
          </cell>
          <cell r="D1498">
            <v>4090.28</v>
          </cell>
        </row>
        <row r="1499">
          <cell r="A1499">
            <v>81982</v>
          </cell>
          <cell r="B1499" t="str">
            <v>COMPORTA C/SENT. UNICO DE FLUXO QUAD.F0F0 DN 700</v>
          </cell>
          <cell r="C1499" t="str">
            <v>UN</v>
          </cell>
          <cell r="D1499">
            <v>5186.5200000000004</v>
          </cell>
        </row>
        <row r="1500">
          <cell r="A1500">
            <v>81983</v>
          </cell>
          <cell r="B1500" t="str">
            <v>COMPORTA C/SENT. UNICO DE FLUXO QUAD.F0F0 DN 800</v>
          </cell>
          <cell r="C1500" t="str">
            <v>UN</v>
          </cell>
          <cell r="D1500">
            <v>5921.58</v>
          </cell>
        </row>
        <row r="1501">
          <cell r="A1501">
            <v>81984</v>
          </cell>
          <cell r="B1501" t="str">
            <v>COMPORTA C/SENT. UNICO DE FLUXO QUAD.F0F0 DN 900</v>
          </cell>
          <cell r="C1501" t="str">
            <v>UN</v>
          </cell>
          <cell r="D1501">
            <v>6780.61</v>
          </cell>
        </row>
        <row r="1502">
          <cell r="A1502">
            <v>81985</v>
          </cell>
          <cell r="B1502" t="str">
            <v>COMPORTA C/SENT. UNICO DE FLUXO QUAD.F0F0 DN 1000</v>
          </cell>
          <cell r="C1502" t="str">
            <v>UN</v>
          </cell>
          <cell r="D1502">
            <v>7693.81</v>
          </cell>
        </row>
        <row r="1503">
          <cell r="A1503">
            <v>81986</v>
          </cell>
          <cell r="B1503" t="str">
            <v>ADUFA DE PAREDE F0F0 COM PONTA DN 75</v>
          </cell>
          <cell r="C1503" t="str">
            <v>UN</v>
          </cell>
          <cell r="D1503">
            <v>717.76</v>
          </cell>
        </row>
        <row r="1504">
          <cell r="A1504">
            <v>81987</v>
          </cell>
          <cell r="B1504" t="str">
            <v>ADUFA DE PAREDE F0F0 COM PONTA DN 100</v>
          </cell>
          <cell r="C1504" t="str">
            <v>UN</v>
          </cell>
          <cell r="D1504">
            <v>837.53</v>
          </cell>
        </row>
        <row r="1505">
          <cell r="A1505">
            <v>81988</v>
          </cell>
          <cell r="B1505" t="str">
            <v>ADUFA DE PAREDE F0F0 COM PONTA DN 150</v>
          </cell>
          <cell r="C1505" t="str">
            <v>UN</v>
          </cell>
          <cell r="D1505">
            <v>997.83</v>
          </cell>
        </row>
        <row r="1506">
          <cell r="A1506">
            <v>81989</v>
          </cell>
          <cell r="B1506" t="str">
            <v>ADUFA DE PAREDE F0F0 COM PONTA DN 200</v>
          </cell>
          <cell r="C1506" t="str">
            <v>UN</v>
          </cell>
          <cell r="D1506">
            <v>1210.32</v>
          </cell>
        </row>
        <row r="1507">
          <cell r="A1507">
            <v>81990</v>
          </cell>
          <cell r="B1507" t="str">
            <v>ADUFA DE PAREDE F0F0 COM PONTA DN 250</v>
          </cell>
          <cell r="C1507" t="str">
            <v>UN</v>
          </cell>
          <cell r="D1507">
            <v>1591.45</v>
          </cell>
        </row>
        <row r="1508">
          <cell r="A1508">
            <v>81991</v>
          </cell>
          <cell r="B1508" t="str">
            <v>ADUFA DE PAREDE F0F0 COM PONTA DN 300</v>
          </cell>
          <cell r="C1508" t="str">
            <v>UN</v>
          </cell>
          <cell r="D1508">
            <v>1850.07</v>
          </cell>
        </row>
        <row r="1509">
          <cell r="A1509">
            <v>81992</v>
          </cell>
          <cell r="B1509" t="str">
            <v>ADUFA DE PAREDE F0F0 COM PONTA DN 400</v>
          </cell>
          <cell r="C1509" t="str">
            <v>UN</v>
          </cell>
          <cell r="D1509">
            <v>3138.99</v>
          </cell>
        </row>
        <row r="1510">
          <cell r="A1510">
            <v>81993</v>
          </cell>
          <cell r="B1510" t="str">
            <v>ADUFA DE PAREDE F0F0 COM PONTA DN 500</v>
          </cell>
          <cell r="C1510" t="str">
            <v>UN</v>
          </cell>
          <cell r="D1510">
            <v>3937.77</v>
          </cell>
        </row>
        <row r="1511">
          <cell r="A1511">
            <v>81994</v>
          </cell>
          <cell r="B1511" t="str">
            <v>ADUFA DE PAREDE F0F0 COM PONTA DN 600</v>
          </cell>
          <cell r="C1511" t="str">
            <v>UN</v>
          </cell>
          <cell r="D1511">
            <v>5569.25</v>
          </cell>
        </row>
        <row r="1512">
          <cell r="A1512">
            <v>81995</v>
          </cell>
          <cell r="B1512" t="str">
            <v>ADUFA DE PAREDE F0F0 C/FLANGES PN 10 DN 75</v>
          </cell>
          <cell r="C1512" t="str">
            <v>UN</v>
          </cell>
          <cell r="D1512">
            <v>659.51</v>
          </cell>
        </row>
        <row r="1513">
          <cell r="A1513">
            <v>81996</v>
          </cell>
          <cell r="B1513" t="str">
            <v>ADUFA DE PAREDE F0F0 C/FLANGES PN 10 DN 100</v>
          </cell>
          <cell r="C1513" t="str">
            <v>UN</v>
          </cell>
          <cell r="D1513">
            <v>732.49</v>
          </cell>
        </row>
        <row r="1514">
          <cell r="A1514">
            <v>81997</v>
          </cell>
          <cell r="B1514" t="str">
            <v>ADUFA DE PAREDE F0F0 C/FLANGES PN 10 DN 150</v>
          </cell>
          <cell r="C1514" t="str">
            <v>UN</v>
          </cell>
          <cell r="D1514">
            <v>896.54</v>
          </cell>
        </row>
        <row r="1515">
          <cell r="A1515">
            <v>81998</v>
          </cell>
          <cell r="B1515" t="str">
            <v>ADUFA DE PAREDE F0F0 C/FLANGES PN 10 DN 200</v>
          </cell>
          <cell r="C1515" t="str">
            <v>UN</v>
          </cell>
          <cell r="D1515">
            <v>1050.8599999999999</v>
          </cell>
        </row>
        <row r="1516">
          <cell r="A1516">
            <v>81999</v>
          </cell>
          <cell r="B1516" t="str">
            <v>ADUFA DE PAREDE F0F0 C/FLANGES PN 10 DN 250</v>
          </cell>
          <cell r="C1516" t="str">
            <v>UN</v>
          </cell>
          <cell r="D1516">
            <v>1402.46</v>
          </cell>
        </row>
        <row r="1517">
          <cell r="A1517">
            <v>82001</v>
          </cell>
          <cell r="B1517" t="str">
            <v>ADUFA DE PAREDE F0F0 C/FLANGES PN 10 DN 300</v>
          </cell>
          <cell r="C1517" t="str">
            <v>UN</v>
          </cell>
          <cell r="D1517">
            <v>1573.22</v>
          </cell>
        </row>
        <row r="1518">
          <cell r="A1518">
            <v>82002</v>
          </cell>
          <cell r="B1518" t="str">
            <v>ADUFA DE PAREDE F0F0 C/FLANGES PN 10 DN 400</v>
          </cell>
          <cell r="C1518" t="str">
            <v>UN</v>
          </cell>
          <cell r="D1518">
            <v>2666.12</v>
          </cell>
        </row>
        <row r="1519">
          <cell r="A1519">
            <v>82003</v>
          </cell>
          <cell r="B1519" t="str">
            <v>ADUFA DE PAREDE F0F0 C/FLANGES PN 10 DN 500</v>
          </cell>
          <cell r="C1519" t="str">
            <v>UN</v>
          </cell>
          <cell r="D1519">
            <v>3359.47</v>
          </cell>
        </row>
        <row r="1520">
          <cell r="A1520">
            <v>82004</v>
          </cell>
          <cell r="B1520" t="str">
            <v>ADUFA DE PAREDE F0F0 C/FLANGES PN 10 DN 600</v>
          </cell>
          <cell r="C1520" t="str">
            <v>UN</v>
          </cell>
          <cell r="D1520">
            <v>4699.33</v>
          </cell>
        </row>
        <row r="1521">
          <cell r="A1521">
            <v>82005</v>
          </cell>
          <cell r="B1521" t="str">
            <v>ADUFA DE FUNDO SIMPLES F0F0 PN 10 DN 100</v>
          </cell>
          <cell r="C1521" t="str">
            <v>UN</v>
          </cell>
          <cell r="D1521">
            <v>1039.52</v>
          </cell>
        </row>
        <row r="1522">
          <cell r="A1522">
            <v>82006</v>
          </cell>
          <cell r="B1522" t="str">
            <v>ADUFA DE FUNDO SIMPLES F0F0 PN 10 DN 150</v>
          </cell>
          <cell r="C1522" t="str">
            <v>UN</v>
          </cell>
          <cell r="D1522">
            <v>1241.42</v>
          </cell>
        </row>
        <row r="1523">
          <cell r="A1523">
            <v>82007</v>
          </cell>
          <cell r="B1523" t="str">
            <v>ADUFA DE FUNDO SIMPLES F0F0 PN 10 DN 200</v>
          </cell>
          <cell r="C1523" t="str">
            <v>UN</v>
          </cell>
          <cell r="D1523">
            <v>1428.25</v>
          </cell>
        </row>
        <row r="1524">
          <cell r="A1524">
            <v>82008</v>
          </cell>
          <cell r="B1524" t="str">
            <v>ADUFA DE FUNDO SIMPLES F0F0 PN 10 DN 250</v>
          </cell>
          <cell r="C1524" t="str">
            <v>UN</v>
          </cell>
          <cell r="D1524">
            <v>1698.68</v>
          </cell>
        </row>
        <row r="1525">
          <cell r="A1525">
            <v>82009</v>
          </cell>
          <cell r="B1525" t="str">
            <v>ADUFA DE FUNDO SIMPLES F0F0 PN 10 DN 300</v>
          </cell>
          <cell r="C1525" t="str">
            <v>UN</v>
          </cell>
          <cell r="D1525">
            <v>1933.58</v>
          </cell>
        </row>
        <row r="1526">
          <cell r="A1526">
            <v>82010</v>
          </cell>
          <cell r="B1526" t="str">
            <v>ADUFA DE FUNDO SIMPLES F0F0 PN 10 DN 400</v>
          </cell>
          <cell r="C1526" t="str">
            <v>UN</v>
          </cell>
          <cell r="D1526">
            <v>2808.37</v>
          </cell>
        </row>
        <row r="1527">
          <cell r="A1527">
            <v>82011</v>
          </cell>
          <cell r="B1527" t="str">
            <v>ADUFA DE FUNDO C/CRIVO F0F0 PN 10 DN 100</v>
          </cell>
          <cell r="C1527" t="str">
            <v>UN</v>
          </cell>
          <cell r="D1527">
            <v>1159.3800000000001</v>
          </cell>
        </row>
        <row r="1528">
          <cell r="A1528">
            <v>82012</v>
          </cell>
          <cell r="B1528" t="str">
            <v>ADUFA DE FUNDO C/CRIVO F0F0 PN 10 DN 150</v>
          </cell>
          <cell r="C1528" t="str">
            <v>UN</v>
          </cell>
          <cell r="D1528">
            <v>1438.62</v>
          </cell>
        </row>
        <row r="1529">
          <cell r="A1529">
            <v>82013</v>
          </cell>
          <cell r="B1529" t="str">
            <v>ADUFA DE FUNDO C/CRIVO F0F0 PN 10 DN 200</v>
          </cell>
          <cell r="C1529" t="str">
            <v>UN</v>
          </cell>
          <cell r="D1529">
            <v>1652.55</v>
          </cell>
        </row>
        <row r="1530">
          <cell r="A1530">
            <v>82014</v>
          </cell>
          <cell r="B1530" t="str">
            <v>ADUFA DE FUNDO C/CRIVO F0F0 PN 10 DN 250</v>
          </cell>
          <cell r="C1530" t="str">
            <v>UN</v>
          </cell>
          <cell r="D1530">
            <v>1915.31</v>
          </cell>
        </row>
        <row r="1531">
          <cell r="A1531">
            <v>82015</v>
          </cell>
          <cell r="B1531" t="str">
            <v>ADUFA DE FUNDO C/CRIVO F0F0 PN 10 DN 300</v>
          </cell>
          <cell r="C1531" t="str">
            <v>UN</v>
          </cell>
          <cell r="D1531">
            <v>2083.7800000000002</v>
          </cell>
        </row>
        <row r="1532">
          <cell r="A1532">
            <v>82016</v>
          </cell>
          <cell r="B1532" t="str">
            <v>ADUFA DE FUNDO C/CRIVO F0F0 PN 10 DN 400</v>
          </cell>
          <cell r="C1532" t="str">
            <v>UN</v>
          </cell>
          <cell r="D1532">
            <v>3076.5</v>
          </cell>
        </row>
        <row r="1533">
          <cell r="A1533">
            <v>82017</v>
          </cell>
          <cell r="B1533" t="str">
            <v>ADUFA DE FUNDO C/CURVA F0F0 PN 10 DN 100</v>
          </cell>
          <cell r="C1533" t="str">
            <v>UN</v>
          </cell>
          <cell r="D1533">
            <v>1157.5999999999999</v>
          </cell>
        </row>
        <row r="1534">
          <cell r="A1534">
            <v>82018</v>
          </cell>
          <cell r="B1534" t="str">
            <v>ADUFA DE FUNDO C/CURVA F0F0 PN 10 DN 150</v>
          </cell>
          <cell r="C1534" t="str">
            <v>UN</v>
          </cell>
          <cell r="D1534">
            <v>1466.34</v>
          </cell>
        </row>
        <row r="1535">
          <cell r="A1535">
            <v>82019</v>
          </cell>
          <cell r="B1535" t="str">
            <v>ADUFA DE FUNDO C/CURVA F0F0 PN 10 DN 200</v>
          </cell>
          <cell r="C1535" t="str">
            <v>UN</v>
          </cell>
          <cell r="D1535">
            <v>1763.29</v>
          </cell>
        </row>
        <row r="1536">
          <cell r="A1536">
            <v>82020</v>
          </cell>
          <cell r="B1536" t="str">
            <v>ADUFA DE FUNDO C/CURVA F0F0 PN 10 DN 250</v>
          </cell>
          <cell r="C1536" t="str">
            <v>UN</v>
          </cell>
          <cell r="D1536">
            <v>1821.34</v>
          </cell>
        </row>
        <row r="1537">
          <cell r="A1537">
            <v>82021</v>
          </cell>
          <cell r="B1537" t="str">
            <v>ADUFA DE FUNDO C/CURVA F0F0 PN 10 DN 300</v>
          </cell>
          <cell r="C1537" t="str">
            <v>UN</v>
          </cell>
          <cell r="D1537">
            <v>2537.71</v>
          </cell>
        </row>
        <row r="1538">
          <cell r="A1538">
            <v>82022</v>
          </cell>
          <cell r="B1538" t="str">
            <v>ADUFA DE FUNDO C/CURVA F0F0 PN 10 DN 400</v>
          </cell>
          <cell r="C1538" t="str">
            <v>UN</v>
          </cell>
          <cell r="D1538">
            <v>4056.06</v>
          </cell>
        </row>
        <row r="1539">
          <cell r="A1539">
            <v>82023</v>
          </cell>
          <cell r="B1539" t="str">
            <v>ADUFA DE FUNDO C/CURVA F0F0 E CRIVO PN 10 DN 100</v>
          </cell>
          <cell r="C1539" t="str">
            <v>UN</v>
          </cell>
          <cell r="D1539">
            <v>1295.0999999999999</v>
          </cell>
        </row>
        <row r="1540">
          <cell r="A1540">
            <v>82024</v>
          </cell>
          <cell r="B1540" t="str">
            <v>ADUFA DE FUNDO C/CURVA F0F0 E CRIVO PN 10 DN 150</v>
          </cell>
          <cell r="C1540" t="str">
            <v>UN</v>
          </cell>
          <cell r="D1540">
            <v>1657.85</v>
          </cell>
        </row>
        <row r="1541">
          <cell r="A1541">
            <v>82025</v>
          </cell>
          <cell r="B1541" t="str">
            <v>ADUFA DE FUNDO C/CURVA F0F0 E CRIVO PN 10 DN 200</v>
          </cell>
          <cell r="C1541" t="str">
            <v>UN</v>
          </cell>
          <cell r="D1541">
            <v>1990.04</v>
          </cell>
        </row>
        <row r="1542">
          <cell r="A1542">
            <v>82026</v>
          </cell>
          <cell r="B1542" t="str">
            <v>ADUFA DE FUNDO C/CURVA F0F0 E CRIVO PN 10 DN 250</v>
          </cell>
          <cell r="C1542" t="str">
            <v>UN</v>
          </cell>
          <cell r="D1542">
            <v>2400.89</v>
          </cell>
        </row>
        <row r="1543">
          <cell r="A1543">
            <v>82027</v>
          </cell>
          <cell r="B1543" t="str">
            <v>ADUFA DE FUNDO C/CURVA F0F0 E CRIVO PN 10 DN 300</v>
          </cell>
          <cell r="C1543" t="str">
            <v>UN</v>
          </cell>
          <cell r="D1543">
            <v>2778.02</v>
          </cell>
        </row>
        <row r="1544">
          <cell r="A1544">
            <v>82028</v>
          </cell>
          <cell r="B1544" t="str">
            <v>ADUFA DE FUNDO C/CURVA F0F0 E CRIVO PN 10 DN 400</v>
          </cell>
          <cell r="C1544" t="str">
            <v>UN</v>
          </cell>
          <cell r="D1544">
            <v>4377.67</v>
          </cell>
        </row>
        <row r="1545">
          <cell r="A1545">
            <v>82029</v>
          </cell>
          <cell r="B1545" t="str">
            <v>JUNTA GIBAULT F0F0 DN 50</v>
          </cell>
          <cell r="C1545" t="str">
            <v>UN</v>
          </cell>
          <cell r="D1545">
            <v>48.41</v>
          </cell>
        </row>
        <row r="1546">
          <cell r="A1546">
            <v>82030</v>
          </cell>
          <cell r="B1546" t="str">
            <v>JUNTA GIBAULT F0F0 DN 75</v>
          </cell>
          <cell r="C1546" t="str">
            <v>UN</v>
          </cell>
          <cell r="D1546">
            <v>56.01</v>
          </cell>
        </row>
        <row r="1547">
          <cell r="A1547">
            <v>82031</v>
          </cell>
          <cell r="B1547" t="str">
            <v>JUNTA GIBAULT F0F0 DN 100</v>
          </cell>
          <cell r="C1547" t="str">
            <v>UN</v>
          </cell>
          <cell r="D1547">
            <v>69.010000000000005</v>
          </cell>
        </row>
        <row r="1548">
          <cell r="A1548">
            <v>82032</v>
          </cell>
          <cell r="B1548" t="str">
            <v>JUNTA GIBAULT F0F0 DN 150</v>
          </cell>
          <cell r="C1548" t="str">
            <v>UN</v>
          </cell>
          <cell r="D1548">
            <v>113.53</v>
          </cell>
        </row>
        <row r="1549">
          <cell r="A1549">
            <v>82033</v>
          </cell>
          <cell r="B1549" t="str">
            <v>JUNTA GIBAULT F0F0 DN 200</v>
          </cell>
          <cell r="C1549" t="str">
            <v>UN</v>
          </cell>
          <cell r="D1549">
            <v>199.95</v>
          </cell>
        </row>
        <row r="1550">
          <cell r="A1550">
            <v>82034</v>
          </cell>
          <cell r="B1550" t="str">
            <v>JUNTA GIBAULT F0F0 DN 250</v>
          </cell>
          <cell r="C1550" t="str">
            <v>UN</v>
          </cell>
          <cell r="D1550">
            <v>280.99</v>
          </cell>
        </row>
        <row r="1551">
          <cell r="A1551">
            <v>82035</v>
          </cell>
          <cell r="B1551" t="str">
            <v>JUNTA GIBAULT F0F0 DN 300</v>
          </cell>
          <cell r="C1551" t="str">
            <v>UN</v>
          </cell>
          <cell r="D1551">
            <v>293.32</v>
          </cell>
        </row>
        <row r="1552">
          <cell r="A1552">
            <v>82036</v>
          </cell>
          <cell r="B1552" t="str">
            <v>JUNTA GIBAULT F0F0 DN 400</v>
          </cell>
          <cell r="C1552" t="str">
            <v>UN</v>
          </cell>
          <cell r="D1552">
            <v>555.13</v>
          </cell>
        </row>
        <row r="1553">
          <cell r="A1553">
            <v>82037</v>
          </cell>
          <cell r="B1553" t="str">
            <v>JUNTA GIBAULT F0F0 DN 500</v>
          </cell>
          <cell r="C1553" t="str">
            <v>UN</v>
          </cell>
          <cell r="D1553">
            <v>685.12</v>
          </cell>
        </row>
        <row r="1554">
          <cell r="A1554">
            <v>82038</v>
          </cell>
          <cell r="B1554" t="str">
            <v>JUNTA GIBAULT F0F0 DN 600</v>
          </cell>
          <cell r="C1554" t="str">
            <v>UN</v>
          </cell>
          <cell r="D1554">
            <v>865.3</v>
          </cell>
        </row>
        <row r="1555">
          <cell r="A1555">
            <v>82039</v>
          </cell>
          <cell r="B1555" t="str">
            <v>LUVA BIPARTIDA F0F0 P/BOLSAS DN 200</v>
          </cell>
          <cell r="C1555" t="str">
            <v>UN</v>
          </cell>
          <cell r="D1555">
            <v>726.2</v>
          </cell>
        </row>
        <row r="1556">
          <cell r="A1556">
            <v>82040</v>
          </cell>
          <cell r="B1556" t="str">
            <v>LUVA BIPARTIDA F0F0 P/BOLSAS DN 250</v>
          </cell>
          <cell r="C1556" t="str">
            <v>UN</v>
          </cell>
          <cell r="D1556">
            <v>966.26</v>
          </cell>
        </row>
        <row r="1557">
          <cell r="A1557">
            <v>82041</v>
          </cell>
          <cell r="B1557" t="str">
            <v>LUVA BIPARTIDA F0F0 P/BOLSAS DN 300</v>
          </cell>
          <cell r="C1557" t="str">
            <v>UN</v>
          </cell>
          <cell r="D1557">
            <v>1050.27</v>
          </cell>
        </row>
        <row r="1558">
          <cell r="A1558">
            <v>82042</v>
          </cell>
          <cell r="B1558" t="str">
            <v>LUVA BIRPATIDA F0F0 P/BOLSAS DN 400</v>
          </cell>
          <cell r="C1558" t="str">
            <v>UN</v>
          </cell>
          <cell r="D1558">
            <v>1306.24</v>
          </cell>
        </row>
        <row r="1559">
          <cell r="A1559">
            <v>82043</v>
          </cell>
          <cell r="B1559" t="str">
            <v>LUVA BIPARTIDA F0F0 P/BOLSAS DN 500</v>
          </cell>
          <cell r="C1559" t="str">
            <v>UN</v>
          </cell>
          <cell r="D1559">
            <v>4126.3100000000004</v>
          </cell>
        </row>
        <row r="1560">
          <cell r="A1560">
            <v>82044</v>
          </cell>
          <cell r="B1560" t="str">
            <v>LUVA BIPARTIDA F0F0 P/BOLSAS DN 600</v>
          </cell>
          <cell r="C1560" t="str">
            <v>UN</v>
          </cell>
          <cell r="D1560">
            <v>4685.09</v>
          </cell>
        </row>
        <row r="1561">
          <cell r="A1561">
            <v>82045</v>
          </cell>
          <cell r="B1561" t="str">
            <v>LUVA BIPARTIDA F0F0 P/CORPOS CILINDRICOS DN 50</v>
          </cell>
          <cell r="C1561" t="str">
            <v>UN</v>
          </cell>
          <cell r="D1561">
            <v>221.68</v>
          </cell>
        </row>
        <row r="1562">
          <cell r="A1562">
            <v>82046</v>
          </cell>
          <cell r="B1562" t="str">
            <v>LUVA BIPARTIDA F0F0 P/CORPOS CILINDRICOS DN 75</v>
          </cell>
          <cell r="C1562" t="str">
            <v>UN</v>
          </cell>
          <cell r="D1562">
            <v>280.18</v>
          </cell>
        </row>
        <row r="1563">
          <cell r="A1563">
            <v>82047</v>
          </cell>
          <cell r="B1563" t="str">
            <v>LUVA BIRPATIDA F0F0 P/CORPOS CILINDRICOS DN 100</v>
          </cell>
          <cell r="C1563" t="str">
            <v>UN</v>
          </cell>
          <cell r="D1563">
            <v>305.32</v>
          </cell>
        </row>
        <row r="1564">
          <cell r="A1564">
            <v>82048</v>
          </cell>
          <cell r="B1564" t="str">
            <v>LUVA BIPARTIDA F0F0 P/CORPOS CILINDRICOS DN 150</v>
          </cell>
          <cell r="C1564" t="str">
            <v>UN</v>
          </cell>
          <cell r="D1564">
            <v>509.98</v>
          </cell>
        </row>
        <row r="1565">
          <cell r="A1565">
            <v>82049</v>
          </cell>
          <cell r="B1565" t="str">
            <v>LUVA BIPARTIDA F0F0 P/CORPOS CILINDRICOS DN 200</v>
          </cell>
          <cell r="C1565" t="str">
            <v>UN</v>
          </cell>
          <cell r="D1565">
            <v>732.43</v>
          </cell>
        </row>
        <row r="1566">
          <cell r="A1566">
            <v>82050</v>
          </cell>
          <cell r="B1566" t="str">
            <v>LUVA BIPARTIDA F0F0 P/CORPOS CILINDRICOS DN 250</v>
          </cell>
          <cell r="C1566" t="str">
            <v>UN</v>
          </cell>
          <cell r="D1566">
            <v>744.01</v>
          </cell>
        </row>
        <row r="1567">
          <cell r="A1567">
            <v>82051</v>
          </cell>
          <cell r="B1567" t="str">
            <v>LUVA BIPARTIDA F0F0 P/CORPOS CILINDRICOS DN 300</v>
          </cell>
          <cell r="C1567" t="str">
            <v>UN</v>
          </cell>
          <cell r="D1567">
            <v>916.84</v>
          </cell>
        </row>
        <row r="1568">
          <cell r="A1568">
            <v>82052</v>
          </cell>
          <cell r="B1568" t="str">
            <v>LUVA BIPARTIDA F0F0 P/CORPOS CILINDRICOS DN 400</v>
          </cell>
          <cell r="C1568" t="str">
            <v>UN</v>
          </cell>
          <cell r="D1568">
            <v>1382.29</v>
          </cell>
        </row>
        <row r="1569">
          <cell r="A1569">
            <v>82053</v>
          </cell>
          <cell r="B1569" t="str">
            <v>LUVA BIPARTIDA F0F0 P/CORPOS CILINDRICOS DN 500</v>
          </cell>
          <cell r="C1569" t="str">
            <v>UN</v>
          </cell>
          <cell r="D1569">
            <v>4129.57</v>
          </cell>
        </row>
        <row r="1570">
          <cell r="A1570">
            <v>82054</v>
          </cell>
          <cell r="B1570" t="str">
            <v>LUVA BIPARTIDA F0F0 P/CORPOS CILINDRICOS DN 600</v>
          </cell>
          <cell r="C1570" t="str">
            <v>UN</v>
          </cell>
          <cell r="D1570">
            <v>5162.93</v>
          </cell>
        </row>
        <row r="1571">
          <cell r="A1571">
            <v>82055</v>
          </cell>
          <cell r="B1571" t="str">
            <v>VOLANTE F0F0 NOS REGISTROS - VOL 34</v>
          </cell>
          <cell r="C1571" t="str">
            <v>UN</v>
          </cell>
          <cell r="D1571">
            <v>14.28</v>
          </cell>
        </row>
        <row r="1572">
          <cell r="A1572">
            <v>82056</v>
          </cell>
          <cell r="B1572" t="str">
            <v>VOLANTE F0F0 NOS REGISTROS - VOL 35</v>
          </cell>
          <cell r="C1572" t="str">
            <v>UN</v>
          </cell>
          <cell r="D1572">
            <v>22.62</v>
          </cell>
        </row>
        <row r="1573">
          <cell r="A1573">
            <v>82057</v>
          </cell>
          <cell r="B1573" t="str">
            <v>VOLANTE F0F0 NOS REGISTROS - VOL 36</v>
          </cell>
          <cell r="C1573" t="str">
            <v>UN</v>
          </cell>
          <cell r="D1573">
            <v>28.71</v>
          </cell>
        </row>
        <row r="1574">
          <cell r="A1574">
            <v>82058</v>
          </cell>
          <cell r="B1574" t="str">
            <v>VOLANTE F0F0 NOS REGISTROS - VOL 18</v>
          </cell>
          <cell r="C1574" t="str">
            <v>UN</v>
          </cell>
          <cell r="D1574">
            <v>57.11</v>
          </cell>
        </row>
        <row r="1575">
          <cell r="A1575">
            <v>82059</v>
          </cell>
          <cell r="B1575" t="str">
            <v>VOLANTE F0F0 NOS REGISTROS - VOL 21</v>
          </cell>
          <cell r="C1575" t="str">
            <v>UN</v>
          </cell>
          <cell r="D1575">
            <v>44.64</v>
          </cell>
        </row>
        <row r="1576">
          <cell r="A1576">
            <v>82060</v>
          </cell>
          <cell r="B1576" t="str">
            <v>VOLANTE F0F0 NOS REGISTROS - VOL 24</v>
          </cell>
          <cell r="C1576" t="str">
            <v>UN</v>
          </cell>
          <cell r="D1576">
            <v>199.72</v>
          </cell>
        </row>
        <row r="1577">
          <cell r="A1577">
            <v>82061</v>
          </cell>
          <cell r="B1577" t="str">
            <v>VOLANTE F0F0 NOS REGISTROS - VOL 25</v>
          </cell>
          <cell r="C1577" t="str">
            <v>UN</v>
          </cell>
          <cell r="D1577">
            <v>199.72</v>
          </cell>
        </row>
        <row r="1578">
          <cell r="A1578">
            <v>82062</v>
          </cell>
          <cell r="B1578" t="str">
            <v>VOLANTE F0F0 NOS REGISTROS - VOL 26</v>
          </cell>
          <cell r="C1578" t="str">
            <v>UN</v>
          </cell>
          <cell r="D1578">
            <v>199.72</v>
          </cell>
        </row>
        <row r="1579">
          <cell r="A1579">
            <v>82063</v>
          </cell>
          <cell r="B1579" t="str">
            <v>VOLANTE F0F0 NOS REGISTROS - VOL 27</v>
          </cell>
          <cell r="C1579" t="str">
            <v>UN</v>
          </cell>
          <cell r="D1579">
            <v>228.13</v>
          </cell>
        </row>
        <row r="1580">
          <cell r="A1580">
            <v>82064</v>
          </cell>
          <cell r="B1580" t="str">
            <v>VOLANTE F0F0 NAS ADUFAS DE PAREDE - VOL 4</v>
          </cell>
          <cell r="C1580" t="str">
            <v>UN</v>
          </cell>
          <cell r="D1580">
            <v>0</v>
          </cell>
        </row>
        <row r="1581">
          <cell r="A1581">
            <v>82065</v>
          </cell>
          <cell r="B1581" t="str">
            <v>VOLANTE F0F0 NAS ADUFAS DE PAREDE - VOL 11</v>
          </cell>
          <cell r="C1581" t="str">
            <v>UN</v>
          </cell>
          <cell r="D1581">
            <v>0</v>
          </cell>
        </row>
        <row r="1582">
          <cell r="A1582">
            <v>82066</v>
          </cell>
          <cell r="B1582" t="str">
            <v>VOLANTE F0F0 NAS ADUFAS DE PAREDE - VOL 18</v>
          </cell>
          <cell r="C1582" t="str">
            <v>UN</v>
          </cell>
          <cell r="D1582">
            <v>0</v>
          </cell>
        </row>
        <row r="1583">
          <cell r="A1583">
            <v>82067</v>
          </cell>
          <cell r="B1583" t="str">
            <v>VOLANTE F0F0 NAS ADUFAS DE PAREDE - VOL 23</v>
          </cell>
          <cell r="C1583" t="str">
            <v>UN</v>
          </cell>
          <cell r="D1583">
            <v>121.33</v>
          </cell>
        </row>
        <row r="1584">
          <cell r="A1584">
            <v>82068</v>
          </cell>
          <cell r="B1584" t="str">
            <v>CHAVE "T" - CHT1</v>
          </cell>
          <cell r="C1584" t="str">
            <v>UN</v>
          </cell>
          <cell r="D1584">
            <v>0</v>
          </cell>
        </row>
        <row r="1585">
          <cell r="A1585">
            <v>82069</v>
          </cell>
          <cell r="B1585" t="str">
            <v>CHAVE "T" - CHT2</v>
          </cell>
          <cell r="C1585" t="str">
            <v>UN</v>
          </cell>
          <cell r="D1585">
            <v>0</v>
          </cell>
        </row>
        <row r="1586">
          <cell r="A1586">
            <v>82070</v>
          </cell>
          <cell r="B1586" t="str">
            <v>PEDESTAL DE MANOBRA SIMPLES F0F0 - PMS01</v>
          </cell>
          <cell r="C1586" t="str">
            <v>UN</v>
          </cell>
          <cell r="D1586">
            <v>509.02</v>
          </cell>
        </row>
        <row r="1587">
          <cell r="A1587">
            <v>82071</v>
          </cell>
          <cell r="B1587" t="str">
            <v>PEDESTAL DE MANOBRA SIMPLES F0F0 - PMS02</v>
          </cell>
          <cell r="C1587" t="str">
            <v>UN</v>
          </cell>
          <cell r="D1587">
            <v>848.56</v>
          </cell>
        </row>
        <row r="1588">
          <cell r="A1588">
            <v>82072</v>
          </cell>
          <cell r="B1588" t="str">
            <v>PEDESTAL DE MANOBRA SIMPLES F0F0 - PMS03</v>
          </cell>
          <cell r="C1588" t="str">
            <v>UN</v>
          </cell>
          <cell r="D1588">
            <v>1005.42</v>
          </cell>
        </row>
        <row r="1589">
          <cell r="A1589">
            <v>82073</v>
          </cell>
          <cell r="B1589" t="str">
            <v>PEDESTAL DE MANOBRA SIMPLES F0F0 - PMS04</v>
          </cell>
          <cell r="C1589" t="str">
            <v>UN</v>
          </cell>
          <cell r="D1589">
            <v>1016.98</v>
          </cell>
        </row>
        <row r="1590">
          <cell r="A1590">
            <v>82074</v>
          </cell>
          <cell r="B1590" t="str">
            <v>PEDESTAL DE MANOBRA SIMPLES F0F0 - PMS21</v>
          </cell>
          <cell r="C1590" t="str">
            <v>UN</v>
          </cell>
          <cell r="D1590">
            <v>729.2</v>
          </cell>
        </row>
        <row r="1591">
          <cell r="A1591">
            <v>82075</v>
          </cell>
          <cell r="B1591" t="str">
            <v>PEDESTAL DE MANOBRA F0F0 C/ ENGRENAGENS - PME05</v>
          </cell>
          <cell r="C1591" t="str">
            <v>UN</v>
          </cell>
          <cell r="D1591">
            <v>2112.63</v>
          </cell>
        </row>
        <row r="1592">
          <cell r="A1592">
            <v>82076</v>
          </cell>
          <cell r="B1592" t="str">
            <v>PEDESTAL DE MANOBRA F0F0 C/ ENGRENAGENS - PME06</v>
          </cell>
          <cell r="C1592" t="str">
            <v>UN</v>
          </cell>
          <cell r="D1592">
            <v>2222.64</v>
          </cell>
        </row>
        <row r="1593">
          <cell r="A1593">
            <v>82077</v>
          </cell>
          <cell r="B1593" t="str">
            <v>PEDESTAL DE MANOBRA F0F0 C/ ENGRENAGENS - PME07</v>
          </cell>
          <cell r="C1593" t="str">
            <v>UN</v>
          </cell>
          <cell r="D1593">
            <v>2255.81</v>
          </cell>
        </row>
        <row r="1594">
          <cell r="A1594">
            <v>82078</v>
          </cell>
          <cell r="B1594" t="str">
            <v>PEDESTAL DE SUSPENSAO SIMPLES F0F0 - PSS01</v>
          </cell>
          <cell r="C1594" t="str">
            <v>UN</v>
          </cell>
          <cell r="D1594">
            <v>733.76</v>
          </cell>
        </row>
        <row r="1595">
          <cell r="A1595">
            <v>82079</v>
          </cell>
          <cell r="B1595" t="str">
            <v>PEDESTAL DE SUSPENSAO SIMPLES F0F0 - PSS02</v>
          </cell>
          <cell r="C1595" t="str">
            <v>UN</v>
          </cell>
          <cell r="D1595">
            <v>895.39</v>
          </cell>
        </row>
        <row r="1596">
          <cell r="A1596">
            <v>82080</v>
          </cell>
          <cell r="B1596" t="str">
            <v>PEDESTAL DE SUSPENSAO SIMPLES F0F0 - PSS03</v>
          </cell>
          <cell r="C1596" t="str">
            <v>UN</v>
          </cell>
          <cell r="D1596">
            <v>896.54</v>
          </cell>
        </row>
        <row r="1597">
          <cell r="A1597">
            <v>82081</v>
          </cell>
          <cell r="B1597" t="str">
            <v>PEDESTAL DE SUSPENSAO SIMPLES F0F0 - PSS04</v>
          </cell>
          <cell r="C1597" t="str">
            <v>UN</v>
          </cell>
          <cell r="D1597">
            <v>897.65</v>
          </cell>
        </row>
        <row r="1598">
          <cell r="A1598">
            <v>82082</v>
          </cell>
          <cell r="B1598" t="str">
            <v>PEDESTAL DE SUSPENSAO SIMPLES F0F0 - PSS05</v>
          </cell>
          <cell r="C1598" t="str">
            <v>UN</v>
          </cell>
          <cell r="D1598">
            <v>898.76</v>
          </cell>
        </row>
        <row r="1599">
          <cell r="A1599">
            <v>82083</v>
          </cell>
          <cell r="B1599" t="str">
            <v>PEDESTAL DE SUSPENSAO SIMPLES F0F0 - PSS06</v>
          </cell>
          <cell r="C1599" t="str">
            <v>UN</v>
          </cell>
          <cell r="D1599">
            <v>900</v>
          </cell>
        </row>
        <row r="1600">
          <cell r="A1600">
            <v>82084</v>
          </cell>
          <cell r="B1600" t="str">
            <v>PEDESTAL DE SUSPENSAO SIMPLES F0F0 - PSS08</v>
          </cell>
          <cell r="C1600" t="str">
            <v>UN</v>
          </cell>
          <cell r="D1600">
            <v>902.35</v>
          </cell>
        </row>
        <row r="1601">
          <cell r="A1601">
            <v>82085</v>
          </cell>
          <cell r="B1601" t="str">
            <v>PEDESTAL DE SUSPENSAO F0F0 C/ENGRENAGENS - PSE10</v>
          </cell>
          <cell r="C1601" t="str">
            <v>UN</v>
          </cell>
          <cell r="D1601">
            <v>1512.44</v>
          </cell>
        </row>
        <row r="1602">
          <cell r="A1602">
            <v>82086</v>
          </cell>
          <cell r="B1602" t="str">
            <v>PEDESTAL DE SUSPENSAO F0F0 C/ENGRENAGENS - PSE11</v>
          </cell>
          <cell r="C1602" t="str">
            <v>UN</v>
          </cell>
          <cell r="D1602">
            <v>1512.44</v>
          </cell>
        </row>
        <row r="1603">
          <cell r="A1603">
            <v>82087</v>
          </cell>
          <cell r="B1603" t="str">
            <v>PEDESTAL DE SUSPENSAO F0F0 C/ENGRENAGENS - PSE12</v>
          </cell>
          <cell r="C1603" t="str">
            <v>UN</v>
          </cell>
          <cell r="D1603">
            <v>1512.44</v>
          </cell>
        </row>
        <row r="1604">
          <cell r="A1604">
            <v>82088</v>
          </cell>
          <cell r="B1604" t="str">
            <v>PEDESTAL DE SUSPENSAO F0F0 C/ENGRENAGENS - PSE13</v>
          </cell>
          <cell r="C1604" t="str">
            <v>UN</v>
          </cell>
          <cell r="D1604">
            <v>1512.44</v>
          </cell>
        </row>
        <row r="1605">
          <cell r="A1605">
            <v>82089</v>
          </cell>
          <cell r="B1605" t="str">
            <v>PEDESTAL DE SUSPENSAO F0F0 C/ENGRENAGENS - PSE14</v>
          </cell>
          <cell r="C1605" t="str">
            <v>UN</v>
          </cell>
          <cell r="D1605">
            <v>1512.44</v>
          </cell>
        </row>
        <row r="1606">
          <cell r="A1606">
            <v>82090</v>
          </cell>
          <cell r="B1606" t="str">
            <v>PEDESTAL DE SUSPENSAO F0F0 C/ENGRENAGENS - PSE16</v>
          </cell>
          <cell r="C1606" t="str">
            <v>UN</v>
          </cell>
          <cell r="D1606">
            <v>1512.44</v>
          </cell>
        </row>
        <row r="1607">
          <cell r="A1607">
            <v>82091</v>
          </cell>
          <cell r="B1607" t="str">
            <v>PEDESTAL DE SUSP. SIMP. F0F0 C/INDICADOR - PSSI18</v>
          </cell>
          <cell r="C1607" t="str">
            <v>UN</v>
          </cell>
          <cell r="D1607">
            <v>1111.74</v>
          </cell>
        </row>
        <row r="1608">
          <cell r="A1608">
            <v>82092</v>
          </cell>
          <cell r="B1608" t="str">
            <v>PEDESTAL DE SUSP. SIMP. F0F0 C/INDICADOR - PSSI19</v>
          </cell>
          <cell r="C1608" t="str">
            <v>UN</v>
          </cell>
          <cell r="D1608">
            <v>1272.1300000000001</v>
          </cell>
        </row>
        <row r="1609">
          <cell r="A1609">
            <v>82093</v>
          </cell>
          <cell r="B1609" t="str">
            <v>PEDESTAL DE SUSP. SIMP. F0F0 C/INDICADOR - PSSI20</v>
          </cell>
          <cell r="C1609" t="str">
            <v>UN</v>
          </cell>
          <cell r="D1609">
            <v>1274.46</v>
          </cell>
        </row>
        <row r="1610">
          <cell r="A1610">
            <v>82094</v>
          </cell>
          <cell r="B1610" t="str">
            <v>PEDESTAL DE SUSP. SIMP. F0F0 C/INDICADOR - PSSI21</v>
          </cell>
          <cell r="C1610" t="str">
            <v>UN</v>
          </cell>
          <cell r="D1610">
            <v>1275.6400000000001</v>
          </cell>
        </row>
        <row r="1611">
          <cell r="A1611">
            <v>82095</v>
          </cell>
          <cell r="B1611" t="str">
            <v>PEDESTAL DE SUSP. SIMP. F0F0 C/INDICADOR - PSSI22</v>
          </cell>
          <cell r="C1611" t="str">
            <v>UN</v>
          </cell>
          <cell r="D1611">
            <v>1276.78</v>
          </cell>
        </row>
        <row r="1612">
          <cell r="A1612">
            <v>82096</v>
          </cell>
          <cell r="B1612" t="str">
            <v>PEDESTAL DE SUSP. SIMP. F0F0 C/INDICADOR - PSSI23</v>
          </cell>
          <cell r="C1612" t="str">
            <v>UN</v>
          </cell>
          <cell r="D1612">
            <v>1277.98</v>
          </cell>
        </row>
        <row r="1613">
          <cell r="A1613">
            <v>82097</v>
          </cell>
          <cell r="B1613" t="str">
            <v>PEDESTAL DE SUSP. SIMP. F0F0 C/INDICADOR - PSSI25</v>
          </cell>
          <cell r="C1613" t="str">
            <v>UN</v>
          </cell>
          <cell r="D1613">
            <v>1280.3</v>
          </cell>
        </row>
        <row r="1614">
          <cell r="A1614">
            <v>82098</v>
          </cell>
          <cell r="B1614" t="str">
            <v>PEDESTAL DE SUSP.F0F0 C/ENGREN.E INDIC. - PSEI27</v>
          </cell>
          <cell r="C1614" t="str">
            <v>UN</v>
          </cell>
          <cell r="D1614">
            <v>1646.74</v>
          </cell>
        </row>
        <row r="1615">
          <cell r="A1615">
            <v>82099</v>
          </cell>
          <cell r="B1615" t="str">
            <v>PEDESTAL DE SUSP.F0F0 C/ENGREN.E INDIC. - PSEI28</v>
          </cell>
          <cell r="C1615" t="str">
            <v>UN</v>
          </cell>
          <cell r="D1615">
            <v>1646.74</v>
          </cell>
        </row>
        <row r="1616">
          <cell r="A1616">
            <v>82101</v>
          </cell>
          <cell r="B1616" t="str">
            <v>PEDESTAL DE SUSP.F0F0 C/ENGREN.E INDIC. - PSEI29</v>
          </cell>
          <cell r="C1616" t="str">
            <v>UN</v>
          </cell>
          <cell r="D1616">
            <v>1646.74</v>
          </cell>
        </row>
        <row r="1617">
          <cell r="A1617">
            <v>82102</v>
          </cell>
          <cell r="B1617" t="str">
            <v>PEDESTAL DE SUSP.F0F0 C/ENGREN.E INDIC. - PSEI30</v>
          </cell>
          <cell r="C1617" t="str">
            <v>UN</v>
          </cell>
          <cell r="D1617">
            <v>1646.74</v>
          </cell>
        </row>
        <row r="1618">
          <cell r="A1618">
            <v>82103</v>
          </cell>
          <cell r="B1618" t="str">
            <v>PEDESTAL DE SUSP.F0F0 C/ENGREN.E INDIC. - PSEI31</v>
          </cell>
          <cell r="C1618" t="str">
            <v>UN</v>
          </cell>
          <cell r="D1618">
            <v>1646.74</v>
          </cell>
        </row>
        <row r="1619">
          <cell r="A1619">
            <v>82104</v>
          </cell>
          <cell r="B1619" t="str">
            <v>PEDESTAL DE SUSP.F0F0 C/ENGREN.E INDIC. - PSEI33</v>
          </cell>
          <cell r="C1619" t="str">
            <v>UN</v>
          </cell>
          <cell r="D1619">
            <v>1646.74</v>
          </cell>
        </row>
        <row r="1620">
          <cell r="A1620">
            <v>82105</v>
          </cell>
          <cell r="B1620" t="str">
            <v>HASTE PROL.F0F0 C/QUAD.E BOCA DE CHAVE DN 1 1/8"</v>
          </cell>
          <cell r="C1620" t="str">
            <v>M</v>
          </cell>
          <cell r="D1620">
            <v>99.99</v>
          </cell>
        </row>
        <row r="1621">
          <cell r="A1621">
            <v>82106</v>
          </cell>
          <cell r="B1621" t="str">
            <v>HASTE PROL.F0F0 C/QUAD.E BOCA DE CHAVE DN 1 3/4"</v>
          </cell>
          <cell r="C1621" t="str">
            <v>M</v>
          </cell>
          <cell r="D1621">
            <v>122.87</v>
          </cell>
        </row>
        <row r="1622">
          <cell r="A1622">
            <v>82107</v>
          </cell>
          <cell r="B1622" t="str">
            <v>HASTE PROLONG.F0F0 C/QUAD.E BOCA DE CHAVE DN 2"</v>
          </cell>
          <cell r="C1622" t="str">
            <v>M</v>
          </cell>
          <cell r="D1622">
            <v>134.01</v>
          </cell>
        </row>
        <row r="1623">
          <cell r="A1623">
            <v>82108</v>
          </cell>
          <cell r="B1623" t="str">
            <v>HASTE PROL.F0F0 C/QUAD.E BOCA DE CHAVE DN 2 1/2"</v>
          </cell>
          <cell r="C1623" t="str">
            <v>M</v>
          </cell>
          <cell r="D1623">
            <v>157.66999999999999</v>
          </cell>
        </row>
        <row r="1624">
          <cell r="A1624">
            <v>82109</v>
          </cell>
          <cell r="B1624" t="str">
            <v>HASTE PROL.F0F0 C/ROSCA E BOCA DE CHAVE DN 1 1/5"</v>
          </cell>
          <cell r="C1624" t="str">
            <v>M</v>
          </cell>
          <cell r="D1624">
            <v>170.21</v>
          </cell>
        </row>
        <row r="1625">
          <cell r="A1625">
            <v>82110</v>
          </cell>
          <cell r="B1625" t="str">
            <v>HASTE PROL.F0F0 C/ROSCA E BOCA DE CHAVE DN 1 3/4"</v>
          </cell>
          <cell r="C1625" t="str">
            <v>M</v>
          </cell>
          <cell r="D1625">
            <v>189.29</v>
          </cell>
        </row>
        <row r="1626">
          <cell r="A1626">
            <v>82111</v>
          </cell>
          <cell r="B1626" t="str">
            <v>HASTE PROL.F0F0 C/ROSCA E BOCA DE CHAVE DN 2"</v>
          </cell>
          <cell r="C1626" t="str">
            <v>M</v>
          </cell>
          <cell r="D1626">
            <v>202.91</v>
          </cell>
        </row>
        <row r="1627">
          <cell r="A1627">
            <v>82112</v>
          </cell>
          <cell r="B1627" t="str">
            <v>HASTE PROL.F0F0 C/ROSCA E BOCA DE CHAVE DN 2 1/2"</v>
          </cell>
          <cell r="C1627" t="str">
            <v>M</v>
          </cell>
          <cell r="D1627">
            <v>243.37</v>
          </cell>
        </row>
        <row r="1628">
          <cell r="A1628">
            <v>82113</v>
          </cell>
          <cell r="B1628" t="str">
            <v>HASTE DE PROLONG. F0F0 C/DUAS ROSCAS DN 1 1/8"</v>
          </cell>
          <cell r="C1628" t="str">
            <v>M</v>
          </cell>
          <cell r="D1628">
            <v>181.95</v>
          </cell>
        </row>
        <row r="1629">
          <cell r="A1629">
            <v>82114</v>
          </cell>
          <cell r="B1629" t="str">
            <v>HASTE DE PROLONG. F0F0 C/ DUAS ROSCAS DN 1 3/4"</v>
          </cell>
          <cell r="C1629" t="str">
            <v>M</v>
          </cell>
          <cell r="D1629">
            <v>203.17</v>
          </cell>
        </row>
        <row r="1630">
          <cell r="A1630">
            <v>82115</v>
          </cell>
          <cell r="B1630" t="str">
            <v>HASTE DE PROLONG. F0F0 C/ DUAS ROSCAS DN 2"</v>
          </cell>
          <cell r="C1630" t="str">
            <v>M</v>
          </cell>
          <cell r="D1630">
            <v>219.2</v>
          </cell>
        </row>
        <row r="1631">
          <cell r="A1631">
            <v>82116</v>
          </cell>
          <cell r="B1631" t="str">
            <v>HASTE DE PROLONG. F0F0 C/ DUAS ROSCAS DN 2 1/2"</v>
          </cell>
          <cell r="C1631" t="str">
            <v>M</v>
          </cell>
          <cell r="D1631">
            <v>281.27</v>
          </cell>
        </row>
        <row r="1632">
          <cell r="A1632">
            <v>82117</v>
          </cell>
          <cell r="B1632" t="str">
            <v>MANCAL INTERMEDIARIO F0F0 DN 1 1/8"</v>
          </cell>
          <cell r="C1632" t="str">
            <v>UN</v>
          </cell>
          <cell r="D1632">
            <v>253.8</v>
          </cell>
        </row>
        <row r="1633">
          <cell r="A1633">
            <v>82118</v>
          </cell>
          <cell r="B1633" t="str">
            <v>MANCAL INTERMEDIARIO F0F0 DN 1 3/4"</v>
          </cell>
          <cell r="C1633" t="str">
            <v>UN</v>
          </cell>
          <cell r="D1633">
            <v>267.12</v>
          </cell>
        </row>
        <row r="1634">
          <cell r="A1634">
            <v>82119</v>
          </cell>
          <cell r="B1634" t="str">
            <v>MANCAL INTERMEDIARIO F0F0 DN 2"</v>
          </cell>
          <cell r="C1634" t="str">
            <v>UN</v>
          </cell>
          <cell r="D1634">
            <v>269.77</v>
          </cell>
        </row>
        <row r="1635">
          <cell r="A1635">
            <v>82120</v>
          </cell>
          <cell r="B1635" t="str">
            <v>MANCAL INTERMEDIARIO F0F0 DN 2 1/2"</v>
          </cell>
          <cell r="C1635" t="str">
            <v>UN</v>
          </cell>
          <cell r="D1635">
            <v>279.85000000000002</v>
          </cell>
        </row>
        <row r="1636">
          <cell r="A1636">
            <v>82121</v>
          </cell>
          <cell r="B1636" t="str">
            <v>LUVA F0F0 P/ HASTES DE PROLONGAMENTO DN 1 1/8"</v>
          </cell>
          <cell r="C1636" t="str">
            <v>UN</v>
          </cell>
          <cell r="D1636">
            <v>118.06</v>
          </cell>
        </row>
        <row r="1637">
          <cell r="A1637">
            <v>82122</v>
          </cell>
          <cell r="B1637" t="str">
            <v>LUVA F0FO P/ HASTES DE PROLONGAMENTO DN 1 3/4"</v>
          </cell>
          <cell r="C1637" t="str">
            <v>UN</v>
          </cell>
          <cell r="D1637">
            <v>141.91</v>
          </cell>
        </row>
        <row r="1638">
          <cell r="A1638">
            <v>82123</v>
          </cell>
          <cell r="B1638" t="str">
            <v>LUVA F0F0 P/ HASTES DE PROLONGAMENTO DN 2"</v>
          </cell>
          <cell r="C1638" t="str">
            <v>UN</v>
          </cell>
          <cell r="D1638">
            <v>213.33</v>
          </cell>
        </row>
        <row r="1639">
          <cell r="A1639">
            <v>82124</v>
          </cell>
          <cell r="B1639" t="str">
            <v>LUVA F0F0 P/ HASTES DE PROLONGAMENTO DN 2 1/2"</v>
          </cell>
          <cell r="C1639" t="str">
            <v>UN</v>
          </cell>
          <cell r="D1639">
            <v>217.97</v>
          </cell>
        </row>
        <row r="1640">
          <cell r="A1640">
            <v>82125</v>
          </cell>
          <cell r="B1640" t="str">
            <v>ANEL DE BORRACHA P/ TUBO F0F0 DN 100</v>
          </cell>
          <cell r="C1640" t="str">
            <v>UN</v>
          </cell>
          <cell r="D1640">
            <v>4.96</v>
          </cell>
        </row>
        <row r="1641">
          <cell r="A1641">
            <v>82126</v>
          </cell>
          <cell r="B1641" t="str">
            <v>ANEL DE BORRACHA P/ TUBO F0F0 DN 150</v>
          </cell>
          <cell r="C1641" t="str">
            <v>UN</v>
          </cell>
          <cell r="D1641">
            <v>9.3800000000000008</v>
          </cell>
        </row>
        <row r="1642">
          <cell r="A1642">
            <v>82127</v>
          </cell>
          <cell r="B1642" t="str">
            <v>ANEL DE BORRACHA P/ TUBO F0F0 DN 200</v>
          </cell>
          <cell r="C1642" t="str">
            <v>UN</v>
          </cell>
          <cell r="D1642">
            <v>18.350000000000001</v>
          </cell>
        </row>
        <row r="1643">
          <cell r="A1643">
            <v>82128</v>
          </cell>
          <cell r="B1643" t="str">
            <v>ANEL DE BORRACHA P/ TUBO F0F0 DN 250</v>
          </cell>
          <cell r="C1643" t="str">
            <v>UN</v>
          </cell>
          <cell r="D1643">
            <v>22.54</v>
          </cell>
        </row>
        <row r="1644">
          <cell r="A1644">
            <v>82129</v>
          </cell>
          <cell r="B1644" t="str">
            <v>ANEL DE BORRACHA P/ TUBO F0F0 DN 300</v>
          </cell>
          <cell r="C1644" t="str">
            <v>UN</v>
          </cell>
          <cell r="D1644">
            <v>25.74</v>
          </cell>
        </row>
        <row r="1645">
          <cell r="A1645">
            <v>82130</v>
          </cell>
          <cell r="B1645" t="str">
            <v>FLANGE AVULSO F0F0 P/TUBOS CILIND.DUC.K-12 DN 50</v>
          </cell>
          <cell r="C1645" t="str">
            <v>UN</v>
          </cell>
          <cell r="D1645">
            <v>22.46</v>
          </cell>
        </row>
        <row r="1646">
          <cell r="A1646">
            <v>82131</v>
          </cell>
          <cell r="B1646" t="str">
            <v>FLANGE AVULSO F0F0 P/TUBOS CILIND.DUC.K-12 DN 75</v>
          </cell>
          <cell r="C1646" t="str">
            <v>UN</v>
          </cell>
          <cell r="D1646">
            <v>27.77</v>
          </cell>
        </row>
        <row r="1647">
          <cell r="A1647">
            <v>82132</v>
          </cell>
          <cell r="B1647" t="str">
            <v>FLANGE AVULSO F0F0 P/TUBOS CILIND.DUC.K-12 DN 100</v>
          </cell>
          <cell r="C1647" t="str">
            <v>UN</v>
          </cell>
          <cell r="D1647">
            <v>33.450000000000003</v>
          </cell>
        </row>
        <row r="1648">
          <cell r="A1648">
            <v>82133</v>
          </cell>
          <cell r="B1648" t="str">
            <v>FLANGE AVULSO F0F0 P/TUBOS CILIND.DUC.K-12 DN 150</v>
          </cell>
          <cell r="C1648" t="str">
            <v>UN</v>
          </cell>
          <cell r="D1648">
            <v>60.25</v>
          </cell>
        </row>
        <row r="1649">
          <cell r="A1649">
            <v>82134</v>
          </cell>
          <cell r="B1649" t="str">
            <v>FLANGE AVULSO F0F0 P/TUBOS CILIND.DUC.K-12 DN 200</v>
          </cell>
          <cell r="C1649" t="str">
            <v>UN</v>
          </cell>
          <cell r="D1649">
            <v>77.8</v>
          </cell>
        </row>
        <row r="1650">
          <cell r="A1650">
            <v>82135</v>
          </cell>
          <cell r="B1650" t="str">
            <v>FLANGE AVULSO F0F0 P/TUBOS CILIND.DUC.K-12 DN 250</v>
          </cell>
          <cell r="C1650" t="str">
            <v>UN</v>
          </cell>
          <cell r="D1650">
            <v>100.45</v>
          </cell>
        </row>
        <row r="1651">
          <cell r="A1651">
            <v>82136</v>
          </cell>
          <cell r="B1651" t="str">
            <v>FLANGE AVULSO F0F0 P/TUBOS CILIND.DUC.K-12 DN 300</v>
          </cell>
          <cell r="C1651" t="str">
            <v>UN</v>
          </cell>
          <cell r="D1651">
            <v>152.63</v>
          </cell>
        </row>
        <row r="1652">
          <cell r="A1652">
            <v>82137</v>
          </cell>
          <cell r="B1652" t="str">
            <v>FLANGE AVULSO F0F0 P/TUBOS CILIND.DUC.K-12 DN 400</v>
          </cell>
          <cell r="C1652" t="str">
            <v>UN</v>
          </cell>
          <cell r="D1652">
            <v>491.52</v>
          </cell>
        </row>
        <row r="1653">
          <cell r="A1653">
            <v>82138</v>
          </cell>
          <cell r="B1653" t="str">
            <v>FLANGE AVULSO F0F0 P/TUBOS CILIND.DUC.K-12 DN 500</v>
          </cell>
          <cell r="C1653" t="str">
            <v>UN</v>
          </cell>
          <cell r="D1653">
            <v>307.51</v>
          </cell>
        </row>
        <row r="1654">
          <cell r="A1654">
            <v>82139</v>
          </cell>
          <cell r="B1654" t="str">
            <v>FLANGE AVULSO F0F0 P/TUBOS CILIND.DUC.K-12 DN 600</v>
          </cell>
          <cell r="C1654" t="str">
            <v>UN</v>
          </cell>
          <cell r="D1654">
            <v>395.91</v>
          </cell>
        </row>
        <row r="1655">
          <cell r="A1655">
            <v>82140</v>
          </cell>
          <cell r="B1655" t="str">
            <v>FLANGE AVULSO F0F0 P/TUBOS CILIND.DUC.K-12 DN 700</v>
          </cell>
          <cell r="C1655" t="str">
            <v>UN</v>
          </cell>
          <cell r="D1655">
            <v>552.01</v>
          </cell>
        </row>
        <row r="1656">
          <cell r="A1656">
            <v>82141</v>
          </cell>
          <cell r="B1656" t="str">
            <v>FLANGE AVULS0 F0F0 P/TUBOS CILIND.DUC.K-12 DN 800</v>
          </cell>
          <cell r="C1656" t="str">
            <v>UN</v>
          </cell>
          <cell r="D1656">
            <v>552.01</v>
          </cell>
        </row>
        <row r="1657">
          <cell r="A1657">
            <v>82142</v>
          </cell>
          <cell r="B1657" t="str">
            <v>CARRETEL F0F0 P/ UNIAO C/ FLANGES DN 50</v>
          </cell>
          <cell r="C1657" t="str">
            <v>UN</v>
          </cell>
          <cell r="D1657">
            <v>82.41</v>
          </cell>
        </row>
        <row r="1658">
          <cell r="A1658">
            <v>82143</v>
          </cell>
          <cell r="B1658" t="str">
            <v>CARRETEL F0F0 P/ UNIAO C/ FLANGES DN 75</v>
          </cell>
          <cell r="C1658" t="str">
            <v>UN</v>
          </cell>
          <cell r="D1658">
            <v>115.67</v>
          </cell>
        </row>
        <row r="1659">
          <cell r="A1659">
            <v>82144</v>
          </cell>
          <cell r="B1659" t="str">
            <v>CARRETEL F0F0 P/ UNIAO C/ FLANGES DN 100</v>
          </cell>
          <cell r="C1659" t="str">
            <v>UN</v>
          </cell>
          <cell r="D1659">
            <v>137.09</v>
          </cell>
        </row>
        <row r="1660">
          <cell r="A1660">
            <v>82145</v>
          </cell>
          <cell r="B1660" t="str">
            <v>CARRETEL F0F0 P/ UNIAO C/ FLANGES DN 150</v>
          </cell>
          <cell r="C1660" t="str">
            <v>UN</v>
          </cell>
          <cell r="D1660">
            <v>231.08</v>
          </cell>
        </row>
        <row r="1661">
          <cell r="A1661">
            <v>82146</v>
          </cell>
          <cell r="B1661" t="str">
            <v>CARRETEL F0F0 P/ UNIAO C/ FLANGES DN 200</v>
          </cell>
          <cell r="C1661" t="str">
            <v>UN</v>
          </cell>
          <cell r="D1661">
            <v>309.86</v>
          </cell>
        </row>
        <row r="1662">
          <cell r="A1662">
            <v>82147</v>
          </cell>
          <cell r="B1662" t="str">
            <v>CARRETEL F0F0 P/ UNIAO C/ FLANGES DN 250</v>
          </cell>
          <cell r="C1662" t="str">
            <v>UN</v>
          </cell>
          <cell r="D1662">
            <v>437.52</v>
          </cell>
        </row>
        <row r="1663">
          <cell r="A1663">
            <v>82148</v>
          </cell>
          <cell r="B1663" t="str">
            <v>CARRETEL F0F0 P/ UNIAO C/ FLANGES DN 300</v>
          </cell>
          <cell r="C1663" t="str">
            <v>UN</v>
          </cell>
          <cell r="D1663">
            <v>492.04</v>
          </cell>
        </row>
        <row r="1664">
          <cell r="A1664">
            <v>82149</v>
          </cell>
          <cell r="B1664" t="str">
            <v>CARRETEL F0F0 P/ UNIAO C/ FLANGES DN 400</v>
          </cell>
          <cell r="C1664" t="str">
            <v>UN</v>
          </cell>
          <cell r="D1664">
            <v>854.83</v>
          </cell>
        </row>
        <row r="1665">
          <cell r="A1665">
            <v>82150</v>
          </cell>
          <cell r="B1665" t="str">
            <v>CARRETEL F0F0 P/ UNIAO C/ FLANGES DN 500</v>
          </cell>
          <cell r="C1665" t="str">
            <v>UN</v>
          </cell>
          <cell r="D1665">
            <v>1173.96</v>
          </cell>
        </row>
        <row r="1666">
          <cell r="A1666">
            <v>82151</v>
          </cell>
          <cell r="B1666" t="str">
            <v>CARRETEL F0F0 P/ UNIAO C/ FLANGES DN 600</v>
          </cell>
          <cell r="C1666" t="str">
            <v>UN</v>
          </cell>
          <cell r="D1666">
            <v>1194.1600000000001</v>
          </cell>
        </row>
        <row r="1667">
          <cell r="A1667">
            <v>82152</v>
          </cell>
          <cell r="B1667" t="str">
            <v>CARRETEL F0F0 P/ UNIAO C/ FLANGES DN 700</v>
          </cell>
          <cell r="C1667" t="str">
            <v>UN</v>
          </cell>
          <cell r="D1667">
            <v>2041.68</v>
          </cell>
        </row>
        <row r="1668">
          <cell r="A1668">
            <v>82153</v>
          </cell>
          <cell r="B1668" t="str">
            <v>CARRETEL F0F0 P/ UNIAO C/ FLANGES DN 800</v>
          </cell>
          <cell r="C1668" t="str">
            <v>UN</v>
          </cell>
          <cell r="D1668">
            <v>2305.13</v>
          </cell>
        </row>
        <row r="1669">
          <cell r="A1669">
            <v>82154</v>
          </cell>
          <cell r="B1669" t="str">
            <v>CARRETEL F0F0 P/ UNIAO C/ FLANGES DN 900</v>
          </cell>
          <cell r="C1669" t="str">
            <v>UN</v>
          </cell>
          <cell r="D1669">
            <v>2492.04</v>
          </cell>
        </row>
        <row r="1670">
          <cell r="A1670">
            <v>82155</v>
          </cell>
          <cell r="B1670" t="str">
            <v>CARRETEL F0F0 P/ UNIAO C/ FLANGES DN 1000</v>
          </cell>
          <cell r="C1670" t="str">
            <v>UN</v>
          </cell>
          <cell r="D1670">
            <v>2787</v>
          </cell>
        </row>
        <row r="1671">
          <cell r="A1671">
            <v>82156</v>
          </cell>
          <cell r="B1671" t="str">
            <v>CURVA 90G F0F0 C/ FLANGES DN 50</v>
          </cell>
          <cell r="C1671" t="str">
            <v>UN</v>
          </cell>
          <cell r="D1671">
            <v>53.34</v>
          </cell>
        </row>
        <row r="1672">
          <cell r="A1672">
            <v>82157</v>
          </cell>
          <cell r="B1672" t="str">
            <v>CURVA 90G F0F0 C/ FLANGES DN 75</v>
          </cell>
          <cell r="C1672" t="str">
            <v>UN</v>
          </cell>
          <cell r="D1672">
            <v>75.41</v>
          </cell>
        </row>
        <row r="1673">
          <cell r="A1673">
            <v>82158</v>
          </cell>
          <cell r="B1673" t="str">
            <v>CURVA 90G F0F0 C/ FLANGES DN 100</v>
          </cell>
          <cell r="C1673" t="str">
            <v>UN</v>
          </cell>
          <cell r="D1673">
            <v>86.64</v>
          </cell>
        </row>
        <row r="1674">
          <cell r="A1674">
            <v>82159</v>
          </cell>
          <cell r="B1674" t="str">
            <v>CURVA 90G F0F0 C/ FLANGES DN 150</v>
          </cell>
          <cell r="C1674" t="str">
            <v>UN</v>
          </cell>
          <cell r="D1674">
            <v>145.69999999999999</v>
          </cell>
        </row>
        <row r="1675">
          <cell r="A1675">
            <v>82160</v>
          </cell>
          <cell r="B1675" t="str">
            <v>CURVA 90G F0F0 C/ FLANGES DN 200</v>
          </cell>
          <cell r="C1675" t="str">
            <v>UN</v>
          </cell>
          <cell r="D1675">
            <v>238</v>
          </cell>
        </row>
        <row r="1676">
          <cell r="A1676">
            <v>82161</v>
          </cell>
          <cell r="B1676" t="str">
            <v>CURVA 90G F0F0 C/ FLANGES DN 250</v>
          </cell>
          <cell r="C1676" t="str">
            <v>UN</v>
          </cell>
          <cell r="D1676">
            <v>362.58</v>
          </cell>
        </row>
        <row r="1677">
          <cell r="A1677">
            <v>82162</v>
          </cell>
          <cell r="B1677" t="str">
            <v>CURVA 90G F0F0 C/ FLANGES DN 300</v>
          </cell>
          <cell r="C1677" t="str">
            <v>UN</v>
          </cell>
          <cell r="D1677">
            <v>617.01</v>
          </cell>
        </row>
        <row r="1678">
          <cell r="A1678">
            <v>82163</v>
          </cell>
          <cell r="B1678" t="str">
            <v>CURVA 90G F0F0 C/ FLANGES DN 350</v>
          </cell>
          <cell r="C1678" t="str">
            <v>UN</v>
          </cell>
          <cell r="D1678">
            <v>1842.26</v>
          </cell>
        </row>
        <row r="1679">
          <cell r="A1679">
            <v>82169</v>
          </cell>
          <cell r="B1679" t="str">
            <v>FILTRO Y F= 250 SI-250 LB. ROSCA NPT/BSP DN 1/4"</v>
          </cell>
          <cell r="C1679" t="str">
            <v>UN</v>
          </cell>
          <cell r="D1679">
            <v>22.38</v>
          </cell>
        </row>
        <row r="1680">
          <cell r="A1680">
            <v>82170</v>
          </cell>
          <cell r="B1680" t="str">
            <v>FILTRO Y F= 250 SI-250 LB. ROSCA NPT/BSP DN 3/8"</v>
          </cell>
          <cell r="C1680" t="str">
            <v>UN</v>
          </cell>
          <cell r="D1680">
            <v>19.82</v>
          </cell>
        </row>
        <row r="1681">
          <cell r="A1681">
            <v>82171</v>
          </cell>
          <cell r="B1681" t="str">
            <v>FILTRO Y F= 250 SI-250 LB. ROSCA NPT/BSP DN 1/2"</v>
          </cell>
          <cell r="C1681" t="str">
            <v>UN</v>
          </cell>
          <cell r="D1681">
            <v>21.34</v>
          </cell>
        </row>
        <row r="1682">
          <cell r="A1682">
            <v>82172</v>
          </cell>
          <cell r="B1682" t="str">
            <v>FILTRO Y F= 250 SI-250 LB. ROSCA NPT/BSP DN 3/4"</v>
          </cell>
          <cell r="C1682" t="str">
            <v>UN</v>
          </cell>
          <cell r="D1682">
            <v>24.39</v>
          </cell>
        </row>
        <row r="1683">
          <cell r="A1683">
            <v>82173</v>
          </cell>
          <cell r="B1683" t="str">
            <v>FILTRO Y F= 250 SI-250 LB. ROSCA NPT/BSP DN 1"</v>
          </cell>
          <cell r="C1683" t="str">
            <v>UN</v>
          </cell>
          <cell r="D1683">
            <v>35.07</v>
          </cell>
        </row>
        <row r="1684">
          <cell r="A1684">
            <v>82174</v>
          </cell>
          <cell r="B1684" t="str">
            <v>FILTRO Y F= 250 SI-250 LB.ROSCA NPT/BSP DN 1 1/4"</v>
          </cell>
          <cell r="C1684" t="str">
            <v>UN</v>
          </cell>
          <cell r="D1684">
            <v>71.66</v>
          </cell>
        </row>
        <row r="1685">
          <cell r="A1685">
            <v>82175</v>
          </cell>
          <cell r="B1685" t="str">
            <v>FILTRO Y F= 250 SI-250 LB. ROSCA NPT/BSP DN 1 1/2"</v>
          </cell>
          <cell r="C1685" t="str">
            <v>UN</v>
          </cell>
          <cell r="D1685">
            <v>86.9</v>
          </cell>
        </row>
        <row r="1686">
          <cell r="A1686">
            <v>82176</v>
          </cell>
          <cell r="B1686" t="str">
            <v>FILTRO Y F= 250 SI-250 LB. ROSCA NPT/BSP DN 2"</v>
          </cell>
          <cell r="C1686" t="str">
            <v>UN</v>
          </cell>
          <cell r="D1686">
            <v>126.54</v>
          </cell>
        </row>
        <row r="1687">
          <cell r="A1687">
            <v>82177</v>
          </cell>
          <cell r="B1687" t="str">
            <v>FILTRO Y L.VERDE LV12 125 LB. AGU DN 2 1/2"ROSCADO</v>
          </cell>
          <cell r="C1687" t="str">
            <v>UN</v>
          </cell>
          <cell r="D1687">
            <v>140.26</v>
          </cell>
        </row>
        <row r="1688">
          <cell r="A1688">
            <v>82178</v>
          </cell>
          <cell r="B1688" t="str">
            <v>FILTRO Y L.VERDE LV12 125 LB. AGU DN 3" ROSCADO</v>
          </cell>
          <cell r="C1688" t="str">
            <v>UN</v>
          </cell>
          <cell r="D1688">
            <v>172.28</v>
          </cell>
        </row>
        <row r="1689">
          <cell r="A1689">
            <v>82179</v>
          </cell>
          <cell r="B1689" t="str">
            <v>FILTRO Y L.VERDE LV12 125 LB. AGU DN 2 1/2"FLANGE.</v>
          </cell>
          <cell r="C1689" t="str">
            <v>UN</v>
          </cell>
          <cell r="D1689">
            <v>190.57</v>
          </cell>
        </row>
        <row r="1690">
          <cell r="A1690">
            <v>82180</v>
          </cell>
          <cell r="B1690" t="str">
            <v>FILTRO Y L.VERDE LV12 125 LB. AGU DN 3" FLANGEADO</v>
          </cell>
          <cell r="C1690" t="str">
            <v>UN</v>
          </cell>
          <cell r="D1690">
            <v>227.16</v>
          </cell>
        </row>
        <row r="1691">
          <cell r="A1691">
            <v>82181</v>
          </cell>
          <cell r="B1691" t="str">
            <v>FILTRO Y L.VERDE LV12 125 LB. AGU DN 4" FLANGEADO</v>
          </cell>
          <cell r="C1691" t="str">
            <v>UN</v>
          </cell>
          <cell r="D1691">
            <v>387.25</v>
          </cell>
        </row>
        <row r="1692">
          <cell r="A1692">
            <v>82182</v>
          </cell>
          <cell r="B1692" t="str">
            <v>FILTRO Y L.VERDE LV12 125 LB. AGU DN 5" FLANGEADO</v>
          </cell>
          <cell r="C1692" t="str">
            <v>UN</v>
          </cell>
          <cell r="D1692">
            <v>495.49</v>
          </cell>
        </row>
        <row r="1693">
          <cell r="A1693">
            <v>82183</v>
          </cell>
          <cell r="B1693" t="str">
            <v>FILTRO Y L.VERDE LV12 125 LB. AGU DN 6" FLANGEADO</v>
          </cell>
          <cell r="C1693" t="str">
            <v>UN</v>
          </cell>
          <cell r="D1693">
            <v>620.51</v>
          </cell>
        </row>
        <row r="1694">
          <cell r="A1694">
            <v>82184</v>
          </cell>
          <cell r="B1694" t="str">
            <v>FILTRO Y L.VERDE LV12 125 LB. AGU DN 8" FLANGEADO</v>
          </cell>
          <cell r="C1694" t="str">
            <v>UN</v>
          </cell>
          <cell r="D1694">
            <v>960.49</v>
          </cell>
        </row>
        <row r="1695">
          <cell r="A1695">
            <v>82185</v>
          </cell>
          <cell r="B1695" t="str">
            <v>FILTRO Y L.VERDE LV12 125 LB. AGU DN 10" FLANGEADO</v>
          </cell>
          <cell r="C1695" t="str">
            <v>UN</v>
          </cell>
          <cell r="D1695">
            <v>1901.16</v>
          </cell>
        </row>
        <row r="1697">
          <cell r="B1697" t="str">
            <v>84000 MATERIAL HIDRAILICO PVC JE</v>
          </cell>
        </row>
        <row r="1699">
          <cell r="A1699">
            <v>84001</v>
          </cell>
          <cell r="B1699" t="str">
            <v>TUBO PVC JE PBA CL 12 DN 50</v>
          </cell>
          <cell r="C1699" t="str">
            <v>M</v>
          </cell>
          <cell r="D1699">
            <v>5.13</v>
          </cell>
        </row>
        <row r="1700">
          <cell r="A1700">
            <v>84002</v>
          </cell>
          <cell r="B1700" t="str">
            <v>TUBO PVC JE PBA CL 12 DN 75</v>
          </cell>
          <cell r="C1700" t="str">
            <v>M</v>
          </cell>
          <cell r="D1700">
            <v>10.56</v>
          </cell>
        </row>
        <row r="1701">
          <cell r="A1701">
            <v>84003</v>
          </cell>
          <cell r="B1701" t="str">
            <v>TUBO PVC JE PBA CL 12 DN 100</v>
          </cell>
          <cell r="C1701" t="str">
            <v>M</v>
          </cell>
          <cell r="D1701">
            <v>17.34</v>
          </cell>
        </row>
        <row r="1702">
          <cell r="A1702">
            <v>84004</v>
          </cell>
          <cell r="B1702" t="str">
            <v>TUBO PVC JE PBA CL 12 DN 150</v>
          </cell>
          <cell r="C1702" t="str">
            <v>M</v>
          </cell>
          <cell r="D1702">
            <v>27.61</v>
          </cell>
        </row>
        <row r="1703">
          <cell r="A1703">
            <v>84005</v>
          </cell>
          <cell r="B1703" t="str">
            <v>TUBO PVC JE PBA CL 12 DN 200</v>
          </cell>
          <cell r="C1703" t="str">
            <v>M</v>
          </cell>
          <cell r="D1703">
            <v>42.85</v>
          </cell>
        </row>
        <row r="1704">
          <cell r="A1704">
            <v>84006</v>
          </cell>
          <cell r="B1704" t="str">
            <v>TUBO PVC JE PBA CL 12 DN 250</v>
          </cell>
          <cell r="C1704" t="str">
            <v>M</v>
          </cell>
          <cell r="D1704">
            <v>67.11</v>
          </cell>
        </row>
        <row r="1705">
          <cell r="A1705">
            <v>84007</v>
          </cell>
          <cell r="B1705" t="str">
            <v>TUBO PVC JE PBA CL 12 DN 300</v>
          </cell>
          <cell r="C1705" t="str">
            <v>M</v>
          </cell>
          <cell r="D1705">
            <v>96.69</v>
          </cell>
        </row>
        <row r="1706">
          <cell r="A1706">
            <v>84008</v>
          </cell>
          <cell r="B1706" t="str">
            <v>TUBO PVC JE PBA CL 15 DN 50</v>
          </cell>
          <cell r="C1706" t="str">
            <v>M</v>
          </cell>
          <cell r="D1706">
            <v>6.17</v>
          </cell>
        </row>
        <row r="1707">
          <cell r="A1707">
            <v>84009</v>
          </cell>
          <cell r="B1707" t="str">
            <v>TUBO PVC JE PBA CL 15 DN 75</v>
          </cell>
          <cell r="C1707" t="str">
            <v>M</v>
          </cell>
          <cell r="D1707">
            <v>12.78</v>
          </cell>
        </row>
        <row r="1708">
          <cell r="A1708">
            <v>84010</v>
          </cell>
          <cell r="B1708" t="str">
            <v>TUBO PVC JE PBA CL 15 DN 100</v>
          </cell>
          <cell r="C1708" t="str">
            <v>M</v>
          </cell>
          <cell r="D1708">
            <v>20.39</v>
          </cell>
        </row>
        <row r="1709">
          <cell r="A1709">
            <v>84011</v>
          </cell>
          <cell r="B1709" t="str">
            <v>TUBO PVC JE PBA CL 15 DN 150</v>
          </cell>
          <cell r="C1709" t="str">
            <v>M</v>
          </cell>
          <cell r="D1709">
            <v>24.46</v>
          </cell>
        </row>
        <row r="1710">
          <cell r="A1710">
            <v>84012</v>
          </cell>
          <cell r="B1710" t="str">
            <v>TUBO PVC JE PBA CL 15 DN 200</v>
          </cell>
          <cell r="C1710" t="str">
            <v>M</v>
          </cell>
          <cell r="D1710">
            <v>38.799999999999997</v>
          </cell>
        </row>
        <row r="1711">
          <cell r="A1711">
            <v>84013</v>
          </cell>
          <cell r="B1711" t="str">
            <v>TUBO PVC JE PBA CL 15 DN 250</v>
          </cell>
          <cell r="C1711" t="str">
            <v>M</v>
          </cell>
          <cell r="D1711">
            <v>61.98</v>
          </cell>
        </row>
        <row r="1712">
          <cell r="A1712">
            <v>84014</v>
          </cell>
          <cell r="B1712" t="str">
            <v>TUBO PVC JE PBA CL 15 DN 300</v>
          </cell>
          <cell r="C1712" t="str">
            <v>M</v>
          </cell>
          <cell r="D1712">
            <v>87.22</v>
          </cell>
        </row>
        <row r="1713">
          <cell r="A1713">
            <v>84015</v>
          </cell>
          <cell r="B1713" t="str">
            <v>TUBO PVC JE PBA CL 20 DN 50</v>
          </cell>
          <cell r="C1713" t="str">
            <v>M</v>
          </cell>
          <cell r="D1713">
            <v>7.67</v>
          </cell>
        </row>
        <row r="1714">
          <cell r="A1714">
            <v>84016</v>
          </cell>
          <cell r="B1714" t="str">
            <v>TUBO PVC JE PBA CL 20 DN 75</v>
          </cell>
          <cell r="C1714" t="str">
            <v>M</v>
          </cell>
          <cell r="D1714">
            <v>15.46</v>
          </cell>
        </row>
        <row r="1715">
          <cell r="A1715">
            <v>84017</v>
          </cell>
          <cell r="B1715" t="str">
            <v>TUBO PVC JE PBA CL 20 DN 100</v>
          </cell>
          <cell r="C1715" t="str">
            <v>M</v>
          </cell>
          <cell r="D1715">
            <v>26.49</v>
          </cell>
        </row>
        <row r="1716">
          <cell r="A1716">
            <v>84018</v>
          </cell>
          <cell r="B1716" t="str">
            <v>TUBO PVC JE PBA CL 20 DN 150</v>
          </cell>
          <cell r="C1716" t="str">
            <v>M</v>
          </cell>
          <cell r="D1716">
            <v>30.64</v>
          </cell>
        </row>
        <row r="1717">
          <cell r="A1717">
            <v>84019</v>
          </cell>
          <cell r="B1717" t="str">
            <v>TUBO PVC JE PBA CL 20 DN 200</v>
          </cell>
          <cell r="C1717" t="str">
            <v>M</v>
          </cell>
          <cell r="D1717">
            <v>47.96</v>
          </cell>
        </row>
        <row r="1718">
          <cell r="A1718">
            <v>84020</v>
          </cell>
          <cell r="B1718" t="str">
            <v>TUBO PVC JE PBA CL 20 DN 250</v>
          </cell>
          <cell r="C1718" t="str">
            <v>M</v>
          </cell>
          <cell r="D1718">
            <v>76.38</v>
          </cell>
        </row>
        <row r="1719">
          <cell r="A1719">
            <v>84021</v>
          </cell>
          <cell r="B1719" t="str">
            <v>TUBO PVC JE PBA CL 20 DN 300</v>
          </cell>
          <cell r="C1719" t="str">
            <v>M</v>
          </cell>
          <cell r="D1719">
            <v>106.67</v>
          </cell>
        </row>
        <row r="1720">
          <cell r="A1720">
            <v>84022</v>
          </cell>
          <cell r="B1720" t="str">
            <v>AD PVC PBA BOLSA ROSCA DN 50</v>
          </cell>
          <cell r="C1720" t="str">
            <v>UN</v>
          </cell>
          <cell r="D1720">
            <v>6.4</v>
          </cell>
        </row>
        <row r="1721">
          <cell r="A1721">
            <v>84023</v>
          </cell>
          <cell r="B1721" t="str">
            <v>AD PVC PBA BOLSA ROSCA DN 75</v>
          </cell>
          <cell r="C1721" t="str">
            <v>UN</v>
          </cell>
          <cell r="D1721">
            <v>13.72</v>
          </cell>
        </row>
        <row r="1722">
          <cell r="A1722">
            <v>84024</v>
          </cell>
          <cell r="B1722" t="str">
            <v>AD PVC PBA BOLSA ROSCA DN 100</v>
          </cell>
          <cell r="C1722" t="str">
            <v>UN</v>
          </cell>
          <cell r="D1722">
            <v>23.33</v>
          </cell>
        </row>
        <row r="1723">
          <cell r="A1723">
            <v>84025</v>
          </cell>
          <cell r="B1723" t="str">
            <v>AD PVC PBA BOLSA ROSCA DN 150</v>
          </cell>
          <cell r="C1723" t="str">
            <v>UN</v>
          </cell>
          <cell r="D1723">
            <v>72.959999999999994</v>
          </cell>
        </row>
        <row r="1724">
          <cell r="A1724">
            <v>84026</v>
          </cell>
          <cell r="B1724" t="str">
            <v>AD PVC PBA BOLSA ROSCA DN 200</v>
          </cell>
          <cell r="C1724" t="str">
            <v>UN</v>
          </cell>
          <cell r="D1724">
            <v>129.69999999999999</v>
          </cell>
        </row>
        <row r="1725">
          <cell r="A1725">
            <v>84027</v>
          </cell>
          <cell r="B1725" t="str">
            <v>AD PVC PBA BOLSA ROSCA DN 250</v>
          </cell>
          <cell r="C1725" t="str">
            <v>UN</v>
          </cell>
          <cell r="D1725">
            <v>257.8</v>
          </cell>
        </row>
        <row r="1726">
          <cell r="A1726">
            <v>84028</v>
          </cell>
          <cell r="B1726" t="str">
            <v>AD PVC PBA BOLSA ROSCA DN 300</v>
          </cell>
          <cell r="C1726" t="str">
            <v>UN</v>
          </cell>
          <cell r="D1726">
            <v>406.75</v>
          </cell>
        </row>
        <row r="1727">
          <cell r="A1727">
            <v>84029</v>
          </cell>
          <cell r="B1727" t="str">
            <v>AD PVC PBA PONTA ROSCA DN 50</v>
          </cell>
          <cell r="C1727" t="str">
            <v>UN</v>
          </cell>
          <cell r="D1727">
            <v>3.63</v>
          </cell>
        </row>
        <row r="1728">
          <cell r="A1728">
            <v>84030</v>
          </cell>
          <cell r="B1728" t="str">
            <v>AD PVC PBA PONTA ROSCA DN 75</v>
          </cell>
          <cell r="C1728" t="str">
            <v>UN</v>
          </cell>
          <cell r="D1728">
            <v>9.8800000000000008</v>
          </cell>
        </row>
        <row r="1729">
          <cell r="A1729">
            <v>84031</v>
          </cell>
          <cell r="B1729" t="str">
            <v>AD PVC PBA PONTA ROSCA DN 100</v>
          </cell>
          <cell r="C1729" t="str">
            <v>UN</v>
          </cell>
          <cell r="D1729">
            <v>17.84</v>
          </cell>
        </row>
        <row r="1730">
          <cell r="A1730">
            <v>84032</v>
          </cell>
          <cell r="B1730" t="str">
            <v>AD PVC PBA PONTA ROSCA DN 150</v>
          </cell>
          <cell r="C1730" t="str">
            <v>UN</v>
          </cell>
          <cell r="D1730">
            <v>46.1</v>
          </cell>
        </row>
        <row r="1731">
          <cell r="A1731">
            <v>84033</v>
          </cell>
          <cell r="B1731" t="str">
            <v>AD PVC PBA PONTA ROSCA DN 200</v>
          </cell>
          <cell r="C1731" t="str">
            <v>UN</v>
          </cell>
          <cell r="D1731">
            <v>95.28</v>
          </cell>
        </row>
        <row r="1732">
          <cell r="A1732">
            <v>84034</v>
          </cell>
          <cell r="B1732" t="str">
            <v>AD PVC PBA PONTA ROSCA DN 250</v>
          </cell>
          <cell r="C1732" t="str">
            <v>UN</v>
          </cell>
          <cell r="D1732">
            <v>184.75</v>
          </cell>
        </row>
        <row r="1733">
          <cell r="A1733">
            <v>84035</v>
          </cell>
          <cell r="B1733" t="str">
            <v>AD PVC PBA PONTA ROSCA DN 300</v>
          </cell>
          <cell r="C1733" t="str">
            <v>UN</v>
          </cell>
          <cell r="D1733">
            <v>347.96</v>
          </cell>
        </row>
        <row r="1734">
          <cell r="A1734">
            <v>84036</v>
          </cell>
          <cell r="B1734" t="str">
            <v>AD PVC PBA/BOLSA F0F0 JE DN 50</v>
          </cell>
          <cell r="C1734" t="str">
            <v>UN</v>
          </cell>
          <cell r="D1734">
            <v>8.9600000000000009</v>
          </cell>
        </row>
        <row r="1735">
          <cell r="A1735">
            <v>84037</v>
          </cell>
          <cell r="B1735" t="str">
            <v>AD PVC PBA/BOLSA F0F0 JE DN 75</v>
          </cell>
          <cell r="C1735" t="str">
            <v>UN</v>
          </cell>
          <cell r="D1735">
            <v>19.71</v>
          </cell>
        </row>
        <row r="1736">
          <cell r="A1736">
            <v>84038</v>
          </cell>
          <cell r="B1736" t="str">
            <v>AD PVC PBA/BOLSA F0F0 JE DN 100</v>
          </cell>
          <cell r="C1736" t="str">
            <v>UN</v>
          </cell>
          <cell r="D1736">
            <v>31.14</v>
          </cell>
        </row>
        <row r="1737">
          <cell r="A1737">
            <v>84039</v>
          </cell>
          <cell r="B1737" t="str">
            <v>AD PVC PBA/BOLSA F0F0 JE DN 150</v>
          </cell>
          <cell r="C1737" t="str">
            <v>UN</v>
          </cell>
          <cell r="D1737">
            <v>77.319999999999993</v>
          </cell>
        </row>
        <row r="1738">
          <cell r="A1738">
            <v>84040</v>
          </cell>
          <cell r="B1738" t="str">
            <v>AD PVC PBA/BOLSA F0F0 JE DN 200</v>
          </cell>
          <cell r="C1738" t="str">
            <v>UN</v>
          </cell>
          <cell r="D1738">
            <v>140.47999999999999</v>
          </cell>
        </row>
        <row r="1739">
          <cell r="A1739">
            <v>84041</v>
          </cell>
          <cell r="B1739" t="str">
            <v>AD PVC PBA/BOLSA F0F0 JE DN 250</v>
          </cell>
          <cell r="C1739" t="str">
            <v>UN</v>
          </cell>
          <cell r="D1739">
            <v>282.88</v>
          </cell>
        </row>
        <row r="1740">
          <cell r="A1740">
            <v>84042</v>
          </cell>
          <cell r="B1740" t="str">
            <v>AD PVC PBA/BOLSA F0F0 JE DN 300</v>
          </cell>
          <cell r="C1740" t="str">
            <v>UN</v>
          </cell>
          <cell r="D1740">
            <v>442.73</v>
          </cell>
        </row>
        <row r="1741">
          <cell r="A1741">
            <v>84043</v>
          </cell>
          <cell r="B1741" t="str">
            <v>AD PVC PBA/LUVA F0C0 JE DN 50</v>
          </cell>
          <cell r="C1741" t="str">
            <v>UN</v>
          </cell>
          <cell r="D1741">
            <v>8.9600000000000009</v>
          </cell>
        </row>
        <row r="1742">
          <cell r="A1742">
            <v>84044</v>
          </cell>
          <cell r="B1742" t="str">
            <v>AD PVC PBA/LUVA F0C0 JE DN 75</v>
          </cell>
          <cell r="C1742" t="str">
            <v>UN</v>
          </cell>
          <cell r="D1742">
            <v>19.71</v>
          </cell>
        </row>
        <row r="1743">
          <cell r="A1743">
            <v>84045</v>
          </cell>
          <cell r="B1743" t="str">
            <v>AD PVC PBA/LUVA F0C0 JE DN 100</v>
          </cell>
          <cell r="C1743" t="str">
            <v>UN</v>
          </cell>
          <cell r="D1743">
            <v>31.14</v>
          </cell>
        </row>
        <row r="1744">
          <cell r="A1744">
            <v>84046</v>
          </cell>
          <cell r="B1744" t="str">
            <v>AD PVC PBA/LUVA F0C0 JE DN 150</v>
          </cell>
          <cell r="C1744" t="str">
            <v>UN</v>
          </cell>
          <cell r="D1744">
            <v>77.319999999999993</v>
          </cell>
        </row>
        <row r="1745">
          <cell r="A1745">
            <v>84047</v>
          </cell>
          <cell r="B1745" t="str">
            <v>AD PVC PBA/LUVA F0C0 JE DN 200</v>
          </cell>
          <cell r="C1745" t="str">
            <v>UN</v>
          </cell>
          <cell r="D1745">
            <v>140.46</v>
          </cell>
        </row>
        <row r="1746">
          <cell r="A1746">
            <v>84048</v>
          </cell>
          <cell r="B1746" t="str">
            <v>AD PVC PBA/LUVA F0C0 JE DN 250</v>
          </cell>
          <cell r="C1746" t="str">
            <v>UN</v>
          </cell>
          <cell r="D1746">
            <v>282.88</v>
          </cell>
        </row>
        <row r="1747">
          <cell r="A1747">
            <v>84049</v>
          </cell>
          <cell r="B1747" t="str">
            <v>AD PVC PBA/LUVA F0C0 JE DN 300</v>
          </cell>
          <cell r="C1747" t="str">
            <v>UN</v>
          </cell>
          <cell r="D1747">
            <v>442.73</v>
          </cell>
        </row>
        <row r="1748">
          <cell r="A1748">
            <v>84050</v>
          </cell>
          <cell r="B1748" t="str">
            <v>AD F0F0/PVC PBA JE DN 50</v>
          </cell>
          <cell r="C1748" t="str">
            <v>UN</v>
          </cell>
          <cell r="D1748">
            <v>23.63</v>
          </cell>
        </row>
        <row r="1749">
          <cell r="A1749">
            <v>84051</v>
          </cell>
          <cell r="B1749" t="str">
            <v>AD F0F0/PVC PBA JE DN 75</v>
          </cell>
          <cell r="C1749" t="str">
            <v>UN</v>
          </cell>
          <cell r="D1749">
            <v>33.43</v>
          </cell>
        </row>
        <row r="1750">
          <cell r="A1750">
            <v>84052</v>
          </cell>
          <cell r="B1750" t="str">
            <v>AD F0F0/PVC PBA JE DN 100</v>
          </cell>
          <cell r="C1750" t="str">
            <v>UN</v>
          </cell>
          <cell r="D1750">
            <v>51.33</v>
          </cell>
        </row>
        <row r="1751">
          <cell r="A1751">
            <v>84053</v>
          </cell>
          <cell r="B1751" t="str">
            <v>AD F0F0/PVC PBA JE DN 150</v>
          </cell>
          <cell r="C1751" t="str">
            <v>UN</v>
          </cell>
          <cell r="D1751">
            <v>111.25</v>
          </cell>
        </row>
        <row r="1752">
          <cell r="A1752">
            <v>84054</v>
          </cell>
          <cell r="B1752" t="str">
            <v>AD F0F0/PVC PBA JE DN 200</v>
          </cell>
          <cell r="C1752" t="str">
            <v>UN</v>
          </cell>
          <cell r="D1752">
            <v>216.17</v>
          </cell>
        </row>
        <row r="1753">
          <cell r="A1753">
            <v>84055</v>
          </cell>
          <cell r="B1753" t="str">
            <v>AD F0F0/PVC PBA JE DN 250</v>
          </cell>
          <cell r="C1753" t="str">
            <v>UN</v>
          </cell>
          <cell r="D1753">
            <v>375.78</v>
          </cell>
        </row>
        <row r="1754">
          <cell r="A1754">
            <v>84056</v>
          </cell>
          <cell r="B1754" t="str">
            <v>AD F0F0/PVC PBA JE DN 300</v>
          </cell>
          <cell r="C1754" t="str">
            <v>UN</v>
          </cell>
          <cell r="D1754">
            <v>497.69</v>
          </cell>
        </row>
        <row r="1755">
          <cell r="A1755">
            <v>84057</v>
          </cell>
          <cell r="B1755" t="str">
            <v>ANEL DE BORRACHA PVC JE PBA DN 50</v>
          </cell>
          <cell r="C1755" t="str">
            <v>UN</v>
          </cell>
          <cell r="D1755">
            <v>1.1399999999999999</v>
          </cell>
        </row>
        <row r="1756">
          <cell r="A1756">
            <v>84058</v>
          </cell>
          <cell r="B1756" t="str">
            <v>ANEL DE BORRACHA PVC JE PBA DN 75</v>
          </cell>
          <cell r="C1756" t="str">
            <v>UN</v>
          </cell>
          <cell r="D1756">
            <v>2.8</v>
          </cell>
        </row>
        <row r="1757">
          <cell r="A1757">
            <v>84059</v>
          </cell>
          <cell r="B1757" t="str">
            <v>ANEL DE BORRACHA PVC JE PBA DN 100</v>
          </cell>
          <cell r="C1757" t="str">
            <v>UN</v>
          </cell>
          <cell r="D1757">
            <v>3.25</v>
          </cell>
        </row>
        <row r="1758">
          <cell r="A1758">
            <v>84060</v>
          </cell>
          <cell r="B1758" t="str">
            <v>ANEL DE BORRACHA PVC JE PBA DN 150</v>
          </cell>
          <cell r="C1758" t="str">
            <v>UN</v>
          </cell>
          <cell r="D1758">
            <v>5.61</v>
          </cell>
        </row>
        <row r="1759">
          <cell r="A1759">
            <v>84061</v>
          </cell>
          <cell r="B1759" t="str">
            <v>ANEL DE BORRACHA PVC JE PBA DN 200</v>
          </cell>
          <cell r="C1759" t="str">
            <v>UN</v>
          </cell>
          <cell r="D1759">
            <v>9.1999999999999993</v>
          </cell>
        </row>
        <row r="1760">
          <cell r="A1760">
            <v>84062</v>
          </cell>
          <cell r="B1760" t="str">
            <v>ANEL DE BORRACHA PVC JE PBA DN 250</v>
          </cell>
          <cell r="C1760" t="str">
            <v>UN</v>
          </cell>
          <cell r="D1760">
            <v>12.81</v>
          </cell>
        </row>
        <row r="1761">
          <cell r="A1761">
            <v>84063</v>
          </cell>
          <cell r="B1761" t="str">
            <v>ANEL DE BORRACHA PVC JE PBA DN 300</v>
          </cell>
          <cell r="C1761" t="str">
            <v>UN</v>
          </cell>
          <cell r="D1761">
            <v>25.41</v>
          </cell>
        </row>
        <row r="1762">
          <cell r="A1762">
            <v>84064</v>
          </cell>
          <cell r="B1762" t="str">
            <v>CAP PVC JE PBA DN 50</v>
          </cell>
          <cell r="C1762" t="str">
            <v>UN</v>
          </cell>
          <cell r="D1762">
            <v>3.8</v>
          </cell>
        </row>
        <row r="1763">
          <cell r="A1763">
            <v>84065</v>
          </cell>
          <cell r="B1763" t="str">
            <v>CAP PVC JE PBA DN 75</v>
          </cell>
          <cell r="C1763" t="str">
            <v>UN</v>
          </cell>
          <cell r="D1763">
            <v>9.3000000000000007</v>
          </cell>
        </row>
        <row r="1764">
          <cell r="A1764">
            <v>84066</v>
          </cell>
          <cell r="B1764" t="str">
            <v>CAP PVC JE PBA DN 100</v>
          </cell>
          <cell r="C1764" t="str">
            <v>UN</v>
          </cell>
          <cell r="D1764">
            <v>17.71</v>
          </cell>
        </row>
        <row r="1765">
          <cell r="A1765">
            <v>84067</v>
          </cell>
          <cell r="B1765" t="str">
            <v>CAP PVC JE PBA DN 150</v>
          </cell>
          <cell r="C1765" t="str">
            <v>UN</v>
          </cell>
          <cell r="D1765">
            <v>184.37</v>
          </cell>
        </row>
        <row r="1766">
          <cell r="A1766">
            <v>84068</v>
          </cell>
          <cell r="B1766" t="str">
            <v>CAP PVC JE PBA DN 200</v>
          </cell>
          <cell r="C1766" t="str">
            <v>UN</v>
          </cell>
          <cell r="D1766">
            <v>259.2</v>
          </cell>
        </row>
        <row r="1767">
          <cell r="A1767">
            <v>84069</v>
          </cell>
          <cell r="B1767" t="str">
            <v>CAP PVC JE PBA DN 250</v>
          </cell>
          <cell r="C1767" t="str">
            <v>UN</v>
          </cell>
          <cell r="D1767">
            <v>456</v>
          </cell>
        </row>
        <row r="1768">
          <cell r="A1768">
            <v>84070</v>
          </cell>
          <cell r="B1768" t="str">
            <v>CAP PVC JE PBA DN 300</v>
          </cell>
          <cell r="C1768" t="str">
            <v>UN</v>
          </cell>
          <cell r="D1768">
            <v>727.48</v>
          </cell>
        </row>
        <row r="1769">
          <cell r="A1769">
            <v>84071</v>
          </cell>
          <cell r="B1769" t="str">
            <v>CRUZETA PVC PBA BBBB JE DN 50</v>
          </cell>
          <cell r="C1769" t="str">
            <v>UN</v>
          </cell>
          <cell r="D1769">
            <v>13.98</v>
          </cell>
        </row>
        <row r="1770">
          <cell r="A1770">
            <v>84072</v>
          </cell>
          <cell r="B1770" t="str">
            <v>CRUZETA PVC PBA BBBB JE DN 75</v>
          </cell>
          <cell r="C1770" t="str">
            <v>UN</v>
          </cell>
          <cell r="D1770">
            <v>32.51</v>
          </cell>
        </row>
        <row r="1771">
          <cell r="A1771">
            <v>84073</v>
          </cell>
          <cell r="B1771" t="str">
            <v>CRUZETA PVC PBA BBBB JE DN 100</v>
          </cell>
          <cell r="C1771" t="str">
            <v>UN</v>
          </cell>
          <cell r="D1771">
            <v>58.3</v>
          </cell>
        </row>
        <row r="1772">
          <cell r="A1772">
            <v>84074</v>
          </cell>
          <cell r="B1772" t="str">
            <v>CRUZETA PVC PBA BBBB JE DN 150</v>
          </cell>
          <cell r="C1772" t="str">
            <v>UN</v>
          </cell>
          <cell r="D1772">
            <v>690.11</v>
          </cell>
        </row>
        <row r="1773">
          <cell r="A1773">
            <v>84075</v>
          </cell>
          <cell r="B1773" t="str">
            <v>CRUZETA PVC PBA BBBB JE DN 200</v>
          </cell>
          <cell r="C1773" t="str">
            <v>UN</v>
          </cell>
          <cell r="D1773">
            <v>1036.08</v>
          </cell>
        </row>
        <row r="1774">
          <cell r="A1774">
            <v>84076</v>
          </cell>
          <cell r="B1774" t="str">
            <v>CRUZETA PVC PBA BBBB JE DN 250</v>
          </cell>
          <cell r="C1774" t="str">
            <v>UN</v>
          </cell>
          <cell r="D1774">
            <v>1823.67</v>
          </cell>
        </row>
        <row r="1775">
          <cell r="A1775">
            <v>84077</v>
          </cell>
          <cell r="B1775" t="str">
            <v>CRUZETA PVC PBA BBBB JE DN 300</v>
          </cell>
          <cell r="C1775" t="str">
            <v>UN</v>
          </cell>
          <cell r="D1775">
            <v>2866.58</v>
          </cell>
        </row>
        <row r="1776">
          <cell r="A1776">
            <v>84078</v>
          </cell>
          <cell r="B1776" t="str">
            <v>CRUZETA PVC PBA BBPP JE DN 50</v>
          </cell>
          <cell r="C1776" t="str">
            <v>UN</v>
          </cell>
          <cell r="D1776">
            <v>32.520000000000003</v>
          </cell>
        </row>
        <row r="1777">
          <cell r="A1777">
            <v>84079</v>
          </cell>
          <cell r="B1777" t="str">
            <v>CRUZETA PVC PBA BBPP JE DN 75</v>
          </cell>
          <cell r="C1777" t="str">
            <v>UN</v>
          </cell>
          <cell r="D1777">
            <v>69.88</v>
          </cell>
        </row>
        <row r="1778">
          <cell r="A1778">
            <v>84080</v>
          </cell>
          <cell r="B1778" t="str">
            <v>CRUZETA PVC PBA BBPP JE DN 100</v>
          </cell>
          <cell r="C1778" t="str">
            <v>UN</v>
          </cell>
          <cell r="D1778">
            <v>119.09</v>
          </cell>
        </row>
        <row r="1779">
          <cell r="A1779">
            <v>84081</v>
          </cell>
          <cell r="B1779" t="str">
            <v>CRUZETA PVC PBA BBPP JE DN 150</v>
          </cell>
          <cell r="C1779" t="str">
            <v>UN</v>
          </cell>
          <cell r="D1779">
            <v>675.1</v>
          </cell>
        </row>
        <row r="1780">
          <cell r="A1780">
            <v>84082</v>
          </cell>
          <cell r="B1780" t="str">
            <v>CRUZETA PVC PBA BBPP JE DN 200</v>
          </cell>
          <cell r="C1780" t="str">
            <v>UN</v>
          </cell>
          <cell r="D1780">
            <v>982.63</v>
          </cell>
        </row>
        <row r="1781">
          <cell r="A1781">
            <v>84083</v>
          </cell>
          <cell r="B1781" t="str">
            <v>CRUZETA PVC PBA BBPP JE DN 250</v>
          </cell>
          <cell r="C1781" t="str">
            <v>UN</v>
          </cell>
          <cell r="D1781">
            <v>1690.48</v>
          </cell>
        </row>
        <row r="1782">
          <cell r="A1782">
            <v>84084</v>
          </cell>
          <cell r="B1782" t="str">
            <v>CRUZETA PVC PBA BBPP JE DN 300</v>
          </cell>
          <cell r="C1782" t="str">
            <v>UN</v>
          </cell>
          <cell r="D1782">
            <v>2362.29</v>
          </cell>
        </row>
        <row r="1783">
          <cell r="A1783">
            <v>84086</v>
          </cell>
          <cell r="B1783" t="str">
            <v>CRUZETA PVC PBA RD BBBB JE DN 75 X 50</v>
          </cell>
          <cell r="C1783" t="str">
            <v>UN</v>
          </cell>
          <cell r="D1783">
            <v>25.27</v>
          </cell>
        </row>
        <row r="1784">
          <cell r="A1784">
            <v>84088</v>
          </cell>
          <cell r="B1784" t="str">
            <v>CRUZETA PVC PBA RD BBBB JE DN 100 X 50</v>
          </cell>
          <cell r="C1784" t="str">
            <v>UN</v>
          </cell>
          <cell r="D1784">
            <v>41.85</v>
          </cell>
        </row>
        <row r="1785">
          <cell r="A1785">
            <v>84089</v>
          </cell>
          <cell r="B1785" t="str">
            <v>CRUZETA PVC PBA RD BBBB JE DN 100 X 75</v>
          </cell>
          <cell r="C1785" t="str">
            <v>UN</v>
          </cell>
          <cell r="D1785">
            <v>49</v>
          </cell>
        </row>
        <row r="1786">
          <cell r="A1786">
            <v>84091</v>
          </cell>
          <cell r="B1786" t="str">
            <v>CRUZETA PVC PBA RD BBBB JE DN 150 X 50</v>
          </cell>
          <cell r="C1786" t="str">
            <v>UN</v>
          </cell>
          <cell r="D1786">
            <v>0</v>
          </cell>
        </row>
        <row r="1787">
          <cell r="A1787">
            <v>84092</v>
          </cell>
          <cell r="B1787" t="str">
            <v>CRUZETA PVC PBA RD BBBB JE DN 150 X 75</v>
          </cell>
          <cell r="C1787" t="str">
            <v>UN</v>
          </cell>
          <cell r="D1787">
            <v>399.92</v>
          </cell>
        </row>
        <row r="1788">
          <cell r="A1788">
            <v>84093</v>
          </cell>
          <cell r="B1788" t="str">
            <v>CRUZETA PVC PBA RD BBBB JE DN 150 X 100</v>
          </cell>
          <cell r="C1788" t="str">
            <v>UN</v>
          </cell>
          <cell r="D1788">
            <v>356.18</v>
          </cell>
        </row>
        <row r="1789">
          <cell r="A1789">
            <v>84095</v>
          </cell>
          <cell r="B1789" t="str">
            <v>CRUZETA PVC PBA RD BBBB JE DN 200 X 100</v>
          </cell>
          <cell r="C1789" t="str">
            <v>UN</v>
          </cell>
          <cell r="D1789">
            <v>692.05</v>
          </cell>
        </row>
        <row r="1790">
          <cell r="A1790">
            <v>84096</v>
          </cell>
          <cell r="B1790" t="str">
            <v>CRUZETA PVC PBA RD BBBB JE DN 200 X 150</v>
          </cell>
          <cell r="C1790" t="str">
            <v>UN</v>
          </cell>
          <cell r="D1790">
            <v>883.39</v>
          </cell>
        </row>
        <row r="1791">
          <cell r="A1791">
            <v>84097</v>
          </cell>
          <cell r="B1791" t="str">
            <v>CRUZETA PVC PBA RD BBBB JE DN 250 X 150</v>
          </cell>
          <cell r="C1791" t="str">
            <v>UN</v>
          </cell>
          <cell r="D1791">
            <v>1255.73</v>
          </cell>
        </row>
        <row r="1792">
          <cell r="A1792">
            <v>84098</v>
          </cell>
          <cell r="B1792" t="str">
            <v>CRUZETA PVC PBA RD BBBB JE DN 250 X 200</v>
          </cell>
          <cell r="C1792" t="str">
            <v>UN</v>
          </cell>
          <cell r="D1792">
            <v>1449.74</v>
          </cell>
        </row>
        <row r="1793">
          <cell r="A1793">
            <v>84099</v>
          </cell>
          <cell r="B1793" t="str">
            <v>CRUZETA PVC PBA RD BBBB JE DN 300 X 150</v>
          </cell>
          <cell r="C1793" t="str">
            <v>UN</v>
          </cell>
          <cell r="D1793">
            <v>1692.49</v>
          </cell>
        </row>
        <row r="1794">
          <cell r="A1794">
            <v>84101</v>
          </cell>
          <cell r="B1794" t="str">
            <v>CRUZETA PVC PBA RD BBBB JE DN 300 X 200</v>
          </cell>
          <cell r="C1794" t="str">
            <v>UN</v>
          </cell>
          <cell r="D1794">
            <v>1888.64</v>
          </cell>
        </row>
        <row r="1795">
          <cell r="A1795">
            <v>84102</v>
          </cell>
          <cell r="B1795" t="str">
            <v>CRUZETA PVC PBA RD BBBB JE DN 300 X 250</v>
          </cell>
          <cell r="C1795" t="str">
            <v>UN</v>
          </cell>
          <cell r="D1795">
            <v>2385.27</v>
          </cell>
        </row>
        <row r="1796">
          <cell r="A1796">
            <v>84103</v>
          </cell>
          <cell r="B1796" t="str">
            <v>CRUZETA PVC PBA RD BBPP JE DN 75 X 50</v>
          </cell>
          <cell r="C1796" t="str">
            <v>UN</v>
          </cell>
          <cell r="D1796">
            <v>53.09</v>
          </cell>
        </row>
        <row r="1797">
          <cell r="A1797">
            <v>84105</v>
          </cell>
          <cell r="B1797" t="str">
            <v>CRUZETA PVC PBA RD BBPP JE DN 100 X 50</v>
          </cell>
          <cell r="C1797" t="str">
            <v>UN</v>
          </cell>
          <cell r="D1797">
            <v>85.52</v>
          </cell>
        </row>
        <row r="1798">
          <cell r="A1798">
            <v>84106</v>
          </cell>
          <cell r="B1798" t="str">
            <v>CRUZETA PVC PBA RD BBPP JE DN 100 X 75</v>
          </cell>
          <cell r="C1798" t="str">
            <v>UN</v>
          </cell>
          <cell r="D1798">
            <v>102.89</v>
          </cell>
        </row>
        <row r="1799">
          <cell r="A1799">
            <v>84108</v>
          </cell>
          <cell r="B1799" t="str">
            <v>CRUZETA PVC PBA RD BBPP JE DN 150 X 50</v>
          </cell>
          <cell r="C1799" t="str">
            <v>UN</v>
          </cell>
          <cell r="D1799">
            <v>0</v>
          </cell>
        </row>
        <row r="1800">
          <cell r="A1800">
            <v>84109</v>
          </cell>
          <cell r="B1800" t="str">
            <v>CRUZETA PVC PBA RD BBPP JE DN 150 X 75</v>
          </cell>
          <cell r="C1800" t="str">
            <v>UN</v>
          </cell>
          <cell r="D1800">
            <v>379.11</v>
          </cell>
        </row>
        <row r="1801">
          <cell r="A1801">
            <v>84110</v>
          </cell>
          <cell r="B1801" t="str">
            <v>CRUZETA PVC PBA RD BBPP JE DN 150 X 100</v>
          </cell>
          <cell r="C1801" t="str">
            <v>UN</v>
          </cell>
          <cell r="D1801">
            <v>325.51</v>
          </cell>
        </row>
        <row r="1802">
          <cell r="A1802">
            <v>84112</v>
          </cell>
          <cell r="B1802" t="str">
            <v>CRUZETA PVC PBA RD BBPP JE DN 200 X 100</v>
          </cell>
          <cell r="C1802" t="str">
            <v>UN</v>
          </cell>
          <cell r="D1802">
            <v>656.3</v>
          </cell>
        </row>
        <row r="1803">
          <cell r="A1803">
            <v>84113</v>
          </cell>
          <cell r="B1803" t="str">
            <v>CRUZETA PVC PBA RD BBPP JE DN 200 X 150</v>
          </cell>
          <cell r="C1803" t="str">
            <v>UN</v>
          </cell>
          <cell r="D1803">
            <v>841.58</v>
          </cell>
        </row>
        <row r="1804">
          <cell r="A1804">
            <v>84114</v>
          </cell>
          <cell r="B1804" t="str">
            <v>CRUZETA PVC PBA RD BBPP JE DN 250 X 100</v>
          </cell>
          <cell r="C1804" t="str">
            <v>UN</v>
          </cell>
          <cell r="D1804">
            <v>0</v>
          </cell>
        </row>
        <row r="1805">
          <cell r="A1805">
            <v>84115</v>
          </cell>
          <cell r="B1805" t="str">
            <v>CRUZETA PVC PBA RD BBPP JE DN 250 X 150</v>
          </cell>
          <cell r="C1805" t="str">
            <v>UN</v>
          </cell>
          <cell r="D1805">
            <v>1174.06</v>
          </cell>
        </row>
        <row r="1806">
          <cell r="A1806">
            <v>84116</v>
          </cell>
          <cell r="B1806" t="str">
            <v>CRUZETA PVC PBA RD BBPP JE DN 250 X 200</v>
          </cell>
          <cell r="C1806" t="str">
            <v>UN</v>
          </cell>
          <cell r="D1806">
            <v>1356.43</v>
          </cell>
        </row>
        <row r="1807">
          <cell r="A1807">
            <v>84117</v>
          </cell>
          <cell r="B1807" t="str">
            <v>CRUZETA PVC PBA RD BBPP JE DN 300 X 150</v>
          </cell>
          <cell r="C1807" t="str">
            <v>UN</v>
          </cell>
          <cell r="D1807">
            <v>1572.81</v>
          </cell>
        </row>
        <row r="1808">
          <cell r="A1808">
            <v>84118</v>
          </cell>
          <cell r="B1808" t="str">
            <v>CRUZETA PVC PBA RD BBPP JE DN 300 X 200</v>
          </cell>
          <cell r="C1808" t="str">
            <v>UN</v>
          </cell>
          <cell r="D1808">
            <v>1755.14</v>
          </cell>
        </row>
        <row r="1809">
          <cell r="A1809">
            <v>84119</v>
          </cell>
          <cell r="B1809" t="str">
            <v>CRUZETA PVC PBA RD BBPP JE DN 300 X 250</v>
          </cell>
          <cell r="C1809" t="str">
            <v>UN</v>
          </cell>
          <cell r="D1809">
            <v>2211.92</v>
          </cell>
        </row>
        <row r="1810">
          <cell r="A1810">
            <v>84120</v>
          </cell>
          <cell r="B1810" t="str">
            <v>CURVA PVC PBA 11G15' PB JE DN 50</v>
          </cell>
          <cell r="C1810" t="str">
            <v>UN</v>
          </cell>
          <cell r="D1810">
            <v>10.71</v>
          </cell>
        </row>
        <row r="1811">
          <cell r="A1811">
            <v>84121</v>
          </cell>
          <cell r="B1811" t="str">
            <v>CURVA PVC PBA 11G15' PB JE DN 75</v>
          </cell>
          <cell r="C1811" t="str">
            <v>UN</v>
          </cell>
          <cell r="D1811">
            <v>32.42</v>
          </cell>
        </row>
        <row r="1812">
          <cell r="A1812">
            <v>84122</v>
          </cell>
          <cell r="B1812" t="str">
            <v>CURVA PVC PBA 11G15' PB JE DN 100</v>
          </cell>
          <cell r="C1812" t="str">
            <v>UN</v>
          </cell>
          <cell r="D1812">
            <v>59.08</v>
          </cell>
        </row>
        <row r="1813">
          <cell r="A1813">
            <v>84123</v>
          </cell>
          <cell r="B1813" t="str">
            <v>CURVA PVC PBA 11G15' PB JE DN 150</v>
          </cell>
          <cell r="C1813" t="str">
            <v>UN</v>
          </cell>
          <cell r="D1813">
            <v>195.28</v>
          </cell>
        </row>
        <row r="1814">
          <cell r="A1814">
            <v>84124</v>
          </cell>
          <cell r="B1814" t="str">
            <v>CURVA PVC PBA 11G15' PB JE DN 200</v>
          </cell>
          <cell r="C1814" t="str">
            <v>UN</v>
          </cell>
          <cell r="D1814">
            <v>372.67</v>
          </cell>
        </row>
        <row r="1815">
          <cell r="A1815">
            <v>84125</v>
          </cell>
          <cell r="B1815" t="str">
            <v>CURVA PVC PBA 11G15' PB JE DN 250</v>
          </cell>
          <cell r="C1815" t="str">
            <v>UN</v>
          </cell>
          <cell r="D1815">
            <v>709.8</v>
          </cell>
        </row>
        <row r="1816">
          <cell r="A1816">
            <v>84126</v>
          </cell>
          <cell r="B1816" t="str">
            <v>CURVA PVC PBA 11G15' PB JE DN 300</v>
          </cell>
          <cell r="C1816" t="str">
            <v>UN</v>
          </cell>
          <cell r="D1816" t="str">
            <v>1 179,41</v>
          </cell>
        </row>
        <row r="1817">
          <cell r="A1817">
            <v>84127</v>
          </cell>
          <cell r="B1817" t="str">
            <v>CURVA PVC PBA 22G30' PB JE DN 50</v>
          </cell>
          <cell r="C1817" t="str">
            <v>UN</v>
          </cell>
          <cell r="D1817">
            <v>11.4</v>
          </cell>
        </row>
        <row r="1818">
          <cell r="A1818">
            <v>84128</v>
          </cell>
          <cell r="B1818" t="str">
            <v>CURVA PVC PBA 22G30' PB JE DN 75</v>
          </cell>
          <cell r="C1818" t="str">
            <v>UN</v>
          </cell>
          <cell r="D1818">
            <v>32.270000000000003</v>
          </cell>
        </row>
        <row r="1819">
          <cell r="A1819">
            <v>84129</v>
          </cell>
          <cell r="B1819" t="str">
            <v>CURVA PVC PBA 22G30' PB JE DN 100</v>
          </cell>
          <cell r="C1819" t="str">
            <v>UN</v>
          </cell>
          <cell r="D1819">
            <v>60.57</v>
          </cell>
        </row>
        <row r="1820">
          <cell r="A1820">
            <v>84130</v>
          </cell>
          <cell r="B1820" t="str">
            <v>CURVA PVC PBA 22G30' PB JE DN 150</v>
          </cell>
          <cell r="C1820" t="str">
            <v>UN</v>
          </cell>
          <cell r="D1820">
            <v>195.28</v>
          </cell>
        </row>
        <row r="1821">
          <cell r="A1821">
            <v>84131</v>
          </cell>
          <cell r="B1821" t="str">
            <v>CURVA PVC PBA 22G30' PB JE DN 200</v>
          </cell>
          <cell r="C1821" t="str">
            <v>UN</v>
          </cell>
          <cell r="D1821">
            <v>374.21</v>
          </cell>
        </row>
        <row r="1822">
          <cell r="A1822">
            <v>84132</v>
          </cell>
          <cell r="B1822" t="str">
            <v>CURVA PVC PBA 22G30' PB JE DN 250</v>
          </cell>
          <cell r="C1822" t="str">
            <v>UN</v>
          </cell>
          <cell r="D1822">
            <v>704.66</v>
          </cell>
        </row>
        <row r="1823">
          <cell r="A1823">
            <v>84133</v>
          </cell>
          <cell r="B1823" t="str">
            <v>CURVA PVC PBA 22G30' PB JE DN 300</v>
          </cell>
          <cell r="C1823" t="str">
            <v>UN</v>
          </cell>
          <cell r="D1823" t="str">
            <v>1 203,50</v>
          </cell>
        </row>
        <row r="1824">
          <cell r="A1824">
            <v>84134</v>
          </cell>
          <cell r="B1824" t="str">
            <v>CURVA PVC PBA 45G PB JE DN 50</v>
          </cell>
          <cell r="C1824" t="str">
            <v>UN</v>
          </cell>
          <cell r="D1824">
            <v>11.26</v>
          </cell>
        </row>
        <row r="1825">
          <cell r="A1825">
            <v>84135</v>
          </cell>
          <cell r="B1825" t="str">
            <v>CURVA PVC PBA 45G PB JE DN 75</v>
          </cell>
          <cell r="C1825" t="str">
            <v>UN</v>
          </cell>
          <cell r="D1825">
            <v>32.71</v>
          </cell>
        </row>
        <row r="1826">
          <cell r="A1826">
            <v>84136</v>
          </cell>
          <cell r="B1826" t="str">
            <v>CURVA PVC PBA 45G PB JE DN 100</v>
          </cell>
          <cell r="C1826" t="str">
            <v>UN</v>
          </cell>
          <cell r="D1826">
            <v>60.85</v>
          </cell>
        </row>
        <row r="1827">
          <cell r="A1827">
            <v>84137</v>
          </cell>
          <cell r="B1827" t="str">
            <v>CURVA PVC PBA 45G PB JE DN 150</v>
          </cell>
          <cell r="C1827" t="str">
            <v>UN</v>
          </cell>
          <cell r="D1827">
            <v>206.43</v>
          </cell>
        </row>
        <row r="1828">
          <cell r="A1828">
            <v>84138</v>
          </cell>
          <cell r="B1828" t="str">
            <v>CURVA PVC PBA 45G PB JE DN 200</v>
          </cell>
          <cell r="C1828" t="str">
            <v>UN</v>
          </cell>
          <cell r="D1828">
            <v>376.25</v>
          </cell>
        </row>
        <row r="1829">
          <cell r="A1829">
            <v>84139</v>
          </cell>
          <cell r="B1829" t="str">
            <v>CURVA PVC PBA 45G PB JE DN 250</v>
          </cell>
          <cell r="C1829" t="str">
            <v>UN</v>
          </cell>
          <cell r="D1829">
            <v>709.2</v>
          </cell>
        </row>
        <row r="1830">
          <cell r="A1830">
            <v>84140</v>
          </cell>
          <cell r="B1830" t="str">
            <v>CURVA PVC PBA 45G PB JE DN 300</v>
          </cell>
          <cell r="C1830" t="str">
            <v>UN</v>
          </cell>
          <cell r="D1830">
            <v>1227.1400000000001</v>
          </cell>
        </row>
        <row r="1831">
          <cell r="A1831">
            <v>84141</v>
          </cell>
          <cell r="B1831" t="str">
            <v>CURVA PVC PBA 90G PB JE DN 50</v>
          </cell>
          <cell r="C1831" t="str">
            <v>UN</v>
          </cell>
          <cell r="D1831">
            <v>14</v>
          </cell>
        </row>
        <row r="1832">
          <cell r="A1832">
            <v>84142</v>
          </cell>
          <cell r="B1832" t="str">
            <v>CURVA PVC PBA 90G PB JE DN 75</v>
          </cell>
          <cell r="C1832" t="str">
            <v>UN</v>
          </cell>
          <cell r="D1832">
            <v>36.4</v>
          </cell>
        </row>
        <row r="1833">
          <cell r="A1833">
            <v>84143</v>
          </cell>
          <cell r="B1833" t="str">
            <v>CURVA PVC PBA 90G PB JE DN 100</v>
          </cell>
          <cell r="C1833" t="str">
            <v>UN</v>
          </cell>
          <cell r="D1833">
            <v>81.98</v>
          </cell>
        </row>
        <row r="1834">
          <cell r="A1834">
            <v>84144</v>
          </cell>
          <cell r="B1834" t="str">
            <v>CURVA PVC PBA 90G PB JE DN 150</v>
          </cell>
          <cell r="C1834" t="str">
            <v>UN</v>
          </cell>
          <cell r="D1834">
            <v>232.33</v>
          </cell>
        </row>
        <row r="1835">
          <cell r="A1835">
            <v>84145</v>
          </cell>
          <cell r="B1835" t="str">
            <v>CURVA 90G PB JE DN 200</v>
          </cell>
          <cell r="C1835" t="str">
            <v>UN</v>
          </cell>
          <cell r="D1835">
            <v>445.32</v>
          </cell>
        </row>
        <row r="1836">
          <cell r="A1836">
            <v>84146</v>
          </cell>
          <cell r="B1836" t="str">
            <v>CURVA PVC PBA 90G PB JE DN 250</v>
          </cell>
          <cell r="C1836" t="str">
            <v>UN</v>
          </cell>
          <cell r="D1836">
            <v>867.46</v>
          </cell>
        </row>
        <row r="1837">
          <cell r="A1837">
            <v>84147</v>
          </cell>
          <cell r="B1837" t="str">
            <v>CURVA PVC PBA 90G PB JE DN 300</v>
          </cell>
          <cell r="C1837" t="str">
            <v>UN</v>
          </cell>
          <cell r="D1837">
            <v>1491.23</v>
          </cell>
        </row>
        <row r="1838">
          <cell r="A1838">
            <v>84148</v>
          </cell>
          <cell r="B1838" t="str">
            <v>EXTREMIDADE PVC PBA BF DN 50</v>
          </cell>
          <cell r="C1838" t="str">
            <v>UN</v>
          </cell>
          <cell r="D1838">
            <v>21.07</v>
          </cell>
        </row>
        <row r="1839">
          <cell r="A1839">
            <v>84149</v>
          </cell>
          <cell r="B1839" t="str">
            <v>EXTREMIDADE PVC PBA BF DN 75</v>
          </cell>
          <cell r="C1839" t="str">
            <v>UN</v>
          </cell>
          <cell r="D1839">
            <v>37.01</v>
          </cell>
        </row>
        <row r="1840">
          <cell r="A1840">
            <v>84150</v>
          </cell>
          <cell r="B1840" t="str">
            <v>EXTREMIDADE PVC PBA BF DN 100</v>
          </cell>
          <cell r="C1840" t="str">
            <v>UN</v>
          </cell>
          <cell r="D1840">
            <v>53.39</v>
          </cell>
        </row>
        <row r="1841">
          <cell r="A1841">
            <v>84151</v>
          </cell>
          <cell r="B1841" t="str">
            <v>EXTREMIDADE PVC PBA BF DN 150</v>
          </cell>
          <cell r="C1841" t="str">
            <v>UN</v>
          </cell>
          <cell r="D1841">
            <v>109.65</v>
          </cell>
        </row>
        <row r="1842">
          <cell r="A1842">
            <v>84152</v>
          </cell>
          <cell r="B1842" t="str">
            <v>EXTREMIDADE PVC PBA BF DN 200</v>
          </cell>
          <cell r="C1842" t="str">
            <v>UN</v>
          </cell>
          <cell r="D1842">
            <v>269.67</v>
          </cell>
        </row>
        <row r="1843">
          <cell r="A1843">
            <v>84153</v>
          </cell>
          <cell r="B1843" t="str">
            <v>EXTREMIDADE PVC PBA BF DN 250</v>
          </cell>
          <cell r="C1843" t="str">
            <v>UN</v>
          </cell>
          <cell r="D1843">
            <v>455.75</v>
          </cell>
        </row>
        <row r="1844">
          <cell r="A1844">
            <v>84154</v>
          </cell>
          <cell r="B1844" t="str">
            <v>EXTREMIDADE PVC PBA BF DN 300</v>
          </cell>
          <cell r="C1844" t="str">
            <v>UN</v>
          </cell>
          <cell r="D1844">
            <v>669.45</v>
          </cell>
        </row>
        <row r="1845">
          <cell r="A1845">
            <v>84155</v>
          </cell>
          <cell r="B1845" t="str">
            <v>EXTREMIDADE PVC PBA PF DN 50</v>
          </cell>
          <cell r="C1845" t="str">
            <v>UN</v>
          </cell>
          <cell r="D1845">
            <v>18.3</v>
          </cell>
        </row>
        <row r="1846">
          <cell r="A1846">
            <v>84156</v>
          </cell>
          <cell r="B1846" t="str">
            <v>EXTREMIDADE PVC PBA  PF DN 75</v>
          </cell>
          <cell r="C1846" t="str">
            <v>UN</v>
          </cell>
          <cell r="D1846">
            <v>31.28</v>
          </cell>
        </row>
        <row r="1847">
          <cell r="A1847">
            <v>84157</v>
          </cell>
          <cell r="B1847" t="str">
            <v>EXTREMIDADE PVC PBA PF DN 100</v>
          </cell>
          <cell r="C1847" t="str">
            <v>UN</v>
          </cell>
          <cell r="D1847">
            <v>44.38</v>
          </cell>
        </row>
        <row r="1848">
          <cell r="A1848">
            <v>84158</v>
          </cell>
          <cell r="B1848" t="str">
            <v>EXTREMIDADE PVC PBA PF DN 150</v>
          </cell>
          <cell r="C1848" t="str">
            <v>UN</v>
          </cell>
          <cell r="D1848">
            <v>94.56</v>
          </cell>
        </row>
        <row r="1849">
          <cell r="A1849">
            <v>84159</v>
          </cell>
          <cell r="B1849" t="str">
            <v>EXTREMIDADE PVC PBA PF DN 200</v>
          </cell>
          <cell r="C1849" t="str">
            <v>UN</v>
          </cell>
          <cell r="D1849">
            <v>242.93</v>
          </cell>
        </row>
        <row r="1850">
          <cell r="A1850">
            <v>84160</v>
          </cell>
          <cell r="B1850" t="str">
            <v>EXTREMIDADE PVC PBA PF DN 250</v>
          </cell>
          <cell r="C1850" t="str">
            <v>UN</v>
          </cell>
          <cell r="D1850">
            <v>389.16</v>
          </cell>
        </row>
        <row r="1851">
          <cell r="A1851">
            <v>84161</v>
          </cell>
          <cell r="B1851" t="str">
            <v>EXTREMIDADE PVC PBA PF DN 300</v>
          </cell>
          <cell r="C1851" t="str">
            <v>UN</v>
          </cell>
          <cell r="D1851">
            <v>562.67999999999995</v>
          </cell>
        </row>
        <row r="1852">
          <cell r="A1852">
            <v>84162</v>
          </cell>
          <cell r="B1852" t="str">
            <v>JUNCAO PVC PBA BBB DN 50</v>
          </cell>
          <cell r="C1852" t="str">
            <v>UN</v>
          </cell>
          <cell r="D1852">
            <v>27.59</v>
          </cell>
        </row>
        <row r="1853">
          <cell r="A1853">
            <v>84163</v>
          </cell>
          <cell r="B1853" t="str">
            <v>JUNCAO PVC PBA BBB DN 75</v>
          </cell>
          <cell r="C1853" t="str">
            <v>UN</v>
          </cell>
          <cell r="D1853">
            <v>137.28</v>
          </cell>
        </row>
        <row r="1854">
          <cell r="A1854">
            <v>84164</v>
          </cell>
          <cell r="B1854" t="str">
            <v>JUNCAO PVC PBA BBB DN 100</v>
          </cell>
          <cell r="C1854" t="str">
            <v>UN</v>
          </cell>
          <cell r="D1854">
            <v>221.59</v>
          </cell>
        </row>
        <row r="1855">
          <cell r="A1855">
            <v>84165</v>
          </cell>
          <cell r="B1855" t="str">
            <v>JUNCAO PVC PBA BBB DN 150</v>
          </cell>
          <cell r="C1855" t="str">
            <v>UN</v>
          </cell>
          <cell r="D1855">
            <v>529.4</v>
          </cell>
        </row>
        <row r="1856">
          <cell r="A1856">
            <v>84166</v>
          </cell>
          <cell r="B1856" t="str">
            <v>JUNCAO PVC PBA BBB DN 200</v>
          </cell>
          <cell r="C1856" t="str">
            <v>UN</v>
          </cell>
          <cell r="D1856">
            <v>887.94</v>
          </cell>
        </row>
        <row r="1857">
          <cell r="A1857">
            <v>84167</v>
          </cell>
          <cell r="B1857" t="str">
            <v>JUNCAO PVC PBA BBB DN 250</v>
          </cell>
          <cell r="C1857" t="str">
            <v>UN</v>
          </cell>
          <cell r="D1857">
            <v>1612.36</v>
          </cell>
        </row>
        <row r="1858">
          <cell r="A1858">
            <v>84168</v>
          </cell>
          <cell r="B1858" t="str">
            <v>JUNCAO PVC PBA BBB DN 300</v>
          </cell>
          <cell r="C1858" t="str">
            <v>UN</v>
          </cell>
          <cell r="D1858">
            <v>2575.3000000000002</v>
          </cell>
        </row>
        <row r="1859">
          <cell r="A1859">
            <v>84169</v>
          </cell>
          <cell r="B1859" t="str">
            <v>JUNCAO PVC PBA BBP DN 50</v>
          </cell>
          <cell r="C1859" t="str">
            <v>UN</v>
          </cell>
          <cell r="D1859">
            <v>24.82</v>
          </cell>
        </row>
        <row r="1860">
          <cell r="A1860">
            <v>84170</v>
          </cell>
          <cell r="B1860" t="str">
            <v>JUNCAO PVC PBA BBP DN 75</v>
          </cell>
          <cell r="C1860" t="str">
            <v>UN</v>
          </cell>
          <cell r="D1860">
            <v>131.55000000000001</v>
          </cell>
        </row>
        <row r="1861">
          <cell r="A1861">
            <v>84171</v>
          </cell>
          <cell r="B1861" t="str">
            <v>JUNCAO PVC PBA BBP DN 100</v>
          </cell>
          <cell r="C1861" t="str">
            <v>UN</v>
          </cell>
          <cell r="D1861">
            <v>212.58</v>
          </cell>
        </row>
        <row r="1862">
          <cell r="A1862">
            <v>84172</v>
          </cell>
          <cell r="B1862" t="str">
            <v>JUNCAO PVC PBA BBP DN 150</v>
          </cell>
          <cell r="C1862" t="str">
            <v>UN</v>
          </cell>
          <cell r="D1862">
            <v>514.32000000000005</v>
          </cell>
        </row>
        <row r="1863">
          <cell r="A1863">
            <v>84173</v>
          </cell>
          <cell r="B1863" t="str">
            <v>JUNCAO PVC PBA BBP DN 200</v>
          </cell>
          <cell r="C1863" t="str">
            <v>UN</v>
          </cell>
          <cell r="D1863">
            <v>849.94</v>
          </cell>
        </row>
        <row r="1864">
          <cell r="A1864">
            <v>84174</v>
          </cell>
          <cell r="B1864" t="str">
            <v>JUNCAO PVC PBA BBP DN 250</v>
          </cell>
          <cell r="C1864" t="str">
            <v>UN</v>
          </cell>
          <cell r="D1864">
            <v>1545.79</v>
          </cell>
        </row>
        <row r="1865">
          <cell r="A1865">
            <v>84175</v>
          </cell>
          <cell r="B1865" t="str">
            <v>JUNCAO PVC PBA BBP DN 300</v>
          </cell>
          <cell r="C1865" t="str">
            <v>UN</v>
          </cell>
          <cell r="D1865">
            <v>2445.94</v>
          </cell>
        </row>
        <row r="1866">
          <cell r="A1866">
            <v>84176</v>
          </cell>
          <cell r="B1866" t="str">
            <v>JUNCAO PVC PBA BPP DN 50</v>
          </cell>
          <cell r="C1866" t="str">
            <v>UN</v>
          </cell>
          <cell r="D1866">
            <v>22.05</v>
          </cell>
        </row>
        <row r="1867">
          <cell r="A1867">
            <v>84177</v>
          </cell>
          <cell r="B1867" t="str">
            <v>JUNCAO PVC PBA BPP DN 75</v>
          </cell>
          <cell r="C1867" t="str">
            <v>UN</v>
          </cell>
          <cell r="D1867">
            <v>125.83</v>
          </cell>
        </row>
        <row r="1868">
          <cell r="A1868">
            <v>84178</v>
          </cell>
          <cell r="B1868" t="str">
            <v>JUNCAO PVC PBA BPP DN 100</v>
          </cell>
          <cell r="C1868" t="str">
            <v>UN</v>
          </cell>
          <cell r="D1868">
            <v>188.3</v>
          </cell>
        </row>
        <row r="1869">
          <cell r="A1869">
            <v>84179</v>
          </cell>
          <cell r="B1869" t="str">
            <v>JUNCAO PVC PBA BPP DN 150</v>
          </cell>
          <cell r="C1869" t="str">
            <v>UN</v>
          </cell>
          <cell r="D1869">
            <v>499.23</v>
          </cell>
        </row>
        <row r="1870">
          <cell r="A1870">
            <v>84180</v>
          </cell>
          <cell r="B1870" t="str">
            <v>JUNCAO PVC PBA BPP DN 200</v>
          </cell>
          <cell r="C1870" t="str">
            <v>UN</v>
          </cell>
          <cell r="D1870">
            <v>834.57</v>
          </cell>
        </row>
        <row r="1871">
          <cell r="A1871">
            <v>84181</v>
          </cell>
          <cell r="B1871" t="str">
            <v>JUNCAO PVC PBA BPP DN 250</v>
          </cell>
          <cell r="C1871" t="str">
            <v>UN</v>
          </cell>
          <cell r="D1871">
            <v>1494.92</v>
          </cell>
        </row>
        <row r="1872">
          <cell r="A1872">
            <v>84182</v>
          </cell>
          <cell r="B1872" t="str">
            <v>JUNCAO PVC PBA BPP DN 300</v>
          </cell>
          <cell r="C1872" t="str">
            <v>UN</v>
          </cell>
          <cell r="D1872">
            <v>2361.69</v>
          </cell>
        </row>
        <row r="1873">
          <cell r="A1873">
            <v>84183</v>
          </cell>
          <cell r="B1873" t="str">
            <v>LUVA DE CORRER PVC PBA DN 50</v>
          </cell>
          <cell r="C1873" t="str">
            <v>UN</v>
          </cell>
          <cell r="D1873">
            <v>6.59</v>
          </cell>
        </row>
        <row r="1874">
          <cell r="A1874">
            <v>84184</v>
          </cell>
          <cell r="B1874" t="str">
            <v>LUVA DE CORRER PVC PBA DN 75</v>
          </cell>
          <cell r="C1874" t="str">
            <v>UN</v>
          </cell>
          <cell r="D1874">
            <v>15.74</v>
          </cell>
        </row>
        <row r="1875">
          <cell r="A1875">
            <v>84185</v>
          </cell>
          <cell r="B1875" t="str">
            <v>LUVA DE CORRER PVC PBA DN 100</v>
          </cell>
          <cell r="C1875" t="str">
            <v>UN</v>
          </cell>
          <cell r="D1875">
            <v>27.84</v>
          </cell>
        </row>
        <row r="1876">
          <cell r="A1876">
            <v>84186</v>
          </cell>
          <cell r="B1876" t="str">
            <v>LUVA DE CORRER PVC PBA DN 150</v>
          </cell>
          <cell r="C1876" t="str">
            <v>UN</v>
          </cell>
          <cell r="D1876">
            <v>78.180000000000007</v>
          </cell>
        </row>
        <row r="1877">
          <cell r="A1877">
            <v>84187</v>
          </cell>
          <cell r="B1877" t="str">
            <v>LUVA DE CORRER PVC PBA DN 200</v>
          </cell>
          <cell r="C1877" t="str">
            <v>UN</v>
          </cell>
          <cell r="D1877">
            <v>148.83000000000001</v>
          </cell>
        </row>
        <row r="1878">
          <cell r="A1878">
            <v>84188</v>
          </cell>
          <cell r="B1878" t="str">
            <v>LUVA DE CORRER PVC PBA DN 250</v>
          </cell>
          <cell r="C1878" t="str">
            <v>UN</v>
          </cell>
          <cell r="D1878">
            <v>286.61</v>
          </cell>
        </row>
        <row r="1879">
          <cell r="A1879">
            <v>84189</v>
          </cell>
          <cell r="B1879" t="str">
            <v>LUVA DE CORRER PVC PBA DN 300</v>
          </cell>
          <cell r="C1879" t="str">
            <v>UN</v>
          </cell>
          <cell r="D1879">
            <v>464.21</v>
          </cell>
        </row>
        <row r="1880">
          <cell r="A1880">
            <v>84190</v>
          </cell>
          <cell r="B1880" t="str">
            <v>LUVA SIMPLES PVC PBA DN 50</v>
          </cell>
          <cell r="C1880" t="str">
            <v>UN</v>
          </cell>
          <cell r="D1880">
            <v>6.77</v>
          </cell>
        </row>
        <row r="1881">
          <cell r="A1881">
            <v>84191</v>
          </cell>
          <cell r="B1881" t="str">
            <v>LUVA SIMPLES PVC PBA DN 75</v>
          </cell>
          <cell r="C1881" t="str">
            <v>UN</v>
          </cell>
          <cell r="D1881">
            <v>15.56</v>
          </cell>
        </row>
        <row r="1882">
          <cell r="A1882">
            <v>84192</v>
          </cell>
          <cell r="B1882" t="str">
            <v>LUVA SIMPLES PVC PBA DN 100</v>
          </cell>
          <cell r="C1882" t="str">
            <v>UN</v>
          </cell>
          <cell r="D1882">
            <v>25.23</v>
          </cell>
        </row>
        <row r="1883">
          <cell r="A1883">
            <v>84193</v>
          </cell>
          <cell r="B1883" t="str">
            <v>LUVA SIMPLES PVC PBA DN 150</v>
          </cell>
          <cell r="C1883" t="str">
            <v>UN</v>
          </cell>
          <cell r="D1883">
            <v>54.77</v>
          </cell>
        </row>
        <row r="1884">
          <cell r="A1884">
            <v>84194</v>
          </cell>
          <cell r="B1884" t="str">
            <v>LUVA SIMPLES PVC PBA DN 200</v>
          </cell>
          <cell r="C1884" t="str">
            <v>UN</v>
          </cell>
          <cell r="D1884">
            <v>121.8</v>
          </cell>
        </row>
        <row r="1885">
          <cell r="A1885">
            <v>84195</v>
          </cell>
          <cell r="B1885" t="str">
            <v>LUVA SIMPLES PVC PBA DN 250</v>
          </cell>
          <cell r="C1885" t="str">
            <v>UN</v>
          </cell>
          <cell r="D1885">
            <v>240.47</v>
          </cell>
        </row>
        <row r="1886">
          <cell r="A1886">
            <v>84196</v>
          </cell>
          <cell r="B1886" t="str">
            <v>LUVA SIMPLES PVC PBA DN 300</v>
          </cell>
          <cell r="C1886" t="str">
            <v>UN</v>
          </cell>
          <cell r="D1886">
            <v>410.09</v>
          </cell>
        </row>
        <row r="1887">
          <cell r="A1887">
            <v>84197</v>
          </cell>
          <cell r="B1887" t="str">
            <v>PLUG PVC PBA DN 50</v>
          </cell>
          <cell r="C1887" t="str">
            <v>UN</v>
          </cell>
          <cell r="D1887">
            <v>5.35</v>
          </cell>
        </row>
        <row r="1888">
          <cell r="A1888">
            <v>84198</v>
          </cell>
          <cell r="B1888" t="str">
            <v>PLUG PVC PBA DN 75</v>
          </cell>
          <cell r="C1888" t="str">
            <v>UN</v>
          </cell>
          <cell r="D1888">
            <v>12.91</v>
          </cell>
        </row>
        <row r="1889">
          <cell r="A1889">
            <v>84199</v>
          </cell>
          <cell r="B1889" t="str">
            <v>PLUG PVC PBA DN 100</v>
          </cell>
          <cell r="C1889" t="str">
            <v>UN</v>
          </cell>
          <cell r="D1889">
            <v>27.58</v>
          </cell>
        </row>
        <row r="1890">
          <cell r="A1890">
            <v>84201</v>
          </cell>
          <cell r="B1890" t="str">
            <v>PLUG PVC PBA DN 150</v>
          </cell>
          <cell r="C1890" t="str">
            <v>UN</v>
          </cell>
          <cell r="D1890">
            <v>166.06</v>
          </cell>
        </row>
        <row r="1891">
          <cell r="A1891">
            <v>84202</v>
          </cell>
          <cell r="B1891" t="str">
            <v>PLUG PVC PBA DN 200</v>
          </cell>
          <cell r="C1891" t="str">
            <v>UN</v>
          </cell>
          <cell r="D1891">
            <v>232.48</v>
          </cell>
        </row>
        <row r="1892">
          <cell r="A1892">
            <v>84203</v>
          </cell>
          <cell r="B1892" t="str">
            <v>PLUG PVC PBA DN 250</v>
          </cell>
          <cell r="C1892" t="str">
            <v>UN</v>
          </cell>
          <cell r="D1892">
            <v>389.41</v>
          </cell>
        </row>
        <row r="1893">
          <cell r="A1893">
            <v>84204</v>
          </cell>
          <cell r="B1893" t="str">
            <v>PLUG PVC PBA DN 300</v>
          </cell>
          <cell r="C1893" t="str">
            <v>UN</v>
          </cell>
          <cell r="D1893">
            <v>620.72</v>
          </cell>
        </row>
        <row r="1894">
          <cell r="A1894">
            <v>84205</v>
          </cell>
          <cell r="B1894" t="str">
            <v>REDUCAO PVC PBA BB DN 75 X 50</v>
          </cell>
          <cell r="C1894" t="str">
            <v>UN</v>
          </cell>
          <cell r="D1894">
            <v>27.63</v>
          </cell>
        </row>
        <row r="1895">
          <cell r="A1895">
            <v>84207</v>
          </cell>
          <cell r="B1895" t="str">
            <v>REDUCAO PVC PBA BB DN 100 X 50</v>
          </cell>
          <cell r="C1895" t="str">
            <v>UN</v>
          </cell>
          <cell r="D1895">
            <v>41.44</v>
          </cell>
        </row>
        <row r="1896">
          <cell r="A1896">
            <v>84208</v>
          </cell>
          <cell r="B1896" t="str">
            <v>REDUCAO PVC PBA BB DN 100 X 75</v>
          </cell>
          <cell r="C1896" t="str">
            <v>UN</v>
          </cell>
          <cell r="D1896">
            <v>52.06</v>
          </cell>
        </row>
        <row r="1897">
          <cell r="A1897">
            <v>84210</v>
          </cell>
          <cell r="B1897" t="str">
            <v>REDUCAO PVC PBA BB DN 150 X 75</v>
          </cell>
          <cell r="C1897" t="str">
            <v>UN</v>
          </cell>
          <cell r="D1897">
            <v>118.43</v>
          </cell>
        </row>
        <row r="1898">
          <cell r="A1898">
            <v>84211</v>
          </cell>
          <cell r="B1898" t="str">
            <v>REDUCAO PVC PBA BB DN 150 X 100</v>
          </cell>
          <cell r="C1898" t="str">
            <v>UN</v>
          </cell>
          <cell r="D1898">
            <v>159.72</v>
          </cell>
        </row>
        <row r="1899">
          <cell r="A1899">
            <v>84213</v>
          </cell>
          <cell r="B1899" t="str">
            <v>REDUCAO PVC PBA BB DN 200 X 100</v>
          </cell>
          <cell r="C1899" t="str">
            <v>UN</v>
          </cell>
          <cell r="D1899">
            <v>232.67</v>
          </cell>
        </row>
        <row r="1900">
          <cell r="A1900">
            <v>84214</v>
          </cell>
          <cell r="B1900" t="str">
            <v>REDUCAO PVC PBA BB DN 200 X 150</v>
          </cell>
          <cell r="C1900" t="str">
            <v>UN</v>
          </cell>
          <cell r="D1900">
            <v>233.88</v>
          </cell>
        </row>
        <row r="1901">
          <cell r="A1901">
            <v>84215</v>
          </cell>
          <cell r="B1901" t="str">
            <v>REDUCAO PVC PBA BB DN 250 X 150</v>
          </cell>
          <cell r="C1901" t="str">
            <v>UN</v>
          </cell>
          <cell r="D1901">
            <v>414.25</v>
          </cell>
        </row>
        <row r="1902">
          <cell r="A1902">
            <v>84216</v>
          </cell>
          <cell r="B1902" t="str">
            <v>REDUCAO PVC PBA BB DN 250 X 200</v>
          </cell>
          <cell r="C1902" t="str">
            <v>UN</v>
          </cell>
          <cell r="D1902">
            <v>449.86</v>
          </cell>
        </row>
        <row r="1903">
          <cell r="A1903">
            <v>84217</v>
          </cell>
          <cell r="B1903" t="str">
            <v>REDUCAO PVC PBA BB DN 300 X 150</v>
          </cell>
          <cell r="C1903" t="str">
            <v>UN</v>
          </cell>
          <cell r="D1903">
            <v>678.1</v>
          </cell>
        </row>
        <row r="1904">
          <cell r="A1904">
            <v>84218</v>
          </cell>
          <cell r="B1904" t="str">
            <v>REDUCAO PVC PBA BB DN 300 X 200</v>
          </cell>
          <cell r="C1904" t="str">
            <v>UN</v>
          </cell>
          <cell r="D1904">
            <v>736.43</v>
          </cell>
        </row>
        <row r="1905">
          <cell r="A1905">
            <v>84219</v>
          </cell>
          <cell r="B1905" t="str">
            <v>REDUCAO PVC PBA BB DN 300 X 250</v>
          </cell>
          <cell r="C1905" t="str">
            <v>UN</v>
          </cell>
          <cell r="D1905">
            <v>810.86</v>
          </cell>
        </row>
        <row r="1906">
          <cell r="A1906">
            <v>84220</v>
          </cell>
          <cell r="B1906" t="str">
            <v>REDUCAO PVC PBA BP DN 75 X 50</v>
          </cell>
          <cell r="C1906" t="str">
            <v>UN</v>
          </cell>
          <cell r="D1906">
            <v>23.55</v>
          </cell>
        </row>
        <row r="1907">
          <cell r="A1907">
            <v>84222</v>
          </cell>
          <cell r="B1907" t="str">
            <v>REDUCAO PVC PBA BP DN 100 X 50</v>
          </cell>
          <cell r="C1907" t="str">
            <v>UN</v>
          </cell>
          <cell r="D1907">
            <v>38.659999999999997</v>
          </cell>
        </row>
        <row r="1908">
          <cell r="A1908">
            <v>84223</v>
          </cell>
          <cell r="B1908" t="str">
            <v>REDUCAO PVC PBA BP DN 100 X 75</v>
          </cell>
          <cell r="C1908" t="str">
            <v>UN</v>
          </cell>
          <cell r="D1908">
            <v>46.33</v>
          </cell>
        </row>
        <row r="1909">
          <cell r="A1909">
            <v>84225</v>
          </cell>
          <cell r="B1909" t="str">
            <v>REDUCAO PVC PBA BP DN 150 X 75</v>
          </cell>
          <cell r="C1909" t="str">
            <v>UN</v>
          </cell>
          <cell r="D1909">
            <v>112.7</v>
          </cell>
        </row>
        <row r="1910">
          <cell r="A1910">
            <v>84226</v>
          </cell>
          <cell r="B1910" t="str">
            <v>REDUCAO PVC PBA BP DN 150 X 100</v>
          </cell>
          <cell r="C1910" t="str">
            <v>UN</v>
          </cell>
          <cell r="D1910">
            <v>99.78</v>
          </cell>
        </row>
        <row r="1911">
          <cell r="A1911">
            <v>84228</v>
          </cell>
          <cell r="B1911" t="str">
            <v>REDUCAO PVC PBA BP DN 200 X 100</v>
          </cell>
          <cell r="C1911" t="str">
            <v>UN</v>
          </cell>
          <cell r="D1911">
            <v>223.66</v>
          </cell>
        </row>
        <row r="1912">
          <cell r="A1912">
            <v>84229</v>
          </cell>
          <cell r="B1912" t="str">
            <v>REDUCAO PVC PBA BP DN 200 X 150</v>
          </cell>
          <cell r="C1912" t="str">
            <v>UN</v>
          </cell>
          <cell r="D1912">
            <v>218.79</v>
          </cell>
        </row>
        <row r="1913">
          <cell r="A1913">
            <v>84230</v>
          </cell>
          <cell r="B1913" t="str">
            <v>REDUCAO PVC PBA BP DN 250 X 150</v>
          </cell>
          <cell r="C1913" t="str">
            <v>UN</v>
          </cell>
          <cell r="D1913">
            <v>399.16</v>
          </cell>
        </row>
        <row r="1914">
          <cell r="A1914">
            <v>84231</v>
          </cell>
          <cell r="B1914" t="str">
            <v>REDUCAO PVC PBA BP DN 250 X 200</v>
          </cell>
          <cell r="C1914" t="str">
            <v>UN</v>
          </cell>
          <cell r="D1914">
            <v>423.12</v>
          </cell>
        </row>
        <row r="1915">
          <cell r="A1915">
            <v>84232</v>
          </cell>
          <cell r="B1915" t="str">
            <v>REDUCAO PVC PBA BP DN 300 X 150</v>
          </cell>
          <cell r="C1915" t="str">
            <v>UN</v>
          </cell>
          <cell r="D1915">
            <v>663.01</v>
          </cell>
        </row>
        <row r="1916">
          <cell r="A1916">
            <v>84233</v>
          </cell>
          <cell r="B1916" t="str">
            <v>REDUCAO PVC PBA BP DN 300 X 200</v>
          </cell>
          <cell r="C1916" t="str">
            <v>UN</v>
          </cell>
          <cell r="D1916">
            <v>709.69</v>
          </cell>
        </row>
        <row r="1917">
          <cell r="A1917">
            <v>84234</v>
          </cell>
          <cell r="B1917" t="str">
            <v>REDUCAO PVC PBA BP DN 300 X 250</v>
          </cell>
          <cell r="C1917" t="str">
            <v>UN</v>
          </cell>
          <cell r="D1917">
            <v>744.28</v>
          </cell>
        </row>
        <row r="1918">
          <cell r="A1918">
            <v>84236</v>
          </cell>
          <cell r="B1918" t="str">
            <v>REDUCAO PVC PBA PB DN 75 X 50</v>
          </cell>
          <cell r="C1918" t="str">
            <v>UN</v>
          </cell>
          <cell r="D1918">
            <v>15.93</v>
          </cell>
        </row>
        <row r="1919">
          <cell r="A1919">
            <v>84238</v>
          </cell>
          <cell r="B1919" t="str">
            <v>REDUCAO PVC PBA PB DN 100 X 50</v>
          </cell>
          <cell r="C1919" t="str">
            <v>UN</v>
          </cell>
          <cell r="D1919">
            <v>28.66</v>
          </cell>
        </row>
        <row r="1920">
          <cell r="A1920">
            <v>84239</v>
          </cell>
          <cell r="B1920" t="str">
            <v>REDUCAO PVC PBA PB DN 100 X 75</v>
          </cell>
          <cell r="C1920" t="str">
            <v>UN</v>
          </cell>
          <cell r="D1920">
            <v>33.94</v>
          </cell>
        </row>
        <row r="1921">
          <cell r="A1921">
            <v>84241</v>
          </cell>
          <cell r="B1921" t="str">
            <v>REDUCAO PVC PBA PB DN 150 X 75</v>
          </cell>
          <cell r="C1921" t="str">
            <v>UN</v>
          </cell>
          <cell r="D1921">
            <v>103.35</v>
          </cell>
        </row>
        <row r="1922">
          <cell r="A1922">
            <v>84242</v>
          </cell>
          <cell r="B1922" t="str">
            <v>REDUCAO PVC PBA PB DN 150 X 100</v>
          </cell>
          <cell r="C1922" t="str">
            <v>UN</v>
          </cell>
          <cell r="D1922">
            <v>93.7</v>
          </cell>
        </row>
        <row r="1923">
          <cell r="A1923">
            <v>84244</v>
          </cell>
          <cell r="B1923" t="str">
            <v>REDUCAO PVC PBA PB DN 200 X 100</v>
          </cell>
          <cell r="C1923" t="str">
            <v>UN</v>
          </cell>
          <cell r="D1923">
            <v>205.95</v>
          </cell>
        </row>
        <row r="1924">
          <cell r="A1924">
            <v>84245</v>
          </cell>
          <cell r="B1924" t="str">
            <v>REDUCAO PVC PBA PB DN 200 X 150</v>
          </cell>
          <cell r="C1924" t="str">
            <v>UN</v>
          </cell>
          <cell r="D1924">
            <v>207.16</v>
          </cell>
        </row>
        <row r="1925">
          <cell r="A1925">
            <v>84246</v>
          </cell>
          <cell r="B1925" t="str">
            <v>REDUCAO PVC PBA PB DN 250 X 100</v>
          </cell>
          <cell r="C1925" t="str">
            <v>UN</v>
          </cell>
          <cell r="D1925">
            <v>0</v>
          </cell>
        </row>
        <row r="1926">
          <cell r="A1926">
            <v>84247</v>
          </cell>
          <cell r="B1926" t="str">
            <v>REDUCAO PVC PBA PB DN 250 X 150</v>
          </cell>
          <cell r="C1926" t="str">
            <v>UN</v>
          </cell>
          <cell r="D1926">
            <v>347.66</v>
          </cell>
        </row>
        <row r="1927">
          <cell r="A1927">
            <v>84248</v>
          </cell>
          <cell r="B1927" t="str">
            <v>REDUCAO PVC PBA PB DN 250 X 200</v>
          </cell>
          <cell r="C1927" t="str">
            <v>UN</v>
          </cell>
          <cell r="D1927">
            <v>383.27</v>
          </cell>
        </row>
        <row r="1928">
          <cell r="A1928">
            <v>84249</v>
          </cell>
          <cell r="B1928" t="str">
            <v>REDUCAO PVC PBA PB DN 300 X 150</v>
          </cell>
          <cell r="C1928" t="str">
            <v>UN</v>
          </cell>
          <cell r="D1928">
            <v>571.34</v>
          </cell>
        </row>
        <row r="1929">
          <cell r="A1929">
            <v>84250</v>
          </cell>
          <cell r="B1929" t="str">
            <v>REDUCAO PVC PBA PB DN 300 X 200</v>
          </cell>
          <cell r="C1929" t="str">
            <v>UN</v>
          </cell>
          <cell r="D1929">
            <v>629.66999999999996</v>
          </cell>
        </row>
        <row r="1930">
          <cell r="A1930">
            <v>84251</v>
          </cell>
          <cell r="B1930" t="str">
            <v>REDUCAO PVC PBA PB DN 300 X 250</v>
          </cell>
          <cell r="C1930" t="str">
            <v>UN</v>
          </cell>
          <cell r="D1930">
            <v>704.1</v>
          </cell>
        </row>
        <row r="1931">
          <cell r="A1931">
            <v>84252</v>
          </cell>
          <cell r="B1931" t="str">
            <v>TE 90G PVC PBA BBB DN 50</v>
          </cell>
          <cell r="C1931" t="str">
            <v>UN</v>
          </cell>
          <cell r="D1931">
            <v>11.48</v>
          </cell>
        </row>
        <row r="1932">
          <cell r="A1932">
            <v>84253</v>
          </cell>
          <cell r="B1932" t="str">
            <v>TE 90G PVC PBA BBB DN 75</v>
          </cell>
          <cell r="C1932" t="str">
            <v>UN</v>
          </cell>
          <cell r="D1932">
            <v>26.86</v>
          </cell>
        </row>
        <row r="1933">
          <cell r="A1933">
            <v>84254</v>
          </cell>
          <cell r="B1933" t="str">
            <v>TE 90G PVC PBA BBB DN 100</v>
          </cell>
          <cell r="C1933" t="str">
            <v>UN</v>
          </cell>
          <cell r="D1933">
            <v>47.96</v>
          </cell>
        </row>
        <row r="1934">
          <cell r="A1934">
            <v>84255</v>
          </cell>
          <cell r="B1934" t="str">
            <v>TE 90G PVC PBA BBB DN 150</v>
          </cell>
          <cell r="C1934" t="str">
            <v>UN</v>
          </cell>
          <cell r="D1934">
            <v>535.1</v>
          </cell>
        </row>
        <row r="1935">
          <cell r="A1935">
            <v>84256</v>
          </cell>
          <cell r="B1935" t="str">
            <v>TE 90G PVC PBA BBB DN 200</v>
          </cell>
          <cell r="C1935" t="str">
            <v>UN</v>
          </cell>
          <cell r="D1935">
            <v>798.11</v>
          </cell>
        </row>
        <row r="1936">
          <cell r="A1936">
            <v>84257</v>
          </cell>
          <cell r="B1936" t="str">
            <v>TE 90G PVC PBA BBB DN 250</v>
          </cell>
          <cell r="C1936" t="str">
            <v>UN</v>
          </cell>
          <cell r="D1936">
            <v>1409.09</v>
          </cell>
        </row>
        <row r="1937">
          <cell r="A1937">
            <v>84258</v>
          </cell>
          <cell r="B1937" t="str">
            <v>TE 90G PVC PBA BBB DN 300</v>
          </cell>
          <cell r="C1937" t="str">
            <v>UN</v>
          </cell>
          <cell r="D1937">
            <v>2156.4899999999998</v>
          </cell>
        </row>
        <row r="1938">
          <cell r="A1938">
            <v>84259</v>
          </cell>
          <cell r="B1938" t="str">
            <v>TE 90G PVC PBA BBP DN 50</v>
          </cell>
          <cell r="C1938" t="str">
            <v>UN</v>
          </cell>
          <cell r="D1938">
            <v>21.61</v>
          </cell>
        </row>
        <row r="1939">
          <cell r="A1939">
            <v>84260</v>
          </cell>
          <cell r="B1939" t="str">
            <v>TE 90G PVC PBA BBP DN 75</v>
          </cell>
          <cell r="C1939" t="str">
            <v>UN</v>
          </cell>
          <cell r="D1939">
            <v>59.91</v>
          </cell>
        </row>
        <row r="1940">
          <cell r="A1940">
            <v>84261</v>
          </cell>
          <cell r="B1940" t="str">
            <v>TE 90G PVC PBA BBP DN 100</v>
          </cell>
          <cell r="C1940" t="str">
            <v>UN</v>
          </cell>
          <cell r="D1940">
            <v>112.99</v>
          </cell>
        </row>
        <row r="1941">
          <cell r="A1941">
            <v>84262</v>
          </cell>
          <cell r="B1941" t="str">
            <v>TE 90G PVC PBA BBP DN 150</v>
          </cell>
          <cell r="C1941" t="str">
            <v>UN</v>
          </cell>
          <cell r="D1941">
            <v>520.01</v>
          </cell>
        </row>
        <row r="1942">
          <cell r="A1942">
            <v>84263</v>
          </cell>
          <cell r="B1942" t="str">
            <v>TE 90G PVC PBA BBP DN 200</v>
          </cell>
          <cell r="C1942" t="str">
            <v>UN</v>
          </cell>
          <cell r="D1942">
            <v>771.39</v>
          </cell>
        </row>
        <row r="1943">
          <cell r="A1943">
            <v>84264</v>
          </cell>
          <cell r="B1943" t="str">
            <v>TE 90G PVC PBA BBP DN 250</v>
          </cell>
          <cell r="C1943" t="str">
            <v>UN</v>
          </cell>
          <cell r="D1943">
            <v>1342.5</v>
          </cell>
        </row>
        <row r="1944">
          <cell r="A1944">
            <v>84265</v>
          </cell>
          <cell r="B1944" t="str">
            <v>TE 90G PVC PBA BBP DN 300</v>
          </cell>
          <cell r="C1944" t="str">
            <v>UN</v>
          </cell>
          <cell r="D1944">
            <v>2024.53</v>
          </cell>
        </row>
        <row r="1945">
          <cell r="A1945">
            <v>84266</v>
          </cell>
          <cell r="B1945" t="str">
            <v>TE 90G PVC PBA BPP DN 50</v>
          </cell>
          <cell r="C1945" t="str">
            <v>UN</v>
          </cell>
          <cell r="D1945">
            <v>18.829999999999998</v>
          </cell>
        </row>
        <row r="1946">
          <cell r="A1946">
            <v>84267</v>
          </cell>
          <cell r="B1946" t="str">
            <v>TE 90G PVC PBA BPP DN 75</v>
          </cell>
          <cell r="C1946" t="str">
            <v>UN</v>
          </cell>
          <cell r="D1946">
            <v>54.18</v>
          </cell>
        </row>
        <row r="1947">
          <cell r="A1947">
            <v>84268</v>
          </cell>
          <cell r="B1947" t="str">
            <v>TE 90G PVC PBA BPP DN 100</v>
          </cell>
          <cell r="C1947" t="str">
            <v>UN</v>
          </cell>
          <cell r="D1947">
            <v>103.97</v>
          </cell>
        </row>
        <row r="1948">
          <cell r="A1948">
            <v>84269</v>
          </cell>
          <cell r="B1948" t="str">
            <v>TE 90G PVC PBA BPP DN 150</v>
          </cell>
          <cell r="C1948" t="str">
            <v>UN</v>
          </cell>
          <cell r="D1948">
            <v>462.88</v>
          </cell>
        </row>
        <row r="1949">
          <cell r="A1949">
            <v>84270</v>
          </cell>
          <cell r="B1949" t="str">
            <v>TE 90G PVC PBA BPP DN 200</v>
          </cell>
          <cell r="C1949" t="str">
            <v>UN</v>
          </cell>
          <cell r="D1949">
            <v>744.66</v>
          </cell>
        </row>
        <row r="1950">
          <cell r="A1950">
            <v>84271</v>
          </cell>
          <cell r="B1950" t="str">
            <v>TE 90G PVC PBA BPP DN 250</v>
          </cell>
          <cell r="C1950" t="str">
            <v>UN</v>
          </cell>
          <cell r="D1950">
            <v>1275.9100000000001</v>
          </cell>
        </row>
        <row r="1951">
          <cell r="A1951">
            <v>84272</v>
          </cell>
          <cell r="B1951" t="str">
            <v>TE 90G PVC PBA BPP DN 300</v>
          </cell>
          <cell r="C1951" t="str">
            <v>UN</v>
          </cell>
          <cell r="D1951">
            <v>2024.53</v>
          </cell>
        </row>
        <row r="1952">
          <cell r="A1952">
            <v>84274</v>
          </cell>
          <cell r="B1952" t="str">
            <v>TE RD 90G PVC PBA BBB DN 75 X 50</v>
          </cell>
          <cell r="C1952" t="str">
            <v>UN</v>
          </cell>
          <cell r="D1952">
            <v>22.72</v>
          </cell>
        </row>
        <row r="1953">
          <cell r="A1953">
            <v>84276</v>
          </cell>
          <cell r="B1953" t="str">
            <v>TE RD 90G PVC PBA BBB DN 100 X 50</v>
          </cell>
          <cell r="C1953" t="str">
            <v>UN</v>
          </cell>
          <cell r="D1953">
            <v>39.43</v>
          </cell>
        </row>
        <row r="1954">
          <cell r="A1954">
            <v>84277</v>
          </cell>
          <cell r="B1954" t="str">
            <v>TE RD 90G PVC PBA BBB DN 100 X 75</v>
          </cell>
          <cell r="C1954" t="str">
            <v>UN</v>
          </cell>
          <cell r="D1954">
            <v>42.85</v>
          </cell>
        </row>
        <row r="1955">
          <cell r="A1955">
            <v>84279</v>
          </cell>
          <cell r="B1955" t="str">
            <v>TE RD 90G PVC PBA BBB DN 150 X 75</v>
          </cell>
          <cell r="C1955" t="str">
            <v>UN</v>
          </cell>
          <cell r="D1955">
            <v>241.44</v>
          </cell>
        </row>
        <row r="1956">
          <cell r="A1956">
            <v>84280</v>
          </cell>
          <cell r="B1956" t="str">
            <v>TE RD 90G PVC PBA BBB DN 150 X 100</v>
          </cell>
          <cell r="C1956" t="str">
            <v>UN</v>
          </cell>
          <cell r="D1956">
            <v>421.7</v>
          </cell>
        </row>
        <row r="1957">
          <cell r="A1957">
            <v>84282</v>
          </cell>
          <cell r="B1957" t="str">
            <v>TE RD 90G PVC PBA BBB DN 200 X 100</v>
          </cell>
          <cell r="C1957" t="str">
            <v>UN</v>
          </cell>
          <cell r="D1957">
            <v>605.79999999999995</v>
          </cell>
        </row>
        <row r="1958">
          <cell r="A1958">
            <v>84283</v>
          </cell>
          <cell r="B1958" t="str">
            <v>TE RD 90G PVC PBA BBB DN 200 X 150</v>
          </cell>
          <cell r="C1958" t="str">
            <v>UN</v>
          </cell>
          <cell r="D1958">
            <v>727.05</v>
          </cell>
        </row>
        <row r="1959">
          <cell r="A1959">
            <v>84285</v>
          </cell>
          <cell r="B1959" t="str">
            <v>TE RD 90G PVC PBA BBB DN 250 X 150</v>
          </cell>
          <cell r="C1959" t="str">
            <v>UN</v>
          </cell>
          <cell r="D1959">
            <v>1098.3499999999999</v>
          </cell>
        </row>
        <row r="1960">
          <cell r="A1960">
            <v>84286</v>
          </cell>
          <cell r="B1960" t="str">
            <v>TE RD 90G PVC PBA BBB DN 250 X 200</v>
          </cell>
          <cell r="C1960" t="str">
            <v>UN</v>
          </cell>
          <cell r="D1960">
            <v>1150.06</v>
          </cell>
        </row>
        <row r="1961">
          <cell r="A1961">
            <v>84287</v>
          </cell>
          <cell r="B1961" t="str">
            <v>TE RD 90G PVC PBA BBB DN 300 X 150</v>
          </cell>
          <cell r="C1961" t="str">
            <v>UN</v>
          </cell>
          <cell r="D1961">
            <v>1540.44</v>
          </cell>
        </row>
        <row r="1962">
          <cell r="A1962">
            <v>84288</v>
          </cell>
          <cell r="B1962" t="str">
            <v>TE RD 90G PVC PBA BBB DN 300 X 200</v>
          </cell>
          <cell r="C1962" t="str">
            <v>UN</v>
          </cell>
          <cell r="D1962">
            <v>1672.66</v>
          </cell>
        </row>
        <row r="1963">
          <cell r="A1963">
            <v>84289</v>
          </cell>
          <cell r="B1963" t="str">
            <v>TE RD 90G PVC PBA BBB DN 300 X 250</v>
          </cell>
          <cell r="C1963" t="str">
            <v>UN</v>
          </cell>
          <cell r="D1963">
            <v>1946.46</v>
          </cell>
        </row>
        <row r="1964">
          <cell r="A1964">
            <v>84290</v>
          </cell>
          <cell r="B1964" t="str">
            <v>TE RD 90G PVC PBA BBP DN 75 X 50</v>
          </cell>
          <cell r="C1964" t="str">
            <v>UN</v>
          </cell>
          <cell r="D1964">
            <v>45.27</v>
          </cell>
        </row>
        <row r="1965">
          <cell r="A1965">
            <v>84292</v>
          </cell>
          <cell r="B1965" t="str">
            <v>TE RD 90G PVC PBA BBP DN 100 X 50</v>
          </cell>
          <cell r="C1965" t="str">
            <v>UN</v>
          </cell>
          <cell r="D1965">
            <v>66.489999999999995</v>
          </cell>
        </row>
        <row r="1966">
          <cell r="A1966">
            <v>84293</v>
          </cell>
          <cell r="B1966" t="str">
            <v>TE RD 90G PVC PBA BBP DN 100 X 75</v>
          </cell>
          <cell r="C1966" t="str">
            <v>UN</v>
          </cell>
          <cell r="D1966">
            <v>96.64</v>
          </cell>
        </row>
        <row r="1967">
          <cell r="A1967">
            <v>84295</v>
          </cell>
          <cell r="B1967" t="str">
            <v>TE RD 90G PVC PBA BBP DN 150 X 75</v>
          </cell>
          <cell r="C1967" t="str">
            <v>UN</v>
          </cell>
          <cell r="D1967">
            <v>226.37</v>
          </cell>
        </row>
        <row r="1968">
          <cell r="A1968">
            <v>84296</v>
          </cell>
          <cell r="B1968" t="str">
            <v>TE RD 90G PVC PBA BBP DN 150 X 100</v>
          </cell>
          <cell r="C1968" t="str">
            <v>UN</v>
          </cell>
          <cell r="D1968">
            <v>406.62</v>
          </cell>
        </row>
        <row r="1969">
          <cell r="A1969">
            <v>84298</v>
          </cell>
          <cell r="B1969" t="str">
            <v>TE RD 90G PVC PBA BBP DN 200 X 100</v>
          </cell>
          <cell r="C1969" t="str">
            <v>UN</v>
          </cell>
          <cell r="D1969">
            <v>579.05999999999995</v>
          </cell>
        </row>
        <row r="1970">
          <cell r="A1970">
            <v>84299</v>
          </cell>
          <cell r="B1970" t="str">
            <v>TE RD 90G PVC PBA BBP DN 200 X 150</v>
          </cell>
          <cell r="C1970" t="str">
            <v>UN</v>
          </cell>
          <cell r="D1970">
            <v>700.33</v>
          </cell>
        </row>
        <row r="1971">
          <cell r="A1971">
            <v>84301</v>
          </cell>
          <cell r="B1971" t="str">
            <v>TE RD 90G PVC PBA BBP DN 250 X 150</v>
          </cell>
          <cell r="C1971" t="str">
            <v>UN</v>
          </cell>
          <cell r="D1971">
            <v>1031.77</v>
          </cell>
        </row>
        <row r="1972">
          <cell r="A1972">
            <v>84302</v>
          </cell>
          <cell r="B1972" t="str">
            <v>TE RD 90G PVC PBA BBP DN 250 X 200</v>
          </cell>
          <cell r="C1972" t="str">
            <v>UN</v>
          </cell>
          <cell r="D1972">
            <v>1083.47</v>
          </cell>
        </row>
        <row r="1973">
          <cell r="A1973">
            <v>84303</v>
          </cell>
          <cell r="B1973" t="str">
            <v>TE RD 90G PVC PBA BBP DN 300 X 150</v>
          </cell>
          <cell r="C1973" t="str">
            <v>UN</v>
          </cell>
          <cell r="D1973">
            <v>1433.68</v>
          </cell>
        </row>
        <row r="1974">
          <cell r="A1974">
            <v>84304</v>
          </cell>
          <cell r="B1974" t="str">
            <v>TE RD 90G PVC PBA BBP DN 300 X 200</v>
          </cell>
          <cell r="C1974" t="str">
            <v>UN</v>
          </cell>
          <cell r="D1974">
            <v>1547.2</v>
          </cell>
        </row>
        <row r="1975">
          <cell r="A1975">
            <v>84305</v>
          </cell>
          <cell r="B1975" t="str">
            <v>TE RD 90G PVC PBA BBP DN 300 X 250</v>
          </cell>
          <cell r="C1975" t="str">
            <v>UN</v>
          </cell>
          <cell r="D1975">
            <v>1839.7</v>
          </cell>
        </row>
        <row r="1976">
          <cell r="A1976">
            <v>84306</v>
          </cell>
          <cell r="B1976" t="str">
            <v>TE RD 90G PVC PBA BPP DN 75 X 50</v>
          </cell>
          <cell r="C1976" t="str">
            <v>UN</v>
          </cell>
          <cell r="D1976">
            <v>42.45</v>
          </cell>
        </row>
        <row r="1977">
          <cell r="A1977">
            <v>84308</v>
          </cell>
          <cell r="B1977" t="str">
            <v>TE RD 90G PVC PBA BPP DN 100 X 50</v>
          </cell>
          <cell r="C1977" t="str">
            <v>UN</v>
          </cell>
          <cell r="D1977">
            <v>63.72</v>
          </cell>
        </row>
        <row r="1978">
          <cell r="A1978">
            <v>84309</v>
          </cell>
          <cell r="B1978" t="str">
            <v>TE RD 90G PVC PBA BPP DN 100 X 75</v>
          </cell>
          <cell r="C1978" t="str">
            <v>UN</v>
          </cell>
          <cell r="D1978">
            <v>90.92</v>
          </cell>
        </row>
        <row r="1979">
          <cell r="A1979">
            <v>84311</v>
          </cell>
          <cell r="B1979" t="str">
            <v>TE RD 90G PVC PBA BPP DN 150 X 75</v>
          </cell>
          <cell r="C1979" t="str">
            <v>UN</v>
          </cell>
          <cell r="D1979">
            <v>220.63</v>
          </cell>
        </row>
        <row r="1980">
          <cell r="A1980">
            <v>84312</v>
          </cell>
          <cell r="B1980" t="str">
            <v>TE RD 90G PVC PBA BPP DN 150 X 100</v>
          </cell>
          <cell r="C1980" t="str">
            <v>UN</v>
          </cell>
          <cell r="D1980">
            <v>397.61</v>
          </cell>
        </row>
        <row r="1981">
          <cell r="A1981">
            <v>84314</v>
          </cell>
          <cell r="B1981" t="str">
            <v>TE RD 90G PVC PBA BPP DN 200 X 100</v>
          </cell>
          <cell r="C1981" t="str">
            <v>UN</v>
          </cell>
          <cell r="D1981">
            <v>570.04999999999995</v>
          </cell>
        </row>
        <row r="1982">
          <cell r="A1982">
            <v>84315</v>
          </cell>
          <cell r="B1982" t="str">
            <v>TE RD 90G PVC PBA BPP DN 200 X 150</v>
          </cell>
          <cell r="C1982" t="str">
            <v>UN</v>
          </cell>
          <cell r="D1982">
            <v>685.24</v>
          </cell>
        </row>
        <row r="1983">
          <cell r="A1983">
            <v>84316</v>
          </cell>
          <cell r="B1983" t="str">
            <v>TE RD 90G PVC PBA BPP DN 250 X 100</v>
          </cell>
          <cell r="C1983" t="str">
            <v>UN</v>
          </cell>
          <cell r="D1983">
            <v>0</v>
          </cell>
        </row>
        <row r="1984">
          <cell r="A1984">
            <v>84317</v>
          </cell>
          <cell r="B1984" t="str">
            <v>TE RD 90G PVC PBA BPP DN 250 X 150</v>
          </cell>
          <cell r="C1984" t="str">
            <v>UN</v>
          </cell>
          <cell r="D1984">
            <v>1016.68</v>
          </cell>
        </row>
        <row r="1985">
          <cell r="A1985">
            <v>84318</v>
          </cell>
          <cell r="B1985" t="str">
            <v>TE RD 90G PVC PBA BPP DN 250 X 200</v>
          </cell>
          <cell r="C1985" t="str">
            <v>UN</v>
          </cell>
          <cell r="D1985">
            <v>1056.74</v>
          </cell>
        </row>
        <row r="1986">
          <cell r="A1986">
            <v>84320</v>
          </cell>
          <cell r="B1986" t="str">
            <v>TE RD 90G PVC PBA BPP DN 300 X 150</v>
          </cell>
          <cell r="C1986" t="str">
            <v>UN</v>
          </cell>
          <cell r="D1986">
            <v>1418.59</v>
          </cell>
        </row>
        <row r="1987">
          <cell r="A1987">
            <v>84321</v>
          </cell>
          <cell r="B1987" t="str">
            <v>TE RD 90G PVC PBA BPP DN 300 X 200</v>
          </cell>
          <cell r="C1987" t="str">
            <v>UN</v>
          </cell>
          <cell r="D1987">
            <v>1520.46</v>
          </cell>
        </row>
        <row r="1988">
          <cell r="A1988">
            <v>84322</v>
          </cell>
          <cell r="B1988" t="str">
            <v>TE RD 90G PVC PBA BPP DN 300 X 250</v>
          </cell>
          <cell r="C1988" t="str">
            <v>UN</v>
          </cell>
          <cell r="D1988">
            <v>1753.11</v>
          </cell>
        </row>
        <row r="1990">
          <cell r="B1990" t="str">
            <v>84400 TUBO PVC JS PBS</v>
          </cell>
        </row>
        <row r="1992">
          <cell r="A1992">
            <v>84401</v>
          </cell>
          <cell r="B1992" t="str">
            <v>TUBO PVC PBS CL 15 DN 150</v>
          </cell>
          <cell r="C1992" t="str">
            <v>M</v>
          </cell>
          <cell r="D1992">
            <v>30.03</v>
          </cell>
        </row>
        <row r="1993">
          <cell r="A1993">
            <v>84402</v>
          </cell>
          <cell r="B1993" t="str">
            <v>TUBO PVC PBS CL 15 DN 200</v>
          </cell>
          <cell r="C1993" t="str">
            <v>M</v>
          </cell>
          <cell r="D1993">
            <v>47.63</v>
          </cell>
        </row>
        <row r="1994">
          <cell r="A1994">
            <v>84403</v>
          </cell>
          <cell r="B1994" t="str">
            <v>TUBO PVC PBS CL 15 DN 250</v>
          </cell>
          <cell r="C1994" t="str">
            <v>M</v>
          </cell>
          <cell r="D1994">
            <v>76.069999999999993</v>
          </cell>
        </row>
        <row r="1995">
          <cell r="A1995">
            <v>84404</v>
          </cell>
          <cell r="B1995" t="str">
            <v>TUBO PVC PBS CL 15 DN 300</v>
          </cell>
          <cell r="C1995" t="str">
            <v>M</v>
          </cell>
          <cell r="D1995">
            <v>107.07</v>
          </cell>
        </row>
        <row r="1996">
          <cell r="A1996">
            <v>84405</v>
          </cell>
          <cell r="B1996" t="str">
            <v>TUBO PVC PBS CL 20 DN 50</v>
          </cell>
          <cell r="C1996" t="str">
            <v>M</v>
          </cell>
          <cell r="D1996">
            <v>5.44</v>
          </cell>
        </row>
        <row r="1997">
          <cell r="A1997">
            <v>84406</v>
          </cell>
          <cell r="B1997" t="str">
            <v>TUBO PVC PBS CL 20 DN 75</v>
          </cell>
          <cell r="C1997" t="str">
            <v>M</v>
          </cell>
          <cell r="D1997">
            <v>10.87</v>
          </cell>
        </row>
        <row r="1998">
          <cell r="A1998">
            <v>84407</v>
          </cell>
          <cell r="B1998" t="str">
            <v>TUBO PVC PBS CL 20 DN 100</v>
          </cell>
          <cell r="C1998" t="str">
            <v>M</v>
          </cell>
          <cell r="D1998">
            <v>18.03</v>
          </cell>
        </row>
        <row r="1999">
          <cell r="A1999">
            <v>84408</v>
          </cell>
          <cell r="B1999" t="str">
            <v>TUBO PVC PBS CL 20 DN 150</v>
          </cell>
          <cell r="C1999" t="str">
            <v>M</v>
          </cell>
          <cell r="D1999">
            <v>38.07</v>
          </cell>
        </row>
        <row r="2000">
          <cell r="A2000">
            <v>84409</v>
          </cell>
          <cell r="B2000" t="str">
            <v>TUBO PVC PBS CL 20 DN 200</v>
          </cell>
          <cell r="C2000" t="str">
            <v>M</v>
          </cell>
          <cell r="D2000">
            <v>59.58</v>
          </cell>
        </row>
        <row r="2001">
          <cell r="A2001">
            <v>84410</v>
          </cell>
          <cell r="B2001" t="str">
            <v>TUBO PVC PBS CL 20 DN 250</v>
          </cell>
          <cell r="C2001" t="str">
            <v>M</v>
          </cell>
          <cell r="D2001">
            <v>94.88</v>
          </cell>
        </row>
        <row r="2002">
          <cell r="A2002">
            <v>84411</v>
          </cell>
          <cell r="B2002" t="str">
            <v>TUBO PVC PBS CL 20 DN 300</v>
          </cell>
          <cell r="C2002" t="str">
            <v>M</v>
          </cell>
          <cell r="D2002">
            <v>132.5</v>
          </cell>
        </row>
        <row r="2003">
          <cell r="A2003">
            <v>84412</v>
          </cell>
          <cell r="B2003" t="str">
            <v>AD PVC PBS/F A BOLSA/ROSCA DN 150</v>
          </cell>
          <cell r="C2003" t="str">
            <v>UN</v>
          </cell>
          <cell r="D2003">
            <v>45.32</v>
          </cell>
        </row>
        <row r="2004">
          <cell r="A2004">
            <v>84413</v>
          </cell>
          <cell r="B2004" t="str">
            <v>AD PVC PBS/F A BOLSA/ROSCA DN 200</v>
          </cell>
          <cell r="C2004" t="str">
            <v>UN</v>
          </cell>
          <cell r="D2004">
            <v>95.64</v>
          </cell>
        </row>
        <row r="2005">
          <cell r="A2005">
            <v>84414</v>
          </cell>
          <cell r="B2005" t="str">
            <v>AD PVC PBS/F A BOLSA/ROSCA DN 250</v>
          </cell>
          <cell r="C2005" t="str">
            <v>UN</v>
          </cell>
          <cell r="D2005">
            <v>157.44</v>
          </cell>
        </row>
        <row r="2006">
          <cell r="A2006">
            <v>84415</v>
          </cell>
          <cell r="B2006" t="str">
            <v>AD PVC PBS/F A BOLSA/ROSCA DN 300</v>
          </cell>
          <cell r="C2006" t="str">
            <v>UN</v>
          </cell>
          <cell r="D2006">
            <v>349.08</v>
          </cell>
        </row>
        <row r="2007">
          <cell r="A2007">
            <v>84416</v>
          </cell>
          <cell r="B2007" t="str">
            <v>AD PVC PBS/F A BOLSA F0F0 JE DN 50</v>
          </cell>
          <cell r="C2007" t="str">
            <v>UN</v>
          </cell>
          <cell r="D2007">
            <v>8.9600000000000009</v>
          </cell>
        </row>
        <row r="2008">
          <cell r="A2008">
            <v>84417</v>
          </cell>
          <cell r="B2008" t="str">
            <v>AD PVC PBS/F A BOLSA F0F0 JE DN 75</v>
          </cell>
          <cell r="C2008" t="str">
            <v>UN</v>
          </cell>
          <cell r="D2008">
            <v>19.71</v>
          </cell>
        </row>
        <row r="2009">
          <cell r="A2009">
            <v>84418</v>
          </cell>
          <cell r="B2009" t="str">
            <v>AD PVC PBS/F A BOLSA F0F0 JE DN 100</v>
          </cell>
          <cell r="C2009" t="str">
            <v>UN</v>
          </cell>
          <cell r="D2009">
            <v>31.14</v>
          </cell>
        </row>
        <row r="2010">
          <cell r="A2010">
            <v>84419</v>
          </cell>
          <cell r="B2010" t="str">
            <v>AD PVC PBS/F A BOLSA F0F0 JE DN 150</v>
          </cell>
          <cell r="C2010" t="str">
            <v>UN</v>
          </cell>
          <cell r="D2010">
            <v>77.319999999999993</v>
          </cell>
        </row>
        <row r="2011">
          <cell r="A2011">
            <v>84420</v>
          </cell>
          <cell r="B2011" t="str">
            <v>AD PVC PBS/F A BOLSA F0F0 JE DN 200</v>
          </cell>
          <cell r="C2011" t="str">
            <v>UN</v>
          </cell>
          <cell r="D2011">
            <v>140.46</v>
          </cell>
        </row>
        <row r="2012">
          <cell r="A2012">
            <v>84421</v>
          </cell>
          <cell r="B2012" t="str">
            <v>AD PVC PBS/F A BOLSA F0F0 JE DN 250</v>
          </cell>
          <cell r="C2012" t="str">
            <v>UN</v>
          </cell>
          <cell r="D2012">
            <v>282.88</v>
          </cell>
        </row>
        <row r="2013">
          <cell r="A2013">
            <v>84422</v>
          </cell>
          <cell r="B2013" t="str">
            <v>AD PVC PBS/F A BOLSA F0F0 JE DN 300</v>
          </cell>
          <cell r="C2013" t="str">
            <v>UN</v>
          </cell>
          <cell r="D2013">
            <v>442.73</v>
          </cell>
        </row>
        <row r="2014">
          <cell r="A2014">
            <v>84423</v>
          </cell>
          <cell r="B2014" t="str">
            <v>AD PVC PBS/F A LUVA F0C0 DN 50</v>
          </cell>
          <cell r="C2014" t="str">
            <v>UN</v>
          </cell>
          <cell r="D2014">
            <v>8.9600000000000009</v>
          </cell>
        </row>
        <row r="2015">
          <cell r="A2015">
            <v>84424</v>
          </cell>
          <cell r="B2015" t="str">
            <v>AD PVC PBS/F A LUVA F0C0 DN 75</v>
          </cell>
          <cell r="C2015" t="str">
            <v>UN</v>
          </cell>
          <cell r="D2015">
            <v>19.71</v>
          </cell>
        </row>
        <row r="2016">
          <cell r="A2016">
            <v>84425</v>
          </cell>
          <cell r="B2016" t="str">
            <v>AD PVC PBS/F A LUVA F0C0 DN 100</v>
          </cell>
          <cell r="C2016" t="str">
            <v>UN</v>
          </cell>
          <cell r="D2016">
            <v>31.14</v>
          </cell>
        </row>
        <row r="2017">
          <cell r="A2017">
            <v>84426</v>
          </cell>
          <cell r="B2017" t="str">
            <v>AD PVC PBS/F A LUVA F0C0 DN 150</v>
          </cell>
          <cell r="C2017" t="str">
            <v>UN</v>
          </cell>
          <cell r="D2017">
            <v>77.319999999999993</v>
          </cell>
        </row>
        <row r="2018">
          <cell r="A2018">
            <v>84427</v>
          </cell>
          <cell r="B2018" t="str">
            <v>AD PVC PBS/F A LUVA F0C0 DN 200</v>
          </cell>
          <cell r="C2018" t="str">
            <v>UN</v>
          </cell>
          <cell r="D2018">
            <v>140.46</v>
          </cell>
        </row>
        <row r="2019">
          <cell r="A2019">
            <v>84428</v>
          </cell>
          <cell r="B2019" t="str">
            <v>AD PVC PBS/F A LUVA F0C0 DN 250</v>
          </cell>
          <cell r="C2019" t="str">
            <v>UN</v>
          </cell>
          <cell r="D2019">
            <v>282.88</v>
          </cell>
        </row>
        <row r="2020">
          <cell r="A2020">
            <v>84429</v>
          </cell>
          <cell r="B2020" t="str">
            <v>AD PVC PBS/F A LUVA F0C0 DN 300</v>
          </cell>
          <cell r="C2020" t="str">
            <v>UN</v>
          </cell>
          <cell r="D2020">
            <v>442.73</v>
          </cell>
        </row>
        <row r="2021">
          <cell r="A2021">
            <v>84430</v>
          </cell>
          <cell r="B2021" t="str">
            <v>CAP P/PVC PBS/F DN 150</v>
          </cell>
          <cell r="C2021" t="str">
            <v>UN</v>
          </cell>
          <cell r="D2021">
            <v>149.97999999999999</v>
          </cell>
        </row>
        <row r="2022">
          <cell r="A2022">
            <v>84431</v>
          </cell>
          <cell r="B2022" t="str">
            <v>CAP P/PVC PBS/F DN 200</v>
          </cell>
          <cell r="C2022" t="str">
            <v>UN</v>
          </cell>
          <cell r="D2022">
            <v>178.44</v>
          </cell>
        </row>
        <row r="2023">
          <cell r="A2023">
            <v>84432</v>
          </cell>
          <cell r="B2023" t="str">
            <v>CAP P/PVC PBS/F DN 250</v>
          </cell>
          <cell r="C2023" t="str">
            <v>UN</v>
          </cell>
          <cell r="D2023">
            <v>270.24</v>
          </cell>
        </row>
        <row r="2024">
          <cell r="A2024">
            <v>84433</v>
          </cell>
          <cell r="B2024" t="str">
            <v>CAP P/PVC PBS/F DN 300</v>
          </cell>
          <cell r="C2024" t="str">
            <v>UN</v>
          </cell>
          <cell r="D2024">
            <v>422.79</v>
          </cell>
        </row>
        <row r="2025">
          <cell r="A2025">
            <v>84434</v>
          </cell>
          <cell r="B2025" t="str">
            <v>CRUZETA PVC PBS/F BBBB DN 150</v>
          </cell>
          <cell r="C2025" t="str">
            <v>UN</v>
          </cell>
          <cell r="D2025">
            <v>576.65</v>
          </cell>
        </row>
        <row r="2026">
          <cell r="A2026">
            <v>84435</v>
          </cell>
          <cell r="B2026" t="str">
            <v>CRUZETA PVC PBS/F BBBB DN 200</v>
          </cell>
          <cell r="C2026" t="str">
            <v>UN</v>
          </cell>
          <cell r="D2026">
            <v>712.86</v>
          </cell>
        </row>
        <row r="2027">
          <cell r="A2027">
            <v>84436</v>
          </cell>
          <cell r="B2027" t="str">
            <v>CRUZETA PVC PBS/F BBBB DN 250</v>
          </cell>
          <cell r="C2027" t="str">
            <v>UN</v>
          </cell>
          <cell r="D2027">
            <v>1080.58</v>
          </cell>
        </row>
        <row r="2028">
          <cell r="A2028">
            <v>84437</v>
          </cell>
          <cell r="B2028" t="str">
            <v>CRUZETA PVC PBS/F BBBB DN 300</v>
          </cell>
          <cell r="C2028" t="str">
            <v>UN</v>
          </cell>
          <cell r="D2028">
            <v>1638.68</v>
          </cell>
        </row>
        <row r="2029">
          <cell r="A2029">
            <v>84438</v>
          </cell>
          <cell r="B2029" t="str">
            <v>CURVA 11G15' PVC PBS/F BB DN 50</v>
          </cell>
          <cell r="C2029" t="str">
            <v>UN</v>
          </cell>
          <cell r="D2029">
            <v>10.71</v>
          </cell>
        </row>
        <row r="2030">
          <cell r="A2030">
            <v>84439</v>
          </cell>
          <cell r="B2030" t="str">
            <v>CURVA 11G15' PVC PBS/F BB DN 75</v>
          </cell>
          <cell r="C2030" t="str">
            <v>UN</v>
          </cell>
          <cell r="D2030">
            <v>32.42</v>
          </cell>
        </row>
        <row r="2031">
          <cell r="A2031">
            <v>84440</v>
          </cell>
          <cell r="B2031" t="str">
            <v>CURVA 11G15' PVC PBS/F BB DN 100</v>
          </cell>
          <cell r="C2031" t="str">
            <v>UN</v>
          </cell>
          <cell r="D2031">
            <v>59.08</v>
          </cell>
        </row>
        <row r="2032">
          <cell r="A2032">
            <v>84441</v>
          </cell>
          <cell r="B2032" t="str">
            <v>CURVA 11G15' PVC PBS/F BB DN 150</v>
          </cell>
          <cell r="C2032" t="str">
            <v>UN</v>
          </cell>
          <cell r="D2032">
            <v>195.28</v>
          </cell>
        </row>
        <row r="2033">
          <cell r="A2033">
            <v>84442</v>
          </cell>
          <cell r="B2033" t="str">
            <v>CURVA 11G15' PVC PBS/F BB DN 200</v>
          </cell>
          <cell r="C2033" t="str">
            <v>UN</v>
          </cell>
          <cell r="D2033">
            <v>372.67</v>
          </cell>
        </row>
        <row r="2034">
          <cell r="A2034">
            <v>84443</v>
          </cell>
          <cell r="B2034" t="str">
            <v>CURVA 11G15' PVC PBS/F BB DN 250</v>
          </cell>
          <cell r="C2034" t="str">
            <v>UN</v>
          </cell>
          <cell r="D2034">
            <v>709.8</v>
          </cell>
        </row>
        <row r="2035">
          <cell r="A2035">
            <v>84444</v>
          </cell>
          <cell r="B2035" t="str">
            <v>CURVA 11G15' PVC PBS/F BB DN 300</v>
          </cell>
          <cell r="C2035" t="str">
            <v>UN</v>
          </cell>
          <cell r="D2035" t="str">
            <v>1 179,41</v>
          </cell>
        </row>
        <row r="2036">
          <cell r="A2036">
            <v>84445</v>
          </cell>
          <cell r="B2036" t="str">
            <v>CURVA 22G30' PVC PBS/F BB DN 50</v>
          </cell>
          <cell r="C2036" t="str">
            <v>UN</v>
          </cell>
          <cell r="D2036">
            <v>11.4</v>
          </cell>
        </row>
        <row r="2037">
          <cell r="A2037">
            <v>84446</v>
          </cell>
          <cell r="B2037" t="str">
            <v>CURVA 22G30' PVC PBS/F BB DN 75</v>
          </cell>
          <cell r="C2037" t="str">
            <v>UN</v>
          </cell>
          <cell r="D2037">
            <v>32.270000000000003</v>
          </cell>
        </row>
        <row r="2038">
          <cell r="A2038">
            <v>84447</v>
          </cell>
          <cell r="B2038" t="str">
            <v>CURVA 22G30' PVC PBS/F BB DN 100</v>
          </cell>
          <cell r="C2038" t="str">
            <v>UN</v>
          </cell>
          <cell r="D2038">
            <v>60.57</v>
          </cell>
        </row>
        <row r="2039">
          <cell r="A2039">
            <v>84448</v>
          </cell>
          <cell r="B2039" t="str">
            <v>CURVA 22G30' PVC PBS/F BB DN 150</v>
          </cell>
          <cell r="C2039" t="str">
            <v>UN</v>
          </cell>
          <cell r="D2039">
            <v>195.28</v>
          </cell>
        </row>
        <row r="2040">
          <cell r="A2040">
            <v>84449</v>
          </cell>
          <cell r="B2040" t="str">
            <v>CURVA 22G30' PVC PBS/F BB DN 200</v>
          </cell>
          <cell r="C2040" t="str">
            <v>UN</v>
          </cell>
          <cell r="D2040">
            <v>374.21</v>
          </cell>
        </row>
        <row r="2041">
          <cell r="A2041">
            <v>84450</v>
          </cell>
          <cell r="B2041" t="str">
            <v>CURVA 22G30' PVC PBS/F BB DN 250</v>
          </cell>
          <cell r="C2041" t="str">
            <v>UN</v>
          </cell>
          <cell r="D2041">
            <v>704.66</v>
          </cell>
        </row>
        <row r="2042">
          <cell r="A2042">
            <v>84451</v>
          </cell>
          <cell r="B2042" t="str">
            <v>CURVA 22G30' PVC PBS/F BB DN 300</v>
          </cell>
          <cell r="C2042" t="str">
            <v>UN</v>
          </cell>
          <cell r="D2042" t="str">
            <v>1 203,50</v>
          </cell>
        </row>
        <row r="2043">
          <cell r="A2043">
            <v>84452</v>
          </cell>
          <cell r="B2043" t="str">
            <v>CURVA 45G PVC PBS/F BB DN 150</v>
          </cell>
          <cell r="C2043" t="str">
            <v>UN</v>
          </cell>
          <cell r="D2043">
            <v>206.43</v>
          </cell>
        </row>
        <row r="2044">
          <cell r="A2044">
            <v>84453</v>
          </cell>
          <cell r="B2044" t="str">
            <v>CURVA 45G PVC PBS/F BB DN 200</v>
          </cell>
          <cell r="C2044" t="str">
            <v>UN</v>
          </cell>
          <cell r="D2044">
            <v>376.25</v>
          </cell>
        </row>
        <row r="2045">
          <cell r="A2045">
            <v>84454</v>
          </cell>
          <cell r="B2045" t="str">
            <v>CURVA 45G PVC PBS/F BB DN 250</v>
          </cell>
          <cell r="C2045" t="str">
            <v>UN</v>
          </cell>
          <cell r="D2045">
            <v>709.2</v>
          </cell>
        </row>
        <row r="2046">
          <cell r="A2046">
            <v>84455</v>
          </cell>
          <cell r="B2046" t="str">
            <v>CURVA 45G PVC PBS/F BB DN 300</v>
          </cell>
          <cell r="C2046" t="str">
            <v>UN</v>
          </cell>
          <cell r="D2046">
            <v>1227.1400000000001</v>
          </cell>
        </row>
        <row r="2047">
          <cell r="A2047">
            <v>84456</v>
          </cell>
          <cell r="B2047" t="str">
            <v>CURVA 90G PVC PBS/F BB DN 150</v>
          </cell>
          <cell r="C2047" t="str">
            <v>UN</v>
          </cell>
          <cell r="D2047">
            <v>258.32</v>
          </cell>
        </row>
        <row r="2048">
          <cell r="A2048">
            <v>84457</v>
          </cell>
          <cell r="B2048" t="str">
            <v>CURVA 90G PVC PBS/F BB DN 200</v>
          </cell>
          <cell r="C2048" t="str">
            <v>UN</v>
          </cell>
          <cell r="D2048">
            <v>445.32</v>
          </cell>
        </row>
        <row r="2049">
          <cell r="A2049">
            <v>84458</v>
          </cell>
          <cell r="B2049" t="str">
            <v>CURVA 90G PVC PBS/F BB DN 250</v>
          </cell>
          <cell r="C2049" t="str">
            <v>UN</v>
          </cell>
          <cell r="D2049">
            <v>867.46</v>
          </cell>
        </row>
        <row r="2050">
          <cell r="A2050">
            <v>84459</v>
          </cell>
          <cell r="B2050" t="str">
            <v>CURVA 90G PVC PBS/F BB DN 300</v>
          </cell>
          <cell r="C2050" t="str">
            <v>UN</v>
          </cell>
          <cell r="D2050">
            <v>1491.23</v>
          </cell>
        </row>
        <row r="2051">
          <cell r="A2051">
            <v>84460</v>
          </cell>
          <cell r="B2051" t="str">
            <v>CURVA 90G PVC PBS/F FF DN 50</v>
          </cell>
          <cell r="C2051" t="str">
            <v>UN</v>
          </cell>
          <cell r="D2051">
            <v>45.89</v>
          </cell>
        </row>
        <row r="2052">
          <cell r="A2052">
            <v>84461</v>
          </cell>
          <cell r="B2052" t="str">
            <v>CURVA 90G PVC PBS/F FF DN 75</v>
          </cell>
          <cell r="C2052" t="str">
            <v>UN</v>
          </cell>
          <cell r="D2052">
            <v>80.55</v>
          </cell>
        </row>
        <row r="2053">
          <cell r="A2053">
            <v>84462</v>
          </cell>
          <cell r="B2053" t="str">
            <v>CURVA 90G PVC PBS/F FF DN 100</v>
          </cell>
          <cell r="C2053" t="str">
            <v>UN</v>
          </cell>
          <cell r="D2053">
            <v>124.43</v>
          </cell>
        </row>
        <row r="2054">
          <cell r="A2054">
            <v>84463</v>
          </cell>
          <cell r="B2054" t="str">
            <v>CURVA 90G PVC PBS/F FF DN 150</v>
          </cell>
          <cell r="C2054" t="str">
            <v>UN</v>
          </cell>
          <cell r="D2054">
            <v>0</v>
          </cell>
        </row>
        <row r="2055">
          <cell r="A2055">
            <v>84464</v>
          </cell>
          <cell r="B2055" t="str">
            <v>CURVA 90G PVC PBS/F FF DN 200</v>
          </cell>
          <cell r="C2055" t="str">
            <v>UN</v>
          </cell>
          <cell r="D2055">
            <v>0</v>
          </cell>
        </row>
        <row r="2056">
          <cell r="A2056">
            <v>84465</v>
          </cell>
          <cell r="B2056" t="str">
            <v>CURVA 90G PVC PBS/F FF DN 250</v>
          </cell>
          <cell r="C2056" t="str">
            <v>UN</v>
          </cell>
          <cell r="D2056">
            <v>0</v>
          </cell>
        </row>
        <row r="2057">
          <cell r="A2057">
            <v>84466</v>
          </cell>
          <cell r="B2057" t="str">
            <v>CURVA 90G PVC PBS/F FF DN 300</v>
          </cell>
          <cell r="C2057" t="str">
            <v>UN</v>
          </cell>
          <cell r="D2057">
            <v>0</v>
          </cell>
        </row>
        <row r="2058">
          <cell r="A2058">
            <v>84467</v>
          </cell>
          <cell r="B2058" t="str">
            <v>LUVA PVC PBS/F DN 150</v>
          </cell>
          <cell r="C2058" t="str">
            <v>UN</v>
          </cell>
          <cell r="D2058">
            <v>52.78</v>
          </cell>
        </row>
        <row r="2059">
          <cell r="A2059">
            <v>84468</v>
          </cell>
          <cell r="B2059" t="str">
            <v>LUVA PVC PBS/F DN 200</v>
          </cell>
          <cell r="C2059" t="str">
            <v>UN</v>
          </cell>
          <cell r="D2059">
            <v>109.62</v>
          </cell>
        </row>
        <row r="2060">
          <cell r="A2060">
            <v>84469</v>
          </cell>
          <cell r="B2060" t="str">
            <v>LUVA PVC PBS/F DN 250</v>
          </cell>
          <cell r="C2060" t="str">
            <v>UN</v>
          </cell>
          <cell r="D2060">
            <v>216.66</v>
          </cell>
        </row>
        <row r="2061">
          <cell r="A2061">
            <v>84470</v>
          </cell>
          <cell r="B2061" t="str">
            <v>LUVA PVC PBS/F DN 300</v>
          </cell>
          <cell r="C2061" t="str">
            <v>UN</v>
          </cell>
          <cell r="D2061">
            <v>371.13</v>
          </cell>
        </row>
        <row r="2062">
          <cell r="A2062">
            <v>84471</v>
          </cell>
          <cell r="B2062" t="str">
            <v>REDUCAO PVC PBS/F BB DN 150 X 75</v>
          </cell>
          <cell r="C2062" t="str">
            <v>UN</v>
          </cell>
          <cell r="D2062">
            <v>57.63</v>
          </cell>
        </row>
        <row r="2063">
          <cell r="A2063">
            <v>84472</v>
          </cell>
          <cell r="B2063" t="str">
            <v>REDUCAO PVC PBS/F BB DN 150 X 100</v>
          </cell>
          <cell r="C2063" t="str">
            <v>UN</v>
          </cell>
          <cell r="D2063">
            <v>33.119999999999997</v>
          </cell>
        </row>
        <row r="2064">
          <cell r="A2064">
            <v>84474</v>
          </cell>
          <cell r="B2064" t="str">
            <v>REDUCAO PVC PBS/F BB DN 200 X 100</v>
          </cell>
          <cell r="C2064" t="str">
            <v>UN</v>
          </cell>
          <cell r="D2064">
            <v>116.99</v>
          </cell>
        </row>
        <row r="2065">
          <cell r="A2065">
            <v>84475</v>
          </cell>
          <cell r="B2065" t="str">
            <v>REDUCAO PVC PBS/F BB DN 200 X 150</v>
          </cell>
          <cell r="C2065" t="str">
            <v>UN</v>
          </cell>
          <cell r="D2065">
            <v>78.69</v>
          </cell>
        </row>
        <row r="2066">
          <cell r="A2066">
            <v>84477</v>
          </cell>
          <cell r="B2066" t="str">
            <v>REDUCAO PVC PBS/F BB DN 250 X 100</v>
          </cell>
          <cell r="C2066" t="str">
            <v>UN</v>
          </cell>
          <cell r="D2066">
            <v>181.86</v>
          </cell>
        </row>
        <row r="2067">
          <cell r="A2067">
            <v>84478</v>
          </cell>
          <cell r="B2067" t="str">
            <v>REDUCAO PVC PBS/F BB DN 250 X 150</v>
          </cell>
          <cell r="C2067" t="str">
            <v>UN</v>
          </cell>
          <cell r="D2067">
            <v>150.63</v>
          </cell>
        </row>
        <row r="2068">
          <cell r="A2068">
            <v>84479</v>
          </cell>
          <cell r="B2068" t="str">
            <v>REDUCAO PVC PBS/F BB DN 250 X 200</v>
          </cell>
          <cell r="C2068" t="str">
            <v>UN</v>
          </cell>
          <cell r="D2068">
            <v>127.7</v>
          </cell>
        </row>
        <row r="2069">
          <cell r="A2069">
            <v>84480</v>
          </cell>
          <cell r="B2069" t="str">
            <v>REDUCAO PVC PBS/F BB DN 300 X 100</v>
          </cell>
          <cell r="C2069" t="str">
            <v>UN</v>
          </cell>
          <cell r="D2069">
            <v>0</v>
          </cell>
        </row>
        <row r="2070">
          <cell r="A2070">
            <v>84481</v>
          </cell>
          <cell r="B2070" t="str">
            <v>REDUCAO PVC PBS/F BB DN 300 X 150</v>
          </cell>
          <cell r="C2070" t="str">
            <v>UN</v>
          </cell>
          <cell r="D2070">
            <v>293.94</v>
          </cell>
        </row>
        <row r="2071">
          <cell r="A2071">
            <v>84482</v>
          </cell>
          <cell r="B2071" t="str">
            <v>REDUCAO PVC PBS/F BB DN 300 X 200</v>
          </cell>
          <cell r="C2071" t="str">
            <v>UN</v>
          </cell>
          <cell r="D2071">
            <v>298.5</v>
          </cell>
        </row>
        <row r="2072">
          <cell r="A2072">
            <v>84483</v>
          </cell>
          <cell r="B2072" t="str">
            <v>REDUCAO PVC PBS/F BB DN 300 X 250</v>
          </cell>
          <cell r="C2072" t="str">
            <v>UN</v>
          </cell>
          <cell r="D2072">
            <v>242.31</v>
          </cell>
        </row>
        <row r="2073">
          <cell r="A2073">
            <v>84484</v>
          </cell>
          <cell r="B2073" t="str">
            <v>TE 90G PVC PBS/F BBB DN 150</v>
          </cell>
          <cell r="C2073" t="str">
            <v>UN</v>
          </cell>
          <cell r="D2073">
            <v>429.97</v>
          </cell>
        </row>
        <row r="2074">
          <cell r="A2074">
            <v>84485</v>
          </cell>
          <cell r="B2074" t="str">
            <v>TE 90G PVC PBS/F BBB DN 200</v>
          </cell>
          <cell r="C2074" t="str">
            <v>UN</v>
          </cell>
          <cell r="D2074">
            <v>560.1</v>
          </cell>
        </row>
        <row r="2075">
          <cell r="A2075">
            <v>84486</v>
          </cell>
          <cell r="B2075" t="str">
            <v>TE 90G PVC PBS/F BBB DN 250</v>
          </cell>
          <cell r="C2075" t="str">
            <v>UN</v>
          </cell>
          <cell r="D2075">
            <v>860.45</v>
          </cell>
        </row>
        <row r="2076">
          <cell r="A2076">
            <v>84487</v>
          </cell>
          <cell r="B2076" t="str">
            <v>TE 90G PVC PBS/F BBB DN 300</v>
          </cell>
          <cell r="C2076" t="str">
            <v>UN</v>
          </cell>
          <cell r="D2076">
            <v>1206.47</v>
          </cell>
        </row>
        <row r="2077">
          <cell r="A2077">
            <v>84488</v>
          </cell>
          <cell r="B2077" t="str">
            <v>TE 90G PVC PBS/F RD BBB DN 150 X 75</v>
          </cell>
          <cell r="C2077" t="str">
            <v>UN</v>
          </cell>
          <cell r="D2077">
            <v>204.54</v>
          </cell>
        </row>
        <row r="2078">
          <cell r="A2078">
            <v>84489</v>
          </cell>
          <cell r="B2078" t="str">
            <v>TE 90G PVC PBS/F RD BBB DN 150 X 100</v>
          </cell>
          <cell r="C2078" t="str">
            <v>UN</v>
          </cell>
          <cell r="D2078">
            <v>339.15</v>
          </cell>
        </row>
        <row r="2079">
          <cell r="A2079">
            <v>84491</v>
          </cell>
          <cell r="B2079" t="str">
            <v>TE 90G PVC PBS/F RD BBB DN 200 X 100</v>
          </cell>
          <cell r="C2079" t="str">
            <v>UN</v>
          </cell>
          <cell r="D2079">
            <v>433.21</v>
          </cell>
        </row>
        <row r="2080">
          <cell r="A2080">
            <v>84492</v>
          </cell>
          <cell r="B2080" t="str">
            <v>TE 90G PVC PBS/F RD BBB DN 200 X 150</v>
          </cell>
          <cell r="C2080" t="str">
            <v>UN</v>
          </cell>
          <cell r="D2080">
            <v>540.14</v>
          </cell>
        </row>
        <row r="2081">
          <cell r="A2081">
            <v>84493</v>
          </cell>
          <cell r="B2081" t="str">
            <v>TE 90G PVC PBS/F RD BBB DN 250 X 100</v>
          </cell>
          <cell r="C2081" t="str">
            <v>UN</v>
          </cell>
          <cell r="D2081">
            <v>560.58000000000004</v>
          </cell>
        </row>
        <row r="2082">
          <cell r="A2082">
            <v>84494</v>
          </cell>
          <cell r="B2082" t="str">
            <v>TE 90G PVC PBS/F RD BBB DN 250 X 150</v>
          </cell>
          <cell r="C2082" t="str">
            <v>UN</v>
          </cell>
          <cell r="D2082">
            <v>696.79</v>
          </cell>
        </row>
        <row r="2083">
          <cell r="A2083">
            <v>84495</v>
          </cell>
          <cell r="B2083" t="str">
            <v>TE 90G PVC PBS/F RD BBB DN 250 X 200</v>
          </cell>
          <cell r="C2083" t="str">
            <v>UN</v>
          </cell>
          <cell r="D2083">
            <v>0</v>
          </cell>
        </row>
        <row r="2084">
          <cell r="A2084">
            <v>84496</v>
          </cell>
          <cell r="B2084" t="str">
            <v>TE 90G PVC PBS/F RD BBB DN 300 X 150</v>
          </cell>
          <cell r="C2084" t="str">
            <v>UN</v>
          </cell>
          <cell r="D2084">
            <v>879.83</v>
          </cell>
        </row>
        <row r="2085">
          <cell r="A2085">
            <v>84497</v>
          </cell>
          <cell r="B2085" t="str">
            <v>TE 90G PVC PBS/F RD BBB DN 300 X 200</v>
          </cell>
          <cell r="C2085" t="str">
            <v>UN</v>
          </cell>
          <cell r="D2085">
            <v>951.15</v>
          </cell>
        </row>
        <row r="2087">
          <cell r="B2087" t="str">
            <v>84500  TUBO PVC DEF0F0</v>
          </cell>
        </row>
        <row r="2089">
          <cell r="A2089">
            <v>84501</v>
          </cell>
          <cell r="B2089" t="str">
            <v>TUBO PVC DEF0F0 DN 100</v>
          </cell>
          <cell r="C2089" t="str">
            <v>M</v>
          </cell>
          <cell r="D2089">
            <v>17.809999999999999</v>
          </cell>
        </row>
        <row r="2090">
          <cell r="A2090">
            <v>84502</v>
          </cell>
          <cell r="B2090" t="str">
            <v>TUBO PVC DEF0F0 DN 150</v>
          </cell>
          <cell r="C2090" t="str">
            <v>M</v>
          </cell>
          <cell r="D2090">
            <v>34.14</v>
          </cell>
        </row>
        <row r="2091">
          <cell r="A2091">
            <v>84503</v>
          </cell>
          <cell r="B2091" t="str">
            <v>TUBO PVC DEF0F0 DN 200</v>
          </cell>
          <cell r="C2091" t="str">
            <v>M</v>
          </cell>
          <cell r="D2091">
            <v>63.08</v>
          </cell>
        </row>
        <row r="2092">
          <cell r="A2092">
            <v>84504</v>
          </cell>
          <cell r="B2092" t="str">
            <v>TUBO PVC DEF0F0 DN 250</v>
          </cell>
          <cell r="C2092" t="str">
            <v>M</v>
          </cell>
          <cell r="D2092">
            <v>98.02</v>
          </cell>
        </row>
        <row r="2093">
          <cell r="A2093">
            <v>84505</v>
          </cell>
          <cell r="B2093" t="str">
            <v>TUBO PVC DEF0F0 DN 300</v>
          </cell>
          <cell r="C2093" t="str">
            <v>M</v>
          </cell>
          <cell r="D2093">
            <v>135.25</v>
          </cell>
        </row>
        <row r="2094">
          <cell r="A2094">
            <v>84506</v>
          </cell>
          <cell r="B2094" t="str">
            <v>ANEL DE BORRACHA P/T PVC DEF0F0 DN 100</v>
          </cell>
          <cell r="C2094" t="str">
            <v>UN</v>
          </cell>
          <cell r="D2094">
            <v>2.29</v>
          </cell>
        </row>
        <row r="2095">
          <cell r="A2095">
            <v>84507</v>
          </cell>
          <cell r="B2095" t="str">
            <v>ANEL DE BORRACHA P/T PVC DEF0F0 DN 150</v>
          </cell>
          <cell r="C2095" t="str">
            <v>UN</v>
          </cell>
          <cell r="D2095">
            <v>3.28</v>
          </cell>
        </row>
        <row r="2096">
          <cell r="A2096">
            <v>84508</v>
          </cell>
          <cell r="B2096" t="str">
            <v>ANEL DE BORRACHA P/T PVC DEF0F0 DN 200</v>
          </cell>
          <cell r="C2096" t="str">
            <v>UN</v>
          </cell>
          <cell r="D2096">
            <v>6.5</v>
          </cell>
        </row>
        <row r="2097">
          <cell r="A2097">
            <v>84509</v>
          </cell>
          <cell r="B2097" t="str">
            <v>ANEL DE BORRACHA P/T PVC DEF0F0 DN 250</v>
          </cell>
          <cell r="C2097" t="str">
            <v>UN</v>
          </cell>
          <cell r="D2097">
            <v>11.15</v>
          </cell>
        </row>
        <row r="2098">
          <cell r="A2098">
            <v>84510</v>
          </cell>
          <cell r="B2098" t="str">
            <v>ANEL DE BORRACHA P/T PVC DEF0F0 DN 300</v>
          </cell>
          <cell r="C2098" t="str">
            <v>UN</v>
          </cell>
          <cell r="D2098">
            <v>19.600000000000001</v>
          </cell>
        </row>
        <row r="2099">
          <cell r="A2099">
            <v>84511</v>
          </cell>
          <cell r="B2099" t="str">
            <v>ANEL DE BORRACHA P/C PVC DEF0F0 DN 100</v>
          </cell>
          <cell r="C2099" t="str">
            <v>UN</v>
          </cell>
          <cell r="D2099">
            <v>7.6</v>
          </cell>
        </row>
        <row r="2100">
          <cell r="A2100">
            <v>84512</v>
          </cell>
          <cell r="B2100" t="str">
            <v>ANEL DE BORRACHA P/C PVC DEF0F0 DN 150</v>
          </cell>
          <cell r="C2100" t="str">
            <v>UN</v>
          </cell>
          <cell r="D2100">
            <v>18.100000000000001</v>
          </cell>
        </row>
        <row r="2101">
          <cell r="A2101">
            <v>84513</v>
          </cell>
          <cell r="B2101" t="str">
            <v>ANEL DE BORRACHA P/C PVC DEF0F0 DN 200</v>
          </cell>
          <cell r="C2101" t="str">
            <v>UN</v>
          </cell>
          <cell r="D2101">
            <v>21.47</v>
          </cell>
        </row>
        <row r="2102">
          <cell r="A2102">
            <v>84514</v>
          </cell>
          <cell r="B2102" t="str">
            <v>ANEL DE BORRACHA P/C PVC DEF0F0 DN 250</v>
          </cell>
          <cell r="C2102" t="str">
            <v>UN</v>
          </cell>
          <cell r="D2102">
            <v>26.1</v>
          </cell>
        </row>
        <row r="2103">
          <cell r="A2103">
            <v>84515</v>
          </cell>
          <cell r="B2103" t="str">
            <v>ANEL DE BORRACHA P/C PVC DEF0F0 DN 300</v>
          </cell>
          <cell r="C2103" t="str">
            <v>UN</v>
          </cell>
          <cell r="D2103">
            <v>32.479999999999997</v>
          </cell>
        </row>
        <row r="2104">
          <cell r="A2104">
            <v>84516</v>
          </cell>
          <cell r="B2104" t="str">
            <v>CAP PVC DEF0F0 DN 100</v>
          </cell>
          <cell r="C2104" t="str">
            <v>UN</v>
          </cell>
          <cell r="D2104">
            <v>36.049999999999997</v>
          </cell>
        </row>
        <row r="2105">
          <cell r="A2105">
            <v>84517</v>
          </cell>
          <cell r="B2105" t="str">
            <v>CAP PVC DEF0F0 DN 150</v>
          </cell>
          <cell r="C2105" t="str">
            <v>UN</v>
          </cell>
          <cell r="D2105">
            <v>56.58</v>
          </cell>
        </row>
        <row r="2106">
          <cell r="A2106">
            <v>84518</v>
          </cell>
          <cell r="B2106" t="str">
            <v>CAP PVC DEF0F0 DN 200</v>
          </cell>
          <cell r="C2106" t="str">
            <v>UN</v>
          </cell>
          <cell r="D2106">
            <v>100.58</v>
          </cell>
        </row>
        <row r="2107">
          <cell r="A2107">
            <v>84519</v>
          </cell>
          <cell r="B2107" t="str">
            <v>CAP PVC DEF0F0 DN 250</v>
          </cell>
          <cell r="C2107" t="str">
            <v>UN</v>
          </cell>
          <cell r="D2107">
            <v>147.32</v>
          </cell>
        </row>
        <row r="2108">
          <cell r="A2108">
            <v>84520</v>
          </cell>
          <cell r="B2108" t="str">
            <v>CAP PVC DEF0F0 DN 300</v>
          </cell>
          <cell r="C2108" t="str">
            <v>UN</v>
          </cell>
          <cell r="D2108">
            <v>213.75</v>
          </cell>
        </row>
        <row r="2109">
          <cell r="A2109">
            <v>84521</v>
          </cell>
          <cell r="B2109" t="str">
            <v>CRUZETA BBBB PVC DEF0F0 DN 100</v>
          </cell>
          <cell r="C2109" t="str">
            <v>UN</v>
          </cell>
          <cell r="D2109">
            <v>155.07</v>
          </cell>
        </row>
        <row r="2110">
          <cell r="A2110">
            <v>84522</v>
          </cell>
          <cell r="B2110" t="str">
            <v>CRUZETA BBBB PVC DEF0F0 DN 150</v>
          </cell>
          <cell r="C2110" t="str">
            <v>UN</v>
          </cell>
          <cell r="D2110">
            <v>264.04000000000002</v>
          </cell>
        </row>
        <row r="2111">
          <cell r="A2111">
            <v>84523</v>
          </cell>
          <cell r="B2111" t="str">
            <v>CRUZETA BBBB PVC DEF0F0 DN 200</v>
          </cell>
          <cell r="C2111" t="str">
            <v>UN</v>
          </cell>
          <cell r="D2111">
            <v>450.54</v>
          </cell>
        </row>
        <row r="2112">
          <cell r="A2112">
            <v>84524</v>
          </cell>
          <cell r="B2112" t="str">
            <v>CRUZETA BBBB PVC DEF0F0 DN 250</v>
          </cell>
          <cell r="C2112" t="str">
            <v>UN</v>
          </cell>
          <cell r="D2112">
            <v>586.75</v>
          </cell>
        </row>
        <row r="2113">
          <cell r="A2113">
            <v>84525</v>
          </cell>
          <cell r="B2113" t="str">
            <v>CRUZETA BBBB PVC DEF0F0 DN 300</v>
          </cell>
          <cell r="C2113" t="str">
            <v>UN</v>
          </cell>
          <cell r="D2113">
            <v>834.02</v>
          </cell>
        </row>
        <row r="2114">
          <cell r="A2114">
            <v>84526</v>
          </cell>
          <cell r="B2114" t="str">
            <v>CRUZETA RD PVC DEF0F0 P/PVC PBA BBBB DN 150 X 50</v>
          </cell>
          <cell r="C2114" t="str">
            <v>UN</v>
          </cell>
          <cell r="D2114">
            <v>148.78</v>
          </cell>
        </row>
        <row r="2115">
          <cell r="A2115">
            <v>84527</v>
          </cell>
          <cell r="B2115" t="str">
            <v>CRUZETA RD PVC DEF0F0 P/PVC PBA BBBB DN 150 X 75</v>
          </cell>
          <cell r="C2115" t="str">
            <v>UN</v>
          </cell>
          <cell r="D2115">
            <v>173.93</v>
          </cell>
        </row>
        <row r="2116">
          <cell r="A2116">
            <v>84528</v>
          </cell>
          <cell r="B2116" t="str">
            <v>CRUZETA RD PVC DEF0F0 P/PVC PBA BBBB DN 150 X 100</v>
          </cell>
          <cell r="C2116" t="str">
            <v>UN</v>
          </cell>
          <cell r="D2116">
            <v>209.55</v>
          </cell>
        </row>
        <row r="2117">
          <cell r="A2117">
            <v>84529</v>
          </cell>
          <cell r="B2117" t="str">
            <v>CRUZETA RD PVC DEF0F0 P/PVC PBA BBBB DN 200 X 50</v>
          </cell>
          <cell r="C2117" t="str">
            <v>UN</v>
          </cell>
          <cell r="D2117">
            <v>204.31</v>
          </cell>
        </row>
        <row r="2118">
          <cell r="A2118">
            <v>84530</v>
          </cell>
          <cell r="B2118" t="str">
            <v>CRUZETA RD PVC DEF0F0 P/PVC PBA BBBB DN 200 X 75</v>
          </cell>
          <cell r="C2118" t="str">
            <v>UN</v>
          </cell>
          <cell r="D2118">
            <v>214.8</v>
          </cell>
        </row>
        <row r="2119">
          <cell r="A2119">
            <v>84531</v>
          </cell>
          <cell r="B2119" t="str">
            <v>CRUZETA RD PVC DEF0F0 P/PVC PBA BBBB DN 200 X 100</v>
          </cell>
          <cell r="C2119" t="str">
            <v>UN</v>
          </cell>
          <cell r="D2119">
            <v>289.18</v>
          </cell>
        </row>
        <row r="2120">
          <cell r="A2120">
            <v>84532</v>
          </cell>
          <cell r="B2120" t="str">
            <v>CRUZETA RD PVC DEF0F0 P/PVC PBA BBBB DN 250 X 50</v>
          </cell>
          <cell r="C2120" t="str">
            <v>UN</v>
          </cell>
          <cell r="D2120">
            <v>270.32</v>
          </cell>
        </row>
        <row r="2121">
          <cell r="A2121">
            <v>84533</v>
          </cell>
          <cell r="B2121" t="str">
            <v>CRUZETA RD PVC DEF0F0 P/PVC PBA BBBB DN 250 X 75</v>
          </cell>
          <cell r="C2121" t="str">
            <v>UN</v>
          </cell>
          <cell r="D2121">
            <v>291.27</v>
          </cell>
        </row>
        <row r="2122">
          <cell r="A2122">
            <v>84534</v>
          </cell>
          <cell r="B2122" t="str">
            <v>CRUZETA RD PVC DEF0F0 P/PVC PBA BBBB DN 250 X 100</v>
          </cell>
          <cell r="C2122" t="str">
            <v>UN</v>
          </cell>
          <cell r="D2122">
            <v>362.52</v>
          </cell>
        </row>
        <row r="2123">
          <cell r="A2123">
            <v>84535</v>
          </cell>
          <cell r="B2123" t="str">
            <v>CURVA 22G30' BB PVC DEF0F0 DN 100</v>
          </cell>
          <cell r="C2123" t="str">
            <v>UN</v>
          </cell>
          <cell r="D2123">
            <v>69.16</v>
          </cell>
        </row>
        <row r="2124">
          <cell r="A2124">
            <v>84536</v>
          </cell>
          <cell r="B2124" t="str">
            <v>CURVA 22G30' BB PVC DEF0F0 DN 150</v>
          </cell>
          <cell r="C2124" t="str">
            <v>UN</v>
          </cell>
          <cell r="D2124">
            <v>126.79</v>
          </cell>
        </row>
        <row r="2125">
          <cell r="A2125">
            <v>84537</v>
          </cell>
          <cell r="B2125" t="str">
            <v>CURVA 22G30' BB PVC DEF0F0 DN 200</v>
          </cell>
          <cell r="C2125" t="str">
            <v>UN</v>
          </cell>
          <cell r="D2125">
            <v>209.55</v>
          </cell>
        </row>
        <row r="2126">
          <cell r="A2126">
            <v>84538</v>
          </cell>
          <cell r="B2126" t="str">
            <v>CURVA 22G30' BB PVC DEF0F0 DN 250</v>
          </cell>
          <cell r="C2126" t="str">
            <v>UN</v>
          </cell>
          <cell r="D2126">
            <v>276.61</v>
          </cell>
        </row>
        <row r="2127">
          <cell r="A2127">
            <v>84539</v>
          </cell>
          <cell r="B2127" t="str">
            <v>CURVA 22G30' BB PVC DEF0F0 DN 300</v>
          </cell>
          <cell r="C2127" t="str">
            <v>UN</v>
          </cell>
          <cell r="D2127">
            <v>387.68</v>
          </cell>
        </row>
        <row r="2128">
          <cell r="A2128">
            <v>84540</v>
          </cell>
          <cell r="B2128" t="str">
            <v>CURVA 45G BB PVC DEF0F0 DN 100</v>
          </cell>
          <cell r="C2128" t="str">
            <v>UN</v>
          </cell>
          <cell r="D2128">
            <v>79.63</v>
          </cell>
        </row>
        <row r="2129">
          <cell r="A2129">
            <v>84541</v>
          </cell>
          <cell r="B2129" t="str">
            <v>CURVA 45G BB PVC DEF0F0 DN 150</v>
          </cell>
          <cell r="C2129" t="str">
            <v>UN</v>
          </cell>
          <cell r="D2129">
            <v>122.58</v>
          </cell>
        </row>
        <row r="2130">
          <cell r="A2130">
            <v>84542</v>
          </cell>
          <cell r="B2130" t="str">
            <v>CURVA 45G BB PVC DEF0F0 DN 200</v>
          </cell>
          <cell r="C2130" t="str">
            <v>UN</v>
          </cell>
          <cell r="D2130">
            <v>226.32</v>
          </cell>
        </row>
        <row r="2131">
          <cell r="A2131">
            <v>84543</v>
          </cell>
          <cell r="B2131" t="str">
            <v>CURVA 45G BB PVC DEF0F0 DN 250</v>
          </cell>
          <cell r="C2131" t="str">
            <v>UN</v>
          </cell>
          <cell r="D2131">
            <v>318.52</v>
          </cell>
        </row>
        <row r="2132">
          <cell r="A2132">
            <v>84544</v>
          </cell>
          <cell r="B2132" t="str">
            <v>CURVA 45G BB PVC DEF0F0 DN 300</v>
          </cell>
          <cell r="C2132" t="str">
            <v>UN</v>
          </cell>
          <cell r="D2132">
            <v>446.35</v>
          </cell>
        </row>
        <row r="2133">
          <cell r="A2133">
            <v>84545</v>
          </cell>
          <cell r="B2133" t="str">
            <v>CURVA 90G BB PVC DEF0F0 DN 100</v>
          </cell>
          <cell r="C2133" t="str">
            <v>UN</v>
          </cell>
          <cell r="D2133">
            <v>90.11</v>
          </cell>
        </row>
        <row r="2134">
          <cell r="A2134">
            <v>84546</v>
          </cell>
          <cell r="B2134" t="str">
            <v>CURVA 90G BB PVC DEF0F0 DN 150</v>
          </cell>
          <cell r="C2134" t="str">
            <v>UN</v>
          </cell>
          <cell r="D2134">
            <v>159.26</v>
          </cell>
        </row>
        <row r="2135">
          <cell r="A2135">
            <v>84547</v>
          </cell>
          <cell r="B2135" t="str">
            <v>CURVA 90G BB PVC DEF0F0 DN 200</v>
          </cell>
          <cell r="C2135" t="str">
            <v>UN</v>
          </cell>
          <cell r="D2135">
            <v>284.99</v>
          </cell>
        </row>
        <row r="2136">
          <cell r="A2136">
            <v>84548</v>
          </cell>
          <cell r="B2136" t="str">
            <v>CURVA 90G BB PVC DEF0F0 DN 250</v>
          </cell>
          <cell r="C2136" t="str">
            <v>UN</v>
          </cell>
          <cell r="D2136">
            <v>410.73</v>
          </cell>
        </row>
        <row r="2137">
          <cell r="A2137">
            <v>84549</v>
          </cell>
          <cell r="B2137" t="str">
            <v>CURVA 90G BB PVC DEF0F0 DN 300</v>
          </cell>
          <cell r="C2137" t="str">
            <v>UN</v>
          </cell>
          <cell r="D2137">
            <v>578.37</v>
          </cell>
        </row>
        <row r="2138">
          <cell r="A2138">
            <v>84550</v>
          </cell>
          <cell r="B2138" t="str">
            <v>EXTREMIDADE BF PVC DEF0F0 DN 100</v>
          </cell>
          <cell r="C2138" t="str">
            <v>UN</v>
          </cell>
          <cell r="D2138">
            <v>76.28</v>
          </cell>
        </row>
        <row r="2139">
          <cell r="A2139">
            <v>84551</v>
          </cell>
          <cell r="B2139" t="str">
            <v>EXTREMIDADE BF PVC DEF0F0 DN 150</v>
          </cell>
          <cell r="C2139" t="str">
            <v>UN</v>
          </cell>
          <cell r="D2139">
            <v>120.7</v>
          </cell>
        </row>
        <row r="2140">
          <cell r="A2140">
            <v>84552</v>
          </cell>
          <cell r="B2140" t="str">
            <v>EXTREMIDADE BF PVC DEF0F0 DN 200</v>
          </cell>
          <cell r="C2140" t="str">
            <v>UN</v>
          </cell>
          <cell r="D2140">
            <v>188.6</v>
          </cell>
        </row>
        <row r="2141">
          <cell r="A2141">
            <v>84553</v>
          </cell>
          <cell r="B2141" t="str">
            <v>EXTREMIDADE BF PVC DEF0F0 DN 250</v>
          </cell>
          <cell r="C2141" t="str">
            <v>UN</v>
          </cell>
          <cell r="D2141">
            <v>259.83999999999997</v>
          </cell>
        </row>
        <row r="2142">
          <cell r="A2142">
            <v>84554</v>
          </cell>
          <cell r="B2142" t="str">
            <v>EXTREMIDADE BF PVC DEF0F0 DN 300</v>
          </cell>
          <cell r="C2142" t="str">
            <v>UN</v>
          </cell>
          <cell r="D2142">
            <v>345.76</v>
          </cell>
        </row>
        <row r="2143">
          <cell r="A2143">
            <v>84555</v>
          </cell>
          <cell r="B2143" t="str">
            <v>LUVA DE CORRER PVC DEF0F0 DN 100</v>
          </cell>
          <cell r="C2143" t="str">
            <v>UN</v>
          </cell>
          <cell r="D2143">
            <v>45.32</v>
          </cell>
        </row>
        <row r="2144">
          <cell r="A2144">
            <v>84556</v>
          </cell>
          <cell r="B2144" t="str">
            <v>LUVA DE CORRER PVC DEF0F0 DN 150</v>
          </cell>
          <cell r="C2144" t="str">
            <v>UN</v>
          </cell>
          <cell r="D2144">
            <v>73.459999999999994</v>
          </cell>
        </row>
        <row r="2145">
          <cell r="A2145">
            <v>84557</v>
          </cell>
          <cell r="B2145" t="str">
            <v>LUVA DE CORRER PVC DEF0F0 DN 200</v>
          </cell>
          <cell r="C2145" t="str">
            <v>UN</v>
          </cell>
          <cell r="D2145">
            <v>113.82</v>
          </cell>
        </row>
        <row r="2146">
          <cell r="A2146">
            <v>84558</v>
          </cell>
          <cell r="B2146" t="str">
            <v>LUVA DE CORRER PVC DEF0F0 DN 250</v>
          </cell>
          <cell r="C2146" t="str">
            <v>UN</v>
          </cell>
          <cell r="D2146">
            <v>181.42</v>
          </cell>
        </row>
        <row r="2147">
          <cell r="A2147">
            <v>84559</v>
          </cell>
          <cell r="B2147" t="str">
            <v>LUVA DE CORRER PVC DEF0F0 DN 300</v>
          </cell>
          <cell r="C2147" t="str">
            <v>UN</v>
          </cell>
          <cell r="D2147">
            <v>276.02</v>
          </cell>
        </row>
        <row r="2148">
          <cell r="A2148">
            <v>84560</v>
          </cell>
          <cell r="B2148" t="str">
            <v>LUVA DE F0F0/PVC DEF0F0 DN 100</v>
          </cell>
          <cell r="C2148" t="str">
            <v>UN</v>
          </cell>
          <cell r="D2148">
            <v>73.349999999999994</v>
          </cell>
        </row>
        <row r="2149">
          <cell r="A2149">
            <v>84561</v>
          </cell>
          <cell r="B2149" t="str">
            <v>LUVA DE F0F0/PVC DEF0F0 DN 150</v>
          </cell>
          <cell r="C2149" t="str">
            <v>UN</v>
          </cell>
          <cell r="D2149">
            <v>121.54</v>
          </cell>
        </row>
        <row r="2150">
          <cell r="A2150">
            <v>84562</v>
          </cell>
          <cell r="B2150" t="str">
            <v>LUVA DE F0F0/PVC DEF0F0 DN 200</v>
          </cell>
          <cell r="C2150" t="str">
            <v>UN</v>
          </cell>
          <cell r="D2150">
            <v>176.02</v>
          </cell>
        </row>
        <row r="2151">
          <cell r="A2151">
            <v>84563</v>
          </cell>
          <cell r="B2151" t="str">
            <v>LUVA DE F0F0/PVC DEF0F0 DN 250</v>
          </cell>
          <cell r="C2151" t="str">
            <v>UN</v>
          </cell>
          <cell r="D2151">
            <v>289.52</v>
          </cell>
        </row>
        <row r="2152">
          <cell r="A2152">
            <v>84564</v>
          </cell>
          <cell r="B2152" t="str">
            <v>LUVA DE F0F0/PVC DEF0F0 DN 300</v>
          </cell>
          <cell r="C2152" t="str">
            <v>UN</v>
          </cell>
          <cell r="D2152">
            <v>389.76</v>
          </cell>
        </row>
        <row r="2153">
          <cell r="A2153">
            <v>84565</v>
          </cell>
          <cell r="B2153" t="str">
            <v>REDUCAO PB PVC DEF0F0 DN 150 X 100</v>
          </cell>
          <cell r="C2153" t="str">
            <v>UN</v>
          </cell>
          <cell r="D2153">
            <v>73.349999999999994</v>
          </cell>
        </row>
        <row r="2154">
          <cell r="A2154">
            <v>84566</v>
          </cell>
          <cell r="B2154" t="str">
            <v>REDUCAO PB PVC DEF0F0 DN 200 X 100</v>
          </cell>
          <cell r="C2154" t="str">
            <v>UN</v>
          </cell>
          <cell r="D2154">
            <v>106.87</v>
          </cell>
        </row>
        <row r="2155">
          <cell r="A2155">
            <v>84567</v>
          </cell>
          <cell r="B2155" t="str">
            <v>REDUCAO PB PVC DEF0F0 DN 200 X 150</v>
          </cell>
          <cell r="C2155" t="str">
            <v>UN</v>
          </cell>
          <cell r="D2155">
            <v>113.16</v>
          </cell>
        </row>
        <row r="2156">
          <cell r="A2156">
            <v>84568</v>
          </cell>
          <cell r="B2156" t="str">
            <v>REDUCAO PB PVC DEF0F0 DN 250 X 100</v>
          </cell>
          <cell r="C2156" t="str">
            <v>UN</v>
          </cell>
          <cell r="D2156">
            <v>157.16999999999999</v>
          </cell>
        </row>
        <row r="2157">
          <cell r="A2157">
            <v>84569</v>
          </cell>
          <cell r="B2157" t="str">
            <v>REDUCAO PB PVC DEF0F0 DN 250 X 150</v>
          </cell>
          <cell r="C2157" t="str">
            <v>UN</v>
          </cell>
          <cell r="D2157">
            <v>144.59</v>
          </cell>
        </row>
        <row r="2158">
          <cell r="A2158">
            <v>84570</v>
          </cell>
          <cell r="B2158" t="str">
            <v>REDUCAO PB PVC DEF0F0 DN 250 X 200</v>
          </cell>
          <cell r="C2158" t="str">
            <v>UN</v>
          </cell>
          <cell r="D2158">
            <v>161.36000000000001</v>
          </cell>
        </row>
        <row r="2159">
          <cell r="A2159">
            <v>84571</v>
          </cell>
          <cell r="B2159" t="str">
            <v>REDUCAO PB PVC DEF0F0 DN 300 X 100</v>
          </cell>
          <cell r="C2159" t="str">
            <v>UN</v>
          </cell>
          <cell r="D2159">
            <v>196.98</v>
          </cell>
        </row>
        <row r="2160">
          <cell r="A2160">
            <v>84572</v>
          </cell>
          <cell r="B2160" t="str">
            <v>REDUCAO PB PVC DEF0F0 DN 300 X 150</v>
          </cell>
          <cell r="C2160" t="str">
            <v>UN</v>
          </cell>
          <cell r="D2160">
            <v>201.17</v>
          </cell>
        </row>
        <row r="2161">
          <cell r="A2161">
            <v>84573</v>
          </cell>
          <cell r="B2161" t="str">
            <v>REDUCAO PB PVC DEF0F0 DN 300 X 200</v>
          </cell>
          <cell r="C2161" t="str">
            <v>UN</v>
          </cell>
          <cell r="D2161">
            <v>211.64</v>
          </cell>
        </row>
        <row r="2162">
          <cell r="A2162">
            <v>84574</v>
          </cell>
          <cell r="B2162" t="str">
            <v>REDUCAO PB PVC DEF0F0 DN 300 X 250</v>
          </cell>
          <cell r="C2162" t="str">
            <v>UN</v>
          </cell>
          <cell r="D2162">
            <v>211.64</v>
          </cell>
        </row>
        <row r="2163">
          <cell r="A2163">
            <v>84575</v>
          </cell>
          <cell r="B2163" t="str">
            <v>REDUCAO PVC DEF0F0 P/PVC PBA PB DN 100 X 50</v>
          </cell>
          <cell r="C2163" t="str">
            <v>UN</v>
          </cell>
          <cell r="D2163">
            <v>34.57</v>
          </cell>
        </row>
        <row r="2164">
          <cell r="A2164">
            <v>84576</v>
          </cell>
          <cell r="B2164" t="str">
            <v>REDUCAO PVC DEF0F0 P/PVC PBA PB DN 100 X 75</v>
          </cell>
          <cell r="C2164" t="str">
            <v>UN</v>
          </cell>
          <cell r="D2164">
            <v>40.869999999999997</v>
          </cell>
        </row>
        <row r="2165">
          <cell r="A2165">
            <v>84577</v>
          </cell>
          <cell r="B2165" t="str">
            <v>REDUCAO PVC DEF0F0 P/PVC PBA PB DN 150 X 75</v>
          </cell>
          <cell r="C2165" t="str">
            <v>UN</v>
          </cell>
          <cell r="D2165">
            <v>60.77</v>
          </cell>
        </row>
        <row r="2166">
          <cell r="A2166">
            <v>84578</v>
          </cell>
          <cell r="B2166" t="str">
            <v>REDUCAO PVC DEF0F0 P/PVC PBA PB DN 150 X 100</v>
          </cell>
          <cell r="C2166" t="str">
            <v>UN</v>
          </cell>
          <cell r="D2166">
            <v>74.39</v>
          </cell>
        </row>
        <row r="2167">
          <cell r="A2167">
            <v>84579</v>
          </cell>
          <cell r="B2167" t="str">
            <v>REDUCAO PVC DEF0F0 P/PVC PBA PB DN 200 X 100</v>
          </cell>
          <cell r="C2167" t="str">
            <v>UN</v>
          </cell>
          <cell r="D2167">
            <v>92.2</v>
          </cell>
        </row>
        <row r="2168">
          <cell r="A2168">
            <v>84580</v>
          </cell>
          <cell r="B2168" t="str">
            <v>TE 90G PVC DEF0F0 BBB DN 100</v>
          </cell>
          <cell r="C2168" t="str">
            <v>UN</v>
          </cell>
          <cell r="D2168">
            <v>113.16</v>
          </cell>
        </row>
        <row r="2169">
          <cell r="A2169">
            <v>84581</v>
          </cell>
          <cell r="B2169" t="str">
            <v>TE 90G PVC DEF0F0 BBB DN 150</v>
          </cell>
          <cell r="C2169" t="str">
            <v>UN</v>
          </cell>
          <cell r="D2169">
            <v>203.26</v>
          </cell>
        </row>
        <row r="2170">
          <cell r="A2170">
            <v>84582</v>
          </cell>
          <cell r="B2170" t="str">
            <v>TE 90G PVC DEF0F0 BBB DN 200</v>
          </cell>
          <cell r="C2170" t="str">
            <v>UN</v>
          </cell>
          <cell r="D2170">
            <v>324.81</v>
          </cell>
        </row>
        <row r="2171">
          <cell r="A2171">
            <v>84583</v>
          </cell>
          <cell r="B2171" t="str">
            <v>TE 90G PVC DEF0F0 BBB DN 250</v>
          </cell>
          <cell r="C2171" t="str">
            <v>UN</v>
          </cell>
          <cell r="D2171">
            <v>488.26</v>
          </cell>
        </row>
        <row r="2172">
          <cell r="A2172">
            <v>84584</v>
          </cell>
          <cell r="B2172" t="str">
            <v>TE 90G PVC DEF0F0 BBB DN 300</v>
          </cell>
          <cell r="C2172" t="str">
            <v>UN</v>
          </cell>
          <cell r="D2172">
            <v>649.62</v>
          </cell>
        </row>
        <row r="2173">
          <cell r="A2173">
            <v>84585</v>
          </cell>
          <cell r="B2173" t="str">
            <v>TE 90G RD PVC DEF0F0 P/PVC PBA BBB DN 150 X 50</v>
          </cell>
          <cell r="C2173" t="str">
            <v>UN</v>
          </cell>
          <cell r="D2173">
            <v>132.01</v>
          </cell>
        </row>
        <row r="2174">
          <cell r="A2174">
            <v>84586</v>
          </cell>
          <cell r="B2174" t="str">
            <v>TE 90G RD PVC DEF0F0 P/PVC PBA BBB DN 150 X 75</v>
          </cell>
          <cell r="C2174" t="str">
            <v>UN</v>
          </cell>
          <cell r="D2174">
            <v>138.31</v>
          </cell>
        </row>
        <row r="2175">
          <cell r="A2175">
            <v>84587</v>
          </cell>
          <cell r="B2175" t="str">
            <v>TE 90G RD PVC DEF0F0 P/PVC PBA BBB DN 150 X 100</v>
          </cell>
          <cell r="C2175" t="str">
            <v>UN</v>
          </cell>
          <cell r="D2175">
            <v>155.07</v>
          </cell>
        </row>
        <row r="2176">
          <cell r="A2176">
            <v>84588</v>
          </cell>
          <cell r="B2176" t="str">
            <v>TE 90G RD PVC DEF0F0 P/PVC PBA BBB DN 200 X 75</v>
          </cell>
          <cell r="C2176" t="str">
            <v>UN</v>
          </cell>
          <cell r="D2176">
            <v>228.42</v>
          </cell>
        </row>
        <row r="2177">
          <cell r="A2177">
            <v>84589</v>
          </cell>
          <cell r="B2177" t="str">
            <v>TE 90G RD PVC DEF0F0 P/PVC PBA BBB DN 200 X 100</v>
          </cell>
          <cell r="C2177" t="str">
            <v>UN</v>
          </cell>
          <cell r="D2177">
            <v>236.8</v>
          </cell>
        </row>
        <row r="2178">
          <cell r="A2178">
            <v>84590</v>
          </cell>
          <cell r="B2178" t="str">
            <v>TE 90G RD PVC DEF0F0 P/PVC PBA BBB DN 250 X 50</v>
          </cell>
          <cell r="C2178" t="str">
            <v>UN</v>
          </cell>
          <cell r="D2178">
            <v>301.76</v>
          </cell>
        </row>
        <row r="2179">
          <cell r="A2179">
            <v>84591</v>
          </cell>
          <cell r="B2179" t="str">
            <v>TE 90G RD PVC DEF0F0 P/PVC PBA BBB DN 250 X 75</v>
          </cell>
          <cell r="C2179" t="str">
            <v>UN</v>
          </cell>
          <cell r="D2179">
            <v>322.70999999999998</v>
          </cell>
        </row>
        <row r="2180">
          <cell r="A2180">
            <v>84592</v>
          </cell>
          <cell r="B2180" t="str">
            <v>TE 90G RD PVC DEF0F0 P/PVC PBA BBB DN 250 X 100</v>
          </cell>
          <cell r="C2180" t="str">
            <v>UN</v>
          </cell>
          <cell r="D2180">
            <v>326.89999999999998</v>
          </cell>
        </row>
        <row r="2181">
          <cell r="A2181">
            <v>84593</v>
          </cell>
          <cell r="B2181" t="str">
            <v>TE 90G RD PVC DEF0F0 BBF DN 150 X 50</v>
          </cell>
          <cell r="C2181" t="str">
            <v>UN</v>
          </cell>
          <cell r="D2181">
            <v>190.69</v>
          </cell>
        </row>
        <row r="2182">
          <cell r="A2182">
            <v>84594</v>
          </cell>
          <cell r="B2182" t="str">
            <v>TE 90G RD PVC DEF0F0 BBF DN 150 X 75</v>
          </cell>
          <cell r="C2182" t="str">
            <v>UN</v>
          </cell>
          <cell r="D2182">
            <v>190.69</v>
          </cell>
        </row>
        <row r="2183">
          <cell r="A2183">
            <v>84595</v>
          </cell>
          <cell r="B2183" t="str">
            <v>TE 90G RD PVC DEF0F0 BBF DN 200 X 50</v>
          </cell>
          <cell r="C2183" t="str">
            <v>UN</v>
          </cell>
          <cell r="D2183">
            <v>249.37</v>
          </cell>
        </row>
        <row r="2184">
          <cell r="A2184">
            <v>84596</v>
          </cell>
          <cell r="B2184" t="str">
            <v>TE 90G RD PVC DEF0F0 BBF DN 200 X 75</v>
          </cell>
          <cell r="C2184" t="str">
            <v>UN</v>
          </cell>
          <cell r="D2184">
            <v>251.46</v>
          </cell>
        </row>
        <row r="2185">
          <cell r="A2185">
            <v>84597</v>
          </cell>
          <cell r="B2185" t="str">
            <v>TE 90G RD PVC DEF0F0 BBF DN 200 X 100</v>
          </cell>
          <cell r="C2185" t="str">
            <v>UN</v>
          </cell>
          <cell r="D2185">
            <v>301.76</v>
          </cell>
        </row>
        <row r="2186">
          <cell r="A2186">
            <v>84598</v>
          </cell>
          <cell r="B2186" t="str">
            <v>TE 90G RD PVC DEF0F0 BBF DN 250 X 50</v>
          </cell>
          <cell r="C2186" t="str">
            <v>UN</v>
          </cell>
          <cell r="D2186">
            <v>318.52</v>
          </cell>
        </row>
        <row r="2187">
          <cell r="A2187">
            <v>84599</v>
          </cell>
          <cell r="B2187" t="str">
            <v>TE 90G RD PVC DEF0F0 BBF DN 250 X 75</v>
          </cell>
          <cell r="C2187" t="str">
            <v>UN</v>
          </cell>
          <cell r="D2187">
            <v>345.76</v>
          </cell>
        </row>
        <row r="2188">
          <cell r="A2188">
            <v>84601</v>
          </cell>
          <cell r="B2188" t="str">
            <v>TE 90G RD PVC DEF0F0 BBF DN 250 X 100</v>
          </cell>
          <cell r="C2188" t="str">
            <v>UN</v>
          </cell>
          <cell r="D2188">
            <v>373</v>
          </cell>
        </row>
        <row r="2189">
          <cell r="A2189">
            <v>84602</v>
          </cell>
          <cell r="B2189" t="str">
            <v>TE 90G RD PVC DEF0F0 P/ PVC PBA BBB DN 200 X 50</v>
          </cell>
          <cell r="C2189" t="str">
            <v>UN</v>
          </cell>
          <cell r="D2189">
            <v>222.13</v>
          </cell>
        </row>
        <row r="2190">
          <cell r="A2190">
            <v>84603</v>
          </cell>
          <cell r="B2190" t="str">
            <v>TE 90G PVC PBA BBF DN 50</v>
          </cell>
          <cell r="C2190" t="str">
            <v>UN</v>
          </cell>
          <cell r="D2190">
            <v>38.35</v>
          </cell>
        </row>
        <row r="2191">
          <cell r="A2191">
            <v>84604</v>
          </cell>
          <cell r="B2191" t="str">
            <v>TE 90G PVC PBA BBF DN 75</v>
          </cell>
          <cell r="C2191" t="str">
            <v>UN</v>
          </cell>
          <cell r="D2191">
            <v>55.43</v>
          </cell>
        </row>
        <row r="2192">
          <cell r="A2192">
            <v>84605</v>
          </cell>
          <cell r="B2192" t="str">
            <v>TE 90G PVC PBA BBF DN 100</v>
          </cell>
          <cell r="C2192" t="str">
            <v>UN</v>
          </cell>
          <cell r="D2192">
            <v>93.2</v>
          </cell>
        </row>
        <row r="2193">
          <cell r="A2193">
            <v>84608</v>
          </cell>
          <cell r="B2193" t="str">
            <v>PERFIL RETANGULAR P/ DECANTACAO 50 X 90 DN 600</v>
          </cell>
          <cell r="C2193" t="str">
            <v>UN</v>
          </cell>
          <cell r="D2193">
            <v>1.71</v>
          </cell>
        </row>
        <row r="2194">
          <cell r="A2194">
            <v>84609</v>
          </cell>
          <cell r="B2194" t="str">
            <v>PERFIL RETANGULAR P/ DECANTACAO 50 X 90 DN 1000</v>
          </cell>
          <cell r="C2194" t="str">
            <v>UN</v>
          </cell>
          <cell r="D2194">
            <v>2.86</v>
          </cell>
        </row>
        <row r="2195">
          <cell r="A2195">
            <v>84610</v>
          </cell>
          <cell r="B2195" t="str">
            <v>PERFIL RETANGULAR P/ DECANTACAO 50 X 90 DN 1200</v>
          </cell>
          <cell r="C2195" t="str">
            <v>UN</v>
          </cell>
          <cell r="D2195">
            <v>3.5</v>
          </cell>
        </row>
        <row r="2196">
          <cell r="A2196">
            <v>84611</v>
          </cell>
          <cell r="B2196" t="str">
            <v>PERFIL RETANGULAR P/ DECANTACAO 50 X 90 DN 6000</v>
          </cell>
          <cell r="C2196" t="str">
            <v>UN</v>
          </cell>
          <cell r="D2196">
            <v>14.14</v>
          </cell>
        </row>
        <row r="2197">
          <cell r="A2197">
            <v>84612</v>
          </cell>
          <cell r="B2197" t="str">
            <v>SUPORTE PVC P/ PERFIL DE DECANTACAO</v>
          </cell>
          <cell r="C2197" t="str">
            <v>UN</v>
          </cell>
          <cell r="D2197">
            <v>0.47</v>
          </cell>
        </row>
        <row r="2198">
          <cell r="A2198">
            <v>84613</v>
          </cell>
          <cell r="B2198" t="str">
            <v>SOLUCAO THF EM FRASCO DE 90 ML</v>
          </cell>
          <cell r="C2198" t="str">
            <v>UN</v>
          </cell>
          <cell r="D2198">
            <v>20.149999999999999</v>
          </cell>
        </row>
        <row r="2199">
          <cell r="A2199">
            <v>84614</v>
          </cell>
          <cell r="B2199" t="str">
            <v>TUBO DE POLIETILENO PE-5 DN 20</v>
          </cell>
          <cell r="C2199" t="str">
            <v>M</v>
          </cell>
          <cell r="D2199">
            <v>1.82</v>
          </cell>
        </row>
        <row r="2200">
          <cell r="A2200">
            <v>84615</v>
          </cell>
          <cell r="B2200" t="str">
            <v>TUBO DE POLIETILENO PE-5 DN 32</v>
          </cell>
          <cell r="C2200" t="str">
            <v>M</v>
          </cell>
          <cell r="D2200">
            <v>3.68</v>
          </cell>
        </row>
        <row r="2201">
          <cell r="A2201">
            <v>84620</v>
          </cell>
          <cell r="B2201" t="str">
            <v>ADAPTADOR P/ POLIETILENO PE-5 DN 20 X 1/2"</v>
          </cell>
          <cell r="C2201" t="str">
            <v>UN</v>
          </cell>
          <cell r="D2201">
            <v>1.2</v>
          </cell>
        </row>
        <row r="2202">
          <cell r="A2202">
            <v>84621</v>
          </cell>
          <cell r="B2202" t="str">
            <v>ADAPTADOR P/ POLIETILENO PE-5 DN 20 X 3/4"</v>
          </cell>
          <cell r="C2202" t="str">
            <v>UN</v>
          </cell>
          <cell r="D2202">
            <v>1.22</v>
          </cell>
        </row>
        <row r="2203">
          <cell r="A2203">
            <v>84622</v>
          </cell>
          <cell r="B2203" t="str">
            <v>ADAPTADOR P/ POLIETILENO PE-5 DN 32 X 1"</v>
          </cell>
          <cell r="C2203" t="str">
            <v>UN</v>
          </cell>
          <cell r="D2203">
            <v>1.45</v>
          </cell>
        </row>
        <row r="2204">
          <cell r="A2204">
            <v>84623</v>
          </cell>
          <cell r="B2204" t="str">
            <v>ADAPTADOR C/ REGISTRO P/ POL. PE-5 DN 20 X 3/4"</v>
          </cell>
          <cell r="C2204" t="str">
            <v>UN</v>
          </cell>
          <cell r="D2204">
            <v>3.45</v>
          </cell>
        </row>
        <row r="2205">
          <cell r="A2205">
            <v>84624</v>
          </cell>
          <cell r="B2205" t="str">
            <v>REGISTRO DE PASSEIO POLIETILENO PE-5 DN 20</v>
          </cell>
          <cell r="C2205" t="str">
            <v>UN</v>
          </cell>
          <cell r="D2205">
            <v>4.34</v>
          </cell>
        </row>
        <row r="2206">
          <cell r="A2206">
            <v>84625</v>
          </cell>
          <cell r="B2206" t="str">
            <v>UNIAO P/ POLIETILENO PE-5 DN 20</v>
          </cell>
          <cell r="C2206" t="str">
            <v>UN</v>
          </cell>
          <cell r="D2206">
            <v>2.0299999999999998</v>
          </cell>
        </row>
        <row r="2207">
          <cell r="A2207">
            <v>84626</v>
          </cell>
          <cell r="B2207" t="str">
            <v>CORTADOR P/ TB. POLIETILENO PE-5 DN 20</v>
          </cell>
          <cell r="C2207" t="str">
            <v>UN</v>
          </cell>
          <cell r="D2207">
            <v>106.15</v>
          </cell>
        </row>
        <row r="2208">
          <cell r="A2208">
            <v>84627</v>
          </cell>
          <cell r="B2208" t="str">
            <v>ESTRANGULADOR DE VAZAO P/ TUBO POLIETILENO PE-5</v>
          </cell>
          <cell r="C2208" t="str">
            <v>UN</v>
          </cell>
          <cell r="D2208">
            <v>47.08</v>
          </cell>
        </row>
        <row r="2209">
          <cell r="A2209">
            <v>84628</v>
          </cell>
          <cell r="B2209" t="str">
            <v>FURADEIRA P/ LIGACAO PREDIAL EM PVC MARROM DN 3/4"</v>
          </cell>
          <cell r="C2209" t="str">
            <v>UN</v>
          </cell>
          <cell r="D2209">
            <v>70.88</v>
          </cell>
        </row>
        <row r="2210">
          <cell r="A2210">
            <v>84629</v>
          </cell>
          <cell r="B2210" t="str">
            <v>FURADEIRA P/ LIGACAO PREDIAL EM POL. AZUL DN 3/4"</v>
          </cell>
          <cell r="C2210" t="str">
            <v>UN</v>
          </cell>
          <cell r="D2210">
            <v>70.98</v>
          </cell>
        </row>
        <row r="2211">
          <cell r="A2211">
            <v>84630</v>
          </cell>
          <cell r="B2211" t="str">
            <v>EXTREMIDADE P/HIDROMETRO C/BUCHA DE LATAO DN 1/2"</v>
          </cell>
          <cell r="C2211" t="str">
            <v>UN</v>
          </cell>
          <cell r="D2211">
            <v>2.5099999999999998</v>
          </cell>
        </row>
        <row r="2212">
          <cell r="A2212">
            <v>84631</v>
          </cell>
          <cell r="B2212" t="str">
            <v>EXTREMIDADE P/HIDROMETRO C/BUCHA DE LATAO DN 3/4"</v>
          </cell>
          <cell r="C2212" t="str">
            <v>UN</v>
          </cell>
          <cell r="D2212">
            <v>2.9</v>
          </cell>
        </row>
        <row r="2213">
          <cell r="A2213">
            <v>84632</v>
          </cell>
          <cell r="B2213" t="str">
            <v>EXTREMIDADE P/HIDROMETRO S/BUCHA DE LATAO DN 1/2"</v>
          </cell>
          <cell r="C2213" t="str">
            <v>UN</v>
          </cell>
          <cell r="D2213">
            <v>1.08</v>
          </cell>
        </row>
        <row r="2214">
          <cell r="A2214">
            <v>84633</v>
          </cell>
          <cell r="B2214" t="str">
            <v>EXTREMIDADE P/HIDROMETRO S/BUCHA DE LATAO DN 3/4"</v>
          </cell>
          <cell r="C2214" t="str">
            <v>UN</v>
          </cell>
          <cell r="D2214">
            <v>1.18</v>
          </cell>
        </row>
        <row r="2215">
          <cell r="A2215">
            <v>84634</v>
          </cell>
          <cell r="B2215" t="str">
            <v>KIT CAVALETE TIGRE DN 1/2"</v>
          </cell>
          <cell r="C2215" t="str">
            <v>UN</v>
          </cell>
          <cell r="D2215">
            <v>22.13</v>
          </cell>
        </row>
        <row r="2216">
          <cell r="A2216">
            <v>84635</v>
          </cell>
          <cell r="B2216" t="str">
            <v>KIT CAVALETE TIGRE DN 3/4"</v>
          </cell>
          <cell r="C2216" t="str">
            <v>UN</v>
          </cell>
          <cell r="D2216">
            <v>27.5</v>
          </cell>
        </row>
        <row r="2217">
          <cell r="A2217">
            <v>84636</v>
          </cell>
          <cell r="B2217" t="str">
            <v>LACRE P/ KIT CAVALETE DN 1/2"</v>
          </cell>
          <cell r="C2217" t="str">
            <v>UN</v>
          </cell>
          <cell r="D2217">
            <v>1.3</v>
          </cell>
        </row>
        <row r="2218">
          <cell r="A2218">
            <v>84637</v>
          </cell>
          <cell r="B2218" t="str">
            <v>LACRE P/ KIT CAVALETE DN 3/4"</v>
          </cell>
          <cell r="C2218" t="str">
            <v>UN</v>
          </cell>
          <cell r="D2218">
            <v>1.31</v>
          </cell>
        </row>
        <row r="2219">
          <cell r="A2219">
            <v>84638</v>
          </cell>
          <cell r="B2219" t="str">
            <v>COL.TOM.L.P.PVC C/TVS E C/S.ROSC.DN 32 X 1/2"</v>
          </cell>
          <cell r="C2219" t="str">
            <v>UN</v>
          </cell>
          <cell r="D2219">
            <v>2.2000000000000002</v>
          </cell>
        </row>
        <row r="2220">
          <cell r="A2220">
            <v>84639</v>
          </cell>
          <cell r="B2220" t="str">
            <v>COL.TOM.L.P.PVC C/TVS E C/S.ROSC.DN 32 X 3/4"</v>
          </cell>
          <cell r="C2220" t="str">
            <v>UN</v>
          </cell>
          <cell r="D2220">
            <v>2.12</v>
          </cell>
        </row>
        <row r="2221">
          <cell r="A2221">
            <v>84640</v>
          </cell>
          <cell r="B2221" t="str">
            <v>COL.TOM.L.P.PVC C/TVS.E C/S.ROSC.DN 40 X 1/2"</v>
          </cell>
          <cell r="C2221" t="str">
            <v>UN</v>
          </cell>
          <cell r="D2221">
            <v>2.38</v>
          </cell>
        </row>
        <row r="2222">
          <cell r="A2222">
            <v>84641</v>
          </cell>
          <cell r="B2222" t="str">
            <v>COL.TOM.L.P.PVC C/TVS.E C/S.ROSC.DN 40 X 3/4"</v>
          </cell>
          <cell r="C2222" t="str">
            <v>UN</v>
          </cell>
          <cell r="D2222">
            <v>2.29</v>
          </cell>
        </row>
        <row r="2223">
          <cell r="A2223">
            <v>84642</v>
          </cell>
          <cell r="B2223" t="str">
            <v>COL.TOM.L.P.PVC C/TVS.E C/S.ROSC.DN 50 X 1/2"</v>
          </cell>
          <cell r="C2223" t="str">
            <v>UN</v>
          </cell>
          <cell r="D2223">
            <v>3.25</v>
          </cell>
        </row>
        <row r="2224">
          <cell r="A2224">
            <v>84643</v>
          </cell>
          <cell r="B2224" t="str">
            <v>COL.TOM.L.P.PVC C/TVS.E C/S.ROSC.DN 50 X 3/4"</v>
          </cell>
          <cell r="C2224" t="str">
            <v>UN</v>
          </cell>
          <cell r="D2224">
            <v>3.25</v>
          </cell>
        </row>
        <row r="2225">
          <cell r="A2225">
            <v>84644</v>
          </cell>
          <cell r="B2225" t="str">
            <v>COL.TOM.L.P.PVC C/TVS.E C/S.ROSC.DN 75 X 1/2"</v>
          </cell>
          <cell r="C2225" t="str">
            <v>UN</v>
          </cell>
          <cell r="D2225">
            <v>3.67</v>
          </cell>
        </row>
        <row r="2226">
          <cell r="A2226">
            <v>84645</v>
          </cell>
          <cell r="B2226" t="str">
            <v>COL.TOM.L.P.PVC C/TVS. E C/S.ROSC.DN 75 X 3/4"</v>
          </cell>
          <cell r="C2226" t="str">
            <v>UN</v>
          </cell>
          <cell r="D2226">
            <v>3.67</v>
          </cell>
        </row>
        <row r="2227">
          <cell r="A2227">
            <v>84646</v>
          </cell>
          <cell r="B2227" t="str">
            <v>COL.TOM.L.P.PVC C/TVS.E C/S.ROSC. DN 100 X 1/2"</v>
          </cell>
          <cell r="C2227" t="str">
            <v>UN</v>
          </cell>
          <cell r="D2227">
            <v>3.96</v>
          </cell>
        </row>
        <row r="2228">
          <cell r="A2228">
            <v>84647</v>
          </cell>
          <cell r="B2228" t="str">
            <v>COL.TOM.L.P.PVC C/TVS.E C/S.ROSC. DN 100 X 3/4"</v>
          </cell>
          <cell r="C2228" t="str">
            <v>UN</v>
          </cell>
          <cell r="D2228">
            <v>3.96</v>
          </cell>
        </row>
        <row r="2229">
          <cell r="A2229">
            <v>84648</v>
          </cell>
          <cell r="B2229" t="str">
            <v>COL.TOM.L.P.PVC C/TVS.E C/S. SOLD. DN 50 X 20</v>
          </cell>
          <cell r="C2229" t="str">
            <v>UN</v>
          </cell>
          <cell r="D2229">
            <v>3.3</v>
          </cell>
        </row>
        <row r="2230">
          <cell r="A2230">
            <v>84649</v>
          </cell>
          <cell r="B2230" t="str">
            <v>COL.TOM.L.P.PVC C/TVS.E C/S. SOLD. DN 50 X 25</v>
          </cell>
          <cell r="C2230" t="str">
            <v>UN</v>
          </cell>
          <cell r="D2230">
            <v>3.3</v>
          </cell>
        </row>
        <row r="2231">
          <cell r="A2231">
            <v>84650</v>
          </cell>
          <cell r="B2231" t="str">
            <v>COL.TOM.L.P. PVC C/TVS.E C/S. SOLD. DN 75 X 20</v>
          </cell>
          <cell r="C2231" t="str">
            <v>UN</v>
          </cell>
          <cell r="D2231">
            <v>3.76</v>
          </cell>
        </row>
        <row r="2232">
          <cell r="A2232">
            <v>84651</v>
          </cell>
          <cell r="B2232" t="str">
            <v>COL.TOM.L.P.PVC C/TYVS.E C/S.SOLD. DN 75 X 25</v>
          </cell>
          <cell r="C2232" t="str">
            <v>UN</v>
          </cell>
          <cell r="D2232">
            <v>3.76</v>
          </cell>
        </row>
        <row r="2233">
          <cell r="A2233">
            <v>84652</v>
          </cell>
          <cell r="B2233" t="str">
            <v>COL.TOM.L.P.PVC C/TVS.E C/S. SOLD. DN 100 X 20</v>
          </cell>
          <cell r="C2233" t="str">
            <v>UN</v>
          </cell>
          <cell r="D2233">
            <v>4</v>
          </cell>
        </row>
        <row r="2234">
          <cell r="A2234">
            <v>84653</v>
          </cell>
          <cell r="B2234" t="str">
            <v>COL.TOM.L.P.PVC C/TVS. E C/S.SOLD. DN 100 X 25</v>
          </cell>
          <cell r="C2234" t="str">
            <v>UN</v>
          </cell>
          <cell r="D2234">
            <v>4</v>
          </cell>
        </row>
        <row r="2235">
          <cell r="A2235">
            <v>84654</v>
          </cell>
          <cell r="B2235" t="str">
            <v>COL.TO.L.P.PVC C/TVS.E S.ROSC.C/B.LATAO DN 50X1/2"</v>
          </cell>
          <cell r="C2235" t="str">
            <v>UN</v>
          </cell>
          <cell r="D2235">
            <v>4.6399999999999997</v>
          </cell>
        </row>
        <row r="2236">
          <cell r="A2236">
            <v>84655</v>
          </cell>
          <cell r="B2236" t="str">
            <v>COL.TO.L.P.PVC C/TVS.E S.ROSC.C/B.LATAO DN 50X3/4"</v>
          </cell>
          <cell r="C2236" t="str">
            <v>UN</v>
          </cell>
          <cell r="D2236">
            <v>4.6399999999999997</v>
          </cell>
        </row>
        <row r="2237">
          <cell r="A2237">
            <v>84656</v>
          </cell>
          <cell r="B2237" t="str">
            <v>COL.TO.L.P.PVC C/TVS.E S.ROSC.C/B.LATAO DN 75X1/2"</v>
          </cell>
          <cell r="C2237" t="str">
            <v>UN</v>
          </cell>
          <cell r="D2237">
            <v>5.21</v>
          </cell>
        </row>
        <row r="2238">
          <cell r="A2238">
            <v>84657</v>
          </cell>
          <cell r="B2238" t="str">
            <v>COL.TO.L.P.PVC C/TVS.E S.ROSC.C/B.LATAO DN 75X3/4"</v>
          </cell>
          <cell r="C2238" t="str">
            <v>UN</v>
          </cell>
          <cell r="D2238">
            <v>5.21</v>
          </cell>
        </row>
        <row r="2239">
          <cell r="A2239">
            <v>84658</v>
          </cell>
          <cell r="B2239" t="str">
            <v>COL.TO.L.P.PVC.TVS.E S.ROSC.C/B.LATAO DN 100X1/2"</v>
          </cell>
          <cell r="C2239" t="str">
            <v>UN</v>
          </cell>
          <cell r="D2239">
            <v>5.57</v>
          </cell>
        </row>
        <row r="2240">
          <cell r="A2240">
            <v>84659</v>
          </cell>
          <cell r="B2240" t="str">
            <v>COL.TO.L.P.PVC TVS.E S.ROSC.C/B.LATAO DN 100X3/4"</v>
          </cell>
          <cell r="C2240" t="str">
            <v>UN</v>
          </cell>
          <cell r="D2240">
            <v>5.57</v>
          </cell>
        </row>
        <row r="2241">
          <cell r="A2241">
            <v>84660</v>
          </cell>
          <cell r="B2241" t="str">
            <v>COL.TOM.LIG.PRED.F0F0 P/TUBOS PVC PBA DN 50 X 1/2"</v>
          </cell>
          <cell r="C2241" t="str">
            <v>UN</v>
          </cell>
          <cell r="D2241">
            <v>19.11</v>
          </cell>
        </row>
        <row r="2242">
          <cell r="A2242">
            <v>84661</v>
          </cell>
          <cell r="B2242" t="str">
            <v>COL.TOM.LIG.PRED.F0F0 P/TUBOS PVC PBA DN 50 X 3/4"</v>
          </cell>
          <cell r="C2242" t="str">
            <v>UN</v>
          </cell>
          <cell r="D2242">
            <v>19.11</v>
          </cell>
        </row>
        <row r="2243">
          <cell r="A2243">
            <v>84662</v>
          </cell>
          <cell r="B2243" t="str">
            <v>COL.TOM.LIG.PRED.F0F0 P/TUBOS PVC PBA DN 50 X 1"</v>
          </cell>
          <cell r="C2243" t="str">
            <v>UN</v>
          </cell>
          <cell r="D2243">
            <v>19.11</v>
          </cell>
        </row>
        <row r="2244">
          <cell r="A2244">
            <v>84663</v>
          </cell>
          <cell r="B2244" t="str">
            <v>COL.TOM.LIG.PRED.F0F0 P/TUBOS PVC PBA DN 75 X 1/2"</v>
          </cell>
          <cell r="C2244" t="str">
            <v>UN</v>
          </cell>
          <cell r="D2244">
            <v>24.27</v>
          </cell>
        </row>
        <row r="2245">
          <cell r="A2245">
            <v>84664</v>
          </cell>
          <cell r="B2245" t="str">
            <v>COL.TOM.LIG.PRED.F0F0 P/TUBOS PVC PBA DN 75 X 3/4"</v>
          </cell>
          <cell r="C2245" t="str">
            <v>UN</v>
          </cell>
          <cell r="D2245">
            <v>24.27</v>
          </cell>
        </row>
        <row r="2246">
          <cell r="A2246">
            <v>84665</v>
          </cell>
          <cell r="B2246" t="str">
            <v>COL.TOM.LIG.PRED.F0F0 P/TUBOS PVC PBA DN 75 X 1"</v>
          </cell>
          <cell r="C2246" t="str">
            <v>UN</v>
          </cell>
          <cell r="D2246">
            <v>24.27</v>
          </cell>
        </row>
        <row r="2247">
          <cell r="A2247">
            <v>84666</v>
          </cell>
          <cell r="B2247" t="str">
            <v>COL.TOM.L.PRED.F0F0 P/TUBOS PVC PBA DN 100 X 1/2"</v>
          </cell>
          <cell r="C2247" t="str">
            <v>UN</v>
          </cell>
          <cell r="D2247">
            <v>24.73</v>
          </cell>
        </row>
        <row r="2248">
          <cell r="A2248">
            <v>84667</v>
          </cell>
          <cell r="B2248" t="str">
            <v>COL.TOM.L.PRED.F0F0 P/TUBOS PVC PBA DN 100 X 3/4"</v>
          </cell>
          <cell r="C2248" t="str">
            <v>UN</v>
          </cell>
          <cell r="D2248">
            <v>24.73</v>
          </cell>
        </row>
        <row r="2249">
          <cell r="A2249">
            <v>84668</v>
          </cell>
          <cell r="B2249" t="str">
            <v>COL.TOM.LIG.PRED.F0F0 P/TUBOS PVC PBA DN 100 X 1"</v>
          </cell>
          <cell r="C2249" t="str">
            <v>UN</v>
          </cell>
          <cell r="D2249">
            <v>24.73</v>
          </cell>
        </row>
        <row r="2250">
          <cell r="A2250">
            <v>84669</v>
          </cell>
          <cell r="B2250" t="str">
            <v>COL.TOM.L.PRED.F0F0 P/TUBOS PVC PBA DN 150 X 1/2"</v>
          </cell>
          <cell r="C2250" t="str">
            <v>UN</v>
          </cell>
          <cell r="D2250">
            <v>38.659999999999997</v>
          </cell>
        </row>
        <row r="2251">
          <cell r="A2251">
            <v>84670</v>
          </cell>
          <cell r="B2251" t="str">
            <v>COL.TOM.L.PRED.F0F0 P/TUBOS PVC PBA DN 150 X 3/4"</v>
          </cell>
          <cell r="C2251" t="str">
            <v>UN</v>
          </cell>
          <cell r="D2251">
            <v>38.659999999999997</v>
          </cell>
        </row>
        <row r="2252">
          <cell r="A2252">
            <v>84671</v>
          </cell>
          <cell r="B2252" t="str">
            <v>COL.TOM.LIG.PRED.F0F0 P/TUBOS PVC PBA DN 150 X 1"</v>
          </cell>
          <cell r="C2252" t="str">
            <v>UN</v>
          </cell>
          <cell r="D2252">
            <v>38.659999999999997</v>
          </cell>
        </row>
        <row r="2253">
          <cell r="A2253">
            <v>84672</v>
          </cell>
          <cell r="B2253" t="str">
            <v>COL.TOM.L.PRED.F0F0 P/TUBOS PVC PBA DN 200 X 1/2"</v>
          </cell>
          <cell r="C2253" t="str">
            <v>UN</v>
          </cell>
          <cell r="D2253">
            <v>38.659999999999997</v>
          </cell>
        </row>
        <row r="2254">
          <cell r="A2254">
            <v>84673</v>
          </cell>
          <cell r="B2254" t="str">
            <v>COL.TOM.L.PRED.F0F0 P/TUBOS PVC PBA DN 200 X 3/4"</v>
          </cell>
          <cell r="C2254" t="str">
            <v>UN</v>
          </cell>
          <cell r="D2254">
            <v>38.659999999999997</v>
          </cell>
        </row>
        <row r="2255">
          <cell r="A2255">
            <v>84674</v>
          </cell>
          <cell r="B2255" t="str">
            <v>COL.TOM.L.PRED.F0F0 P/TUBOS PVC PBA DN 200 X 1"</v>
          </cell>
          <cell r="C2255" t="str">
            <v>UN</v>
          </cell>
          <cell r="D2255">
            <v>38.659999999999997</v>
          </cell>
        </row>
        <row r="2256">
          <cell r="A2256">
            <v>84675</v>
          </cell>
          <cell r="B2256" t="str">
            <v>COL.TOM.L.PRED.F0F0 P/TUBOS PVC PBA DN 250 X 1/2"</v>
          </cell>
          <cell r="C2256" t="str">
            <v>UN</v>
          </cell>
          <cell r="D2256">
            <v>44.51</v>
          </cell>
        </row>
        <row r="2257">
          <cell r="A2257">
            <v>84676</v>
          </cell>
          <cell r="B2257" t="str">
            <v>COL.TOM.L.PRED.F0F0 P/TUBOS PVC PBA DN 250 X 3/4"</v>
          </cell>
          <cell r="C2257" t="str">
            <v>UN</v>
          </cell>
          <cell r="D2257">
            <v>44.51</v>
          </cell>
        </row>
        <row r="2258">
          <cell r="A2258">
            <v>84677</v>
          </cell>
          <cell r="B2258" t="str">
            <v>COL.TOM.LIG.PRED.F0F0 P/TUBOS PVC PBA DN 250 X 1"</v>
          </cell>
          <cell r="C2258" t="str">
            <v>UN</v>
          </cell>
          <cell r="D2258">
            <v>44.51</v>
          </cell>
        </row>
        <row r="2259">
          <cell r="A2259">
            <v>84678</v>
          </cell>
          <cell r="B2259" t="str">
            <v>COL.TOM.L.PRED.F0F0 P/TUBOS PVC PBA DN 300 X 1/2"</v>
          </cell>
          <cell r="C2259" t="str">
            <v>UN</v>
          </cell>
          <cell r="D2259">
            <v>58.9</v>
          </cell>
        </row>
        <row r="2260">
          <cell r="A2260">
            <v>84679</v>
          </cell>
          <cell r="B2260" t="str">
            <v>COL.TOM.L.PRED.F0F0 P/TUBOS PVC PBA DN 300 X 3/4"</v>
          </cell>
          <cell r="C2260" t="str">
            <v>UN</v>
          </cell>
          <cell r="D2260">
            <v>58.9</v>
          </cell>
        </row>
        <row r="2261">
          <cell r="A2261">
            <v>84680</v>
          </cell>
          <cell r="B2261" t="str">
            <v>COL.TOM.LIG.PRED.F0F0 P/TUBOS PVC PBA DN 300 X 1"</v>
          </cell>
          <cell r="C2261" t="str">
            <v>UN</v>
          </cell>
          <cell r="D2261">
            <v>58.9</v>
          </cell>
        </row>
        <row r="2262">
          <cell r="A2262">
            <v>84681</v>
          </cell>
          <cell r="B2262" t="str">
            <v>COL.TOM.L.P.F0F0 P/TUBOS PVC DEF0F0 DN 100 X 1/2"</v>
          </cell>
          <cell r="C2262" t="str">
            <v>UN</v>
          </cell>
          <cell r="D2262">
            <v>24.73</v>
          </cell>
        </row>
        <row r="2263">
          <cell r="A2263">
            <v>84682</v>
          </cell>
          <cell r="B2263" t="str">
            <v>COL.TOM.L.P.F0F0 P/TUBOS PVC DEF0F0 DN 100 X 3/4"</v>
          </cell>
          <cell r="C2263" t="str">
            <v>UN</v>
          </cell>
          <cell r="D2263">
            <v>24.73</v>
          </cell>
        </row>
        <row r="2264">
          <cell r="A2264">
            <v>84683</v>
          </cell>
          <cell r="B2264" t="str">
            <v>COL.TOM.L.P.F0F0 P/TUBOS PVC DEF0F0 DN 100 X 1"</v>
          </cell>
          <cell r="C2264" t="str">
            <v>UN</v>
          </cell>
          <cell r="D2264">
            <v>24.73</v>
          </cell>
        </row>
        <row r="2265">
          <cell r="A2265">
            <v>84684</v>
          </cell>
          <cell r="B2265" t="str">
            <v>COL.TOM.L.P.F0F0 C/TUBOS PVC DEF0F0 DN 150 X 1/2"</v>
          </cell>
          <cell r="C2265" t="str">
            <v>UN</v>
          </cell>
          <cell r="D2265">
            <v>32.82</v>
          </cell>
        </row>
        <row r="2266">
          <cell r="A2266">
            <v>84685</v>
          </cell>
          <cell r="B2266" t="str">
            <v>COL.TOM.L.P.F0F0 P/TUBOS PVC DEF0F0 DN 150 X 3/4"</v>
          </cell>
          <cell r="C2266" t="str">
            <v>UN</v>
          </cell>
          <cell r="D2266">
            <v>32.82</v>
          </cell>
        </row>
        <row r="2267">
          <cell r="A2267">
            <v>84686</v>
          </cell>
          <cell r="B2267" t="str">
            <v>COL.TOM.L.P.F0F0 P/TUBOS PVC DEF0F0 DN 150 X 1"</v>
          </cell>
          <cell r="C2267" t="str">
            <v>UN</v>
          </cell>
          <cell r="D2267">
            <v>32.82</v>
          </cell>
        </row>
        <row r="2268">
          <cell r="A2268">
            <v>84687</v>
          </cell>
          <cell r="B2268" t="str">
            <v>COL.TOM.L.P.F0F0 P/TUBOS PVC DEF0F0 DN 200 X 1/2"</v>
          </cell>
          <cell r="C2268" t="str">
            <v>UN</v>
          </cell>
          <cell r="D2268">
            <v>38.659999999999997</v>
          </cell>
        </row>
        <row r="2269">
          <cell r="A2269">
            <v>84688</v>
          </cell>
          <cell r="B2269" t="str">
            <v>COL.TOM.L.P.F0F0 P/TUBOS PVC DEF0F0 DN 200 X 3/4"</v>
          </cell>
          <cell r="C2269" t="str">
            <v>UN</v>
          </cell>
          <cell r="D2269">
            <v>38.659999999999997</v>
          </cell>
        </row>
        <row r="2270">
          <cell r="A2270">
            <v>84689</v>
          </cell>
          <cell r="B2270" t="str">
            <v>COL.TOM.L.P.F0F0 P/TUBOS PVC DEF0F0 DN 200 X 1"</v>
          </cell>
          <cell r="C2270" t="str">
            <v>UN</v>
          </cell>
          <cell r="D2270">
            <v>38.659999999999997</v>
          </cell>
        </row>
        <row r="2271">
          <cell r="A2271">
            <v>84690</v>
          </cell>
          <cell r="B2271" t="str">
            <v>COL.TOM.L.P.F0F0 P/TUBOS PVC DEF0F0 DN 250 X 1/2"</v>
          </cell>
          <cell r="C2271" t="str">
            <v>UN</v>
          </cell>
          <cell r="D2271">
            <v>44.51</v>
          </cell>
        </row>
        <row r="2272">
          <cell r="A2272">
            <v>84691</v>
          </cell>
          <cell r="B2272" t="str">
            <v>COL.TOM.L.P.F0F0 P/TUBOS PVC DEF0F0 DN 250 X 3/4"</v>
          </cell>
          <cell r="C2272" t="str">
            <v>UN</v>
          </cell>
          <cell r="D2272">
            <v>44.51</v>
          </cell>
        </row>
        <row r="2273">
          <cell r="A2273">
            <v>84692</v>
          </cell>
          <cell r="B2273" t="str">
            <v>COL.TOM.L.P.F0F0 P/TUBOS PVC DEF0F0 DN 250 X 1"</v>
          </cell>
          <cell r="C2273" t="str">
            <v>UN</v>
          </cell>
          <cell r="D2273">
            <v>44.51</v>
          </cell>
        </row>
        <row r="2274">
          <cell r="A2274">
            <v>84693</v>
          </cell>
          <cell r="B2274" t="str">
            <v>COL.TOM.L.P.F0F0 P/TUBOS PVC DEF0F0 DN 300 X 1/2"</v>
          </cell>
          <cell r="C2274" t="str">
            <v>UN</v>
          </cell>
          <cell r="D2274">
            <v>58.9</v>
          </cell>
        </row>
        <row r="2275">
          <cell r="A2275">
            <v>84694</v>
          </cell>
          <cell r="B2275" t="str">
            <v>COL.TOM.L.P.F0F0 P/TUBOS PVC DEF0F0 DN 300 X 3/4"</v>
          </cell>
          <cell r="C2275" t="str">
            <v>UN</v>
          </cell>
          <cell r="D2275">
            <v>58.9</v>
          </cell>
        </row>
        <row r="2276">
          <cell r="A2276">
            <v>84695</v>
          </cell>
          <cell r="B2276" t="str">
            <v>COL.TOM.L.P.F0F0 P/TUBOS PVC DEF0F0 DN 300 X 1"</v>
          </cell>
          <cell r="C2276" t="str">
            <v>UN</v>
          </cell>
          <cell r="D2276">
            <v>58.9</v>
          </cell>
        </row>
        <row r="2277">
          <cell r="A2277">
            <v>84696</v>
          </cell>
          <cell r="B2277" t="str">
            <v>RG F0F0 H.INOX CHATO PVC PBA BB CAB.PN 100 DN 50</v>
          </cell>
          <cell r="C2277" t="str">
            <v>UN</v>
          </cell>
          <cell r="D2277">
            <v>238.35</v>
          </cell>
        </row>
        <row r="2278">
          <cell r="A2278">
            <v>84697</v>
          </cell>
          <cell r="B2278" t="str">
            <v>RG F0F0 H.INOX CHATO PVC PBA BB CAB.PN 100 DN 75</v>
          </cell>
          <cell r="C2278" t="str">
            <v>UN</v>
          </cell>
          <cell r="D2278">
            <v>382.32</v>
          </cell>
        </row>
        <row r="2279">
          <cell r="A2279">
            <v>84698</v>
          </cell>
          <cell r="B2279" t="str">
            <v>RG F0F0 H.INOX CHATO PVC PBA BB CAB.PN 100 DN 100</v>
          </cell>
          <cell r="C2279" t="str">
            <v>UN</v>
          </cell>
          <cell r="D2279">
            <v>532.34</v>
          </cell>
        </row>
        <row r="2280">
          <cell r="A2280">
            <v>84699</v>
          </cell>
          <cell r="B2280" t="str">
            <v>RG F0F0 H.INOX CHATO PVC PBA BB VOL.PN 100 DN 50</v>
          </cell>
          <cell r="C2280" t="str">
            <v>UN</v>
          </cell>
          <cell r="D2280">
            <v>238.35</v>
          </cell>
        </row>
        <row r="2281">
          <cell r="A2281">
            <v>84701</v>
          </cell>
          <cell r="B2281" t="str">
            <v>RG F0F0 H.INOX CHATO PVC PBA BB VOL.PN 100 DN 50</v>
          </cell>
          <cell r="C2281" t="str">
            <v>UN</v>
          </cell>
          <cell r="D2281">
            <v>238.35</v>
          </cell>
        </row>
        <row r="2282">
          <cell r="A2282">
            <v>84702</v>
          </cell>
          <cell r="B2282" t="str">
            <v>RG F0F0 H.INOX CHATO PVC PBA BB VOL.PN 100 DN 100</v>
          </cell>
          <cell r="C2282" t="str">
            <v>UN</v>
          </cell>
          <cell r="D2282">
            <v>532.34</v>
          </cell>
        </row>
        <row r="2283">
          <cell r="A2283">
            <v>84703</v>
          </cell>
          <cell r="B2283" t="str">
            <v>RG F0F0 H.INOX OVAL PVC PBA BB CAB.PN 160 DN 50</v>
          </cell>
          <cell r="C2283" t="str">
            <v>UN</v>
          </cell>
          <cell r="D2283">
            <v>238.35</v>
          </cell>
        </row>
        <row r="2284">
          <cell r="A2284">
            <v>84704</v>
          </cell>
          <cell r="B2284" t="str">
            <v>RG F0F0 H.INOX OVAL PVC PBA BB CAB.PN 160 DN 75</v>
          </cell>
          <cell r="C2284" t="str">
            <v>UN</v>
          </cell>
          <cell r="D2284">
            <v>382.32</v>
          </cell>
        </row>
        <row r="2285">
          <cell r="A2285">
            <v>84705</v>
          </cell>
          <cell r="B2285" t="str">
            <v>RG F0F0 H.INOX OVAL PVC PBA BB CAB.PN 160 DN 100</v>
          </cell>
          <cell r="C2285" t="str">
            <v>UN</v>
          </cell>
          <cell r="D2285">
            <v>532.34</v>
          </cell>
        </row>
        <row r="2286">
          <cell r="A2286">
            <v>84706</v>
          </cell>
          <cell r="B2286" t="str">
            <v>RG F0F0 H.INOX OVAL PVC PBA BB VOL.PN 160 DN 50</v>
          </cell>
          <cell r="C2286" t="str">
            <v>UN</v>
          </cell>
          <cell r="D2286">
            <v>238.35</v>
          </cell>
        </row>
        <row r="2287">
          <cell r="A2287">
            <v>84707</v>
          </cell>
          <cell r="B2287" t="str">
            <v>RG F0F0 H.INOX OVAL PVC PBA BB VOL.PN 160 DN 75</v>
          </cell>
          <cell r="C2287" t="str">
            <v>UN</v>
          </cell>
          <cell r="D2287">
            <v>382.32</v>
          </cell>
        </row>
        <row r="2288">
          <cell r="A2288">
            <v>84708</v>
          </cell>
          <cell r="B2288" t="str">
            <v>RG F0F0 H.INOX OVAL PVC PBA BB VOL.PN 160 DN 100</v>
          </cell>
          <cell r="C2288" t="str">
            <v>UN</v>
          </cell>
          <cell r="D2288">
            <v>532.34</v>
          </cell>
        </row>
        <row r="2289">
          <cell r="A2289">
            <v>84709</v>
          </cell>
          <cell r="B2289" t="str">
            <v>RG F0F0 H.IN.CHATO PVC DEF0F0 BB CAB.PN 100 DN 100</v>
          </cell>
          <cell r="C2289" t="str">
            <v>UN</v>
          </cell>
          <cell r="D2289">
            <v>520.24</v>
          </cell>
        </row>
        <row r="2290">
          <cell r="A2290">
            <v>84710</v>
          </cell>
          <cell r="B2290" t="str">
            <v>RG F0F0 H.IN.CHATO PVC DEF0F0 BB CAB.PN 100 DN 150</v>
          </cell>
          <cell r="C2290" t="str">
            <v>UN</v>
          </cell>
          <cell r="D2290">
            <v>1040.49</v>
          </cell>
        </row>
        <row r="2291">
          <cell r="A2291">
            <v>84711</v>
          </cell>
          <cell r="B2291" t="str">
            <v>RG F0F0 H.IN.CHATO PVC DEF0F0 BB CAB.PN 100 DN 200</v>
          </cell>
          <cell r="C2291" t="str">
            <v>UN</v>
          </cell>
          <cell r="D2291">
            <v>1528.08</v>
          </cell>
        </row>
        <row r="2292">
          <cell r="A2292">
            <v>84712</v>
          </cell>
          <cell r="B2292" t="str">
            <v>RG F0F0 H.IN.CHATO PVC DEF0F0 BB CAB.PN 100 DN 250</v>
          </cell>
          <cell r="C2292" t="str">
            <v>UN</v>
          </cell>
          <cell r="D2292">
            <v>2250.38</v>
          </cell>
        </row>
        <row r="2293">
          <cell r="A2293">
            <v>84713</v>
          </cell>
          <cell r="B2293" t="str">
            <v>RG F0F0 H.IN.CHATO PVC DEF0F0 BB CAB.PN 100 DN 300</v>
          </cell>
          <cell r="C2293" t="str">
            <v>UN</v>
          </cell>
          <cell r="D2293">
            <v>2710.12</v>
          </cell>
        </row>
        <row r="2294">
          <cell r="A2294">
            <v>84714</v>
          </cell>
          <cell r="B2294" t="str">
            <v>RG F0F0 H.IN.CHATO PVC DEF0F0 BB VOL.PN 100 DN 100</v>
          </cell>
          <cell r="C2294" t="str">
            <v>UN</v>
          </cell>
          <cell r="D2294">
            <v>520.24</v>
          </cell>
        </row>
        <row r="2295">
          <cell r="A2295">
            <v>84715</v>
          </cell>
          <cell r="B2295" t="str">
            <v>RG F0F0 H.IN.CHATO PVC DEF0F0 BB VOL.PN 100 DN 150</v>
          </cell>
          <cell r="C2295" t="str">
            <v>UN</v>
          </cell>
          <cell r="D2295">
            <v>1040.49</v>
          </cell>
        </row>
        <row r="2296">
          <cell r="A2296">
            <v>84716</v>
          </cell>
          <cell r="B2296" t="str">
            <v>RG F0F0 H.IN.CHATO PVC DEF0F0 BB VOL.PN 100 DN 200</v>
          </cell>
          <cell r="C2296" t="str">
            <v>UN</v>
          </cell>
          <cell r="D2296">
            <v>1528.08</v>
          </cell>
        </row>
        <row r="2297">
          <cell r="A2297">
            <v>84717</v>
          </cell>
          <cell r="B2297" t="str">
            <v>RG F0F0 H.IN.CHATO PVC DEF0F0 BB VOL.PN 100 DN 250</v>
          </cell>
          <cell r="C2297" t="str">
            <v>UN</v>
          </cell>
          <cell r="D2297">
            <v>2250.38</v>
          </cell>
        </row>
        <row r="2298">
          <cell r="A2298">
            <v>84718</v>
          </cell>
          <cell r="B2298" t="str">
            <v>RG F0F0 H.IN.CHATO PVC DEF0F0 BB VOL.PN 100 DN 300</v>
          </cell>
          <cell r="C2298" t="str">
            <v>UN</v>
          </cell>
          <cell r="D2298">
            <v>2710.12</v>
          </cell>
        </row>
        <row r="2299">
          <cell r="A2299">
            <v>84719</v>
          </cell>
          <cell r="B2299" t="str">
            <v>RG F0F0 H.IN.OVAL PVC DEF0F0 BB CAB.PN 160 DN 100</v>
          </cell>
          <cell r="C2299" t="str">
            <v>UN</v>
          </cell>
          <cell r="D2299">
            <v>520.24</v>
          </cell>
        </row>
        <row r="2300">
          <cell r="A2300">
            <v>84720</v>
          </cell>
          <cell r="B2300" t="str">
            <v>RG F0F0 H.IN.OVAL PVC DEF0F0 BB CAB.PN 160 DN 150</v>
          </cell>
          <cell r="C2300" t="str">
            <v>UN</v>
          </cell>
          <cell r="D2300">
            <v>1040.49</v>
          </cell>
        </row>
        <row r="2301">
          <cell r="A2301">
            <v>84721</v>
          </cell>
          <cell r="B2301" t="str">
            <v>RG F0F0 H.IN.OVAL PVC DEF0F0 BB CAB.PN 160 DN 200</v>
          </cell>
          <cell r="C2301" t="str">
            <v>UN</v>
          </cell>
          <cell r="D2301">
            <v>1528.08</v>
          </cell>
        </row>
        <row r="2302">
          <cell r="A2302">
            <v>84722</v>
          </cell>
          <cell r="B2302" t="str">
            <v>RG F0F0 H.IN.OVAL PVC DEF0F0 BB CAB.PN 160 DN 250</v>
          </cell>
          <cell r="C2302" t="str">
            <v>UN</v>
          </cell>
          <cell r="D2302">
            <v>2250.38</v>
          </cell>
        </row>
        <row r="2303">
          <cell r="A2303">
            <v>84723</v>
          </cell>
          <cell r="B2303" t="str">
            <v>RG F0F0 H.IN.OVAL PVC DEF0F0 BB CAB.PN 160 DN 300</v>
          </cell>
          <cell r="C2303" t="str">
            <v>UN</v>
          </cell>
          <cell r="D2303">
            <v>2710.12</v>
          </cell>
        </row>
        <row r="2304">
          <cell r="A2304">
            <v>84724</v>
          </cell>
          <cell r="B2304" t="str">
            <v>RG F0F0 H.IN.OVAL PVC DEF0F0 BB VOL.PN 160 DN 100</v>
          </cell>
          <cell r="C2304" t="str">
            <v>UN</v>
          </cell>
          <cell r="D2304">
            <v>520.24</v>
          </cell>
        </row>
        <row r="2305">
          <cell r="A2305">
            <v>84725</v>
          </cell>
          <cell r="B2305" t="str">
            <v>RG F0F0 H.IN.OVAL PVC DEF0F0 BB VOL.PN 160 DN 150</v>
          </cell>
          <cell r="C2305" t="str">
            <v>UN</v>
          </cell>
          <cell r="D2305">
            <v>1040.49</v>
          </cell>
        </row>
        <row r="2306">
          <cell r="A2306">
            <v>84726</v>
          </cell>
          <cell r="B2306" t="str">
            <v>RG F0F0 H.IN.OVAL PVC DEF0F0 BB VOL.PN 160 DN 200</v>
          </cell>
          <cell r="C2306" t="str">
            <v>UN</v>
          </cell>
          <cell r="D2306">
            <v>1528.08</v>
          </cell>
        </row>
        <row r="2307">
          <cell r="A2307">
            <v>84727</v>
          </cell>
          <cell r="B2307" t="str">
            <v>RG F0F0 H.IN.OVAL PVC DEF0F0 BB VOL.PN 160 DN 250</v>
          </cell>
          <cell r="C2307" t="str">
            <v>UN</v>
          </cell>
          <cell r="D2307">
            <v>2250.38</v>
          </cell>
        </row>
        <row r="2308">
          <cell r="A2308">
            <v>84728</v>
          </cell>
          <cell r="B2308" t="str">
            <v>RG F0F0 H.IN.OVAL PVC DEF0F0 BB VOL.PN 160 DN 300</v>
          </cell>
          <cell r="C2308" t="str">
            <v>UN</v>
          </cell>
          <cell r="D2308">
            <v>2710.12</v>
          </cell>
        </row>
        <row r="2309">
          <cell r="A2309">
            <v>84729</v>
          </cell>
          <cell r="B2309" t="str">
            <v>RG C/CUNHA ELAST. P/TB. PVC PBA C/BB C/CAB. DN 50</v>
          </cell>
          <cell r="C2309" t="str">
            <v>UN</v>
          </cell>
          <cell r="D2309">
            <v>190.68</v>
          </cell>
        </row>
        <row r="2310">
          <cell r="A2310">
            <v>84730</v>
          </cell>
          <cell r="B2310" t="str">
            <v>RG C/CUNHA ELAST. P/TB. PVC PBA C/BB C/CAB. DN 75</v>
          </cell>
          <cell r="C2310" t="str">
            <v>UN</v>
          </cell>
          <cell r="D2310">
            <v>305.86</v>
          </cell>
        </row>
        <row r="2311">
          <cell r="A2311">
            <v>84731</v>
          </cell>
          <cell r="B2311" t="str">
            <v>RG C/CUNHA ELAST. P/TB. PVC PBA C/BB C/CAB. DN 100</v>
          </cell>
          <cell r="C2311" t="str">
            <v>UN</v>
          </cell>
          <cell r="D2311">
            <v>425.88</v>
          </cell>
        </row>
        <row r="2312">
          <cell r="A2312">
            <v>84732</v>
          </cell>
          <cell r="B2312" t="str">
            <v>RG C/CUNHA ELAST. P/TB. PVC PBA C/BB C/VOL. DN 50</v>
          </cell>
          <cell r="C2312" t="str">
            <v>UN</v>
          </cell>
          <cell r="D2312">
            <v>190.68</v>
          </cell>
        </row>
        <row r="2313">
          <cell r="A2313">
            <v>84733</v>
          </cell>
          <cell r="B2313" t="str">
            <v>RG C/CUNHA ELAST. P/TB. PVC PBA C/BB C/VOL. DN 75</v>
          </cell>
          <cell r="C2313" t="str">
            <v>UN</v>
          </cell>
          <cell r="D2313">
            <v>305.86</v>
          </cell>
        </row>
        <row r="2314">
          <cell r="A2314">
            <v>84734</v>
          </cell>
          <cell r="B2314" t="str">
            <v>RG C/CUNHA ELAST. P/TB. PVC PBA C/BB C/VOL. DN 100</v>
          </cell>
          <cell r="C2314" t="str">
            <v>UN</v>
          </cell>
          <cell r="D2314">
            <v>425.88</v>
          </cell>
        </row>
        <row r="2315">
          <cell r="A2315">
            <v>84735</v>
          </cell>
          <cell r="B2315" t="str">
            <v>FLANGES AVULSOS PVC C/ FUROS P/ CONEXOES DN 50</v>
          </cell>
          <cell r="C2315" t="str">
            <v>UN</v>
          </cell>
          <cell r="D2315">
            <v>18.11</v>
          </cell>
        </row>
        <row r="2316">
          <cell r="A2316">
            <v>84736</v>
          </cell>
          <cell r="B2316" t="str">
            <v>FLANGES AVULSOS PVC C/ FUROS P/ CONEXOES DN 75</v>
          </cell>
          <cell r="C2316" t="str">
            <v>UN</v>
          </cell>
          <cell r="D2316">
            <v>28.76</v>
          </cell>
        </row>
        <row r="2317">
          <cell r="A2317">
            <v>84737</v>
          </cell>
          <cell r="B2317" t="str">
            <v>FLANGES AVULSOS PVC C/ FUROS P/ CONEXOES DN 100</v>
          </cell>
          <cell r="C2317" t="str">
            <v>UN</v>
          </cell>
          <cell r="D2317">
            <v>40</v>
          </cell>
        </row>
        <row r="2318">
          <cell r="A2318">
            <v>84738</v>
          </cell>
          <cell r="B2318" t="str">
            <v>FLANGES AVULSOS PVC C/ FUROS P/ CONEXOES DN 150</v>
          </cell>
          <cell r="C2318" t="str">
            <v>UN</v>
          </cell>
          <cell r="D2318">
            <v>83.81</v>
          </cell>
        </row>
        <row r="2319">
          <cell r="A2319">
            <v>84739</v>
          </cell>
          <cell r="B2319" t="str">
            <v>FLANGES AVULSOS PVC C/ FUROS P/ CONEXOES DN 200</v>
          </cell>
          <cell r="C2319" t="str">
            <v>UN</v>
          </cell>
          <cell r="D2319">
            <v>239.76</v>
          </cell>
        </row>
        <row r="2320">
          <cell r="A2320">
            <v>84740</v>
          </cell>
          <cell r="B2320" t="str">
            <v>FLANGES AVULSOS PVC C/ FUROS P/ CONEXOES DN 250</v>
          </cell>
          <cell r="C2320" t="str">
            <v>UN</v>
          </cell>
          <cell r="D2320">
            <v>365.77</v>
          </cell>
        </row>
        <row r="2321">
          <cell r="A2321">
            <v>84741</v>
          </cell>
          <cell r="B2321" t="str">
            <v>FLANGES AVULSOS PVC C/ FUROS P/ CONEXOES DN 300</v>
          </cell>
          <cell r="C2321" t="str">
            <v>UN</v>
          </cell>
          <cell r="D2321">
            <v>511.4</v>
          </cell>
        </row>
        <row r="2322">
          <cell r="A2322">
            <v>84742</v>
          </cell>
          <cell r="B2322" t="str">
            <v>FLANGES AVULSOS PVC S/ FUROS P/ CONEXOES DN 50</v>
          </cell>
          <cell r="C2322" t="str">
            <v>UN</v>
          </cell>
          <cell r="D2322">
            <v>17.8</v>
          </cell>
        </row>
        <row r="2323">
          <cell r="A2323">
            <v>84743</v>
          </cell>
          <cell r="B2323" t="str">
            <v>FLANGES AVULSOS PVC S/ FUROS P/ CONEXOES DN 75</v>
          </cell>
          <cell r="C2323" t="str">
            <v>UN</v>
          </cell>
          <cell r="D2323">
            <v>28.24</v>
          </cell>
        </row>
        <row r="2324">
          <cell r="A2324">
            <v>84744</v>
          </cell>
          <cell r="B2324" t="str">
            <v>FLANGES AVULSOS PVC S/ FUROS P/ CONEXOES DN 100</v>
          </cell>
          <cell r="C2324" t="str">
            <v>UN</v>
          </cell>
          <cell r="D2324">
            <v>39.340000000000003</v>
          </cell>
        </row>
        <row r="2325">
          <cell r="A2325">
            <v>84745</v>
          </cell>
          <cell r="B2325" t="str">
            <v>FLANGES AVULSOS PVC S/ FUROS P/ CONEXOES DN 150</v>
          </cell>
          <cell r="C2325" t="str">
            <v>UN</v>
          </cell>
          <cell r="D2325">
            <v>82.93</v>
          </cell>
        </row>
        <row r="2326">
          <cell r="A2326">
            <v>84746</v>
          </cell>
          <cell r="B2326" t="str">
            <v>FLANGES AVULSOS PVC S/ FUROS P/ CONEX0ES DN 200</v>
          </cell>
          <cell r="C2326" t="str">
            <v>UN</v>
          </cell>
          <cell r="D2326">
            <v>235.15</v>
          </cell>
        </row>
        <row r="2327">
          <cell r="A2327">
            <v>84747</v>
          </cell>
          <cell r="B2327" t="str">
            <v>FLANGES AVULSOS PVC S/ FUROS P/ CONEXOES DN 250</v>
          </cell>
          <cell r="C2327" t="str">
            <v>UN</v>
          </cell>
          <cell r="D2327">
            <v>323.88</v>
          </cell>
        </row>
        <row r="2328">
          <cell r="A2328">
            <v>84748</v>
          </cell>
          <cell r="B2328" t="str">
            <v>FLANGES AVULSOS PVC S/ FUROS P/ CONEXOES DN 300</v>
          </cell>
          <cell r="C2328" t="str">
            <v>UN</v>
          </cell>
          <cell r="D2328">
            <v>156.06</v>
          </cell>
        </row>
        <row r="2329">
          <cell r="A2329">
            <v>84749</v>
          </cell>
          <cell r="B2329" t="str">
            <v>FLANGES AVULSOS PVC C/ FUROS P/ TUBOS DN 50</v>
          </cell>
          <cell r="C2329" t="str">
            <v>UN</v>
          </cell>
          <cell r="D2329">
            <v>15.66</v>
          </cell>
        </row>
        <row r="2330">
          <cell r="A2330">
            <v>84750</v>
          </cell>
          <cell r="B2330" t="str">
            <v>FLANGES AVULSOS PVC C/ FUROS P/ TUBOS DN 75</v>
          </cell>
          <cell r="C2330" t="str">
            <v>UN</v>
          </cell>
          <cell r="D2330">
            <v>23.26</v>
          </cell>
        </row>
        <row r="2331">
          <cell r="A2331">
            <v>84751</v>
          </cell>
          <cell r="B2331" t="str">
            <v>FLANGES AVULSOS PVC C/ FUROS P/ TUBOS DN 100</v>
          </cell>
          <cell r="C2331" t="str">
            <v>UN</v>
          </cell>
          <cell r="D2331">
            <v>28.92</v>
          </cell>
        </row>
        <row r="2332">
          <cell r="A2332">
            <v>84752</v>
          </cell>
          <cell r="B2332" t="str">
            <v>FLANGES AVULSOS PVC C/ FUROS P/ TUBOS DN 150</v>
          </cell>
          <cell r="C2332" t="str">
            <v>UN</v>
          </cell>
          <cell r="D2332">
            <v>53.29</v>
          </cell>
        </row>
        <row r="2333">
          <cell r="A2333">
            <v>84752</v>
          </cell>
          <cell r="B2333" t="str">
            <v>FLANGES AVULSOS PVC C/ FUROS P/ TUBOS DN 150</v>
          </cell>
          <cell r="C2333" t="str">
            <v>UN</v>
          </cell>
          <cell r="D2333">
            <v>53.29</v>
          </cell>
        </row>
        <row r="2334">
          <cell r="A2334">
            <v>84753</v>
          </cell>
          <cell r="B2334" t="str">
            <v>FLANGES AVULSOS PVC C/ FUROS P/ TUBOS DN 200</v>
          </cell>
          <cell r="C2334" t="str">
            <v>UN</v>
          </cell>
          <cell r="D2334">
            <v>170.88</v>
          </cell>
        </row>
        <row r="2335">
          <cell r="A2335">
            <v>84753</v>
          </cell>
          <cell r="B2335" t="str">
            <v>FLANGES AVULSOS PVC C/ FUROS P/ TUBOS DN 200</v>
          </cell>
          <cell r="C2335" t="str">
            <v>UN</v>
          </cell>
          <cell r="D2335">
            <v>170.88</v>
          </cell>
        </row>
        <row r="2336">
          <cell r="A2336">
            <v>84754</v>
          </cell>
          <cell r="B2336" t="str">
            <v>FLANGES AVULSOS PVC C/ FUROS P/ TUBOS DN 250</v>
          </cell>
          <cell r="C2336" t="str">
            <v>UN</v>
          </cell>
          <cell r="D2336">
            <v>241.39</v>
          </cell>
        </row>
        <row r="2337">
          <cell r="A2337">
            <v>84754</v>
          </cell>
          <cell r="B2337" t="str">
            <v>FLANGES AVULSOS PVC C/ FUROS P/ TUBOS DN 250</v>
          </cell>
          <cell r="C2337" t="str">
            <v>UN</v>
          </cell>
          <cell r="D2337">
            <v>241.39</v>
          </cell>
        </row>
        <row r="2338">
          <cell r="A2338">
            <v>84755</v>
          </cell>
          <cell r="B2338" t="str">
            <v>FLANGES AVULSOS PVC C/ FUROS P/ TUBOS DN 300</v>
          </cell>
          <cell r="C2338" t="str">
            <v>UN</v>
          </cell>
          <cell r="D2338">
            <v>315.29000000000002</v>
          </cell>
        </row>
        <row r="2339">
          <cell r="A2339">
            <v>84755</v>
          </cell>
          <cell r="B2339" t="str">
            <v>FLANGES AVULSOS PVC C/ FUROS P/ TUBOS DN 300</v>
          </cell>
          <cell r="C2339" t="str">
            <v>UN</v>
          </cell>
          <cell r="D2339">
            <v>315.29000000000002</v>
          </cell>
        </row>
        <row r="2340">
          <cell r="A2340">
            <v>84756</v>
          </cell>
          <cell r="B2340" t="str">
            <v>FLANGES AVULSOS PVC S/ FUROS P/ TUBOS DN 50</v>
          </cell>
          <cell r="C2340" t="str">
            <v>UN</v>
          </cell>
          <cell r="D2340">
            <v>15.66</v>
          </cell>
        </row>
        <row r="2341">
          <cell r="A2341">
            <v>84756</v>
          </cell>
          <cell r="B2341" t="str">
            <v>FLANGES AVULSOS PVC S/ FUROS P/ TUBOS DN 50</v>
          </cell>
          <cell r="C2341" t="str">
            <v>UN</v>
          </cell>
          <cell r="D2341">
            <v>15.66</v>
          </cell>
        </row>
        <row r="2342">
          <cell r="A2342">
            <v>84757</v>
          </cell>
          <cell r="B2342" t="str">
            <v>FLANGES AVULSOS PVC S/ FUROS P/ TUBOS DN 75</v>
          </cell>
          <cell r="C2342" t="str">
            <v>UN</v>
          </cell>
          <cell r="D2342">
            <v>22.98</v>
          </cell>
        </row>
        <row r="2343">
          <cell r="A2343">
            <v>84757</v>
          </cell>
          <cell r="B2343" t="str">
            <v>FLANGES AVULSOS PVC S/ FUROS P/ TUBOS DN 75</v>
          </cell>
          <cell r="C2343" t="str">
            <v>UN</v>
          </cell>
          <cell r="D2343">
            <v>22.98</v>
          </cell>
        </row>
        <row r="2344">
          <cell r="A2344">
            <v>84758</v>
          </cell>
          <cell r="B2344" t="str">
            <v>FLANGES AVULSOS PVC C/ FUROS P/ TUBOS DN 100</v>
          </cell>
          <cell r="C2344" t="str">
            <v>UN</v>
          </cell>
          <cell r="D2344">
            <v>28.92</v>
          </cell>
        </row>
        <row r="2345">
          <cell r="A2345">
            <v>84758</v>
          </cell>
          <cell r="B2345" t="str">
            <v>FLANGES AVULSOS PVC C/ FUROS P/ TUBOS DN 100</v>
          </cell>
          <cell r="C2345" t="str">
            <v>UN</v>
          </cell>
          <cell r="D2345">
            <v>28.92</v>
          </cell>
        </row>
        <row r="2346">
          <cell r="A2346">
            <v>84759</v>
          </cell>
          <cell r="B2346" t="str">
            <v>FLANGES AVULSOS PVC C/ FUROS P/ TUBOS DN 150</v>
          </cell>
          <cell r="C2346" t="str">
            <v>UN</v>
          </cell>
          <cell r="D2346">
            <v>53.29</v>
          </cell>
        </row>
        <row r="2347">
          <cell r="A2347">
            <v>84759</v>
          </cell>
          <cell r="B2347" t="str">
            <v>FLANGES AVULSOS PVC C/ FUROS P/ TUBOS DN 150</v>
          </cell>
          <cell r="C2347" t="str">
            <v>UN</v>
          </cell>
          <cell r="D2347">
            <v>53.29</v>
          </cell>
        </row>
        <row r="2348">
          <cell r="A2348">
            <v>84760</v>
          </cell>
          <cell r="B2348" t="str">
            <v>FLANGES AVULSOS PVC S/ FUROS P/ TUBOS DN 200</v>
          </cell>
          <cell r="C2348" t="str">
            <v>UN</v>
          </cell>
          <cell r="D2348">
            <v>166.26</v>
          </cell>
        </row>
        <row r="2349">
          <cell r="A2349">
            <v>84760</v>
          </cell>
          <cell r="B2349" t="str">
            <v>FLANGES AVULSOS PVC S/ FUROS P/ TUBOS DN 200</v>
          </cell>
          <cell r="C2349" t="str">
            <v>UN</v>
          </cell>
          <cell r="D2349">
            <v>166.26</v>
          </cell>
        </row>
        <row r="2350">
          <cell r="A2350">
            <v>84761</v>
          </cell>
          <cell r="B2350" t="str">
            <v>FLANGES AVULSOS PVC S/ FUROS P/ TUBOS DN 250</v>
          </cell>
          <cell r="C2350" t="str">
            <v>UN</v>
          </cell>
          <cell r="D2350">
            <v>234.46</v>
          </cell>
        </row>
        <row r="2351">
          <cell r="A2351">
            <v>84761</v>
          </cell>
          <cell r="B2351" t="str">
            <v>FLANGES AVULSOS PVC S/ FUROS P/ TUBOS DN 250</v>
          </cell>
          <cell r="C2351" t="str">
            <v>UN</v>
          </cell>
          <cell r="D2351">
            <v>234.46</v>
          </cell>
        </row>
        <row r="2352">
          <cell r="A2352">
            <v>84762</v>
          </cell>
          <cell r="B2352" t="str">
            <v>FLANGES AVULSOS PVC C/ FUROS P/ TUBOS DN 300</v>
          </cell>
          <cell r="C2352" t="str">
            <v>UN</v>
          </cell>
          <cell r="D2352">
            <v>315.29000000000002</v>
          </cell>
        </row>
        <row r="2353">
          <cell r="A2353">
            <v>84762</v>
          </cell>
          <cell r="B2353" t="str">
            <v>FLANGES AVULSOS PVC C/ FUROS P/ TUBOS DN 300</v>
          </cell>
          <cell r="C2353" t="str">
            <v>UN</v>
          </cell>
          <cell r="D2353">
            <v>315.29000000000002</v>
          </cell>
        </row>
        <row r="2354">
          <cell r="A2354">
            <v>84764</v>
          </cell>
          <cell r="B2354" t="str">
            <v>FLANGES CEGOS PVC C/ FUROS DN 50</v>
          </cell>
          <cell r="C2354" t="str">
            <v>UN</v>
          </cell>
          <cell r="D2354">
            <v>25.7</v>
          </cell>
        </row>
        <row r="2355">
          <cell r="A2355">
            <v>84764</v>
          </cell>
          <cell r="B2355" t="str">
            <v>FLANGES CEGOS PVC C/ FUROS DN 50</v>
          </cell>
          <cell r="C2355" t="str">
            <v>UN</v>
          </cell>
          <cell r="D2355">
            <v>25.7</v>
          </cell>
        </row>
        <row r="2356">
          <cell r="A2356">
            <v>84765</v>
          </cell>
          <cell r="B2356" t="str">
            <v>FLANGES CEGOS PVC C/ FUROS DN 75</v>
          </cell>
          <cell r="C2356" t="str">
            <v>UN</v>
          </cell>
          <cell r="D2356">
            <v>40.98</v>
          </cell>
        </row>
        <row r="2357">
          <cell r="A2357">
            <v>84765</v>
          </cell>
          <cell r="B2357" t="str">
            <v>FLANGES CEGOS PVC C/ FUROS DN 75</v>
          </cell>
          <cell r="C2357" t="str">
            <v>UN</v>
          </cell>
          <cell r="D2357">
            <v>40.98</v>
          </cell>
        </row>
        <row r="2358">
          <cell r="A2358">
            <v>84766</v>
          </cell>
          <cell r="B2358" t="str">
            <v>FLANGES CEGOS PVC C/ FUROS DN 100</v>
          </cell>
          <cell r="C2358" t="str">
            <v>UN</v>
          </cell>
          <cell r="D2358">
            <v>51.55</v>
          </cell>
        </row>
        <row r="2359">
          <cell r="A2359">
            <v>84766</v>
          </cell>
          <cell r="B2359" t="str">
            <v>FLANGES CEGOS PVC C/ FUROS DN 100</v>
          </cell>
          <cell r="C2359" t="str">
            <v>UN</v>
          </cell>
          <cell r="D2359">
            <v>51.55</v>
          </cell>
        </row>
        <row r="2360">
          <cell r="A2360">
            <v>84767</v>
          </cell>
          <cell r="B2360" t="str">
            <v>FLANGES CEGOS PVC C/ FUROS DN 150</v>
          </cell>
          <cell r="C2360" t="str">
            <v>UN</v>
          </cell>
          <cell r="D2360">
            <v>75.48</v>
          </cell>
        </row>
        <row r="2361">
          <cell r="A2361">
            <v>84767</v>
          </cell>
          <cell r="B2361" t="str">
            <v>FLANGES CEGOS PVC C/ FUROS DN 150</v>
          </cell>
          <cell r="C2361" t="str">
            <v>UN</v>
          </cell>
          <cell r="D2361">
            <v>75.48</v>
          </cell>
        </row>
        <row r="2362">
          <cell r="A2362">
            <v>84768</v>
          </cell>
          <cell r="B2362" t="str">
            <v>FLANGES CEGOS PVC C/ FUROS DN 200</v>
          </cell>
          <cell r="C2362" t="str">
            <v>UN</v>
          </cell>
          <cell r="D2362">
            <v>102.69</v>
          </cell>
        </row>
        <row r="2363">
          <cell r="A2363">
            <v>84768</v>
          </cell>
          <cell r="B2363" t="str">
            <v>FLANGES CEGOS PVC C/ FUROS DN 200</v>
          </cell>
          <cell r="C2363" t="str">
            <v>UN</v>
          </cell>
          <cell r="D2363">
            <v>102.69</v>
          </cell>
        </row>
        <row r="2364">
          <cell r="A2364">
            <v>84769</v>
          </cell>
          <cell r="B2364" t="str">
            <v>FLANGES CEGOS PVC C/ FUROS DN 250</v>
          </cell>
          <cell r="C2364" t="str">
            <v>UN</v>
          </cell>
          <cell r="D2364">
            <v>133.55000000000001</v>
          </cell>
        </row>
        <row r="2365">
          <cell r="A2365">
            <v>84769</v>
          </cell>
          <cell r="B2365" t="str">
            <v>FLANGES CEGOS PVC C/ FUROS DN 250</v>
          </cell>
          <cell r="C2365" t="str">
            <v>UN</v>
          </cell>
          <cell r="D2365">
            <v>133.55000000000001</v>
          </cell>
        </row>
        <row r="2366">
          <cell r="A2366">
            <v>84770</v>
          </cell>
          <cell r="B2366" t="str">
            <v>FLANGES CEGOS PVC C/ FUROS DN 300</v>
          </cell>
          <cell r="C2366" t="str">
            <v>UN</v>
          </cell>
          <cell r="D2366">
            <v>160.71</v>
          </cell>
        </row>
        <row r="2367">
          <cell r="A2367">
            <v>84770</v>
          </cell>
          <cell r="B2367" t="str">
            <v>FLANGES CEGOS PVC C/ FUROS DN 300</v>
          </cell>
          <cell r="C2367" t="str">
            <v>UN</v>
          </cell>
          <cell r="D2367">
            <v>160.71</v>
          </cell>
        </row>
        <row r="2368">
          <cell r="A2368">
            <v>84771</v>
          </cell>
          <cell r="B2368" t="str">
            <v>FLANGES CEGOS PVC S/ FUROS DN 50</v>
          </cell>
          <cell r="C2368" t="str">
            <v>UN</v>
          </cell>
          <cell r="D2368">
            <v>30.22</v>
          </cell>
        </row>
        <row r="2369">
          <cell r="A2369">
            <v>84771</v>
          </cell>
          <cell r="B2369" t="str">
            <v>FLANGES CEGOS PVC S/ FUROS DN 50</v>
          </cell>
          <cell r="C2369" t="str">
            <v>UN</v>
          </cell>
          <cell r="D2369">
            <v>30.22</v>
          </cell>
        </row>
        <row r="2370">
          <cell r="A2370">
            <v>84772</v>
          </cell>
          <cell r="B2370" t="str">
            <v>FLANGES CEGOS PVC S/ FUROS DN 75</v>
          </cell>
          <cell r="C2370" t="str">
            <v>UN</v>
          </cell>
          <cell r="D2370">
            <v>39.6</v>
          </cell>
        </row>
        <row r="2371">
          <cell r="A2371">
            <v>84772</v>
          </cell>
          <cell r="B2371" t="str">
            <v>FLANGES CEGOS PVC S/ FUROS DN 75</v>
          </cell>
          <cell r="C2371" t="str">
            <v>UN</v>
          </cell>
          <cell r="D2371">
            <v>39.6</v>
          </cell>
        </row>
        <row r="2372">
          <cell r="A2372">
            <v>84773</v>
          </cell>
          <cell r="B2372" t="str">
            <v>FLANGES CEGOS PVC S/ FUROS DN 100</v>
          </cell>
          <cell r="C2372" t="str">
            <v>UN</v>
          </cell>
          <cell r="D2372">
            <v>48.78</v>
          </cell>
        </row>
        <row r="2373">
          <cell r="A2373">
            <v>84773</v>
          </cell>
          <cell r="B2373" t="str">
            <v>FLANGES CEGOS PVC S/ FUROS DN 100</v>
          </cell>
          <cell r="C2373" t="str">
            <v>UN</v>
          </cell>
          <cell r="D2373">
            <v>48.78</v>
          </cell>
        </row>
        <row r="2374">
          <cell r="A2374">
            <v>84774</v>
          </cell>
          <cell r="B2374" t="str">
            <v>FLANGES CEGOS PVC S/ FUROS DN 150</v>
          </cell>
          <cell r="C2374" t="str">
            <v>UN</v>
          </cell>
          <cell r="D2374">
            <v>72.459999999999994</v>
          </cell>
        </row>
        <row r="2375">
          <cell r="A2375">
            <v>84774</v>
          </cell>
          <cell r="B2375" t="str">
            <v>FLANGES CEGOS PVC S/ FUROS DN 150</v>
          </cell>
          <cell r="C2375" t="str">
            <v>UN</v>
          </cell>
          <cell r="D2375">
            <v>72.459999999999994</v>
          </cell>
        </row>
        <row r="2376">
          <cell r="A2376">
            <v>84775</v>
          </cell>
          <cell r="B2376" t="str">
            <v>FLANGES CEGOS PVC S/ FUROS DN 200</v>
          </cell>
          <cell r="C2376" t="str">
            <v>UN</v>
          </cell>
          <cell r="D2376">
            <v>98.59</v>
          </cell>
        </row>
        <row r="2377">
          <cell r="A2377">
            <v>84775</v>
          </cell>
          <cell r="B2377" t="str">
            <v>FLANGES CEGOS PVC C/ FUROS DN 200</v>
          </cell>
          <cell r="C2377" t="str">
            <v>UN</v>
          </cell>
          <cell r="D2377">
            <v>102.69</v>
          </cell>
        </row>
        <row r="2378">
          <cell r="A2378">
            <v>84776</v>
          </cell>
          <cell r="B2378" t="str">
            <v>FLANGES CEGOS PVC S/ FUROS DN 250</v>
          </cell>
          <cell r="C2378" t="str">
            <v>UN</v>
          </cell>
          <cell r="D2378">
            <v>126.62</v>
          </cell>
        </row>
        <row r="2379">
          <cell r="A2379">
            <v>84776</v>
          </cell>
          <cell r="B2379" t="str">
            <v>FLANGES CEGOS PVC S/ FUROS DN 250</v>
          </cell>
          <cell r="C2379" t="str">
            <v>UN</v>
          </cell>
          <cell r="D2379">
            <v>126.62</v>
          </cell>
        </row>
        <row r="2380">
          <cell r="A2380">
            <v>84777</v>
          </cell>
          <cell r="B2380" t="str">
            <v>FLANGES CEGOS PVC S/ FUROS DN 300</v>
          </cell>
          <cell r="C2380" t="str">
            <v>UN</v>
          </cell>
          <cell r="D2380">
            <v>154.22</v>
          </cell>
        </row>
        <row r="2381">
          <cell r="A2381">
            <v>84777</v>
          </cell>
          <cell r="B2381" t="str">
            <v>FLANGES CEGOS PVC S/ FUROS DN 300</v>
          </cell>
          <cell r="C2381" t="str">
            <v>UN</v>
          </cell>
          <cell r="D2381">
            <v>154.22</v>
          </cell>
        </row>
        <row r="2382">
          <cell r="A2382">
            <v>84801</v>
          </cell>
          <cell r="B2382" t="str">
            <v>ADAPTADOR PVC X ROSCA PVC DN 50</v>
          </cell>
          <cell r="C2382" t="str">
            <v>UN</v>
          </cell>
          <cell r="D2382">
            <v>1.79</v>
          </cell>
        </row>
        <row r="2383">
          <cell r="A2383">
            <v>84801</v>
          </cell>
          <cell r="B2383" t="str">
            <v>ADAPTADOR PVC X ROSCA PVC DN 50</v>
          </cell>
          <cell r="C2383" t="str">
            <v>UN</v>
          </cell>
          <cell r="D2383">
            <v>1.79</v>
          </cell>
        </row>
        <row r="2384">
          <cell r="A2384">
            <v>84802</v>
          </cell>
          <cell r="B2384" t="str">
            <v>ADAPTADOR PVC X ROSCA PVC DN 75</v>
          </cell>
          <cell r="C2384" t="str">
            <v>UN</v>
          </cell>
          <cell r="D2384">
            <v>4.6500000000000004</v>
          </cell>
        </row>
        <row r="2385">
          <cell r="A2385">
            <v>84802</v>
          </cell>
          <cell r="B2385" t="str">
            <v>ADAPTADOR PVC X ROSCA PVC DN 75</v>
          </cell>
          <cell r="C2385" t="str">
            <v>UN</v>
          </cell>
          <cell r="D2385">
            <v>4.6500000000000004</v>
          </cell>
        </row>
        <row r="2386">
          <cell r="A2386">
            <v>84803</v>
          </cell>
          <cell r="B2386" t="str">
            <v>ADAPTADOR PVC X ROSCA PVC DN 100</v>
          </cell>
          <cell r="C2386" t="str">
            <v>UN</v>
          </cell>
          <cell r="D2386">
            <v>7.21</v>
          </cell>
        </row>
        <row r="2387">
          <cell r="A2387">
            <v>84803</v>
          </cell>
          <cell r="B2387" t="str">
            <v>TUBO PVC TE DN 75</v>
          </cell>
          <cell r="C2387" t="str">
            <v>M</v>
          </cell>
          <cell r="D2387">
            <v>6.56</v>
          </cell>
        </row>
        <row r="2388">
          <cell r="A2388">
            <v>84804</v>
          </cell>
          <cell r="B2388" t="str">
            <v>TUBO PVC TE DN 50</v>
          </cell>
          <cell r="C2388" t="str">
            <v>M</v>
          </cell>
          <cell r="D2388">
            <v>2.46</v>
          </cell>
        </row>
        <row r="2389">
          <cell r="A2389">
            <v>84805</v>
          </cell>
          <cell r="B2389" t="str">
            <v>TUBO PVC TE DN 75</v>
          </cell>
          <cell r="C2389" t="str">
            <v>M</v>
          </cell>
          <cell r="D2389">
            <v>6.56</v>
          </cell>
        </row>
        <row r="2390">
          <cell r="A2390">
            <v>84806</v>
          </cell>
          <cell r="B2390" t="str">
            <v>TUBO PVC TE DN 100</v>
          </cell>
          <cell r="C2390" t="str">
            <v>M</v>
          </cell>
          <cell r="D2390">
            <v>8.7899999999999991</v>
          </cell>
        </row>
        <row r="2391">
          <cell r="A2391">
            <v>84807</v>
          </cell>
          <cell r="B2391" t="str">
            <v>TUBO PVC VINILFORT DN 150</v>
          </cell>
          <cell r="C2391" t="str">
            <v>M</v>
          </cell>
          <cell r="D2391">
            <v>17.55</v>
          </cell>
        </row>
        <row r="2392">
          <cell r="A2392">
            <v>84808</v>
          </cell>
          <cell r="B2392" t="str">
            <v>TUBO PVC VINILFORT DN 200</v>
          </cell>
          <cell r="C2392" t="str">
            <v>M</v>
          </cell>
          <cell r="D2392">
            <v>27</v>
          </cell>
        </row>
        <row r="2393">
          <cell r="A2393">
            <v>84809</v>
          </cell>
          <cell r="B2393" t="str">
            <v>TUBO PVC VINILFORT DN 250</v>
          </cell>
          <cell r="C2393" t="str">
            <v>M</v>
          </cell>
          <cell r="D2393">
            <v>46.95</v>
          </cell>
        </row>
        <row r="2394">
          <cell r="A2394">
            <v>84810</v>
          </cell>
          <cell r="B2394" t="str">
            <v>TUBO PVC VINILFORT DN 300</v>
          </cell>
          <cell r="C2394" t="str">
            <v>M</v>
          </cell>
          <cell r="D2394">
            <v>73.709999999999994</v>
          </cell>
        </row>
        <row r="2395">
          <cell r="A2395">
            <v>84811</v>
          </cell>
          <cell r="B2395" t="str">
            <v>TUBO PVC VINILFORT DN 350</v>
          </cell>
          <cell r="C2395" t="str">
            <v>M</v>
          </cell>
          <cell r="D2395">
            <v>56.93</v>
          </cell>
        </row>
        <row r="2396">
          <cell r="A2396">
            <v>84812</v>
          </cell>
          <cell r="B2396" t="str">
            <v>TUBO PVC VINILFORT DN 400</v>
          </cell>
          <cell r="C2396" t="str">
            <v>M</v>
          </cell>
          <cell r="D2396">
            <v>72.66</v>
          </cell>
        </row>
        <row r="2397">
          <cell r="A2397">
            <v>84815</v>
          </cell>
          <cell r="B2397" t="str">
            <v>TUBO PVC JS DN 20</v>
          </cell>
          <cell r="C2397" t="str">
            <v>M</v>
          </cell>
          <cell r="D2397">
            <v>0.63</v>
          </cell>
        </row>
        <row r="2398">
          <cell r="A2398">
            <v>84816</v>
          </cell>
          <cell r="B2398" t="str">
            <v>TUBO PVC JS DN 25</v>
          </cell>
          <cell r="C2398" t="str">
            <v>M</v>
          </cell>
          <cell r="D2398">
            <v>0.88</v>
          </cell>
        </row>
        <row r="2399">
          <cell r="A2399">
            <v>84817</v>
          </cell>
          <cell r="B2399" t="str">
            <v>TUBO PVC JS DN 32</v>
          </cell>
          <cell r="C2399" t="str">
            <v>M</v>
          </cell>
          <cell r="D2399">
            <v>1.46</v>
          </cell>
        </row>
        <row r="2400">
          <cell r="A2400">
            <v>84818</v>
          </cell>
          <cell r="B2400" t="str">
            <v>TUBO PVC JS DN 40</v>
          </cell>
          <cell r="C2400" t="str">
            <v>M</v>
          </cell>
          <cell r="D2400">
            <v>2.0299999999999998</v>
          </cell>
        </row>
        <row r="2401">
          <cell r="A2401">
            <v>84819</v>
          </cell>
          <cell r="B2401" t="str">
            <v>TUBO PVC JS DN 50</v>
          </cell>
          <cell r="C2401" t="str">
            <v>M</v>
          </cell>
          <cell r="D2401">
            <v>4.6399999999999997</v>
          </cell>
        </row>
        <row r="2402">
          <cell r="A2402">
            <v>84820</v>
          </cell>
          <cell r="B2402" t="str">
            <v>TUBO PVC JS DN 75</v>
          </cell>
          <cell r="C2402" t="str">
            <v>M</v>
          </cell>
          <cell r="D2402">
            <v>8.82</v>
          </cell>
        </row>
        <row r="2403">
          <cell r="A2403">
            <v>84821</v>
          </cell>
          <cell r="B2403" t="str">
            <v>TUBO PVC JS DN 100</v>
          </cell>
          <cell r="C2403" t="str">
            <v>M</v>
          </cell>
          <cell r="D2403">
            <v>14.48</v>
          </cell>
        </row>
        <row r="2404">
          <cell r="A2404">
            <v>84822</v>
          </cell>
          <cell r="B2404" t="str">
            <v>FURADEIRA DE BANCADA</v>
          </cell>
          <cell r="C2404" t="str">
            <v>H</v>
          </cell>
          <cell r="D2404">
            <v>1.5</v>
          </cell>
        </row>
        <row r="2405">
          <cell r="B2405" t="str">
            <v>85000  MATERIAL HIDRAULICO - F0G0 - BAIXA PRESSAO</v>
          </cell>
        </row>
        <row r="2407">
          <cell r="A2407">
            <v>85001</v>
          </cell>
          <cell r="B2407" t="str">
            <v>TUBO F0G0 DN 1/2" (15MM)</v>
          </cell>
          <cell r="C2407" t="str">
            <v>M</v>
          </cell>
          <cell r="D2407">
            <v>2.5</v>
          </cell>
        </row>
        <row r="2408">
          <cell r="A2408">
            <v>85002</v>
          </cell>
          <cell r="B2408" t="str">
            <v>TUBO F0G0 DN 3/4" (20MM)</v>
          </cell>
          <cell r="C2408" t="str">
            <v>M</v>
          </cell>
          <cell r="D2408">
            <v>3.2</v>
          </cell>
        </row>
        <row r="2409">
          <cell r="A2409">
            <v>85003</v>
          </cell>
          <cell r="B2409" t="str">
            <v>TUBO F0G0 DN 1" (25MM)</v>
          </cell>
          <cell r="C2409" t="str">
            <v>M</v>
          </cell>
          <cell r="D2409">
            <v>4.5199999999999996</v>
          </cell>
        </row>
        <row r="2410">
          <cell r="A2410">
            <v>85004</v>
          </cell>
          <cell r="B2410" t="str">
            <v>TUBO F0G0 DN 1 1/4" (32MM)</v>
          </cell>
          <cell r="C2410" t="str">
            <v>M</v>
          </cell>
          <cell r="D2410">
            <v>5.81</v>
          </cell>
        </row>
        <row r="2411">
          <cell r="A2411">
            <v>85005</v>
          </cell>
          <cell r="B2411" t="str">
            <v>TUBO F0G0 DN 1 1/2" (40MM)</v>
          </cell>
          <cell r="C2411" t="str">
            <v>M</v>
          </cell>
          <cell r="D2411">
            <v>7.44</v>
          </cell>
        </row>
        <row r="2412">
          <cell r="A2412">
            <v>85006</v>
          </cell>
          <cell r="B2412" t="str">
            <v>TUBO F0G0 DN 2" (50MM)</v>
          </cell>
          <cell r="C2412" t="str">
            <v>M</v>
          </cell>
          <cell r="D2412">
            <v>9.19</v>
          </cell>
        </row>
        <row r="2413">
          <cell r="A2413">
            <v>85007</v>
          </cell>
          <cell r="B2413" t="str">
            <v>TUBO F0G0 DN 2 1/2" (65MM)</v>
          </cell>
          <cell r="C2413" t="str">
            <v>M</v>
          </cell>
          <cell r="D2413">
            <v>12.97</v>
          </cell>
        </row>
        <row r="2414">
          <cell r="A2414">
            <v>85008</v>
          </cell>
          <cell r="B2414" t="str">
            <v>TUBO F0G0 DN 3" (80MM)</v>
          </cell>
          <cell r="C2414" t="str">
            <v>M</v>
          </cell>
          <cell r="D2414">
            <v>15.1</v>
          </cell>
        </row>
        <row r="2415">
          <cell r="A2415">
            <v>85009</v>
          </cell>
          <cell r="B2415" t="str">
            <v>TUBO F0G0 DN 4" (100MM)</v>
          </cell>
          <cell r="C2415" t="str">
            <v>M</v>
          </cell>
          <cell r="D2415">
            <v>21.51</v>
          </cell>
        </row>
        <row r="2416">
          <cell r="A2416">
            <v>85010</v>
          </cell>
          <cell r="B2416" t="str">
            <v>TUBO F0G0 DN 5" (125MM)</v>
          </cell>
          <cell r="C2416" t="str">
            <v>M</v>
          </cell>
          <cell r="D2416">
            <v>41.66</v>
          </cell>
        </row>
        <row r="2417">
          <cell r="A2417">
            <v>85011</v>
          </cell>
          <cell r="B2417" t="str">
            <v>TUBO F0G0 DN 6" (150MM)</v>
          </cell>
          <cell r="C2417" t="str">
            <v>M</v>
          </cell>
          <cell r="D2417">
            <v>49.4</v>
          </cell>
        </row>
        <row r="2418">
          <cell r="A2418">
            <v>85017</v>
          </cell>
          <cell r="B2418" t="str">
            <v>CURVA F0G0 MACHO-FEMEA DN 1/4" (8MM)</v>
          </cell>
          <cell r="C2418" t="str">
            <v>UN</v>
          </cell>
          <cell r="D2418">
            <v>1.98</v>
          </cell>
        </row>
        <row r="2419">
          <cell r="A2419">
            <v>85018</v>
          </cell>
          <cell r="B2419" t="str">
            <v>CURVA F0G0 MACHO-FEMEA DN 3/8" (10MM)</v>
          </cell>
          <cell r="C2419" t="str">
            <v>UN</v>
          </cell>
          <cell r="D2419">
            <v>2.2000000000000002</v>
          </cell>
        </row>
        <row r="2420">
          <cell r="A2420">
            <v>85019</v>
          </cell>
          <cell r="B2420" t="str">
            <v>CURVA F0G0 MACHO-FEMEA DN 1/2" (15MM)</v>
          </cell>
          <cell r="C2420" t="str">
            <v>UN</v>
          </cell>
          <cell r="D2420">
            <v>2.86</v>
          </cell>
        </row>
        <row r="2421">
          <cell r="A2421">
            <v>85020</v>
          </cell>
          <cell r="B2421" t="str">
            <v>CURVA F0G0 MACHO-FEMEA DN 3/4" (20MM)</v>
          </cell>
          <cell r="C2421" t="str">
            <v>UN</v>
          </cell>
          <cell r="D2421">
            <v>3.88</v>
          </cell>
        </row>
        <row r="2422">
          <cell r="A2422">
            <v>85021</v>
          </cell>
          <cell r="B2422" t="str">
            <v>CURVA F0G0 MACHO-FEMEA DN 1" (25MM)</v>
          </cell>
          <cell r="C2422" t="str">
            <v>UN</v>
          </cell>
          <cell r="D2422">
            <v>5.97</v>
          </cell>
        </row>
        <row r="2423">
          <cell r="A2423">
            <v>85022</v>
          </cell>
          <cell r="B2423" t="str">
            <v>CURVA F0G0 MACHO-FEMEA DN 1 1/4" (32MM)</v>
          </cell>
          <cell r="C2423" t="str">
            <v>UN</v>
          </cell>
          <cell r="D2423">
            <v>9.17</v>
          </cell>
        </row>
        <row r="2424">
          <cell r="A2424">
            <v>85023</v>
          </cell>
          <cell r="B2424" t="str">
            <v>CURVA F0G0 MACHO-FEMEA DN 1 1/2" (40MM)</v>
          </cell>
          <cell r="C2424" t="str">
            <v>UN</v>
          </cell>
          <cell r="D2424">
            <v>13.13</v>
          </cell>
        </row>
        <row r="2425">
          <cell r="A2425">
            <v>85024</v>
          </cell>
          <cell r="B2425" t="str">
            <v>CURVA F0G0 MACHO-FEMEA DN 2" (50MM)</v>
          </cell>
          <cell r="C2425" t="str">
            <v>UN</v>
          </cell>
          <cell r="D2425">
            <v>19.649999999999999</v>
          </cell>
        </row>
        <row r="2426">
          <cell r="A2426">
            <v>85025</v>
          </cell>
          <cell r="B2426" t="str">
            <v>CURVA F0G0 MACH0-FEMEA DN 2 1/2" (65MM)</v>
          </cell>
          <cell r="C2426" t="str">
            <v>UN</v>
          </cell>
          <cell r="D2426">
            <v>41.39</v>
          </cell>
        </row>
        <row r="2427">
          <cell r="A2427">
            <v>85026</v>
          </cell>
          <cell r="B2427" t="str">
            <v>CURVA F0G0 MACHO-FEMEA DN 3" (80MM)</v>
          </cell>
          <cell r="C2427" t="str">
            <v>UN</v>
          </cell>
          <cell r="D2427">
            <v>60.61</v>
          </cell>
        </row>
        <row r="2428">
          <cell r="A2428">
            <v>85027</v>
          </cell>
          <cell r="B2428" t="str">
            <v>CURVA F0G0 MACH0-FEMEA DN 4" (100MM)</v>
          </cell>
          <cell r="C2428" t="str">
            <v>UN</v>
          </cell>
          <cell r="D2428">
            <v>121.05</v>
          </cell>
        </row>
        <row r="2429">
          <cell r="A2429">
            <v>85033</v>
          </cell>
          <cell r="B2429" t="str">
            <v>CURVA F0G0 MACHO FEMEA DN 1/4" (8MM)</v>
          </cell>
          <cell r="C2429" t="str">
            <v>UN</v>
          </cell>
          <cell r="D2429">
            <v>1.51</v>
          </cell>
        </row>
        <row r="2430">
          <cell r="A2430">
            <v>85034</v>
          </cell>
          <cell r="B2430" t="str">
            <v>CURVA F0G0 MACH0-FEMEA RAIO CURTO DN 3/8" (10MM)</v>
          </cell>
          <cell r="C2430" t="str">
            <v>UN</v>
          </cell>
          <cell r="D2430">
            <v>1.95</v>
          </cell>
        </row>
        <row r="2431">
          <cell r="A2431">
            <v>85035</v>
          </cell>
          <cell r="B2431" t="str">
            <v>CURVA F0G0 MACHO-FEMEA RAIO CURTO DN 1/2" (15MM)</v>
          </cell>
          <cell r="C2431" t="str">
            <v>UN</v>
          </cell>
          <cell r="D2431">
            <v>3.33</v>
          </cell>
        </row>
        <row r="2432">
          <cell r="A2432">
            <v>85036</v>
          </cell>
          <cell r="B2432" t="str">
            <v>CURVA F0G0 MACH0-FEMEA RAIO CURTO DN 3/4" (20MM)</v>
          </cell>
          <cell r="C2432" t="str">
            <v>UN</v>
          </cell>
          <cell r="D2432">
            <v>4.12</v>
          </cell>
        </row>
        <row r="2433">
          <cell r="A2433">
            <v>85037</v>
          </cell>
          <cell r="B2433" t="str">
            <v>CURVA F0G0 MACHO-FEMEA RAIO CURTO DN 1" (25MM)</v>
          </cell>
          <cell r="C2433" t="str">
            <v>UN</v>
          </cell>
          <cell r="D2433">
            <v>6.71</v>
          </cell>
        </row>
        <row r="2434">
          <cell r="A2434">
            <v>85038</v>
          </cell>
          <cell r="B2434" t="str">
            <v>CURVA F0G0 MACHO-FEMEA RAIO CURTO DN 1 1/4" (32MM)</v>
          </cell>
          <cell r="C2434" t="str">
            <v>UN</v>
          </cell>
          <cell r="D2434">
            <v>10.62</v>
          </cell>
        </row>
        <row r="2435">
          <cell r="A2435">
            <v>85044</v>
          </cell>
          <cell r="B2435" t="str">
            <v>CURVA F0G0 FEMEA DN 1/2" (15MM)</v>
          </cell>
          <cell r="C2435" t="str">
            <v>UN</v>
          </cell>
          <cell r="D2435">
            <v>3.28</v>
          </cell>
        </row>
        <row r="2436">
          <cell r="A2436">
            <v>85045</v>
          </cell>
          <cell r="B2436" t="str">
            <v>CURVA F0G0 FEMEA DN 3/4" (20MM)</v>
          </cell>
          <cell r="C2436" t="str">
            <v>UN</v>
          </cell>
          <cell r="D2436">
            <v>4.34</v>
          </cell>
        </row>
        <row r="2437">
          <cell r="A2437">
            <v>85046</v>
          </cell>
          <cell r="B2437" t="str">
            <v>CURVA F0G0 FEMEA DN 1" (25MM)</v>
          </cell>
          <cell r="C2437" t="str">
            <v>UN</v>
          </cell>
          <cell r="D2437">
            <v>6.65</v>
          </cell>
        </row>
        <row r="2438">
          <cell r="A2438">
            <v>85047</v>
          </cell>
          <cell r="B2438" t="str">
            <v>CURVA F0G0 FEMEA DN 1 1/4" (32MM)</v>
          </cell>
          <cell r="C2438" t="str">
            <v>UN</v>
          </cell>
          <cell r="D2438">
            <v>10.11</v>
          </cell>
        </row>
        <row r="2439">
          <cell r="A2439">
            <v>85048</v>
          </cell>
          <cell r="B2439" t="str">
            <v>CURVA F0G0 FEMEA DN 1 1/2" (40MM)</v>
          </cell>
          <cell r="C2439" t="str">
            <v>UN</v>
          </cell>
          <cell r="D2439">
            <v>14.46</v>
          </cell>
        </row>
        <row r="2440">
          <cell r="A2440">
            <v>85049</v>
          </cell>
          <cell r="B2440" t="str">
            <v>CURVA F0G0 FEMEA DN 2" (50MM)</v>
          </cell>
          <cell r="C2440" t="str">
            <v>UN</v>
          </cell>
          <cell r="D2440">
            <v>21.67</v>
          </cell>
        </row>
        <row r="2441">
          <cell r="A2441">
            <v>85050</v>
          </cell>
          <cell r="B2441" t="str">
            <v>CURVA F0G0 FEMEA DN 2 1/2" (65MM)</v>
          </cell>
          <cell r="C2441" t="str">
            <v>UN</v>
          </cell>
          <cell r="D2441">
            <v>44.48</v>
          </cell>
        </row>
        <row r="2442">
          <cell r="A2442">
            <v>85051</v>
          </cell>
          <cell r="B2442" t="str">
            <v>CURVA F0G0 FEMEA DN 3" (80MM)</v>
          </cell>
          <cell r="C2442" t="str">
            <v>UN</v>
          </cell>
          <cell r="D2442">
            <v>66.81</v>
          </cell>
        </row>
        <row r="2443">
          <cell r="A2443">
            <v>85052</v>
          </cell>
          <cell r="B2443" t="str">
            <v>CURVA F0G0 FEMEA DN 4" (100MM)</v>
          </cell>
          <cell r="C2443" t="str">
            <v>UN</v>
          </cell>
          <cell r="D2443">
            <v>133.35</v>
          </cell>
        </row>
        <row r="2444">
          <cell r="A2444">
            <v>85058</v>
          </cell>
          <cell r="B2444" t="str">
            <v>CURVA F0G0 FEMEA DE RAIO CURTO DN 1/4" (8MM)</v>
          </cell>
          <cell r="C2444" t="str">
            <v>UN</v>
          </cell>
          <cell r="D2444">
            <v>1.68</v>
          </cell>
        </row>
        <row r="2445">
          <cell r="A2445">
            <v>85059</v>
          </cell>
          <cell r="B2445" t="str">
            <v>CURVA F0G0 FEMEA DE RAIO CURTO DN 3/8" (10MM)</v>
          </cell>
          <cell r="C2445" t="str">
            <v>UN</v>
          </cell>
          <cell r="D2445">
            <v>2.16</v>
          </cell>
        </row>
        <row r="2446">
          <cell r="A2446">
            <v>85060</v>
          </cell>
          <cell r="B2446" t="str">
            <v>CURVA F0G0 FEMEA DE RAIO CURTO DN 1/2" (15MM)</v>
          </cell>
          <cell r="C2446" t="str">
            <v>UN</v>
          </cell>
          <cell r="D2446">
            <v>4.12</v>
          </cell>
        </row>
        <row r="2447">
          <cell r="A2447">
            <v>85061</v>
          </cell>
          <cell r="B2447" t="str">
            <v>CURVA F0G0 FEMEA DE RAIO CURTO DN 3/4" (20MM)</v>
          </cell>
          <cell r="C2447" t="str">
            <v>UN</v>
          </cell>
          <cell r="D2447">
            <v>4.96</v>
          </cell>
        </row>
        <row r="2448">
          <cell r="A2448">
            <v>85062</v>
          </cell>
          <cell r="B2448" t="str">
            <v>CURVA F0G0 FEMEA DE RAIO CURTO DN 1" (25MM)</v>
          </cell>
          <cell r="C2448" t="str">
            <v>UN</v>
          </cell>
          <cell r="D2448">
            <v>54.61</v>
          </cell>
        </row>
        <row r="2449">
          <cell r="A2449">
            <v>85063</v>
          </cell>
          <cell r="B2449" t="str">
            <v>CURVA F0G0 FEMEA DE RAIO CURTO DN 1 1/4" (32MM)</v>
          </cell>
          <cell r="C2449" t="str">
            <v>UN</v>
          </cell>
          <cell r="D2449">
            <v>11.98</v>
          </cell>
        </row>
        <row r="2450">
          <cell r="A2450">
            <v>85064</v>
          </cell>
          <cell r="B2450" t="str">
            <v>CURVA F0G0 FEMEA DE RAIO CURTO DN 1 1/2 (40MM)</v>
          </cell>
          <cell r="C2450" t="str">
            <v>UN</v>
          </cell>
          <cell r="D2450">
            <v>14.04</v>
          </cell>
        </row>
        <row r="2451">
          <cell r="A2451">
            <v>85065</v>
          </cell>
          <cell r="B2451" t="str">
            <v>CURVA F0G0 FEMEA DE RAIO CURTO DN 2" (50MM)</v>
          </cell>
          <cell r="C2451" t="str">
            <v>UN</v>
          </cell>
          <cell r="D2451">
            <v>21.72</v>
          </cell>
        </row>
        <row r="2452">
          <cell r="A2452">
            <v>85071</v>
          </cell>
          <cell r="B2452" t="str">
            <v>CURVA F0G0 MACHO DN 3/8" (10MM)</v>
          </cell>
          <cell r="C2452" t="str">
            <v>UN</v>
          </cell>
          <cell r="D2452">
            <v>2.6</v>
          </cell>
        </row>
        <row r="2453">
          <cell r="A2453">
            <v>85072</v>
          </cell>
          <cell r="B2453" t="str">
            <v>CURVA F0G0 MACHO DN 1/2" (15MM)</v>
          </cell>
          <cell r="C2453" t="str">
            <v>UN</v>
          </cell>
          <cell r="D2453">
            <v>2.79</v>
          </cell>
        </row>
        <row r="2454">
          <cell r="A2454">
            <v>85073</v>
          </cell>
          <cell r="B2454" t="str">
            <v>CURVA F0G0 MACHO DN 3/4" (20MM)</v>
          </cell>
          <cell r="C2454" t="str">
            <v>UN</v>
          </cell>
          <cell r="D2454">
            <v>3.83</v>
          </cell>
        </row>
        <row r="2455">
          <cell r="A2455">
            <v>85074</v>
          </cell>
          <cell r="B2455" t="str">
            <v>CURVA F0G0 MACHO DN 1" (25MM)</v>
          </cell>
          <cell r="C2455" t="str">
            <v>UN</v>
          </cell>
          <cell r="D2455">
            <v>6.07</v>
          </cell>
        </row>
        <row r="2456">
          <cell r="A2456">
            <v>85075</v>
          </cell>
          <cell r="B2456" t="str">
            <v>CURVA F0G0 MACHO DN 1 1/4" (32MM)</v>
          </cell>
          <cell r="C2456" t="str">
            <v>UN</v>
          </cell>
          <cell r="D2456">
            <v>9.07</v>
          </cell>
        </row>
        <row r="2457">
          <cell r="A2457">
            <v>85076</v>
          </cell>
          <cell r="B2457" t="str">
            <v>CURVA F0G0 MACHO DN 1 1/2" (40MM)</v>
          </cell>
          <cell r="C2457" t="str">
            <v>UN</v>
          </cell>
          <cell r="D2457">
            <v>12.91</v>
          </cell>
        </row>
        <row r="2458">
          <cell r="A2458">
            <v>85077</v>
          </cell>
          <cell r="B2458" t="str">
            <v>CURVA F0G0 MACHO DN 2" (50MM)</v>
          </cell>
          <cell r="C2458" t="str">
            <v>UN</v>
          </cell>
          <cell r="D2458">
            <v>18.87</v>
          </cell>
        </row>
        <row r="2459">
          <cell r="A2459">
            <v>85078</v>
          </cell>
          <cell r="B2459" t="str">
            <v>CURVA F0G0 MACH0 DN 2 1/2" (65MM)</v>
          </cell>
          <cell r="C2459" t="str">
            <v>UN</v>
          </cell>
          <cell r="D2459">
            <v>37.299999999999997</v>
          </cell>
        </row>
        <row r="2460">
          <cell r="A2460">
            <v>85079</v>
          </cell>
          <cell r="B2460" t="str">
            <v>CURVA F0G0 MACHO DN 3" (80MM)</v>
          </cell>
          <cell r="C2460" t="str">
            <v>UN</v>
          </cell>
          <cell r="D2460">
            <v>54.67</v>
          </cell>
        </row>
        <row r="2461">
          <cell r="A2461">
            <v>85090</v>
          </cell>
          <cell r="B2461" t="str">
            <v>CURVA F0G0 MACHO DN 4" (100MM)</v>
          </cell>
          <cell r="C2461" t="str">
            <v>UN</v>
          </cell>
          <cell r="D2461">
            <v>109.33</v>
          </cell>
        </row>
        <row r="2462">
          <cell r="A2462">
            <v>85091</v>
          </cell>
          <cell r="B2462" t="str">
            <v>CURVA F0G0 MACHO DN 6" (150MM)</v>
          </cell>
          <cell r="C2462" t="str">
            <v>UN</v>
          </cell>
          <cell r="D2462">
            <v>343.65</v>
          </cell>
        </row>
        <row r="2463">
          <cell r="A2463">
            <v>85097</v>
          </cell>
          <cell r="B2463" t="str">
            <v>CURVA 45G F0G0 MACHO-FEMEA DN 1/4" (8MM)</v>
          </cell>
          <cell r="C2463" t="str">
            <v>UN</v>
          </cell>
          <cell r="D2463">
            <v>1.62</v>
          </cell>
        </row>
        <row r="2464">
          <cell r="A2464">
            <v>85098</v>
          </cell>
          <cell r="B2464" t="str">
            <v>CURVA 45G F0G0 MACHO-FEMEA DN 3/8" (10MM)</v>
          </cell>
          <cell r="C2464" t="str">
            <v>UN</v>
          </cell>
          <cell r="D2464">
            <v>1.79</v>
          </cell>
        </row>
        <row r="2465">
          <cell r="A2465">
            <v>85099</v>
          </cell>
          <cell r="B2465" t="str">
            <v>CURVA 45G F0G0 MACHO-FEMEA DN 1/2" (15MM)</v>
          </cell>
          <cell r="C2465" t="str">
            <v>UN</v>
          </cell>
          <cell r="D2465">
            <v>2.35</v>
          </cell>
        </row>
        <row r="2466">
          <cell r="A2466">
            <v>85101</v>
          </cell>
          <cell r="B2466" t="str">
            <v>CURVA 45G F0G0 MACH0-FEMEA DN 3/4" (20MM)</v>
          </cell>
          <cell r="C2466" t="str">
            <v>UN</v>
          </cell>
          <cell r="D2466">
            <v>3.1</v>
          </cell>
        </row>
        <row r="2467">
          <cell r="A2467">
            <v>85102</v>
          </cell>
          <cell r="B2467" t="str">
            <v>CURVA 45G F0G0 MACHO-FEMEA DN 1" (25MM)</v>
          </cell>
          <cell r="C2467" t="str">
            <v>UN</v>
          </cell>
          <cell r="D2467">
            <v>4.68</v>
          </cell>
        </row>
        <row r="2468">
          <cell r="A2468">
            <v>85103</v>
          </cell>
          <cell r="B2468" t="str">
            <v>CURVA 45G F0G0 MACHO-FEMEA DN 1 1/4" (32MM)</v>
          </cell>
          <cell r="C2468" t="str">
            <v>UN</v>
          </cell>
          <cell r="D2468">
            <v>7.26</v>
          </cell>
        </row>
        <row r="2469">
          <cell r="A2469">
            <v>85104</v>
          </cell>
          <cell r="B2469" t="str">
            <v>CURVA 45G F0G0 MACHO-FEMEA DN 1 1/2" (40MM)</v>
          </cell>
          <cell r="C2469" t="str">
            <v>UN</v>
          </cell>
          <cell r="D2469">
            <v>10.55</v>
          </cell>
        </row>
        <row r="2470">
          <cell r="A2470">
            <v>85105</v>
          </cell>
          <cell r="B2470" t="str">
            <v>CURVA 45G F0G0 MACHO-FEMEA DN 2" (50MM)</v>
          </cell>
          <cell r="C2470" t="str">
            <v>UN</v>
          </cell>
          <cell r="D2470">
            <v>15.78</v>
          </cell>
        </row>
        <row r="2471">
          <cell r="A2471">
            <v>85106</v>
          </cell>
          <cell r="B2471" t="str">
            <v>CURVA 45G F0G0 MACH0-FEMEA DN 2 1/2" (65MM)</v>
          </cell>
          <cell r="C2471" t="str">
            <v>UN</v>
          </cell>
          <cell r="D2471">
            <v>32.82</v>
          </cell>
        </row>
        <row r="2472">
          <cell r="A2472">
            <v>85107</v>
          </cell>
          <cell r="B2472" t="str">
            <v>CURVA 45G F0G0 MACH0-FEMEA DN 3" (80MM)</v>
          </cell>
          <cell r="C2472" t="str">
            <v>UN</v>
          </cell>
          <cell r="D2472">
            <v>49.34</v>
          </cell>
        </row>
        <row r="2473">
          <cell r="A2473">
            <v>85113</v>
          </cell>
          <cell r="B2473" t="str">
            <v>CURVA 45G F0G0 FEMEA DN 1/4" (8MM)</v>
          </cell>
          <cell r="C2473" t="str">
            <v>UN</v>
          </cell>
          <cell r="D2473">
            <v>1.65</v>
          </cell>
        </row>
        <row r="2474">
          <cell r="A2474">
            <v>85114</v>
          </cell>
          <cell r="B2474" t="str">
            <v>CURVA 45G F0G0 FEMEA DN 3/8" (10MM)</v>
          </cell>
          <cell r="C2474" t="str">
            <v>UN</v>
          </cell>
          <cell r="D2474">
            <v>2.13</v>
          </cell>
        </row>
        <row r="2475">
          <cell r="A2475">
            <v>85115</v>
          </cell>
          <cell r="B2475" t="str">
            <v>CURVA 45G F0G0 FEMEA DN 1/2" (15MM)</v>
          </cell>
          <cell r="C2475" t="str">
            <v>UN</v>
          </cell>
          <cell r="D2475">
            <v>3.97</v>
          </cell>
        </row>
        <row r="2476">
          <cell r="A2476">
            <v>85116</v>
          </cell>
          <cell r="B2476" t="str">
            <v>CURVA 45G F0G0 FEMEA DN 3/4" (20MM)</v>
          </cell>
          <cell r="C2476" t="str">
            <v>UN</v>
          </cell>
          <cell r="D2476">
            <v>4.8499999999999996</v>
          </cell>
        </row>
        <row r="2477">
          <cell r="A2477">
            <v>85117</v>
          </cell>
          <cell r="B2477" t="str">
            <v>CURVA 45G F0G0 FEMEA DN 1" (25MM)</v>
          </cell>
          <cell r="C2477" t="str">
            <v>UN</v>
          </cell>
          <cell r="D2477">
            <v>7.19</v>
          </cell>
        </row>
        <row r="2478">
          <cell r="A2478">
            <v>85118</v>
          </cell>
          <cell r="B2478" t="str">
            <v>CURVA 45G F0G0 FEMEA DN 1 1/4" (32MM)</v>
          </cell>
          <cell r="C2478" t="str">
            <v>UN</v>
          </cell>
          <cell r="D2478">
            <v>11.65</v>
          </cell>
        </row>
        <row r="2479">
          <cell r="A2479">
            <v>85119</v>
          </cell>
          <cell r="B2479" t="str">
            <v>CURVA 45G F0G0 FEMEA DN 1 1/2" (40MM)</v>
          </cell>
          <cell r="C2479" t="str">
            <v>UN</v>
          </cell>
          <cell r="D2479">
            <v>13.47</v>
          </cell>
        </row>
        <row r="2480">
          <cell r="A2480">
            <v>85120</v>
          </cell>
          <cell r="B2480" t="str">
            <v>CURVA 45G F0G0 FEMEA DN 2" (50MM)</v>
          </cell>
          <cell r="C2480" t="str">
            <v>UN</v>
          </cell>
          <cell r="D2480">
            <v>21.57</v>
          </cell>
        </row>
        <row r="2481">
          <cell r="A2481">
            <v>85126</v>
          </cell>
          <cell r="B2481" t="str">
            <v>CURVA DE RETORNO F0G0 DN 1/2" (15MM)</v>
          </cell>
          <cell r="C2481" t="str">
            <v>UN</v>
          </cell>
          <cell r="D2481">
            <v>3.35</v>
          </cell>
        </row>
        <row r="2482">
          <cell r="A2482">
            <v>85127</v>
          </cell>
          <cell r="B2482" t="str">
            <v>CURVA DE RETORNO F0G0 DN 3/4" (20MM)</v>
          </cell>
          <cell r="C2482" t="str">
            <v>UN</v>
          </cell>
          <cell r="D2482">
            <v>5.04</v>
          </cell>
        </row>
        <row r="2483">
          <cell r="A2483">
            <v>85128</v>
          </cell>
          <cell r="B2483" t="str">
            <v>CURVA DE RETORNO F0G0 DN 1" (25MM)</v>
          </cell>
          <cell r="C2483" t="str">
            <v>UN</v>
          </cell>
          <cell r="D2483">
            <v>7.1</v>
          </cell>
        </row>
        <row r="2484">
          <cell r="A2484">
            <v>85129</v>
          </cell>
          <cell r="B2484" t="str">
            <v>CURVA DE RETORNO F0G0 DN 1 1/4" (32MM)</v>
          </cell>
          <cell r="C2484" t="str">
            <v>UN</v>
          </cell>
          <cell r="D2484">
            <v>10.57</v>
          </cell>
        </row>
        <row r="2485">
          <cell r="A2485">
            <v>85130</v>
          </cell>
          <cell r="B2485" t="str">
            <v>CURVA DE RETORNO F0G0 DN 1 1/2" (40MM)</v>
          </cell>
          <cell r="C2485" t="str">
            <v>UN</v>
          </cell>
          <cell r="D2485">
            <v>14.36</v>
          </cell>
        </row>
        <row r="2486">
          <cell r="A2486">
            <v>85131</v>
          </cell>
          <cell r="B2486" t="str">
            <v>CURVA DE RETORNO F0G0 DN 2" (50MM)</v>
          </cell>
          <cell r="C2486" t="str">
            <v>UN</v>
          </cell>
          <cell r="D2486">
            <v>21.49</v>
          </cell>
        </row>
        <row r="2487">
          <cell r="A2487">
            <v>85137</v>
          </cell>
          <cell r="B2487" t="str">
            <v>CURVA DE TRANSPOS.F0G0 DN 1/2" X 1/2" (15 X 15MM)</v>
          </cell>
          <cell r="C2487" t="str">
            <v>UN</v>
          </cell>
          <cell r="D2487">
            <v>5.16</v>
          </cell>
        </row>
        <row r="2488">
          <cell r="A2488">
            <v>85138</v>
          </cell>
          <cell r="B2488" t="str">
            <v>CURVA DE TRANSPOS. F0G0 DN 1/2" X 1" (15 X 20MM)</v>
          </cell>
          <cell r="C2488" t="str">
            <v>UN</v>
          </cell>
          <cell r="D2488">
            <v>5.76</v>
          </cell>
        </row>
        <row r="2489">
          <cell r="A2489">
            <v>85139</v>
          </cell>
          <cell r="B2489" t="str">
            <v>CURVA DE TRANSPOS.F0G0 DN 1/2" X 1 1/2"(15 X 40MM)</v>
          </cell>
          <cell r="C2489" t="str">
            <v>UN</v>
          </cell>
          <cell r="D2489">
            <v>8.93</v>
          </cell>
        </row>
        <row r="2490">
          <cell r="A2490">
            <v>85140</v>
          </cell>
          <cell r="B2490" t="str">
            <v>CURVA DE TRANSPOS.F0G0 DN 3/4" X 3/4"(20 X 20MM)</v>
          </cell>
          <cell r="C2490" t="str">
            <v>UN</v>
          </cell>
          <cell r="D2490">
            <v>7.19</v>
          </cell>
        </row>
        <row r="2491">
          <cell r="A2491">
            <v>85141</v>
          </cell>
          <cell r="B2491" t="str">
            <v>CURVA DE TRANSPOS. F0G0 DN 3/4" X 1" (20 X 25MM)</v>
          </cell>
          <cell r="C2491" t="str">
            <v>UN</v>
          </cell>
          <cell r="D2491">
            <v>7.81</v>
          </cell>
        </row>
        <row r="2492">
          <cell r="A2492">
            <v>85142</v>
          </cell>
          <cell r="B2492" t="str">
            <v>CURVA DE TRANSPOS.F0G0 DN 3/4" X 1 1/2"(20 X 40MM)</v>
          </cell>
          <cell r="C2492" t="str">
            <v>UN</v>
          </cell>
          <cell r="D2492">
            <v>10.06</v>
          </cell>
        </row>
        <row r="2493">
          <cell r="A2493">
            <v>85143</v>
          </cell>
          <cell r="B2493" t="str">
            <v>CURVA DE TRANSPOS.F0G0 DN 1" X 1 1/2" (25 X 40MM)</v>
          </cell>
          <cell r="C2493" t="str">
            <v>UN</v>
          </cell>
          <cell r="D2493">
            <v>11.14</v>
          </cell>
        </row>
        <row r="2494">
          <cell r="A2494">
            <v>85149</v>
          </cell>
          <cell r="B2494" t="str">
            <v>COTOVELO F0G0 DN 1/4" (8MM)</v>
          </cell>
          <cell r="C2494" t="str">
            <v>UN</v>
          </cell>
          <cell r="D2494">
            <v>1.1499999999999999</v>
          </cell>
        </row>
        <row r="2495">
          <cell r="A2495">
            <v>85150</v>
          </cell>
          <cell r="B2495" t="str">
            <v>COTOVELO F0G0 DN 3/8" (10MM)</v>
          </cell>
          <cell r="C2495" t="str">
            <v>UN</v>
          </cell>
          <cell r="D2495">
            <v>1.07</v>
          </cell>
        </row>
        <row r="2496">
          <cell r="A2496">
            <v>85151</v>
          </cell>
          <cell r="B2496" t="str">
            <v>COTOVELO F0G0 DN 1/2" (15MM)</v>
          </cell>
          <cell r="C2496" t="str">
            <v>UN</v>
          </cell>
          <cell r="D2496">
            <v>1.33</v>
          </cell>
        </row>
        <row r="2497">
          <cell r="A2497">
            <v>85152</v>
          </cell>
          <cell r="B2497" t="str">
            <v>COTOVELO F0G0 DN 3/4" (20MM)</v>
          </cell>
          <cell r="C2497" t="str">
            <v>UN</v>
          </cell>
          <cell r="D2497">
            <v>1.87</v>
          </cell>
        </row>
        <row r="2498">
          <cell r="A2498">
            <v>85153</v>
          </cell>
          <cell r="B2498" t="str">
            <v>COTOVELO F0G0 DN 1" (25MM)</v>
          </cell>
          <cell r="C2498" t="str">
            <v>UN</v>
          </cell>
          <cell r="D2498">
            <v>2.8</v>
          </cell>
        </row>
        <row r="2499">
          <cell r="A2499">
            <v>85154</v>
          </cell>
          <cell r="B2499" t="str">
            <v>COTOVELO F0G0 DN 1 1/4" (32MM)</v>
          </cell>
          <cell r="C2499" t="str">
            <v>UN</v>
          </cell>
          <cell r="D2499">
            <v>4.18</v>
          </cell>
        </row>
        <row r="2500">
          <cell r="A2500">
            <v>85155</v>
          </cell>
          <cell r="B2500" t="str">
            <v>COTOVELO F0G0 DN 1 1/2" (40MM)</v>
          </cell>
          <cell r="C2500" t="str">
            <v>UN</v>
          </cell>
          <cell r="D2500">
            <v>5.68</v>
          </cell>
        </row>
        <row r="2501">
          <cell r="A2501">
            <v>85156</v>
          </cell>
          <cell r="B2501" t="str">
            <v>COTOVELO F0G0 DN 2" (50MM)</v>
          </cell>
          <cell r="C2501" t="str">
            <v>UN</v>
          </cell>
          <cell r="D2501">
            <v>7.57</v>
          </cell>
        </row>
        <row r="2502">
          <cell r="A2502">
            <v>85157</v>
          </cell>
          <cell r="B2502" t="str">
            <v>COTOVELO F0G0 DN 2 1/2" (65MM)</v>
          </cell>
          <cell r="C2502" t="str">
            <v>UN</v>
          </cell>
          <cell r="D2502">
            <v>14.41</v>
          </cell>
        </row>
        <row r="2503">
          <cell r="A2503">
            <v>85158</v>
          </cell>
          <cell r="B2503" t="str">
            <v>COTOVELO F0G0 DN 3" (80MM)</v>
          </cell>
          <cell r="C2503" t="str">
            <v>UN</v>
          </cell>
          <cell r="D2503">
            <v>22.32</v>
          </cell>
        </row>
        <row r="2504">
          <cell r="A2504">
            <v>85159</v>
          </cell>
          <cell r="B2504" t="str">
            <v>COTOVELO F0G0 DN 4" (100MM)</v>
          </cell>
          <cell r="C2504" t="str">
            <v>UN</v>
          </cell>
          <cell r="D2504">
            <v>41.22</v>
          </cell>
        </row>
        <row r="2505">
          <cell r="A2505">
            <v>85160</v>
          </cell>
          <cell r="B2505" t="str">
            <v>COTOVELO F0G0 DN 5" (125MM)</v>
          </cell>
          <cell r="C2505" t="str">
            <v>UN</v>
          </cell>
          <cell r="D2505">
            <v>104.47</v>
          </cell>
        </row>
        <row r="2506">
          <cell r="A2506">
            <v>85161</v>
          </cell>
          <cell r="B2506" t="str">
            <v>COTOVELO F0G0 DN 6" (150MM)</v>
          </cell>
          <cell r="C2506" t="str">
            <v>UN</v>
          </cell>
          <cell r="D2506">
            <v>157.58000000000001</v>
          </cell>
        </row>
        <row r="2507">
          <cell r="A2507">
            <v>85167</v>
          </cell>
          <cell r="B2507" t="str">
            <v>COTOVELO DE RED. F0G0 DN 3/8" X 1/4" (10 X 8MM)</v>
          </cell>
          <cell r="C2507" t="str">
            <v>UN</v>
          </cell>
          <cell r="D2507">
            <v>1.35</v>
          </cell>
        </row>
        <row r="2508">
          <cell r="A2508">
            <v>85168</v>
          </cell>
          <cell r="B2508" t="str">
            <v>COTOVELO DE RED. F0G0 DN 1/2" X 3/8" (15 X 10MM)</v>
          </cell>
          <cell r="C2508" t="str">
            <v>UN</v>
          </cell>
          <cell r="D2508">
            <v>1.35</v>
          </cell>
        </row>
        <row r="2509">
          <cell r="A2509">
            <v>85169</v>
          </cell>
          <cell r="B2509" t="str">
            <v>COTOVELO DE RED. F0G0 DN 3/4" X 3/8" (20 X 10MM)</v>
          </cell>
          <cell r="C2509" t="str">
            <v>UN</v>
          </cell>
          <cell r="D2509">
            <v>1.81</v>
          </cell>
        </row>
        <row r="2510">
          <cell r="A2510">
            <v>85170</v>
          </cell>
          <cell r="B2510" t="str">
            <v>COTOVELO DE RED. F0G0 DN 3/4" X 1/2" (20 X 15MM)</v>
          </cell>
          <cell r="C2510" t="str">
            <v>UN</v>
          </cell>
          <cell r="D2510">
            <v>1.81</v>
          </cell>
        </row>
        <row r="2511">
          <cell r="A2511">
            <v>85171</v>
          </cell>
          <cell r="B2511" t="str">
            <v>COTOVELO DE RED. F0G0 DN 1" X 1/2" (25 X 15MM)</v>
          </cell>
          <cell r="C2511" t="str">
            <v>UN</v>
          </cell>
          <cell r="D2511">
            <v>2.59</v>
          </cell>
        </row>
        <row r="2512">
          <cell r="A2512">
            <v>85172</v>
          </cell>
          <cell r="B2512" t="str">
            <v>COTOVELO DE RED. F0G0 DN 1" X 3/4" (25 X 20MM)</v>
          </cell>
          <cell r="C2512" t="str">
            <v>UN</v>
          </cell>
          <cell r="D2512">
            <v>2.59</v>
          </cell>
        </row>
        <row r="2513">
          <cell r="A2513">
            <v>85173</v>
          </cell>
          <cell r="B2513" t="str">
            <v>COTOVELO DE RED.F0G0 DN 1 1/4" X 3/4" (32 X 20MM)</v>
          </cell>
          <cell r="C2513" t="str">
            <v>UN</v>
          </cell>
          <cell r="D2513">
            <v>3.97</v>
          </cell>
        </row>
        <row r="2514">
          <cell r="A2514">
            <v>85174</v>
          </cell>
          <cell r="B2514" t="str">
            <v>COTOVELO DE RED. F0G0 DN 1 1/4" X 1" (32 X 25MM)</v>
          </cell>
          <cell r="C2514" t="str">
            <v>UN</v>
          </cell>
          <cell r="D2514">
            <v>3.97</v>
          </cell>
        </row>
        <row r="2515">
          <cell r="A2515">
            <v>85175</v>
          </cell>
          <cell r="B2515" t="str">
            <v>COTOVELO DE RED.F0G0 DN 1 1/2" X 3/4" (40 X 20MM)</v>
          </cell>
          <cell r="C2515" t="str">
            <v>UN</v>
          </cell>
          <cell r="D2515">
            <v>5.39</v>
          </cell>
        </row>
        <row r="2516">
          <cell r="A2516">
            <v>85176</v>
          </cell>
          <cell r="B2516" t="str">
            <v>COTOVELO DE RED. F0G0 DN 1 1/2" X 1" (40 X 25MM)</v>
          </cell>
          <cell r="C2516" t="str">
            <v>UN</v>
          </cell>
          <cell r="D2516">
            <v>5.39</v>
          </cell>
        </row>
        <row r="2517">
          <cell r="A2517">
            <v>85177</v>
          </cell>
          <cell r="B2517" t="str">
            <v>COTOVELO RED.F0G0 DN 1 1/2" X 1 1/4" (40 X 32MM)</v>
          </cell>
          <cell r="C2517" t="str">
            <v>UN</v>
          </cell>
          <cell r="D2517">
            <v>5.39</v>
          </cell>
        </row>
        <row r="2518">
          <cell r="A2518">
            <v>85178</v>
          </cell>
          <cell r="B2518" t="str">
            <v>COTOVELO DE RED. F0G0 DN 2" X 1 1/2" (50 X 40MM)</v>
          </cell>
          <cell r="C2518" t="str">
            <v>UN</v>
          </cell>
          <cell r="D2518">
            <v>7.2</v>
          </cell>
        </row>
        <row r="2519">
          <cell r="A2519">
            <v>85179</v>
          </cell>
          <cell r="B2519" t="str">
            <v>COTOVELO DE RED. F0G0 DN 2 1/2" X 2" (65 X 50MM)</v>
          </cell>
          <cell r="C2519" t="str">
            <v>UN</v>
          </cell>
          <cell r="D2519">
            <v>14.94</v>
          </cell>
        </row>
        <row r="2520">
          <cell r="A2520">
            <v>85186</v>
          </cell>
          <cell r="B2520" t="str">
            <v>COTOVELO RZ F0G0 DN 1/2" (15MM)</v>
          </cell>
          <cell r="C2520" t="str">
            <v>UN</v>
          </cell>
          <cell r="D2520">
            <v>1.49</v>
          </cell>
        </row>
        <row r="2521">
          <cell r="A2521">
            <v>85187</v>
          </cell>
          <cell r="B2521" t="str">
            <v>COTOVELO RZ F0G0 DN 3/4" (20MM)</v>
          </cell>
          <cell r="C2521" t="str">
            <v>UN</v>
          </cell>
          <cell r="D2521">
            <v>2.08</v>
          </cell>
        </row>
        <row r="2522">
          <cell r="A2522">
            <v>85193</v>
          </cell>
          <cell r="B2522" t="str">
            <v>COTOVELO RZ RED.F0G0 DN 3/4" X 1/2" (20 X 15MM)</v>
          </cell>
          <cell r="C2522" t="str">
            <v>UN</v>
          </cell>
          <cell r="D2522">
            <v>2.0499999999999998</v>
          </cell>
        </row>
        <row r="2523">
          <cell r="A2523">
            <v>85199</v>
          </cell>
          <cell r="B2523" t="str">
            <v>COTOVELO F0G0 MACH0-FEMEA DN 1/4" (8MM)</v>
          </cell>
          <cell r="C2523" t="str">
            <v>UN</v>
          </cell>
          <cell r="D2523">
            <v>1.41</v>
          </cell>
        </row>
        <row r="2524">
          <cell r="A2524">
            <v>85201</v>
          </cell>
          <cell r="B2524" t="str">
            <v>COTOVELO F0G0 MACHO-FEMEA DN 3/8" (10MM)</v>
          </cell>
          <cell r="C2524" t="str">
            <v>UN</v>
          </cell>
          <cell r="D2524">
            <v>1.33</v>
          </cell>
        </row>
        <row r="2525">
          <cell r="A2525">
            <v>85202</v>
          </cell>
          <cell r="B2525" t="str">
            <v>COTOVELO F0G0 MACH0-FEMEA DN 1/2" (15MM)</v>
          </cell>
          <cell r="C2525" t="str">
            <v>UN</v>
          </cell>
          <cell r="D2525">
            <v>1.71</v>
          </cell>
        </row>
        <row r="2526">
          <cell r="A2526">
            <v>85203</v>
          </cell>
          <cell r="B2526" t="str">
            <v>COTOVELO F0G0 MACH0-FEMEA DN 3/4" (20MM)</v>
          </cell>
          <cell r="C2526" t="str">
            <v>UN</v>
          </cell>
          <cell r="D2526">
            <v>2.44</v>
          </cell>
        </row>
        <row r="2527">
          <cell r="A2527">
            <v>85204</v>
          </cell>
          <cell r="B2527" t="str">
            <v>COTOVELO F0G0 MACH0-FEMEA DN 1" (25MM)</v>
          </cell>
          <cell r="C2527" t="str">
            <v>UN</v>
          </cell>
          <cell r="D2527">
            <v>3.61</v>
          </cell>
        </row>
        <row r="2528">
          <cell r="A2528">
            <v>85205</v>
          </cell>
          <cell r="B2528" t="str">
            <v>COTOVELO F0G0 MACH0-FEMEA DN 1 1/4" (32MM)</v>
          </cell>
          <cell r="C2528" t="str">
            <v>UN</v>
          </cell>
          <cell r="D2528">
            <v>5.49</v>
          </cell>
        </row>
        <row r="2529">
          <cell r="A2529">
            <v>85206</v>
          </cell>
          <cell r="B2529" t="str">
            <v>COTOVELO F0G0 MACH0-FEMEA DN 1 1/2" (40MM)</v>
          </cell>
          <cell r="C2529" t="str">
            <v>UN</v>
          </cell>
          <cell r="D2529">
            <v>7.16</v>
          </cell>
        </row>
        <row r="2530">
          <cell r="A2530">
            <v>85207</v>
          </cell>
          <cell r="B2530" t="str">
            <v>COTOVELO F0G0 MACH0-FEMEA DN 2" (50MM)</v>
          </cell>
          <cell r="C2530" t="str">
            <v>UN</v>
          </cell>
          <cell r="D2530">
            <v>10.33</v>
          </cell>
        </row>
        <row r="2531">
          <cell r="A2531">
            <v>85208</v>
          </cell>
          <cell r="B2531" t="str">
            <v>COTOVELO F0G0 MACH0-FEMEA DN 2 1/2" (65MM)</v>
          </cell>
          <cell r="C2531" t="str">
            <v>UN</v>
          </cell>
          <cell r="D2531">
            <v>21.57</v>
          </cell>
        </row>
        <row r="2532">
          <cell r="A2532">
            <v>85209</v>
          </cell>
          <cell r="B2532" t="str">
            <v>COTOVELO F0G0 MACH0-FEMEA DN 3" (80MM)</v>
          </cell>
          <cell r="C2532" t="str">
            <v>UN</v>
          </cell>
          <cell r="D2532">
            <v>24.82</v>
          </cell>
        </row>
        <row r="2533">
          <cell r="A2533">
            <v>85215</v>
          </cell>
          <cell r="B2533" t="str">
            <v>COTOVELO 45G F0G0 DN 3/8" (10MM)</v>
          </cell>
          <cell r="C2533" t="str">
            <v>UN</v>
          </cell>
          <cell r="D2533">
            <v>1.4</v>
          </cell>
        </row>
        <row r="2534">
          <cell r="A2534">
            <v>85216</v>
          </cell>
          <cell r="B2534" t="str">
            <v>COTOVELO 45G F0G0 DN 1/2" (15MM)</v>
          </cell>
          <cell r="C2534" t="str">
            <v>UN</v>
          </cell>
          <cell r="D2534">
            <v>1.4</v>
          </cell>
        </row>
        <row r="2535">
          <cell r="A2535">
            <v>85217</v>
          </cell>
          <cell r="B2535" t="str">
            <v>COTOVELO 45G F0G0 DN 3/4" (20MM)</v>
          </cell>
          <cell r="C2535" t="str">
            <v>UN</v>
          </cell>
          <cell r="D2535">
            <v>1.78</v>
          </cell>
        </row>
        <row r="2536">
          <cell r="A2536">
            <v>85218</v>
          </cell>
          <cell r="B2536" t="str">
            <v>COTOVELO 45G F0G0 DN 1" (25MM)</v>
          </cell>
          <cell r="C2536" t="str">
            <v>UN</v>
          </cell>
          <cell r="D2536">
            <v>2.46</v>
          </cell>
        </row>
        <row r="2537">
          <cell r="A2537">
            <v>85219</v>
          </cell>
          <cell r="B2537" t="str">
            <v>COTOVELO 45G F0G0 DN 1 1/4" (32MM)</v>
          </cell>
          <cell r="C2537" t="str">
            <v>UN</v>
          </cell>
          <cell r="D2537">
            <v>3.81</v>
          </cell>
        </row>
        <row r="2538">
          <cell r="A2538">
            <v>85220</v>
          </cell>
          <cell r="B2538" t="str">
            <v>COTOVELO 45G F0G0 DN 1 1/2" (40MM)</v>
          </cell>
          <cell r="C2538" t="str">
            <v>UN</v>
          </cell>
          <cell r="D2538">
            <v>5.12</v>
          </cell>
        </row>
        <row r="2539">
          <cell r="A2539">
            <v>85221</v>
          </cell>
          <cell r="B2539" t="str">
            <v>COTOVELO 45G F0G0 DN 2" (50MM)</v>
          </cell>
          <cell r="C2539" t="str">
            <v>UN</v>
          </cell>
          <cell r="D2539">
            <v>7.58</v>
          </cell>
        </row>
        <row r="2540">
          <cell r="A2540">
            <v>85222</v>
          </cell>
          <cell r="B2540" t="str">
            <v>COTOVELO 45G F0G0 DN 2 1/2" (65MM)</v>
          </cell>
          <cell r="C2540" t="str">
            <v>UN</v>
          </cell>
          <cell r="D2540">
            <v>15.54</v>
          </cell>
        </row>
        <row r="2541">
          <cell r="A2541">
            <v>85223</v>
          </cell>
          <cell r="B2541" t="str">
            <v>COTOVELO 45G F0G0 DN 3" (80MM)</v>
          </cell>
          <cell r="C2541" t="str">
            <v>UN</v>
          </cell>
          <cell r="D2541">
            <v>23.96</v>
          </cell>
        </row>
        <row r="2542">
          <cell r="A2542">
            <v>85224</v>
          </cell>
          <cell r="B2542" t="str">
            <v>COTOVELO 45G F0G0 DN 4" (100MM)</v>
          </cell>
          <cell r="C2542" t="str">
            <v>UN</v>
          </cell>
          <cell r="D2542">
            <v>43.63</v>
          </cell>
        </row>
        <row r="2543">
          <cell r="A2543">
            <v>85225</v>
          </cell>
          <cell r="B2543" t="str">
            <v>COTOVELO 45G F0G0 DN 5" (125MM)</v>
          </cell>
          <cell r="C2543" t="str">
            <v>UN</v>
          </cell>
          <cell r="D2543">
            <v>109.59</v>
          </cell>
        </row>
        <row r="2544">
          <cell r="A2544">
            <v>85226</v>
          </cell>
          <cell r="B2544" t="str">
            <v>COTOVELO 45G F0G0 DN 6" (150MM)</v>
          </cell>
          <cell r="C2544" t="str">
            <v>UN</v>
          </cell>
          <cell r="D2544">
            <v>163.86</v>
          </cell>
        </row>
        <row r="2545">
          <cell r="A2545">
            <v>85232</v>
          </cell>
          <cell r="B2545" t="str">
            <v>COTOVELO F0G0 C/ SAIDA LATERAL DN 3/8" (10MM)</v>
          </cell>
          <cell r="C2545" t="str">
            <v>UN</v>
          </cell>
          <cell r="D2545">
            <v>2.67</v>
          </cell>
        </row>
        <row r="2546">
          <cell r="A2546">
            <v>85233</v>
          </cell>
          <cell r="B2546" t="str">
            <v>COTOVELO F0G0 C/ SAIDA LATERAL DN 1/2" (15MM)</v>
          </cell>
          <cell r="C2546" t="str">
            <v>UN</v>
          </cell>
          <cell r="D2546">
            <v>2.67</v>
          </cell>
        </row>
        <row r="2547">
          <cell r="A2547">
            <v>85234</v>
          </cell>
          <cell r="B2547" t="str">
            <v>COTOVELO F0G0 C/ SAIDA LATERAL DN 3/4" (20MM)</v>
          </cell>
          <cell r="C2547" t="str">
            <v>UN</v>
          </cell>
          <cell r="D2547">
            <v>3.87</v>
          </cell>
        </row>
        <row r="2548">
          <cell r="A2548">
            <v>85235</v>
          </cell>
          <cell r="B2548" t="str">
            <v>COTOVELO F0G0 C/ SAIDA LATERAL DN 1" (25MM)</v>
          </cell>
          <cell r="C2548" t="str">
            <v>UN</v>
          </cell>
          <cell r="D2548">
            <v>5.55</v>
          </cell>
        </row>
        <row r="2549">
          <cell r="A2549">
            <v>85236</v>
          </cell>
          <cell r="B2549" t="str">
            <v>COTOVELO F0G0 C/ SAIDA LATERAL DN 1 1/4" (32MM)</v>
          </cell>
          <cell r="C2549" t="str">
            <v>UN</v>
          </cell>
          <cell r="D2549">
            <v>8.44</v>
          </cell>
        </row>
        <row r="2550">
          <cell r="A2550">
            <v>85237</v>
          </cell>
          <cell r="B2550" t="str">
            <v>COTOVELO F0G0 C/ SAIDA LATERAL DN 1 1/2" (40MM)</v>
          </cell>
          <cell r="C2550" t="str">
            <v>UN</v>
          </cell>
          <cell r="D2550">
            <v>11.56</v>
          </cell>
        </row>
        <row r="2551">
          <cell r="A2551">
            <v>85238</v>
          </cell>
          <cell r="B2551" t="str">
            <v>COTOVELO F0G0 C/ SAIDA LATERAL DN 2" (50MM)</v>
          </cell>
          <cell r="C2551" t="str">
            <v>UN</v>
          </cell>
          <cell r="D2551">
            <v>15.06</v>
          </cell>
        </row>
        <row r="2552">
          <cell r="A2552">
            <v>85244</v>
          </cell>
          <cell r="B2552" t="str">
            <v>COTOVELO F0G0 PARA TUBO PEAD DN 1/2" (15MM)</v>
          </cell>
          <cell r="C2552" t="str">
            <v>UN</v>
          </cell>
          <cell r="D2552">
            <v>5</v>
          </cell>
        </row>
        <row r="2553">
          <cell r="A2553">
            <v>85245</v>
          </cell>
          <cell r="B2553" t="str">
            <v>COTOVELO F0G0 PARA TUBO PEAD DN 3/4" (20MM)</v>
          </cell>
          <cell r="C2553" t="str">
            <v>UN</v>
          </cell>
          <cell r="D2553">
            <v>6.17</v>
          </cell>
        </row>
        <row r="2554">
          <cell r="A2554">
            <v>85251</v>
          </cell>
          <cell r="B2554" t="str">
            <v>TE F0G0 DN 1/4" (8MM)</v>
          </cell>
          <cell r="C2554" t="str">
            <v>UN</v>
          </cell>
          <cell r="D2554">
            <v>1.33</v>
          </cell>
        </row>
        <row r="2555">
          <cell r="A2555">
            <v>85252</v>
          </cell>
          <cell r="B2555" t="str">
            <v>TE F0G0 DN 3/8" (10MM)</v>
          </cell>
          <cell r="C2555" t="str">
            <v>UN</v>
          </cell>
          <cell r="D2555">
            <v>1.33</v>
          </cell>
        </row>
        <row r="2556">
          <cell r="A2556">
            <v>85253</v>
          </cell>
          <cell r="B2556" t="str">
            <v>TE F0G0 DN 1/2" (15MM)</v>
          </cell>
          <cell r="C2556" t="str">
            <v>UN</v>
          </cell>
          <cell r="D2556">
            <v>1.6</v>
          </cell>
        </row>
        <row r="2557">
          <cell r="A2557">
            <v>85254</v>
          </cell>
          <cell r="B2557" t="str">
            <v>TE F0G0 DN 3/4" (20MM)</v>
          </cell>
          <cell r="C2557" t="str">
            <v>UN</v>
          </cell>
          <cell r="D2557">
            <v>2.3199999999999998</v>
          </cell>
        </row>
        <row r="2558">
          <cell r="A2558">
            <v>85255</v>
          </cell>
          <cell r="B2558" t="str">
            <v>TE F0G0 DN 1" (25MM)</v>
          </cell>
          <cell r="C2558" t="str">
            <v>UN</v>
          </cell>
          <cell r="D2558">
            <v>2.99</v>
          </cell>
        </row>
        <row r="2559">
          <cell r="A2559">
            <v>85256</v>
          </cell>
          <cell r="B2559" t="str">
            <v>TE F0G0 DN 1 1/4" (32MM)</v>
          </cell>
          <cell r="C2559" t="str">
            <v>UN</v>
          </cell>
          <cell r="D2559">
            <v>4.71</v>
          </cell>
        </row>
        <row r="2560">
          <cell r="A2560">
            <v>85257</v>
          </cell>
          <cell r="B2560" t="str">
            <v>TE F0G0 DN 1 1/2" (40MM)</v>
          </cell>
          <cell r="C2560" t="str">
            <v>UN</v>
          </cell>
          <cell r="D2560">
            <v>6.52</v>
          </cell>
        </row>
        <row r="2561">
          <cell r="A2561">
            <v>85258</v>
          </cell>
          <cell r="B2561" t="str">
            <v>TE F0G0 DN 2" (50MM)</v>
          </cell>
          <cell r="C2561" t="str">
            <v>UN</v>
          </cell>
          <cell r="D2561">
            <v>8.5299999999999994</v>
          </cell>
        </row>
        <row r="2562">
          <cell r="A2562">
            <v>85259</v>
          </cell>
          <cell r="B2562" t="str">
            <v>TE F0G0 DN 2 1/2" (65MM)</v>
          </cell>
          <cell r="C2562" t="str">
            <v>UN</v>
          </cell>
          <cell r="D2562">
            <v>19.260000000000002</v>
          </cell>
        </row>
        <row r="2563">
          <cell r="A2563">
            <v>85260</v>
          </cell>
          <cell r="B2563" t="str">
            <v>TE F0G0 DN 3" (80MM)</v>
          </cell>
          <cell r="C2563" t="str">
            <v>UN</v>
          </cell>
          <cell r="D2563">
            <v>29.47</v>
          </cell>
        </row>
        <row r="2564">
          <cell r="A2564">
            <v>85261</v>
          </cell>
          <cell r="B2564" t="str">
            <v>TE F0G0 DN 4" (100MM)</v>
          </cell>
          <cell r="C2564" t="str">
            <v>UN</v>
          </cell>
          <cell r="D2564">
            <v>54.55</v>
          </cell>
        </row>
        <row r="2565">
          <cell r="A2565">
            <v>85262</v>
          </cell>
          <cell r="B2565" t="str">
            <v>TE F0G0 DN 5" (125MM)</v>
          </cell>
          <cell r="C2565" t="str">
            <v>UN</v>
          </cell>
          <cell r="D2565">
            <v>135.80000000000001</v>
          </cell>
        </row>
        <row r="2566">
          <cell r="A2566">
            <v>85263</v>
          </cell>
          <cell r="B2566" t="str">
            <v>TE F0G0 DN 6" (150MM)</v>
          </cell>
          <cell r="C2566" t="str">
            <v>UN</v>
          </cell>
          <cell r="D2566">
            <v>199.64</v>
          </cell>
        </row>
        <row r="2567">
          <cell r="A2567">
            <v>85269</v>
          </cell>
          <cell r="B2567" t="str">
            <v>TE 45G F0G0 DN 1/2" (15MM)</v>
          </cell>
          <cell r="C2567" t="str">
            <v>UN</v>
          </cell>
          <cell r="D2567">
            <v>2.5099999999999998</v>
          </cell>
        </row>
        <row r="2568">
          <cell r="A2568">
            <v>85270</v>
          </cell>
          <cell r="B2568" t="str">
            <v>TE 45G F0G0 DN 3/4" (20MM)</v>
          </cell>
          <cell r="C2568" t="str">
            <v>UN</v>
          </cell>
          <cell r="D2568">
            <v>3.62</v>
          </cell>
        </row>
        <row r="2569">
          <cell r="A2569">
            <v>85271</v>
          </cell>
          <cell r="B2569" t="str">
            <v>TE 45G F0G0 DN 1" (25MM)</v>
          </cell>
          <cell r="C2569" t="str">
            <v>UN</v>
          </cell>
          <cell r="D2569">
            <v>5.79</v>
          </cell>
        </row>
        <row r="2570">
          <cell r="A2570">
            <v>85272</v>
          </cell>
          <cell r="B2570" t="str">
            <v>TE 45G F0G0 DN 1 1/4" (32MM)</v>
          </cell>
          <cell r="C2570" t="str">
            <v>UN</v>
          </cell>
          <cell r="D2570">
            <v>7.22</v>
          </cell>
        </row>
        <row r="2571">
          <cell r="A2571">
            <v>85273</v>
          </cell>
          <cell r="B2571" t="str">
            <v>TE 45G F0G0 DN 1 1/2" (40MM)</v>
          </cell>
          <cell r="C2571" t="str">
            <v>UN</v>
          </cell>
          <cell r="D2571">
            <v>9.99</v>
          </cell>
        </row>
        <row r="2572">
          <cell r="A2572">
            <v>85274</v>
          </cell>
          <cell r="B2572" t="str">
            <v>TE 45G F0G0 DN 2" (50MM)</v>
          </cell>
          <cell r="C2572" t="str">
            <v>UN</v>
          </cell>
          <cell r="D2572">
            <v>15.38</v>
          </cell>
        </row>
        <row r="2573">
          <cell r="A2573">
            <v>85275</v>
          </cell>
          <cell r="B2573" t="str">
            <v>TE 45G F0G0 DN 2 1/2" (65MM)</v>
          </cell>
          <cell r="C2573" t="str">
            <v>UN</v>
          </cell>
          <cell r="D2573">
            <v>28.87</v>
          </cell>
        </row>
        <row r="2574">
          <cell r="A2574">
            <v>85276</v>
          </cell>
          <cell r="B2574" t="str">
            <v>TE 45G F0G0 DN 3" (80MM)</v>
          </cell>
          <cell r="C2574" t="str">
            <v>UN</v>
          </cell>
          <cell r="D2574">
            <v>42.3</v>
          </cell>
        </row>
        <row r="2575">
          <cell r="A2575">
            <v>85277</v>
          </cell>
          <cell r="B2575" t="str">
            <v>TE 45G F0G0 DN 4" (100MM)</v>
          </cell>
          <cell r="C2575" t="str">
            <v>UN</v>
          </cell>
          <cell r="D2575">
            <v>80.569999999999993</v>
          </cell>
        </row>
        <row r="2576">
          <cell r="A2576">
            <v>85283</v>
          </cell>
          <cell r="B2576" t="str">
            <v>TE F0G0 DE CURVA DUPLA DN 1/2" (15MM)</v>
          </cell>
          <cell r="C2576" t="str">
            <v>UN</v>
          </cell>
          <cell r="D2576">
            <v>4.34</v>
          </cell>
        </row>
        <row r="2577">
          <cell r="A2577">
            <v>85284</v>
          </cell>
          <cell r="B2577" t="str">
            <v>TE F0G0 DE CURVA DUPLA DN 3/4" (20MM)</v>
          </cell>
          <cell r="C2577" t="str">
            <v>UN</v>
          </cell>
          <cell r="D2577">
            <v>6.12</v>
          </cell>
        </row>
        <row r="2578">
          <cell r="A2578">
            <v>85290</v>
          </cell>
          <cell r="B2578" t="str">
            <v>TE F0G0 P/ HIDRANTE DN 4" X 1 1/2" (100 X 65MM)</v>
          </cell>
          <cell r="C2578" t="str">
            <v>UN</v>
          </cell>
          <cell r="D2578">
            <v>50.36</v>
          </cell>
        </row>
        <row r="2579">
          <cell r="A2579">
            <v>85296</v>
          </cell>
          <cell r="B2579" t="str">
            <v>TE DE REDUCAO F0G0 DN 3/8" X 1/4" (10 X 8MM)</v>
          </cell>
          <cell r="C2579" t="str">
            <v>UN</v>
          </cell>
          <cell r="D2579">
            <v>1.54</v>
          </cell>
        </row>
        <row r="2580">
          <cell r="A2580">
            <v>85297</v>
          </cell>
          <cell r="B2580" t="str">
            <v>TE DE REDUCAO F0G0 DN 1/2" X 1/4" (15 X 8MM)</v>
          </cell>
          <cell r="C2580" t="str">
            <v>UN</v>
          </cell>
          <cell r="D2580">
            <v>1.54</v>
          </cell>
        </row>
        <row r="2581">
          <cell r="A2581">
            <v>85298</v>
          </cell>
          <cell r="B2581" t="str">
            <v>TE DE REDUCAO F0G0 DN 1/2" X 3/8" (15 X 10MM)</v>
          </cell>
          <cell r="C2581" t="str">
            <v>UN</v>
          </cell>
          <cell r="D2581">
            <v>1.54</v>
          </cell>
        </row>
        <row r="2582">
          <cell r="A2582">
            <v>85299</v>
          </cell>
          <cell r="B2582" t="str">
            <v>TE DE REDUCAO F0G0 DN 3/4" X 3/8" (25 X 10MM)</v>
          </cell>
          <cell r="C2582" t="str">
            <v>UN</v>
          </cell>
          <cell r="D2582">
            <v>2.16</v>
          </cell>
        </row>
        <row r="2583">
          <cell r="A2583">
            <v>85301</v>
          </cell>
          <cell r="B2583" t="str">
            <v>TE DE REDUCAO F0G0 DN 3/4" X 1/2" (20 X 15MM)</v>
          </cell>
          <cell r="C2583" t="str">
            <v>UN</v>
          </cell>
          <cell r="D2583">
            <v>2.16</v>
          </cell>
        </row>
        <row r="2584">
          <cell r="A2584">
            <v>85302</v>
          </cell>
          <cell r="B2584" t="str">
            <v>TE DE REDUCAO F0G0 DN 1" X 3/8" (25 X 10MM)</v>
          </cell>
          <cell r="C2584" t="str">
            <v>UN</v>
          </cell>
          <cell r="D2584">
            <v>3.19</v>
          </cell>
        </row>
        <row r="2585">
          <cell r="A2585">
            <v>85303</v>
          </cell>
          <cell r="B2585" t="str">
            <v>TE DE REDUCAO F0G0 DN 1" X 1/2" (25 X 15MM)</v>
          </cell>
          <cell r="C2585" t="str">
            <v>UN</v>
          </cell>
          <cell r="D2585">
            <v>3.19</v>
          </cell>
        </row>
        <row r="2586">
          <cell r="A2586">
            <v>85304</v>
          </cell>
          <cell r="B2586" t="str">
            <v>TE DE REDUCAO F0G0 DN 1" X 3/4" (25 X 20MM)</v>
          </cell>
          <cell r="C2586" t="str">
            <v>UN</v>
          </cell>
          <cell r="D2586">
            <v>3.19</v>
          </cell>
        </row>
        <row r="2587">
          <cell r="A2587">
            <v>85305</v>
          </cell>
          <cell r="B2587" t="str">
            <v>TE DE REDUCAO F0G0 DN 1 1/4" X 1/2" (32 X 15MM)</v>
          </cell>
          <cell r="C2587" t="str">
            <v>UN</v>
          </cell>
          <cell r="D2587">
            <v>4.83</v>
          </cell>
        </row>
        <row r="2588">
          <cell r="A2588">
            <v>85306</v>
          </cell>
          <cell r="B2588" t="str">
            <v>TE DE REDUCAO F0G0 DN 1 1/4" X 3/4" (32 X 20MM)</v>
          </cell>
          <cell r="C2588" t="str">
            <v>UN</v>
          </cell>
          <cell r="D2588">
            <v>4.83</v>
          </cell>
        </row>
        <row r="2589">
          <cell r="A2589">
            <v>85307</v>
          </cell>
          <cell r="B2589" t="str">
            <v>TE DE REDUCAO F0G0 DN 1 1/4" X 1" (32 X 25MM)</v>
          </cell>
          <cell r="C2589" t="str">
            <v>UN</v>
          </cell>
          <cell r="D2589">
            <v>4.83</v>
          </cell>
        </row>
        <row r="2590">
          <cell r="A2590">
            <v>85308</v>
          </cell>
          <cell r="B2590" t="str">
            <v>TE DE REDUCAO F0G0 DN 1 1/2" X 1/2" (40 X 15MM)</v>
          </cell>
          <cell r="C2590" t="str">
            <v>UN</v>
          </cell>
          <cell r="D2590">
            <v>6.43</v>
          </cell>
        </row>
        <row r="2591">
          <cell r="A2591">
            <v>85309</v>
          </cell>
          <cell r="B2591" t="str">
            <v>TE DE REDUCAO F0G0 DN 1 1/2" X 3/4" (40 X 20MM)</v>
          </cell>
          <cell r="C2591" t="str">
            <v>UN</v>
          </cell>
          <cell r="D2591">
            <v>6.43</v>
          </cell>
        </row>
        <row r="2592">
          <cell r="A2592">
            <v>85310</v>
          </cell>
          <cell r="B2592" t="str">
            <v>TE DE REDUCAO F0G0 DN 1 1/2" X 1" (40 X 25MM)</v>
          </cell>
          <cell r="C2592" t="str">
            <v>UN</v>
          </cell>
          <cell r="D2592">
            <v>6.43</v>
          </cell>
        </row>
        <row r="2593">
          <cell r="A2593">
            <v>85311</v>
          </cell>
          <cell r="B2593" t="str">
            <v>TE DE REDUCAO F0G0 DN 1 1/2" X 1 1/4" (40 X 32MM)</v>
          </cell>
          <cell r="C2593" t="str">
            <v>UN</v>
          </cell>
          <cell r="D2593">
            <v>6.43</v>
          </cell>
        </row>
        <row r="2594">
          <cell r="A2594">
            <v>85312</v>
          </cell>
          <cell r="B2594" t="str">
            <v>TE DE REDUCAO F0G0 DN 2" X 1/2" (50 X 15MM)</v>
          </cell>
          <cell r="C2594" t="str">
            <v>UN</v>
          </cell>
          <cell r="D2594">
            <v>9.15</v>
          </cell>
        </row>
        <row r="2595">
          <cell r="A2595">
            <v>85313</v>
          </cell>
          <cell r="B2595" t="str">
            <v>TE DE REDUCAO F0G0 DN 2" X 3/4" (50 X 20MM)</v>
          </cell>
          <cell r="C2595" t="str">
            <v>UN</v>
          </cell>
          <cell r="D2595">
            <v>9.15</v>
          </cell>
        </row>
        <row r="2596">
          <cell r="A2596">
            <v>85314</v>
          </cell>
          <cell r="B2596" t="str">
            <v>TE DE REDUCAO F0G0 DN 2" X 1" (50 X 25MM)</v>
          </cell>
          <cell r="C2596" t="str">
            <v>UN</v>
          </cell>
          <cell r="D2596">
            <v>9.15</v>
          </cell>
        </row>
        <row r="2597">
          <cell r="A2597">
            <v>85315</v>
          </cell>
          <cell r="B2597" t="str">
            <v>TE DE REDUCAO F0G0 DN 2" X 1 1/4" (50 X 32MM)</v>
          </cell>
          <cell r="C2597" t="str">
            <v>UN</v>
          </cell>
          <cell r="D2597">
            <v>9.15</v>
          </cell>
        </row>
        <row r="2598">
          <cell r="A2598">
            <v>85316</v>
          </cell>
          <cell r="B2598" t="str">
            <v>TE DE REDUCAO F0G0 DN 2" X 1 1/2" (50 X 40MM)</v>
          </cell>
          <cell r="C2598" t="str">
            <v>UN</v>
          </cell>
          <cell r="D2598">
            <v>9.15</v>
          </cell>
        </row>
        <row r="2599">
          <cell r="A2599">
            <v>85317</v>
          </cell>
          <cell r="B2599" t="str">
            <v>TE DE REDUCAO F0G0 DN 2 1/2" X 1" (65 X 25MM)</v>
          </cell>
          <cell r="C2599" t="str">
            <v>UN</v>
          </cell>
          <cell r="D2599">
            <v>19.329999999999998</v>
          </cell>
        </row>
        <row r="2600">
          <cell r="A2600">
            <v>85318</v>
          </cell>
          <cell r="B2600" t="str">
            <v>TE DE REDUCAO F0G0 DN 2 1/2" X 1 1/4" (65 X 32MM)</v>
          </cell>
          <cell r="C2600" t="str">
            <v>UN</v>
          </cell>
          <cell r="D2600">
            <v>19.329999999999998</v>
          </cell>
        </row>
        <row r="2601">
          <cell r="A2601">
            <v>85319</v>
          </cell>
          <cell r="B2601" t="str">
            <v>TE DE REDUCAO F0G0 DN 2 1/2" X 1 1/2" (65 X 40MM)</v>
          </cell>
          <cell r="C2601" t="str">
            <v>UN</v>
          </cell>
          <cell r="D2601">
            <v>19.329999999999998</v>
          </cell>
        </row>
        <row r="2602">
          <cell r="A2602">
            <v>85320</v>
          </cell>
          <cell r="B2602" t="str">
            <v>TE DE REDUCAO F0G0 DN 2 1/2" X 2" (65 X 50MM)</v>
          </cell>
          <cell r="C2602" t="str">
            <v>UN</v>
          </cell>
          <cell r="D2602">
            <v>19.329999999999998</v>
          </cell>
        </row>
        <row r="2603">
          <cell r="A2603">
            <v>85321</v>
          </cell>
          <cell r="B2603" t="str">
            <v>TE DE REDUCAO F0G0 DN 3" X 2" (80 X 50MM)</v>
          </cell>
          <cell r="C2603" t="str">
            <v>UN</v>
          </cell>
          <cell r="D2603">
            <v>29.47</v>
          </cell>
        </row>
        <row r="2604">
          <cell r="A2604">
            <v>85322</v>
          </cell>
          <cell r="B2604" t="str">
            <v>TE DE REDUCAO F0G0 DN 3" X 1 1/4" (80 X 32MM)</v>
          </cell>
          <cell r="C2604" t="str">
            <v>UN</v>
          </cell>
          <cell r="D2604">
            <v>29.47</v>
          </cell>
        </row>
        <row r="2605">
          <cell r="A2605">
            <v>85323</v>
          </cell>
          <cell r="B2605" t="str">
            <v>TE DE REDUCAO F0G0 DN 3" X 1 1/2" (80 X 40MM)</v>
          </cell>
          <cell r="C2605" t="str">
            <v>UN</v>
          </cell>
          <cell r="D2605">
            <v>29.47</v>
          </cell>
        </row>
        <row r="2606">
          <cell r="A2606">
            <v>85324</v>
          </cell>
          <cell r="B2606" t="str">
            <v>TE DE REDUCAO F0G0 DN 3" X 1" (80 X 25MM)</v>
          </cell>
          <cell r="C2606" t="str">
            <v>UN</v>
          </cell>
          <cell r="D2606">
            <v>29.47</v>
          </cell>
        </row>
        <row r="2607">
          <cell r="A2607">
            <v>85325</v>
          </cell>
          <cell r="B2607" t="str">
            <v>TE DE REDUCAO F0G0 DN 3" X 2 1/2" (80 X 65MM)</v>
          </cell>
          <cell r="C2607" t="str">
            <v>UN</v>
          </cell>
          <cell r="D2607">
            <v>29.47</v>
          </cell>
        </row>
        <row r="2608">
          <cell r="A2608">
            <v>85326</v>
          </cell>
          <cell r="B2608" t="str">
            <v>TE DE REDUCAO F0G0 DN 4" X 2" (100 X 50MM)</v>
          </cell>
          <cell r="C2608" t="str">
            <v>UN</v>
          </cell>
          <cell r="D2608">
            <v>54.55</v>
          </cell>
        </row>
        <row r="2609">
          <cell r="A2609">
            <v>85327</v>
          </cell>
          <cell r="B2609" t="str">
            <v>TE DE REDUCAO F0G0 DN 4" X 3" (100 X 80MM)</v>
          </cell>
          <cell r="C2609" t="str">
            <v>UN</v>
          </cell>
          <cell r="D2609">
            <v>54.55</v>
          </cell>
        </row>
        <row r="2610">
          <cell r="A2610">
            <v>85328</v>
          </cell>
          <cell r="B2610" t="str">
            <v>TE RED.F0G0 DN 3/4" X 1/2" X 1/2" (20 X 15 X 15MM)</v>
          </cell>
          <cell r="C2610" t="str">
            <v>UN</v>
          </cell>
          <cell r="D2610">
            <v>2.16</v>
          </cell>
        </row>
        <row r="2611">
          <cell r="A2611">
            <v>85329</v>
          </cell>
          <cell r="B2611" t="str">
            <v>TE RED.F0G0 DN 3/4" X 1" X 3/4" (20 X 25 X 20MM)</v>
          </cell>
          <cell r="C2611" t="str">
            <v>UN</v>
          </cell>
          <cell r="D2611">
            <v>3.19</v>
          </cell>
        </row>
        <row r="2612">
          <cell r="A2612">
            <v>85335</v>
          </cell>
          <cell r="B2612" t="str">
            <v>CRUZETA F0G0 DN 1/4" (8MM)</v>
          </cell>
          <cell r="C2612" t="str">
            <v>UN</v>
          </cell>
          <cell r="D2612">
            <v>2.86</v>
          </cell>
        </row>
        <row r="2613">
          <cell r="A2613">
            <v>85336</v>
          </cell>
          <cell r="B2613" t="str">
            <v>CRUZETA F0G0 DN 3/8" (10MM)</v>
          </cell>
          <cell r="C2613" t="str">
            <v>UN</v>
          </cell>
          <cell r="D2613">
            <v>2.86</v>
          </cell>
        </row>
        <row r="2614">
          <cell r="A2614">
            <v>85337</v>
          </cell>
          <cell r="B2614" t="str">
            <v>CRUZETA F0G0 DN 1/2" (15MM)</v>
          </cell>
          <cell r="C2614" t="str">
            <v>UN</v>
          </cell>
          <cell r="D2614">
            <v>3.18</v>
          </cell>
        </row>
        <row r="2615">
          <cell r="A2615">
            <v>85338</v>
          </cell>
          <cell r="B2615" t="str">
            <v>CRUZETA F0G0 DN 3/4" (20MM)</v>
          </cell>
          <cell r="C2615" t="str">
            <v>UN</v>
          </cell>
          <cell r="D2615">
            <v>4.4000000000000004</v>
          </cell>
        </row>
        <row r="2616">
          <cell r="A2616">
            <v>85339</v>
          </cell>
          <cell r="B2616" t="str">
            <v>CRUZETA F0G0 DN 1" (25MM)</v>
          </cell>
          <cell r="C2616" t="str">
            <v>UN</v>
          </cell>
          <cell r="D2616">
            <v>5.82</v>
          </cell>
        </row>
        <row r="2617">
          <cell r="A2617">
            <v>85340</v>
          </cell>
          <cell r="B2617" t="str">
            <v>CRUZETA F0G0 DN 1 1/4" (32MM)</v>
          </cell>
          <cell r="C2617" t="str">
            <v>UN</v>
          </cell>
          <cell r="D2617">
            <v>7.84</v>
          </cell>
        </row>
        <row r="2618">
          <cell r="A2618">
            <v>85341</v>
          </cell>
          <cell r="B2618" t="str">
            <v>CRUZETA F0G0 DN 1 1/2" (40MM)</v>
          </cell>
          <cell r="C2618" t="str">
            <v>UN</v>
          </cell>
          <cell r="D2618">
            <v>9.7200000000000006</v>
          </cell>
        </row>
        <row r="2619">
          <cell r="A2619">
            <v>85342</v>
          </cell>
          <cell r="B2619" t="str">
            <v>CRUZETA F0G0 DN 2" (50MM)</v>
          </cell>
          <cell r="C2619" t="str">
            <v>UN</v>
          </cell>
          <cell r="D2619">
            <v>14.49</v>
          </cell>
        </row>
        <row r="2620">
          <cell r="A2620">
            <v>85343</v>
          </cell>
          <cell r="B2620" t="str">
            <v>CRUZETA F0G0 DN 2 1/2" (65MM)</v>
          </cell>
          <cell r="C2620" t="str">
            <v>UN</v>
          </cell>
          <cell r="D2620">
            <v>26.49</v>
          </cell>
        </row>
        <row r="2621">
          <cell r="A2621">
            <v>85344</v>
          </cell>
          <cell r="B2621" t="str">
            <v>CRUZETA F0G0 DN 3" (80MM)</v>
          </cell>
          <cell r="C2621" t="str">
            <v>UN</v>
          </cell>
          <cell r="D2621">
            <v>32.479999999999997</v>
          </cell>
        </row>
        <row r="2622">
          <cell r="A2622">
            <v>85350</v>
          </cell>
          <cell r="B2622" t="str">
            <v>BUCHA DE REDUCAO F0G0 DN 3/8" X 1/4" (10 X 8MM)</v>
          </cell>
          <cell r="C2622" t="str">
            <v>UN</v>
          </cell>
          <cell r="D2622">
            <v>0.92</v>
          </cell>
        </row>
        <row r="2623">
          <cell r="A2623">
            <v>85351</v>
          </cell>
          <cell r="B2623" t="str">
            <v>BUCHA DE REDUCAO F0G0 DN 1/2" X 1/4" (15 X 8MM)</v>
          </cell>
          <cell r="C2623" t="str">
            <v>UN</v>
          </cell>
          <cell r="D2623">
            <v>0.66</v>
          </cell>
        </row>
        <row r="2624">
          <cell r="A2624">
            <v>85352</v>
          </cell>
          <cell r="B2624" t="str">
            <v>BUCHA DE REDUCAO F0G0 DN 1/2" X 3/8" (15 X 10MM)</v>
          </cell>
          <cell r="C2624" t="str">
            <v>UN</v>
          </cell>
          <cell r="D2624">
            <v>0.66</v>
          </cell>
        </row>
        <row r="2625">
          <cell r="A2625">
            <v>85353</v>
          </cell>
          <cell r="B2625" t="str">
            <v>BUCHA DE REDUCAO F0G0 DN 3/4" X 1/4" (20 X 8MM)</v>
          </cell>
          <cell r="C2625" t="str">
            <v>UN</v>
          </cell>
          <cell r="D2625">
            <v>0.88</v>
          </cell>
        </row>
        <row r="2626">
          <cell r="A2626">
            <v>85354</v>
          </cell>
          <cell r="B2626" t="str">
            <v>BUCHA DE REDUCAO F0G0 DN 3/4" X 3/8" (20 X 10MM)</v>
          </cell>
          <cell r="C2626" t="str">
            <v>UN</v>
          </cell>
          <cell r="D2626">
            <v>0.88</v>
          </cell>
        </row>
        <row r="2627">
          <cell r="A2627">
            <v>85355</v>
          </cell>
          <cell r="B2627" t="str">
            <v>BUCHA DE REDUCAO F0G0 DN 3/4" X 1/2" (20 X 15MM)</v>
          </cell>
          <cell r="C2627" t="str">
            <v>UN</v>
          </cell>
          <cell r="D2627">
            <v>0.84</v>
          </cell>
        </row>
        <row r="2628">
          <cell r="A2628">
            <v>85356</v>
          </cell>
          <cell r="B2628" t="str">
            <v>BUCHA DE REDUCAO F0G0 DN 1" X 3/8" (25 X 10MM)</v>
          </cell>
          <cell r="C2628" t="str">
            <v>UN</v>
          </cell>
          <cell r="D2628">
            <v>1.22</v>
          </cell>
        </row>
        <row r="2629">
          <cell r="A2629">
            <v>85357</v>
          </cell>
          <cell r="B2629" t="str">
            <v>BUCHA DE REDUCAO F0G0 DN 1" X 1/2" (25 X 15MM)</v>
          </cell>
          <cell r="C2629" t="str">
            <v>UN</v>
          </cell>
          <cell r="D2629">
            <v>1.22</v>
          </cell>
        </row>
        <row r="2630">
          <cell r="A2630">
            <v>85358</v>
          </cell>
          <cell r="B2630" t="str">
            <v>BUCHA DE REDUCAO F0G0 DN 1" X 3/4" (25 X 20MM)</v>
          </cell>
          <cell r="C2630" t="str">
            <v>UN</v>
          </cell>
          <cell r="D2630">
            <v>1.22</v>
          </cell>
        </row>
        <row r="2631">
          <cell r="A2631">
            <v>85359</v>
          </cell>
          <cell r="B2631" t="str">
            <v>BUCHA DE RED. F0G0 DN 1 1/4" X 1/2" (32 X 15MM)</v>
          </cell>
          <cell r="C2631" t="str">
            <v>UN</v>
          </cell>
          <cell r="D2631">
            <v>1.88</v>
          </cell>
        </row>
        <row r="2632">
          <cell r="A2632">
            <v>85360</v>
          </cell>
          <cell r="B2632" t="str">
            <v>BUCHA DE REDUCAO F0G0 DN 1 1/4" 3/4" (32 X 20MM)</v>
          </cell>
          <cell r="C2632" t="str">
            <v>UN</v>
          </cell>
          <cell r="D2632">
            <v>1.88</v>
          </cell>
        </row>
        <row r="2633">
          <cell r="A2633">
            <v>85361</v>
          </cell>
          <cell r="B2633" t="str">
            <v>BUCHA DE REDUCAO F0G0 DN 1 1/4" X 1" (32 X 25MM)</v>
          </cell>
          <cell r="C2633" t="str">
            <v>UN</v>
          </cell>
          <cell r="D2633">
            <v>1.88</v>
          </cell>
        </row>
        <row r="2634">
          <cell r="A2634">
            <v>85362</v>
          </cell>
          <cell r="B2634" t="str">
            <v>BUCHA DE RED. F0G0 DN 1 1/2" X 1/2" (40 X 15MM)</v>
          </cell>
          <cell r="C2634" t="str">
            <v>UN</v>
          </cell>
          <cell r="D2634">
            <v>2.65</v>
          </cell>
        </row>
        <row r="2635">
          <cell r="A2635">
            <v>85363</v>
          </cell>
          <cell r="B2635" t="str">
            <v>BUCHA DE RED. F0G0 DN 1 1/2" X 3/4" (40 X 20MM)</v>
          </cell>
          <cell r="C2635" t="str">
            <v>UN</v>
          </cell>
          <cell r="D2635">
            <v>2.65</v>
          </cell>
        </row>
        <row r="2636">
          <cell r="A2636">
            <v>85364</v>
          </cell>
          <cell r="B2636" t="str">
            <v>BUCHA DE REDUCAO F0G0 DN 1 1/2" X 1" (40 X 25MM)</v>
          </cell>
          <cell r="C2636" t="str">
            <v>UN</v>
          </cell>
          <cell r="D2636">
            <v>2.39</v>
          </cell>
        </row>
        <row r="2637">
          <cell r="A2637">
            <v>85365</v>
          </cell>
          <cell r="B2637" t="str">
            <v>BUCHA DE RED. F0G0 DN 1 1/2" X 1 1/4" (40 X 32MM)</v>
          </cell>
          <cell r="C2637" t="str">
            <v>UN</v>
          </cell>
          <cell r="D2637">
            <v>2.39</v>
          </cell>
        </row>
        <row r="2638">
          <cell r="A2638">
            <v>85366</v>
          </cell>
          <cell r="B2638" t="str">
            <v>BUCHA DE REDUCAO F0G0 DN 2" X 1/2" (50 X 15MM)</v>
          </cell>
          <cell r="C2638" t="str">
            <v>UN</v>
          </cell>
          <cell r="D2638">
            <v>3.61</v>
          </cell>
        </row>
        <row r="2639">
          <cell r="A2639">
            <v>85367</v>
          </cell>
          <cell r="B2639" t="str">
            <v>BUCHA DE REDUCAO F0G0 DN 2" X 1" (50 X 25MM)</v>
          </cell>
          <cell r="C2639" t="str">
            <v>UN</v>
          </cell>
          <cell r="D2639">
            <v>3.61</v>
          </cell>
        </row>
        <row r="2640">
          <cell r="A2640">
            <v>85368</v>
          </cell>
          <cell r="B2640" t="str">
            <v>BUCHA DE REDUCAO F0G0 DN 2" X 1 1/4" (50 X 32MM)</v>
          </cell>
          <cell r="C2640" t="str">
            <v>UN</v>
          </cell>
          <cell r="D2640">
            <v>3.61</v>
          </cell>
        </row>
        <row r="2641">
          <cell r="A2641">
            <v>85369</v>
          </cell>
          <cell r="B2641" t="str">
            <v>BUCHA DE REDUCAO F0G0 DN 2" X 1 1/2" (50 X 40MM)</v>
          </cell>
          <cell r="C2641" t="str">
            <v>UN</v>
          </cell>
          <cell r="D2641">
            <v>3.61</v>
          </cell>
        </row>
        <row r="2642">
          <cell r="A2642">
            <v>85370</v>
          </cell>
          <cell r="B2642" t="str">
            <v>BUCHA DE REDUCAO F0G0 DN 2 1/2" X 1" (65 X 25MM)</v>
          </cell>
          <cell r="C2642" t="str">
            <v>UN</v>
          </cell>
          <cell r="D2642">
            <v>6.4</v>
          </cell>
        </row>
        <row r="2643">
          <cell r="A2643">
            <v>85371</v>
          </cell>
          <cell r="B2643" t="str">
            <v>BUCHA DE RED. F0G0 DN 2 1/2" X 1 1/4" (65 X 32MM)</v>
          </cell>
          <cell r="C2643" t="str">
            <v>UN</v>
          </cell>
          <cell r="D2643">
            <v>6.4</v>
          </cell>
        </row>
        <row r="2644">
          <cell r="A2644">
            <v>85372</v>
          </cell>
          <cell r="B2644" t="str">
            <v>BUCHA DE RED. F0G0 DN 2 1/2" X 1 1/2" (65 X 40MM)</v>
          </cell>
          <cell r="C2644" t="str">
            <v>UN</v>
          </cell>
          <cell r="D2644">
            <v>6.4</v>
          </cell>
        </row>
        <row r="2645">
          <cell r="A2645">
            <v>85373</v>
          </cell>
          <cell r="B2645" t="str">
            <v>BUCHA DE REDUCAO F0G0 DN 2 1/2" X 2" (65 X 50MM)</v>
          </cell>
          <cell r="C2645" t="str">
            <v>UN</v>
          </cell>
          <cell r="D2645">
            <v>6.4</v>
          </cell>
        </row>
        <row r="2646">
          <cell r="A2646">
            <v>85374</v>
          </cell>
          <cell r="B2646" t="str">
            <v>BUCHA DE REDUCAO F0G0 DN 3" X 1 1/2" (80 X 40MM)</v>
          </cell>
          <cell r="C2646" t="str">
            <v>UN</v>
          </cell>
          <cell r="D2646">
            <v>9.9</v>
          </cell>
        </row>
        <row r="2647">
          <cell r="A2647">
            <v>85375</v>
          </cell>
          <cell r="B2647" t="str">
            <v>BUCHA DE REDUCAO F0G0 DN 3" X 2" (80 X 50MM)</v>
          </cell>
          <cell r="C2647" t="str">
            <v>UN</v>
          </cell>
          <cell r="D2647">
            <v>9.9</v>
          </cell>
        </row>
        <row r="2648">
          <cell r="A2648">
            <v>85376</v>
          </cell>
          <cell r="B2648" t="str">
            <v>BUCHA DE REDUCAO F0G0 DN 3" X 2 1/2" (80 X 65MM)</v>
          </cell>
          <cell r="C2648" t="str">
            <v>UN</v>
          </cell>
          <cell r="D2648">
            <v>9.9</v>
          </cell>
        </row>
        <row r="2649">
          <cell r="A2649">
            <v>85377</v>
          </cell>
          <cell r="B2649" t="str">
            <v>BUCHA DE REDUCAO F0G0 DN 4" X 2" (100 X 50MM)</v>
          </cell>
          <cell r="C2649" t="str">
            <v>UN</v>
          </cell>
          <cell r="D2649">
            <v>17.010000000000002</v>
          </cell>
        </row>
        <row r="2650">
          <cell r="A2650">
            <v>85378</v>
          </cell>
          <cell r="B2650" t="str">
            <v>BUCHA DE REDUCAO F0G0 DN 4" X 2 1/2" (100 X 65MM)</v>
          </cell>
          <cell r="C2650" t="str">
            <v>UN</v>
          </cell>
          <cell r="D2650">
            <v>17.010000000000002</v>
          </cell>
        </row>
        <row r="2651">
          <cell r="A2651">
            <v>85379</v>
          </cell>
          <cell r="B2651" t="str">
            <v>BUCHA DE REDUCAO F0G0 DN 4" X 3" (100 X 80MM)</v>
          </cell>
          <cell r="C2651" t="str">
            <v>UN</v>
          </cell>
          <cell r="D2651">
            <v>17.010000000000002</v>
          </cell>
        </row>
        <row r="2652">
          <cell r="A2652">
            <v>85380</v>
          </cell>
          <cell r="B2652" t="str">
            <v>BUCHA DE REDUCAO F0G0 DN 5" X 4" (125 X 100MM)</v>
          </cell>
          <cell r="C2652" t="str">
            <v>UN</v>
          </cell>
          <cell r="D2652">
            <v>31.09</v>
          </cell>
        </row>
        <row r="2653">
          <cell r="A2653">
            <v>85381</v>
          </cell>
          <cell r="B2653" t="str">
            <v>BUCHA DE REDUCAO F0G0 DN 6" X 4" (150 X 100MM)</v>
          </cell>
          <cell r="C2653" t="str">
            <v>UN</v>
          </cell>
          <cell r="D2653">
            <v>47.93</v>
          </cell>
        </row>
        <row r="2654">
          <cell r="A2654">
            <v>85382</v>
          </cell>
          <cell r="B2654" t="str">
            <v>BUCHA DE REDUCAO F0G0 DN 6" X 5" (150 X 125MM)</v>
          </cell>
          <cell r="C2654" t="str">
            <v>UN</v>
          </cell>
          <cell r="D2654">
            <v>47.93</v>
          </cell>
        </row>
        <row r="2655">
          <cell r="A2655">
            <v>85388</v>
          </cell>
          <cell r="B2655" t="str">
            <v>LUVA F0G0 MACHO-FEMEA RED.DN 3/8" X 1/4" (10X8MM)</v>
          </cell>
          <cell r="C2655" t="str">
            <v>UN</v>
          </cell>
          <cell r="D2655">
            <v>1.47</v>
          </cell>
        </row>
        <row r="2656">
          <cell r="A2656">
            <v>85389</v>
          </cell>
          <cell r="B2656" t="str">
            <v>LUVA F0G0 MACHO-FEMEA RED.DN 1/2" X 1/4" (15X8MM)</v>
          </cell>
          <cell r="C2656" t="str">
            <v>UN</v>
          </cell>
          <cell r="D2656">
            <v>1.47</v>
          </cell>
        </row>
        <row r="2657">
          <cell r="A2657">
            <v>85390</v>
          </cell>
          <cell r="B2657" t="str">
            <v>LUVA F0G0 MACHO-FEMEA RED.DN 1/2" X 3/8" (15X10MM)</v>
          </cell>
          <cell r="C2657" t="str">
            <v>UN</v>
          </cell>
          <cell r="D2657">
            <v>1.47</v>
          </cell>
        </row>
        <row r="2658">
          <cell r="A2658">
            <v>85391</v>
          </cell>
          <cell r="B2658" t="str">
            <v>LUVA F0G0 MACHO-FEMEA RED.DN 3/4" X 3/8" (20X10MM)</v>
          </cell>
          <cell r="C2658" t="str">
            <v>UN</v>
          </cell>
          <cell r="D2658">
            <v>1.74</v>
          </cell>
        </row>
        <row r="2659">
          <cell r="A2659">
            <v>85392</v>
          </cell>
          <cell r="B2659" t="str">
            <v>LUVA F0G0 MACHO-FEMEA RED.DN 3/4" X 1/2" (20X15MM)</v>
          </cell>
          <cell r="C2659" t="str">
            <v>UN</v>
          </cell>
          <cell r="D2659">
            <v>1.74</v>
          </cell>
        </row>
        <row r="2660">
          <cell r="A2660">
            <v>85393</v>
          </cell>
          <cell r="B2660" t="str">
            <v>LUVA F0G0 MACHO-FEMEA RED.DN 1" X 1/2" (25X15MM)</v>
          </cell>
          <cell r="C2660" t="str">
            <v>UN</v>
          </cell>
          <cell r="D2660">
            <v>2.34</v>
          </cell>
        </row>
        <row r="2661">
          <cell r="A2661">
            <v>85394</v>
          </cell>
          <cell r="B2661" t="str">
            <v>LUVA F0G0 MACHO-FEMEA RED.DN 1" X 3/4" (25X20MM)</v>
          </cell>
          <cell r="C2661" t="str">
            <v>UN</v>
          </cell>
          <cell r="D2661">
            <v>2.34</v>
          </cell>
        </row>
        <row r="2662">
          <cell r="A2662">
            <v>85395</v>
          </cell>
          <cell r="B2662" t="str">
            <v>LUVA F0G0 MAC.-FEMEA RED.DN 1 1/4" X 3/4"(32X20MM)</v>
          </cell>
          <cell r="C2662" t="str">
            <v>UN</v>
          </cell>
          <cell r="D2662">
            <v>3.71</v>
          </cell>
        </row>
        <row r="2663">
          <cell r="A2663">
            <v>85396</v>
          </cell>
          <cell r="B2663" t="str">
            <v>LUVA F0G0 MACHO-FEMEA RED.DN 1 1/4" X 1" (32X25MM)</v>
          </cell>
          <cell r="C2663" t="str">
            <v>UN</v>
          </cell>
          <cell r="D2663">
            <v>3.71</v>
          </cell>
        </row>
        <row r="2664">
          <cell r="A2664">
            <v>85397</v>
          </cell>
          <cell r="B2664" t="str">
            <v>LUVA F0G0 MACHO-FEMEA RED.DN 1 1/2" X 1" (40X25MM)</v>
          </cell>
          <cell r="C2664" t="str">
            <v>UN</v>
          </cell>
          <cell r="D2664">
            <v>5.03</v>
          </cell>
        </row>
        <row r="2665">
          <cell r="A2665">
            <v>85398</v>
          </cell>
          <cell r="B2665" t="str">
            <v>LUVA F0G0 MAC.-FEM.RED.DN 1 1/2"X 1 1/4"(40X32MM)</v>
          </cell>
          <cell r="C2665" t="str">
            <v>UN</v>
          </cell>
          <cell r="D2665">
            <v>5.03</v>
          </cell>
        </row>
        <row r="2666">
          <cell r="A2666">
            <v>85404</v>
          </cell>
          <cell r="B2666" t="str">
            <v>LUVA F0G0 DE REDUCAO DN 3/8" X 1/4" (10 X 8MM)</v>
          </cell>
          <cell r="C2666" t="str">
            <v>UN</v>
          </cell>
          <cell r="D2666">
            <v>0.74</v>
          </cell>
        </row>
        <row r="2667">
          <cell r="A2667">
            <v>85405</v>
          </cell>
          <cell r="B2667" t="str">
            <v>LUVA F0G0 DE REDUCAO DN 1/2" X 1/4" (15 X 8MM)</v>
          </cell>
          <cell r="C2667" t="str">
            <v>UN</v>
          </cell>
          <cell r="D2667">
            <v>0.74</v>
          </cell>
        </row>
        <row r="2668">
          <cell r="A2668">
            <v>85406</v>
          </cell>
          <cell r="B2668" t="str">
            <v>LUVA F0G0 DE REDUCAO DN 1/2" X 3/8" (15 X 10MM)</v>
          </cell>
          <cell r="C2668" t="str">
            <v>UN</v>
          </cell>
          <cell r="D2668">
            <v>0.74</v>
          </cell>
        </row>
        <row r="2669">
          <cell r="A2669">
            <v>85407</v>
          </cell>
          <cell r="B2669" t="str">
            <v>LUVA F0G0 DE REDUCAO DN 3/4" X 3/8" (20 X 10MM)</v>
          </cell>
          <cell r="C2669" t="str">
            <v>UN</v>
          </cell>
          <cell r="D2669">
            <v>0.99</v>
          </cell>
        </row>
        <row r="2670">
          <cell r="A2670">
            <v>85408</v>
          </cell>
          <cell r="B2670" t="str">
            <v>LUVA F0G0 DE REDUCAO DN 3/4" X 1/2" (20 X 15MM)</v>
          </cell>
          <cell r="C2670" t="str">
            <v>UN</v>
          </cell>
          <cell r="D2670">
            <v>0.99</v>
          </cell>
        </row>
        <row r="2671">
          <cell r="A2671">
            <v>85409</v>
          </cell>
          <cell r="B2671" t="str">
            <v>LUVA F0G0 DE REDUCAO DN 1" X 1/2" (25 X 15MM)</v>
          </cell>
          <cell r="C2671" t="str">
            <v>UN</v>
          </cell>
          <cell r="D2671">
            <v>1.52</v>
          </cell>
        </row>
        <row r="2672">
          <cell r="A2672">
            <v>85410</v>
          </cell>
          <cell r="B2672" t="str">
            <v>LUVA F0G0 DE REDUCAO DN 1" X 3/4" (25 X 20MM)</v>
          </cell>
          <cell r="C2672" t="str">
            <v>UN</v>
          </cell>
          <cell r="D2672">
            <v>1.52</v>
          </cell>
        </row>
        <row r="2673">
          <cell r="A2673">
            <v>85411</v>
          </cell>
          <cell r="B2673" t="str">
            <v>LUVA F0G0 DE REDUCAO DN 1 1/4" X 1/2" (32 X 15MM)</v>
          </cell>
          <cell r="C2673" t="str">
            <v>UN</v>
          </cell>
          <cell r="D2673">
            <v>2.37</v>
          </cell>
        </row>
        <row r="2674">
          <cell r="A2674">
            <v>85412</v>
          </cell>
          <cell r="B2674" t="str">
            <v>LUVA F0G0 DE REDUCAO DN 1 1/4" X 3/4" (32 X 20MM)</v>
          </cell>
          <cell r="C2674" t="str">
            <v>UN</v>
          </cell>
          <cell r="D2674">
            <v>2.37</v>
          </cell>
        </row>
        <row r="2675">
          <cell r="A2675">
            <v>85413</v>
          </cell>
          <cell r="B2675" t="str">
            <v>LUVA F0G0 DE REDUCAO DN 1 1/4" X 1" (32 X 25MM)</v>
          </cell>
          <cell r="C2675" t="str">
            <v>UN</v>
          </cell>
          <cell r="D2675">
            <v>2.37</v>
          </cell>
        </row>
        <row r="2676">
          <cell r="A2676">
            <v>85414</v>
          </cell>
          <cell r="B2676" t="str">
            <v>LUVA F0G0 DE REDUCAO DN 1 1/2" X 3/4" (40 X 20MM)</v>
          </cell>
          <cell r="C2676" t="str">
            <v>UN</v>
          </cell>
          <cell r="D2676">
            <v>3.37</v>
          </cell>
        </row>
        <row r="2677">
          <cell r="A2677">
            <v>85415</v>
          </cell>
          <cell r="B2677" t="str">
            <v>LUVA F0G0 DE REDUCAO DN 1 1/2" X 1" (40 X 25MM)</v>
          </cell>
          <cell r="C2677" t="str">
            <v>UN</v>
          </cell>
          <cell r="D2677">
            <v>3.37</v>
          </cell>
        </row>
        <row r="2678">
          <cell r="A2678">
            <v>85416</v>
          </cell>
          <cell r="B2678" t="str">
            <v>LUVA F0G0 DE REDUCAO DN 1 1/2" X 1 1/4 (40 X 32MM)</v>
          </cell>
          <cell r="C2678" t="str">
            <v>UN</v>
          </cell>
          <cell r="D2678">
            <v>3.37</v>
          </cell>
        </row>
        <row r="2679">
          <cell r="A2679">
            <v>85417</v>
          </cell>
          <cell r="B2679" t="str">
            <v>LUVA F0G0 DE REDUCAO DN 2" X 1" (50 X 25MM)</v>
          </cell>
          <cell r="C2679" t="str">
            <v>UN</v>
          </cell>
          <cell r="D2679">
            <v>4.99</v>
          </cell>
        </row>
        <row r="2680">
          <cell r="A2680">
            <v>85418</v>
          </cell>
          <cell r="B2680" t="str">
            <v>LUVA F0G0 DE REDUCAO DN 2" X 1 1/4" (50 X 32MM)</v>
          </cell>
          <cell r="C2680" t="str">
            <v>UN</v>
          </cell>
          <cell r="D2680">
            <v>4.99</v>
          </cell>
        </row>
        <row r="2681">
          <cell r="A2681">
            <v>85419</v>
          </cell>
          <cell r="B2681" t="str">
            <v>LUVA F0G0 DE REDUCAO DN 2" X 1 1/2" (50 X 40MM)</v>
          </cell>
          <cell r="C2681" t="str">
            <v>UN</v>
          </cell>
          <cell r="D2681">
            <v>4.99</v>
          </cell>
        </row>
        <row r="2682">
          <cell r="A2682">
            <v>85420</v>
          </cell>
          <cell r="B2682" t="str">
            <v>LUVA F0G0 DE RED. DN 2 1/2" X 1 1/4" (65 X 32MM)</v>
          </cell>
          <cell r="C2682" t="str">
            <v>UN</v>
          </cell>
          <cell r="D2682">
            <v>8.34</v>
          </cell>
        </row>
        <row r="2683">
          <cell r="A2683">
            <v>85421</v>
          </cell>
          <cell r="B2683" t="str">
            <v>LUVA F0G0 DE RED. DN 2 1/2" X 1 1/2" (65 X 40MM)</v>
          </cell>
          <cell r="C2683" t="str">
            <v>UN</v>
          </cell>
          <cell r="D2683">
            <v>8.34</v>
          </cell>
        </row>
        <row r="2684">
          <cell r="A2684">
            <v>85422</v>
          </cell>
          <cell r="B2684" t="str">
            <v>LUVA F0G0 DE REDUCAO DN 2 1/2" X 2" (65 X 50MM)</v>
          </cell>
          <cell r="C2684" t="str">
            <v>UN</v>
          </cell>
          <cell r="D2684">
            <v>8.34</v>
          </cell>
        </row>
        <row r="2685">
          <cell r="A2685">
            <v>85423</v>
          </cell>
          <cell r="B2685" t="str">
            <v>LUVA F0G0 DE REDUCAO DN 3" X 1 1/2" (80 X 40MM)</v>
          </cell>
          <cell r="C2685" t="str">
            <v>UN</v>
          </cell>
          <cell r="D2685">
            <v>11.47</v>
          </cell>
        </row>
        <row r="2686">
          <cell r="A2686">
            <v>85424</v>
          </cell>
          <cell r="B2686" t="str">
            <v>LUVA F0G0 DE REDUCAO DN 3" X 2" (80 X 50MM)</v>
          </cell>
          <cell r="C2686" t="str">
            <v>UN</v>
          </cell>
          <cell r="D2686">
            <v>11.47</v>
          </cell>
        </row>
        <row r="2687">
          <cell r="A2687">
            <v>85425</v>
          </cell>
          <cell r="B2687" t="str">
            <v>LUVA F0G0 DE REDUCAO DN 3" X 2 1/2" (80 X 65MM)</v>
          </cell>
          <cell r="C2687" t="str">
            <v>UN</v>
          </cell>
          <cell r="D2687">
            <v>11.47</v>
          </cell>
        </row>
        <row r="2688">
          <cell r="A2688">
            <v>85426</v>
          </cell>
          <cell r="B2688" t="str">
            <v>LUVA F0G0 DE REDUCAO DN 4" X 2" (100 X 50MM)</v>
          </cell>
          <cell r="C2688" t="str">
            <v>UN</v>
          </cell>
          <cell r="D2688">
            <v>22.79</v>
          </cell>
        </row>
        <row r="2689">
          <cell r="A2689">
            <v>85427</v>
          </cell>
          <cell r="B2689" t="str">
            <v>LUVA F0G0 DE REDUCAO DN 4" X 2 1/2" (100 X 65MM)</v>
          </cell>
          <cell r="C2689" t="str">
            <v>UN</v>
          </cell>
          <cell r="D2689">
            <v>22.79</v>
          </cell>
        </row>
        <row r="2690">
          <cell r="A2690">
            <v>85428</v>
          </cell>
          <cell r="B2690" t="str">
            <v>LUVA F0G0 DE REDUCAO DN 4" X 3" (100 X 80MM)</v>
          </cell>
          <cell r="C2690" t="str">
            <v>UN</v>
          </cell>
          <cell r="D2690">
            <v>22.79</v>
          </cell>
        </row>
        <row r="2691">
          <cell r="A2691">
            <v>85434</v>
          </cell>
          <cell r="B2691" t="str">
            <v>LUVA F0G0 DN 1/4" (8MM)</v>
          </cell>
          <cell r="C2691" t="str">
            <v>UN</v>
          </cell>
          <cell r="D2691">
            <v>0.91</v>
          </cell>
        </row>
        <row r="2692">
          <cell r="A2692">
            <v>85435</v>
          </cell>
          <cell r="B2692" t="str">
            <v>LUVA F0G0 DN 3/8" (10MM)</v>
          </cell>
          <cell r="C2692" t="str">
            <v>UN</v>
          </cell>
          <cell r="D2692">
            <v>0.91</v>
          </cell>
        </row>
        <row r="2693">
          <cell r="A2693">
            <v>85436</v>
          </cell>
          <cell r="B2693" t="str">
            <v>LUVA F0G0 DN 1/2" (15MM)</v>
          </cell>
          <cell r="C2693" t="str">
            <v>UN</v>
          </cell>
          <cell r="D2693">
            <v>0.99</v>
          </cell>
        </row>
        <row r="2694">
          <cell r="A2694">
            <v>85437</v>
          </cell>
          <cell r="B2694" t="str">
            <v>LUVA F0G0 DN 3/4" (20MM)</v>
          </cell>
          <cell r="C2694" t="str">
            <v>UN</v>
          </cell>
          <cell r="D2694">
            <v>1.31</v>
          </cell>
        </row>
        <row r="2695">
          <cell r="A2695">
            <v>85438</v>
          </cell>
          <cell r="B2695" t="str">
            <v>LUVA F0G0 DN 1" (25MM)</v>
          </cell>
          <cell r="C2695" t="str">
            <v>UN</v>
          </cell>
          <cell r="D2695">
            <v>1.89</v>
          </cell>
        </row>
        <row r="2696">
          <cell r="A2696">
            <v>85439</v>
          </cell>
          <cell r="B2696" t="str">
            <v>LUVA F0G0 DN 1 1/4" (32MM)</v>
          </cell>
          <cell r="C2696" t="str">
            <v>UN</v>
          </cell>
          <cell r="D2696">
            <v>2.66</v>
          </cell>
        </row>
        <row r="2697">
          <cell r="A2697">
            <v>85440</v>
          </cell>
          <cell r="B2697" t="str">
            <v>LUVA F0G0 DN 1 1/2" (40MM)</v>
          </cell>
          <cell r="C2697" t="str">
            <v>UN</v>
          </cell>
          <cell r="D2697">
            <v>3.71</v>
          </cell>
        </row>
        <row r="2698">
          <cell r="A2698">
            <v>85441</v>
          </cell>
          <cell r="B2698" t="str">
            <v>LUVA F0G0 DN 2" (50MM)</v>
          </cell>
          <cell r="C2698" t="str">
            <v>UN</v>
          </cell>
          <cell r="D2698">
            <v>5.38</v>
          </cell>
        </row>
        <row r="2699">
          <cell r="A2699">
            <v>85442</v>
          </cell>
          <cell r="B2699" t="str">
            <v>LUVA F0G0 DN 2 1/2" (65MM)</v>
          </cell>
          <cell r="C2699" t="str">
            <v>UN</v>
          </cell>
          <cell r="D2699">
            <v>11.72</v>
          </cell>
        </row>
        <row r="2700">
          <cell r="A2700">
            <v>85443</v>
          </cell>
          <cell r="B2700" t="str">
            <v>LUVA F0G0 DN 3" (80MM)</v>
          </cell>
          <cell r="C2700" t="str">
            <v>UN</v>
          </cell>
          <cell r="D2700">
            <v>14.78</v>
          </cell>
        </row>
        <row r="2701">
          <cell r="A2701">
            <v>85444</v>
          </cell>
          <cell r="B2701" t="str">
            <v>LUVA F0G0 DN 4" (100MM)</v>
          </cell>
          <cell r="C2701" t="str">
            <v>UN</v>
          </cell>
          <cell r="D2701">
            <v>25.35</v>
          </cell>
        </row>
        <row r="2702">
          <cell r="A2702">
            <v>85445</v>
          </cell>
          <cell r="B2702" t="str">
            <v>LUVA F0G0 DN 5" (125MM)</v>
          </cell>
          <cell r="C2702" t="str">
            <v>UN</v>
          </cell>
          <cell r="D2702">
            <v>44.58</v>
          </cell>
        </row>
        <row r="2703">
          <cell r="A2703">
            <v>85446</v>
          </cell>
          <cell r="B2703" t="str">
            <v>LUVA F0G0 DN 6" (150MM)</v>
          </cell>
          <cell r="C2703" t="str">
            <v>UN</v>
          </cell>
          <cell r="D2703">
            <v>63.81</v>
          </cell>
        </row>
        <row r="2704">
          <cell r="A2704">
            <v>85452</v>
          </cell>
          <cell r="B2704" t="str">
            <v>LUVA F0G0 C/ROSCA ESQUERDA-DIREITA DN 3/8" (10MM)</v>
          </cell>
          <cell r="C2704" t="str">
            <v>UN</v>
          </cell>
          <cell r="D2704">
            <v>1.31</v>
          </cell>
        </row>
        <row r="2705">
          <cell r="A2705">
            <v>85453</v>
          </cell>
          <cell r="B2705" t="str">
            <v>LUVA F0G0 C/ROSCA ESQUERDA-DIREITA DN 1/2" (15MM)</v>
          </cell>
          <cell r="C2705" t="str">
            <v>UN</v>
          </cell>
          <cell r="D2705">
            <v>1.37</v>
          </cell>
        </row>
        <row r="2706">
          <cell r="A2706">
            <v>85454</v>
          </cell>
          <cell r="B2706" t="str">
            <v>LUVA F0G0 C/ROSCA ESQUERDA-DIREITA DN 3/4" (20MM)</v>
          </cell>
          <cell r="C2706" t="str">
            <v>UN</v>
          </cell>
          <cell r="D2706">
            <v>1.79</v>
          </cell>
        </row>
        <row r="2707">
          <cell r="A2707">
            <v>85455</v>
          </cell>
          <cell r="B2707" t="str">
            <v>LUVA F0G0 C/ROSCA ESQUERDA-DIRETIA DN 1" (25MM)</v>
          </cell>
          <cell r="C2707" t="str">
            <v>UN</v>
          </cell>
          <cell r="D2707">
            <v>2.54</v>
          </cell>
        </row>
        <row r="2708">
          <cell r="A2708">
            <v>85456</v>
          </cell>
          <cell r="B2708" t="str">
            <v>LUVA F0G0 C/ROSCA ESQUERDA-DIR. DN 1 1/4" (32MM)</v>
          </cell>
          <cell r="C2708" t="str">
            <v>UN</v>
          </cell>
          <cell r="D2708">
            <v>3.41</v>
          </cell>
        </row>
        <row r="2709">
          <cell r="A2709">
            <v>85457</v>
          </cell>
          <cell r="B2709" t="str">
            <v>LUVA F0G0 C/ROSCA ESQUERDA-DIR. DN 1 1/2" (40MM)</v>
          </cell>
          <cell r="C2709" t="str">
            <v>UN</v>
          </cell>
          <cell r="D2709">
            <v>4.4800000000000004</v>
          </cell>
        </row>
        <row r="2710">
          <cell r="A2710">
            <v>85458</v>
          </cell>
          <cell r="B2710" t="str">
            <v>LUVA F0G0 C/ROSCA ESQUERDA-DIREITA DN 2" (50MM)</v>
          </cell>
          <cell r="C2710" t="str">
            <v>UN</v>
          </cell>
          <cell r="D2710">
            <v>6.31</v>
          </cell>
        </row>
        <row r="2711">
          <cell r="A2711">
            <v>85464</v>
          </cell>
          <cell r="B2711" t="str">
            <v>LUVA F0G0 MAC.-FEM.ALONG.DN 1/2" X 60MM (15X60MM)</v>
          </cell>
          <cell r="C2711" t="str">
            <v>UN</v>
          </cell>
          <cell r="D2711">
            <v>2.2400000000000002</v>
          </cell>
        </row>
        <row r="2712">
          <cell r="A2712">
            <v>85465</v>
          </cell>
          <cell r="B2712" t="str">
            <v>LUVA F0G0 MAC.-FEM.ALONG.DN 3/4" X 70MM (20X70MM)</v>
          </cell>
          <cell r="C2712" t="str">
            <v>UN</v>
          </cell>
          <cell r="D2712">
            <v>3.03</v>
          </cell>
        </row>
        <row r="2713">
          <cell r="A2713">
            <v>85466</v>
          </cell>
          <cell r="B2713" t="str">
            <v>LUVA F0G0 MAC.-FEM.ALONG.DN 3/4" X 90MM (20X90MM)</v>
          </cell>
          <cell r="C2713" t="str">
            <v>UN</v>
          </cell>
          <cell r="D2713">
            <v>4.25</v>
          </cell>
        </row>
        <row r="2714">
          <cell r="A2714">
            <v>85472</v>
          </cell>
          <cell r="B2714" t="str">
            <v>LUVA F0G0 MACHO-FEMEA DN 3/8" (10MM)</v>
          </cell>
          <cell r="C2714" t="str">
            <v>UN</v>
          </cell>
          <cell r="D2714">
            <v>1.31</v>
          </cell>
        </row>
        <row r="2715">
          <cell r="A2715">
            <v>85473</v>
          </cell>
          <cell r="B2715" t="str">
            <v>LUVA F0G0 MACHO-FEMEA DN 1/2" (15MM)</v>
          </cell>
          <cell r="C2715" t="str">
            <v>UN</v>
          </cell>
          <cell r="D2715">
            <v>1.75</v>
          </cell>
        </row>
        <row r="2716">
          <cell r="A2716">
            <v>85474</v>
          </cell>
          <cell r="B2716" t="str">
            <v>LUVA F0G0 MACHO-FEMEA DN 3/4" (20MM)</v>
          </cell>
          <cell r="C2716" t="str">
            <v>UN</v>
          </cell>
          <cell r="D2716">
            <v>2.34</v>
          </cell>
        </row>
        <row r="2717">
          <cell r="A2717">
            <v>85475</v>
          </cell>
          <cell r="B2717" t="str">
            <v>LUVA F0G0 MACHO-FEMEA DN 1" (25MM)</v>
          </cell>
          <cell r="C2717" t="str">
            <v>UN</v>
          </cell>
          <cell r="D2717">
            <v>3.27</v>
          </cell>
        </row>
        <row r="2718">
          <cell r="A2718">
            <v>85476</v>
          </cell>
          <cell r="B2718" t="str">
            <v>LUVA F0G0 MACHO-FEMEA DN 1 1/4" (32MM)</v>
          </cell>
          <cell r="C2718" t="str">
            <v>UN</v>
          </cell>
          <cell r="D2718">
            <v>3.87</v>
          </cell>
        </row>
        <row r="2719">
          <cell r="A2719">
            <v>85482</v>
          </cell>
          <cell r="B2719" t="str">
            <v>NIPLE F0G0 DUPLO DN 1/4" (8MM)</v>
          </cell>
          <cell r="C2719" t="str">
            <v>UN</v>
          </cell>
          <cell r="D2719">
            <v>0.81</v>
          </cell>
        </row>
        <row r="2720">
          <cell r="A2720">
            <v>85483</v>
          </cell>
          <cell r="B2720" t="str">
            <v>NIPLE F0G0 DUPLO DN 3/8" (10MM)</v>
          </cell>
          <cell r="C2720" t="str">
            <v>UN</v>
          </cell>
          <cell r="D2720">
            <v>0.81</v>
          </cell>
        </row>
        <row r="2721">
          <cell r="A2721">
            <v>85484</v>
          </cell>
          <cell r="B2721" t="str">
            <v>NIPLE F0G0 DUPLO DN 1/2" (15MM)</v>
          </cell>
          <cell r="C2721" t="str">
            <v>UN</v>
          </cell>
          <cell r="D2721">
            <v>0.86</v>
          </cell>
        </row>
        <row r="2722">
          <cell r="A2722">
            <v>85485</v>
          </cell>
          <cell r="B2722" t="str">
            <v>NIPLE F0G0 DUPLO DN 3/4" (20MM)</v>
          </cell>
          <cell r="C2722" t="str">
            <v>UN</v>
          </cell>
          <cell r="D2722">
            <v>1.19</v>
          </cell>
        </row>
        <row r="2723">
          <cell r="A2723">
            <v>85486</v>
          </cell>
          <cell r="B2723" t="str">
            <v>NIPLE F0G0 DUPLO DN 1" (25MM)</v>
          </cell>
          <cell r="C2723" t="str">
            <v>UN</v>
          </cell>
          <cell r="D2723">
            <v>1.65</v>
          </cell>
        </row>
        <row r="2724">
          <cell r="A2724">
            <v>85487</v>
          </cell>
          <cell r="B2724" t="str">
            <v>NIPLE F0G0 DUPLO DN 1 1/4" (32MM)</v>
          </cell>
          <cell r="C2724" t="str">
            <v>UN</v>
          </cell>
          <cell r="D2724">
            <v>2.4700000000000002</v>
          </cell>
        </row>
        <row r="2725">
          <cell r="A2725">
            <v>85488</v>
          </cell>
          <cell r="B2725" t="str">
            <v>NIPLE F0G0 DUPLO DN 1 1/2" (40MM)</v>
          </cell>
          <cell r="C2725" t="str">
            <v>UN</v>
          </cell>
          <cell r="D2725">
            <v>3.11</v>
          </cell>
        </row>
        <row r="2726">
          <cell r="A2726">
            <v>85489</v>
          </cell>
          <cell r="B2726" t="str">
            <v>NIPLE F0G0 DUPLO DN 2" (50MM)</v>
          </cell>
          <cell r="C2726" t="str">
            <v>UN</v>
          </cell>
          <cell r="D2726">
            <v>4.5599999999999996</v>
          </cell>
        </row>
        <row r="2727">
          <cell r="A2727">
            <v>85490</v>
          </cell>
          <cell r="B2727" t="str">
            <v>NIPLE F0G0 DUPLO DN 2 1/2" (65MM)</v>
          </cell>
          <cell r="C2727" t="str">
            <v>UN</v>
          </cell>
          <cell r="D2727">
            <v>7.7</v>
          </cell>
        </row>
        <row r="2728">
          <cell r="A2728">
            <v>85491</v>
          </cell>
          <cell r="B2728" t="str">
            <v>NIPLE F0G0 DUPLO DN  3" (80MM)</v>
          </cell>
          <cell r="C2728" t="str">
            <v>UN</v>
          </cell>
          <cell r="D2728">
            <v>12.05</v>
          </cell>
        </row>
        <row r="2729">
          <cell r="A2729">
            <v>85492</v>
          </cell>
          <cell r="B2729" t="str">
            <v>NIPLE F0G0 DUPLO DN 4" (100MM)</v>
          </cell>
          <cell r="C2729" t="str">
            <v>UN</v>
          </cell>
          <cell r="D2729">
            <v>22.19</v>
          </cell>
        </row>
        <row r="2730">
          <cell r="A2730">
            <v>85493</v>
          </cell>
          <cell r="B2730" t="str">
            <v>NIPLE F0G0 DUPLO DN 5" (125MM)</v>
          </cell>
          <cell r="C2730" t="str">
            <v>UN</v>
          </cell>
          <cell r="D2730">
            <v>43.22</v>
          </cell>
        </row>
        <row r="2731">
          <cell r="A2731">
            <v>85494</v>
          </cell>
          <cell r="B2731" t="str">
            <v>NIPLE F0G0 DUPLO DN 6" (150MM)</v>
          </cell>
          <cell r="C2731" t="str">
            <v>UN</v>
          </cell>
          <cell r="D2731">
            <v>67.39</v>
          </cell>
        </row>
        <row r="2732">
          <cell r="A2732">
            <v>85501</v>
          </cell>
          <cell r="B2732" t="str">
            <v>NIPLE F0G0 DUPLO DE RED.DN 3/8" X 1/4" (10 X 8MM)</v>
          </cell>
          <cell r="C2732" t="str">
            <v>UN</v>
          </cell>
          <cell r="D2732">
            <v>1.44</v>
          </cell>
        </row>
        <row r="2733">
          <cell r="A2733">
            <v>85502</v>
          </cell>
          <cell r="B2733" t="str">
            <v>NIPLE F0G0 DUPLO DE RED. DN 1/2" X 1/4" (15X8MM)</v>
          </cell>
          <cell r="C2733" t="str">
            <v>UN</v>
          </cell>
          <cell r="D2733">
            <v>1.44</v>
          </cell>
        </row>
        <row r="2734">
          <cell r="A2734">
            <v>85503</v>
          </cell>
          <cell r="B2734" t="str">
            <v>NIPLE F0G0 DUPLO DE RED. DN 1/2" X 3/8" (15X10MM)</v>
          </cell>
          <cell r="C2734" t="str">
            <v>UN</v>
          </cell>
          <cell r="D2734">
            <v>1.44</v>
          </cell>
        </row>
        <row r="2735">
          <cell r="A2735">
            <v>85504</v>
          </cell>
          <cell r="B2735" t="str">
            <v>NIPLE F0G0 DUPLO DE RED. DN 3/4" X 3/8" (20X10MM)</v>
          </cell>
          <cell r="C2735" t="str">
            <v>UN</v>
          </cell>
          <cell r="D2735">
            <v>1.59</v>
          </cell>
        </row>
        <row r="2736">
          <cell r="A2736">
            <v>85505</v>
          </cell>
          <cell r="B2736" t="str">
            <v>NIPLE F0G0 DUPLO DE RED. DN 3/4" X 1/2" (20X15MM)</v>
          </cell>
          <cell r="C2736" t="str">
            <v>UN</v>
          </cell>
          <cell r="D2736">
            <v>1.59</v>
          </cell>
        </row>
        <row r="2737">
          <cell r="A2737">
            <v>85506</v>
          </cell>
          <cell r="B2737" t="str">
            <v>NIPLE F0G0 DUPLO DE REDUCAO DN 1" X 1/2" (25X15MM)</v>
          </cell>
          <cell r="C2737" t="str">
            <v>UN</v>
          </cell>
          <cell r="D2737">
            <v>1.96</v>
          </cell>
        </row>
        <row r="2738">
          <cell r="A2738">
            <v>85507</v>
          </cell>
          <cell r="B2738" t="str">
            <v>NIPLE F0G0 DUPLO DE RED. DN 1" X 3/4" (25 X 20MM)</v>
          </cell>
          <cell r="C2738" t="str">
            <v>UN</v>
          </cell>
          <cell r="D2738">
            <v>1.96</v>
          </cell>
        </row>
        <row r="2739">
          <cell r="A2739">
            <v>85508</v>
          </cell>
          <cell r="B2739" t="str">
            <v>NIPLE F0G0 DUPLO RED. DN 1 1/4" X 1/2" (32X15MM)</v>
          </cell>
          <cell r="C2739" t="str">
            <v>UN</v>
          </cell>
          <cell r="D2739">
            <v>3.14</v>
          </cell>
        </row>
        <row r="2740">
          <cell r="A2740">
            <v>85509</v>
          </cell>
          <cell r="B2740" t="str">
            <v>NIPLE F0G0 DUPLO RED. DN 1 1/4" X 3/4" (32X20MM)</v>
          </cell>
          <cell r="C2740" t="str">
            <v>UN</v>
          </cell>
          <cell r="D2740">
            <v>3.14</v>
          </cell>
        </row>
        <row r="2741">
          <cell r="A2741">
            <v>85510</v>
          </cell>
          <cell r="B2741" t="str">
            <v>NIPLE F0G0 DUPLO DE RED. DN 1 1/4" X 1" (32X25MM)</v>
          </cell>
          <cell r="C2741" t="str">
            <v>UN</v>
          </cell>
          <cell r="D2741">
            <v>3.14</v>
          </cell>
        </row>
        <row r="2742">
          <cell r="A2742">
            <v>85511</v>
          </cell>
          <cell r="B2742" t="str">
            <v>NIPLE F0G0 DUPLO RED. DN 1 1/2" X 3/4" (40X20MM)</v>
          </cell>
          <cell r="C2742" t="str">
            <v>UN</v>
          </cell>
          <cell r="D2742">
            <v>4.08</v>
          </cell>
        </row>
        <row r="2743">
          <cell r="A2743">
            <v>85512</v>
          </cell>
          <cell r="B2743" t="str">
            <v>NIPLE F0G0 DUPLO DE RED. 1 1/2" X 1" (40 X 25MM)</v>
          </cell>
          <cell r="C2743" t="str">
            <v>UN</v>
          </cell>
          <cell r="D2743">
            <v>4.08</v>
          </cell>
        </row>
        <row r="2744">
          <cell r="A2744">
            <v>85513</v>
          </cell>
          <cell r="B2744" t="str">
            <v>NIPLE F0G0 DUPLO RED. 1 1/2" X 1 1/4" (40X32MM)</v>
          </cell>
          <cell r="C2744" t="str">
            <v>UN</v>
          </cell>
          <cell r="D2744">
            <v>4.08</v>
          </cell>
        </row>
        <row r="2745">
          <cell r="A2745">
            <v>85514</v>
          </cell>
          <cell r="B2745" t="str">
            <v>NIPLE F0G0 DUPLO DE REDUCAO DN 2" X 1" (50X25MM)</v>
          </cell>
          <cell r="C2745" t="str">
            <v>UN</v>
          </cell>
          <cell r="D2745">
            <v>6.96</v>
          </cell>
        </row>
        <row r="2746">
          <cell r="A2746">
            <v>85515</v>
          </cell>
          <cell r="B2746" t="str">
            <v>NIPLE F0G0 DUPLO DE RED. DN 2" X 1 1/4" (50X32MM)</v>
          </cell>
          <cell r="C2746" t="str">
            <v>UN</v>
          </cell>
          <cell r="D2746">
            <v>6.97</v>
          </cell>
        </row>
        <row r="2747">
          <cell r="A2747">
            <v>85516</v>
          </cell>
          <cell r="B2747" t="str">
            <v>NIPLE F0G0 DUPLO DE RED. DN 2" X 1 1/2" (50X40MM)</v>
          </cell>
          <cell r="C2747" t="str">
            <v>UN</v>
          </cell>
          <cell r="D2747">
            <v>6.97</v>
          </cell>
        </row>
        <row r="2748">
          <cell r="A2748">
            <v>85517</v>
          </cell>
          <cell r="B2748" t="str">
            <v>NIPLE F0G0 DUPLO RED.DN 2 1/2" X 1 1/4" (65X32MM)</v>
          </cell>
          <cell r="C2748" t="str">
            <v>UN</v>
          </cell>
          <cell r="D2748">
            <v>10.46</v>
          </cell>
        </row>
        <row r="2749">
          <cell r="A2749">
            <v>85518</v>
          </cell>
          <cell r="B2749" t="str">
            <v>NIPLE F0G0 DUPLO RED.DN 2 1/2" X 1 1/2" (65X40MM)</v>
          </cell>
          <cell r="C2749" t="str">
            <v>UN</v>
          </cell>
          <cell r="D2749">
            <v>10.46</v>
          </cell>
        </row>
        <row r="2750">
          <cell r="A2750">
            <v>85519</v>
          </cell>
          <cell r="B2750" t="str">
            <v>NIPLE F0G0 DUPLO DE RED.DN 2 1/2" X 2" (65X50MM)</v>
          </cell>
          <cell r="C2750" t="str">
            <v>UN</v>
          </cell>
          <cell r="D2750">
            <v>10.46</v>
          </cell>
        </row>
        <row r="2751">
          <cell r="A2751">
            <v>85520</v>
          </cell>
          <cell r="B2751" t="str">
            <v>NIPLE F0G0 DUPLO DE RED. DN 3" X 1 1/2" (80X40MM)</v>
          </cell>
          <cell r="C2751" t="str">
            <v>UN</v>
          </cell>
          <cell r="D2751">
            <v>16.440000000000001</v>
          </cell>
        </row>
        <row r="2752">
          <cell r="A2752">
            <v>85521</v>
          </cell>
          <cell r="B2752" t="str">
            <v>NIPLE F0G0 DUPLO DE REDUCAO DN 3" X 2" (80X50MM)</v>
          </cell>
          <cell r="C2752" t="str">
            <v>UN</v>
          </cell>
          <cell r="D2752">
            <v>16.440000000000001</v>
          </cell>
        </row>
        <row r="2753">
          <cell r="A2753">
            <v>85522</v>
          </cell>
          <cell r="B2753" t="str">
            <v>NIPLE F0G0 DUPLO DE RED. DN 3" X 2 1/2" (80X65MM)</v>
          </cell>
          <cell r="C2753" t="str">
            <v>UN</v>
          </cell>
          <cell r="D2753">
            <v>16.440000000000001</v>
          </cell>
        </row>
        <row r="2754">
          <cell r="A2754">
            <v>85528</v>
          </cell>
          <cell r="B2754" t="str">
            <v>NIPLE F0G0 DUPLO C/ROSCA ESQ.-DIR.DN 3/8" (10MM)</v>
          </cell>
          <cell r="C2754" t="str">
            <v>UN</v>
          </cell>
          <cell r="D2754">
            <v>1.01</v>
          </cell>
        </row>
        <row r="2755">
          <cell r="A2755">
            <v>85529</v>
          </cell>
          <cell r="B2755" t="str">
            <v>NIPLE F0G0 DUPLO C/ROSCA ESQ.-DIR. DN 1/2" (15MM)</v>
          </cell>
          <cell r="C2755" t="str">
            <v>UN</v>
          </cell>
          <cell r="D2755">
            <v>1.1000000000000001</v>
          </cell>
        </row>
        <row r="2756">
          <cell r="A2756">
            <v>85530</v>
          </cell>
          <cell r="B2756" t="str">
            <v>NIPLE F0G0 DUPLO C/ROSCA ESQ.-DIR. DN 3/4" (20MM)</v>
          </cell>
          <cell r="C2756" t="str">
            <v>UN</v>
          </cell>
          <cell r="D2756">
            <v>1.43</v>
          </cell>
        </row>
        <row r="2757">
          <cell r="A2757">
            <v>85531</v>
          </cell>
          <cell r="B2757" t="str">
            <v>NIPLE F0G0 DUPLO C/ROSCA ESQ.-DIR. DN 1" (25MM)</v>
          </cell>
          <cell r="C2757" t="str">
            <v>UN</v>
          </cell>
          <cell r="D2757">
            <v>1.88</v>
          </cell>
        </row>
        <row r="2758">
          <cell r="A2758">
            <v>85532</v>
          </cell>
          <cell r="B2758" t="str">
            <v>NIPLE F0G0 DUPLO C/ROSCA ESQ.-DIR.DN 1 1/4" (32MM)</v>
          </cell>
          <cell r="C2758" t="str">
            <v>UN</v>
          </cell>
          <cell r="D2758">
            <v>2.86</v>
          </cell>
        </row>
        <row r="2759">
          <cell r="A2759">
            <v>85533</v>
          </cell>
          <cell r="B2759" t="str">
            <v>NIPLE F0G0 DUPLO C/ROSCA ESQ.-DIR.DN 1 1/2 (40MM)</v>
          </cell>
          <cell r="C2759" t="str">
            <v>UN</v>
          </cell>
          <cell r="D2759">
            <v>3.74</v>
          </cell>
        </row>
        <row r="2760">
          <cell r="A2760">
            <v>85534</v>
          </cell>
          <cell r="B2760" t="str">
            <v>NIPLE F0G0 DUPLO C/ROSCA ESQ.-DIR. DN 2" (50MM)</v>
          </cell>
          <cell r="C2760" t="str">
            <v>UN</v>
          </cell>
          <cell r="D2760">
            <v>5.47</v>
          </cell>
        </row>
        <row r="2761">
          <cell r="A2761">
            <v>85540</v>
          </cell>
          <cell r="B2761" t="str">
            <v>BUJAO F0G0 DN 1/4" (8MM)</v>
          </cell>
          <cell r="C2761" t="str">
            <v>UN</v>
          </cell>
          <cell r="D2761">
            <v>0.28000000000000003</v>
          </cell>
        </row>
        <row r="2762">
          <cell r="A2762">
            <v>85541</v>
          </cell>
          <cell r="B2762" t="str">
            <v>BUJAO F0G0 DN 3/8" (10MM)</v>
          </cell>
          <cell r="C2762" t="str">
            <v>UN</v>
          </cell>
          <cell r="D2762">
            <v>0.33</v>
          </cell>
        </row>
        <row r="2763">
          <cell r="A2763">
            <v>85542</v>
          </cell>
          <cell r="B2763" t="str">
            <v>BUJAO F0G0 DN 1/2" (15MM)</v>
          </cell>
          <cell r="C2763" t="str">
            <v>UN</v>
          </cell>
          <cell r="D2763">
            <v>0.47</v>
          </cell>
        </row>
        <row r="2764">
          <cell r="A2764">
            <v>85543</v>
          </cell>
          <cell r="B2764" t="str">
            <v>BUJAO F0G0 DN 3/4" (20MM)</v>
          </cell>
          <cell r="C2764" t="str">
            <v>UN</v>
          </cell>
          <cell r="D2764">
            <v>0.72</v>
          </cell>
        </row>
        <row r="2765">
          <cell r="A2765">
            <v>85544</v>
          </cell>
          <cell r="B2765" t="str">
            <v>BUJAO F0G0 DN 1" (25MM)</v>
          </cell>
          <cell r="C2765" t="str">
            <v>UN</v>
          </cell>
          <cell r="D2765">
            <v>0.92</v>
          </cell>
        </row>
        <row r="2766">
          <cell r="A2766">
            <v>85545</v>
          </cell>
          <cell r="B2766" t="str">
            <v>BUJAO F0G0 DN 1 1/4" (32MM)</v>
          </cell>
          <cell r="C2766" t="str">
            <v>UN</v>
          </cell>
          <cell r="D2766">
            <v>1.58</v>
          </cell>
        </row>
        <row r="2767">
          <cell r="A2767">
            <v>85546</v>
          </cell>
          <cell r="B2767" t="str">
            <v>BUJAO F0G0 DN 1 1/2" (40MM)</v>
          </cell>
          <cell r="C2767" t="str">
            <v>UN</v>
          </cell>
          <cell r="D2767">
            <v>1.93</v>
          </cell>
        </row>
        <row r="2768">
          <cell r="A2768">
            <v>85547</v>
          </cell>
          <cell r="B2768" t="str">
            <v>BUJAO F0G0 DN 2" (50MM)</v>
          </cell>
          <cell r="C2768" t="str">
            <v>UN</v>
          </cell>
          <cell r="D2768">
            <v>3.12</v>
          </cell>
        </row>
        <row r="2769">
          <cell r="A2769">
            <v>85548</v>
          </cell>
          <cell r="B2769" t="str">
            <v>BUJAO F0G0 DN 2 1/2" (65MM)</v>
          </cell>
          <cell r="C2769" t="str">
            <v>UN</v>
          </cell>
          <cell r="D2769">
            <v>5.27</v>
          </cell>
        </row>
        <row r="2770">
          <cell r="A2770">
            <v>85549</v>
          </cell>
          <cell r="B2770" t="str">
            <v>BUJAO F0G0 DN 3" (80MM)</v>
          </cell>
          <cell r="C2770" t="str">
            <v>UN</v>
          </cell>
          <cell r="D2770">
            <v>8.48</v>
          </cell>
        </row>
        <row r="2771">
          <cell r="A2771">
            <v>85550</v>
          </cell>
          <cell r="B2771" t="str">
            <v>BUJAO F0G0 DN 4" (100MM)</v>
          </cell>
          <cell r="C2771" t="str">
            <v>UN</v>
          </cell>
          <cell r="D2771">
            <v>16.739999999999998</v>
          </cell>
        </row>
        <row r="2772">
          <cell r="A2772">
            <v>85556</v>
          </cell>
          <cell r="B2772" t="str">
            <v>BUJAO F0G0 C/ REBORDO DN 1/4" (8MM)</v>
          </cell>
          <cell r="C2772" t="str">
            <v>UN</v>
          </cell>
          <cell r="D2772">
            <v>0.55000000000000004</v>
          </cell>
        </row>
        <row r="2773">
          <cell r="A2773">
            <v>85557</v>
          </cell>
          <cell r="B2773" t="str">
            <v>BUJAO F0G0 C/ REBORDO DN 3/8" (10MM)</v>
          </cell>
          <cell r="C2773" t="str">
            <v>UN</v>
          </cell>
          <cell r="D2773">
            <v>0.8</v>
          </cell>
        </row>
        <row r="2774">
          <cell r="A2774">
            <v>85558</v>
          </cell>
          <cell r="B2774" t="str">
            <v>BUJAO F0G0 C/ REBORDO DN 1/2" (15MM)</v>
          </cell>
          <cell r="C2774" t="str">
            <v>UN</v>
          </cell>
          <cell r="D2774">
            <v>0.89</v>
          </cell>
        </row>
        <row r="2775">
          <cell r="A2775">
            <v>85559</v>
          </cell>
          <cell r="B2775" t="str">
            <v>BUJAO F0G0 C/ REBORDO DN 3/4" (20MM)</v>
          </cell>
          <cell r="C2775" t="str">
            <v>UN</v>
          </cell>
          <cell r="D2775">
            <v>1.1499999999999999</v>
          </cell>
        </row>
        <row r="2776">
          <cell r="A2776">
            <v>85560</v>
          </cell>
          <cell r="B2776" t="str">
            <v>BUJAO F0G0 C/ REBORDO DN 1" (25MM)</v>
          </cell>
          <cell r="C2776" t="str">
            <v>UN</v>
          </cell>
          <cell r="D2776">
            <v>1.65</v>
          </cell>
        </row>
        <row r="2777">
          <cell r="A2777">
            <v>85561</v>
          </cell>
          <cell r="B2777" t="str">
            <v>BUJAO F0G0 C/ REBORDO DN 1 1/4" (32MM)</v>
          </cell>
          <cell r="C2777" t="str">
            <v>UN</v>
          </cell>
          <cell r="D2777">
            <v>2.12</v>
          </cell>
        </row>
        <row r="2778">
          <cell r="A2778">
            <v>85562</v>
          </cell>
          <cell r="B2778" t="str">
            <v>BUJAO F0G0 C/ REBORDO DN 1 1/2" (40MM)</v>
          </cell>
          <cell r="C2778" t="str">
            <v>UN</v>
          </cell>
          <cell r="D2778">
            <v>2.83</v>
          </cell>
        </row>
        <row r="2779">
          <cell r="A2779">
            <v>85563</v>
          </cell>
          <cell r="B2779" t="str">
            <v>BUJAO F0G0 C/ REBORDO DN 2" (50MM)</v>
          </cell>
          <cell r="C2779" t="str">
            <v>UN</v>
          </cell>
          <cell r="D2779">
            <v>3.81</v>
          </cell>
        </row>
        <row r="2780">
          <cell r="A2780">
            <v>85564</v>
          </cell>
          <cell r="B2780" t="str">
            <v>BUJAO F0G0 C/ REBORDO DN 2 1/2" (65MM)</v>
          </cell>
          <cell r="C2780" t="str">
            <v>UN</v>
          </cell>
          <cell r="D2780">
            <v>7.87</v>
          </cell>
        </row>
        <row r="2781">
          <cell r="A2781">
            <v>85565</v>
          </cell>
          <cell r="B2781" t="str">
            <v>BUJAO F0G0 C/ REBORDO DN 3" (80MM)</v>
          </cell>
          <cell r="C2781" t="str">
            <v>UN</v>
          </cell>
          <cell r="D2781">
            <v>9.73</v>
          </cell>
        </row>
        <row r="2782">
          <cell r="A2782">
            <v>85571</v>
          </cell>
          <cell r="B2782" t="str">
            <v>TAMPAO F0G0 C/ SEXTAVADO DN 1/4" (8MM)</v>
          </cell>
          <cell r="C2782" t="str">
            <v>UN</v>
          </cell>
          <cell r="D2782">
            <v>0.88</v>
          </cell>
        </row>
        <row r="2783">
          <cell r="A2783">
            <v>85572</v>
          </cell>
          <cell r="B2783" t="str">
            <v>TAMPAO F0G0 C/ SEXTAVADO DN 3/8" (10MM)</v>
          </cell>
          <cell r="C2783" t="str">
            <v>UN</v>
          </cell>
          <cell r="D2783">
            <v>0.88</v>
          </cell>
        </row>
        <row r="2784">
          <cell r="A2784">
            <v>85573</v>
          </cell>
          <cell r="B2784" t="str">
            <v>TAMPAO F0G0 C/ SEXTAVADO DN 1/2" (15MM)</v>
          </cell>
          <cell r="C2784" t="str">
            <v>UN</v>
          </cell>
          <cell r="D2784">
            <v>1.04</v>
          </cell>
        </row>
        <row r="2785">
          <cell r="A2785">
            <v>85574</v>
          </cell>
          <cell r="B2785" t="str">
            <v>TAMPAO F0G0 C/ SEXTAVADO DN 3/4" (20MM)</v>
          </cell>
          <cell r="C2785" t="str">
            <v>UN</v>
          </cell>
          <cell r="D2785">
            <v>1.32</v>
          </cell>
        </row>
        <row r="2786">
          <cell r="A2786">
            <v>85575</v>
          </cell>
          <cell r="B2786" t="str">
            <v>TAMPAO F0G0 C/ SEXTAVADO DN 1" (25MM)</v>
          </cell>
          <cell r="C2786" t="str">
            <v>UN</v>
          </cell>
          <cell r="D2786">
            <v>1.57</v>
          </cell>
        </row>
        <row r="2787">
          <cell r="A2787">
            <v>85581</v>
          </cell>
          <cell r="B2787" t="str">
            <v>TAMPAO F0G0 DN 1/4" (8MM)</v>
          </cell>
          <cell r="C2787" t="str">
            <v>UN</v>
          </cell>
          <cell r="D2787">
            <v>0.69</v>
          </cell>
        </row>
        <row r="2788">
          <cell r="A2788">
            <v>85582</v>
          </cell>
          <cell r="B2788" t="str">
            <v>TAMPAO F0G0 DN 3/8" (10MM)</v>
          </cell>
          <cell r="C2788" t="str">
            <v>UN</v>
          </cell>
          <cell r="D2788">
            <v>0.69</v>
          </cell>
        </row>
        <row r="2789">
          <cell r="A2789">
            <v>85583</v>
          </cell>
          <cell r="B2789" t="str">
            <v>TAMPAO F0G0 DN 1/2" (15MM)</v>
          </cell>
          <cell r="C2789" t="str">
            <v>UN</v>
          </cell>
          <cell r="D2789">
            <v>0.69</v>
          </cell>
        </row>
        <row r="2790">
          <cell r="A2790">
            <v>85584</v>
          </cell>
          <cell r="B2790" t="str">
            <v>TAMPAO F0G0 DN 3/4" (20MM)</v>
          </cell>
          <cell r="C2790" t="str">
            <v>UN</v>
          </cell>
          <cell r="D2790">
            <v>1.1499999999999999</v>
          </cell>
        </row>
        <row r="2791">
          <cell r="A2791">
            <v>85585</v>
          </cell>
          <cell r="B2791" t="str">
            <v>TAMPAO F0G0 DN 1" (25MM)</v>
          </cell>
          <cell r="C2791" t="str">
            <v>UN</v>
          </cell>
          <cell r="D2791">
            <v>1.48</v>
          </cell>
        </row>
        <row r="2792">
          <cell r="A2792">
            <v>85586</v>
          </cell>
          <cell r="B2792" t="str">
            <v>TAMPAO F0G0 DN 1 1/4" (32MM)</v>
          </cell>
          <cell r="C2792" t="str">
            <v>UN</v>
          </cell>
          <cell r="D2792">
            <v>2.23</v>
          </cell>
        </row>
        <row r="2793">
          <cell r="A2793">
            <v>85587</v>
          </cell>
          <cell r="B2793" t="str">
            <v>TAMPAO F0G0 DN 1 1/2" (40MM)</v>
          </cell>
          <cell r="C2793" t="str">
            <v>UN</v>
          </cell>
          <cell r="D2793">
            <v>2.8</v>
          </cell>
        </row>
        <row r="2794">
          <cell r="A2794">
            <v>85588</v>
          </cell>
          <cell r="B2794" t="str">
            <v>TAMPAO F0G0 DN 2" (50MM)</v>
          </cell>
          <cell r="C2794" t="str">
            <v>UN</v>
          </cell>
          <cell r="D2794">
            <v>3.88</v>
          </cell>
        </row>
        <row r="2795">
          <cell r="A2795">
            <v>85589</v>
          </cell>
          <cell r="B2795" t="str">
            <v>TAMPAO F0G0 DN 2 1/2" (65MM)</v>
          </cell>
          <cell r="C2795" t="str">
            <v>UN</v>
          </cell>
          <cell r="D2795">
            <v>6.56</v>
          </cell>
        </row>
        <row r="2796">
          <cell r="A2796">
            <v>85590</v>
          </cell>
          <cell r="B2796" t="str">
            <v>TAMPAO F0G0 DN 3" (80MM)</v>
          </cell>
          <cell r="C2796" t="str">
            <v>UN</v>
          </cell>
          <cell r="D2796">
            <v>10.94</v>
          </cell>
        </row>
        <row r="2797">
          <cell r="A2797">
            <v>85591</v>
          </cell>
          <cell r="B2797" t="str">
            <v>TAMPAO F0G0 DN 4" (100MM)</v>
          </cell>
          <cell r="C2797" t="str">
            <v>UN</v>
          </cell>
          <cell r="D2797">
            <v>17.11</v>
          </cell>
        </row>
        <row r="2798">
          <cell r="A2798">
            <v>85597</v>
          </cell>
          <cell r="B2798" t="str">
            <v>CONTRAPORCA F0G0 DN 1/4" (8MM)</v>
          </cell>
          <cell r="C2798" t="str">
            <v>UN</v>
          </cell>
          <cell r="D2798">
            <v>0.6</v>
          </cell>
        </row>
        <row r="2799">
          <cell r="A2799">
            <v>85598</v>
          </cell>
          <cell r="B2799" t="str">
            <v>CONTRAPORCA F0G0 DN 3/8" (10MM)</v>
          </cell>
          <cell r="C2799" t="str">
            <v>UN</v>
          </cell>
          <cell r="D2799">
            <v>0.6</v>
          </cell>
        </row>
        <row r="2800">
          <cell r="A2800">
            <v>85599</v>
          </cell>
          <cell r="B2800" t="str">
            <v>CONTAPORCA F0G0 DN 1/2" (15MM)</v>
          </cell>
          <cell r="C2800" t="str">
            <v>UN</v>
          </cell>
          <cell r="D2800">
            <v>0.47</v>
          </cell>
        </row>
        <row r="2801">
          <cell r="A2801">
            <v>85601</v>
          </cell>
          <cell r="B2801" t="str">
            <v>CONTRAPORCA F0G0 DN 3/4" (20MM)</v>
          </cell>
          <cell r="C2801" t="str">
            <v>UN</v>
          </cell>
          <cell r="D2801">
            <v>0.6</v>
          </cell>
        </row>
        <row r="2802">
          <cell r="A2802">
            <v>85602</v>
          </cell>
          <cell r="B2802" t="str">
            <v>CONTRAPORCA F0G0 DN 1" (25MM)</v>
          </cell>
          <cell r="C2802" t="str">
            <v>UN</v>
          </cell>
          <cell r="D2802">
            <v>0.89</v>
          </cell>
        </row>
        <row r="2803">
          <cell r="A2803">
            <v>85603</v>
          </cell>
          <cell r="B2803" t="str">
            <v>CONTRAPORCA F0G0 DN 1 1/4" (32MM)</v>
          </cell>
          <cell r="C2803" t="str">
            <v>UN</v>
          </cell>
          <cell r="D2803">
            <v>1.47</v>
          </cell>
        </row>
        <row r="2804">
          <cell r="A2804">
            <v>85604</v>
          </cell>
          <cell r="B2804" t="str">
            <v>CONTRAPORCA F0G0 DN 1 1/2" (40MM)</v>
          </cell>
          <cell r="C2804" t="str">
            <v>UN</v>
          </cell>
          <cell r="D2804">
            <v>1.54</v>
          </cell>
        </row>
        <row r="2805">
          <cell r="A2805">
            <v>85605</v>
          </cell>
          <cell r="B2805" t="str">
            <v>CONTRAPORCA F0G0 DN 2" (50MM)</v>
          </cell>
          <cell r="C2805" t="str">
            <v>UN</v>
          </cell>
          <cell r="D2805">
            <v>2.41</v>
          </cell>
        </row>
        <row r="2806">
          <cell r="A2806">
            <v>85606</v>
          </cell>
          <cell r="B2806" t="str">
            <v>CONTRAPORCA F0G0 DN 2 1/2" (65MM)</v>
          </cell>
          <cell r="C2806" t="str">
            <v>UN</v>
          </cell>
          <cell r="D2806">
            <v>3.93</v>
          </cell>
        </row>
        <row r="2807">
          <cell r="A2807">
            <v>85607</v>
          </cell>
          <cell r="B2807" t="str">
            <v>CONTRAPORCA F0G0 DN 3" (80MM)</v>
          </cell>
          <cell r="C2807" t="str">
            <v>UN</v>
          </cell>
          <cell r="D2807">
            <v>5.9</v>
          </cell>
        </row>
        <row r="2808">
          <cell r="A2808">
            <v>85613</v>
          </cell>
          <cell r="B2808" t="str">
            <v>FLANGE F0G0 C/ SEXTAVADO DN 1/4" (8MM)</v>
          </cell>
          <cell r="C2808" t="str">
            <v>UN</v>
          </cell>
          <cell r="D2808">
            <v>2.17</v>
          </cell>
        </row>
        <row r="2809">
          <cell r="A2809">
            <v>85614</v>
          </cell>
          <cell r="B2809" t="str">
            <v>FLANGE F0G0 C/ SEXTAVADO DN 3/8" (10MM)</v>
          </cell>
          <cell r="C2809" t="str">
            <v>UN</v>
          </cell>
          <cell r="D2809">
            <v>2.17</v>
          </cell>
        </row>
        <row r="2810">
          <cell r="A2810">
            <v>85615</v>
          </cell>
          <cell r="B2810" t="str">
            <v>FLANGE F0G0 C/ SEXTAVADO DN 1/2" (15MM)</v>
          </cell>
          <cell r="C2810" t="str">
            <v>UN</v>
          </cell>
          <cell r="D2810">
            <v>2.17</v>
          </cell>
        </row>
        <row r="2811">
          <cell r="A2811">
            <v>85616</v>
          </cell>
          <cell r="B2811" t="str">
            <v>FLANGE F0G0 C/ SEXTAVADO DN 3/4" (20MM)</v>
          </cell>
          <cell r="C2811" t="str">
            <v>UN</v>
          </cell>
          <cell r="D2811">
            <v>3.11</v>
          </cell>
        </row>
        <row r="2812">
          <cell r="A2812">
            <v>85617</v>
          </cell>
          <cell r="B2812" t="str">
            <v>FLANGE F0G0 C/ SEXTAVADO DN 1" (25MM)</v>
          </cell>
          <cell r="C2812" t="str">
            <v>UN</v>
          </cell>
          <cell r="D2812">
            <v>3.48</v>
          </cell>
        </row>
        <row r="2813">
          <cell r="A2813">
            <v>85618</v>
          </cell>
          <cell r="B2813" t="str">
            <v>FLANGE F0G0 C/ SEXTAVADO DN 1 1/4" (32MM)</v>
          </cell>
          <cell r="C2813" t="str">
            <v>UN</v>
          </cell>
          <cell r="D2813">
            <v>4.38</v>
          </cell>
        </row>
        <row r="2814">
          <cell r="A2814">
            <v>85619</v>
          </cell>
          <cell r="B2814" t="str">
            <v>FLANGE F0G0 C/ SEXTAVADO DN 1 1/2" (40MM)</v>
          </cell>
          <cell r="C2814" t="str">
            <v>UN</v>
          </cell>
          <cell r="D2814">
            <v>5.48</v>
          </cell>
        </row>
        <row r="2815">
          <cell r="A2815">
            <v>85620</v>
          </cell>
          <cell r="B2815" t="str">
            <v>FLANGE F0G0 C/ SEXTAVADO DN 2" (50MM)</v>
          </cell>
          <cell r="C2815" t="str">
            <v>UN</v>
          </cell>
          <cell r="D2815">
            <v>7.09</v>
          </cell>
        </row>
        <row r="2816">
          <cell r="A2816">
            <v>85621</v>
          </cell>
          <cell r="B2816" t="str">
            <v>FLANGE F0G0 C/ SEXTAVADO DN 2 1/2" (65MM)</v>
          </cell>
          <cell r="C2816" t="str">
            <v>UN</v>
          </cell>
          <cell r="D2816">
            <v>12.18</v>
          </cell>
        </row>
        <row r="2817">
          <cell r="A2817">
            <v>85622</v>
          </cell>
          <cell r="B2817" t="str">
            <v>FLANGE F0G0 C/ SEXTAVADO DN 3" (80MM)</v>
          </cell>
          <cell r="C2817" t="str">
            <v>UN</v>
          </cell>
          <cell r="D2817">
            <v>15.68</v>
          </cell>
        </row>
        <row r="2818">
          <cell r="A2818">
            <v>85623</v>
          </cell>
          <cell r="B2818" t="str">
            <v>FLANGE F0G0 C/ SEXTAVADO DN 4" (100MM)</v>
          </cell>
          <cell r="C2818" t="str">
            <v>UN</v>
          </cell>
          <cell r="D2818">
            <v>21.86</v>
          </cell>
        </row>
        <row r="2819">
          <cell r="A2819">
            <v>85624</v>
          </cell>
          <cell r="B2819" t="str">
            <v>FLANGE F0G0 C/ SEXTAVADO DN 5" (125MM)</v>
          </cell>
          <cell r="C2819" t="str">
            <v>UN</v>
          </cell>
          <cell r="D2819">
            <v>32.520000000000003</v>
          </cell>
        </row>
        <row r="2820">
          <cell r="A2820">
            <v>85625</v>
          </cell>
          <cell r="B2820" t="str">
            <v>FLANGE F0G0 C/ SEXTAVADO DN 6" (150MM)</v>
          </cell>
          <cell r="C2820" t="str">
            <v>UN</v>
          </cell>
          <cell r="D2820">
            <v>45.68</v>
          </cell>
        </row>
        <row r="2821">
          <cell r="A2821">
            <v>85631</v>
          </cell>
          <cell r="B2821" t="str">
            <v>UNIAO F0G0 C/AS.PLANO J.NITRIPACK DN 1/4" (8MM)</v>
          </cell>
          <cell r="C2821" t="str">
            <v>UN</v>
          </cell>
          <cell r="D2821">
            <v>3.46</v>
          </cell>
        </row>
        <row r="2822">
          <cell r="A2822">
            <v>85632</v>
          </cell>
          <cell r="B2822" t="str">
            <v>UNIAO F0G0 C/AS.PLANO J.NITRIPACK DN 3/8" (10MM)</v>
          </cell>
          <cell r="C2822" t="str">
            <v>UN</v>
          </cell>
          <cell r="D2822">
            <v>3.46</v>
          </cell>
        </row>
        <row r="2823">
          <cell r="A2823">
            <v>85633</v>
          </cell>
          <cell r="B2823" t="str">
            <v>UNIAO F0G0 C/AS.PLANO J.NITRIPACK DN 1/2" (15MM)</v>
          </cell>
          <cell r="C2823" t="str">
            <v>UN</v>
          </cell>
          <cell r="D2823">
            <v>3.46</v>
          </cell>
        </row>
        <row r="2824">
          <cell r="A2824">
            <v>85634</v>
          </cell>
          <cell r="B2824" t="str">
            <v>UNIAO F0G0 C/AS. PLANO J.NITRIPACK DN 3/4" (20MM)</v>
          </cell>
          <cell r="C2824" t="str">
            <v>UN</v>
          </cell>
          <cell r="D2824">
            <v>4.29</v>
          </cell>
        </row>
        <row r="2825">
          <cell r="A2825">
            <v>85635</v>
          </cell>
          <cell r="B2825" t="str">
            <v>UNIAO F0G0 C/AS.PLANO J.NITRIPACK DN 1" (25MM)</v>
          </cell>
          <cell r="C2825" t="str">
            <v>UN</v>
          </cell>
          <cell r="D2825">
            <v>5.16</v>
          </cell>
        </row>
        <row r="2826">
          <cell r="A2826">
            <v>85636</v>
          </cell>
          <cell r="B2826" t="str">
            <v>UNIAO F0G0 AS.PLANO J.NITRIPACK DN 1 1/4" (32MM)</v>
          </cell>
          <cell r="C2826" t="str">
            <v>UN</v>
          </cell>
          <cell r="D2826">
            <v>6.89</v>
          </cell>
        </row>
        <row r="2827">
          <cell r="A2827">
            <v>85637</v>
          </cell>
          <cell r="B2827" t="str">
            <v>UNIAO F0G0 AS.PLANO J.NITRIPACK DN 1 1/2" (40MM)</v>
          </cell>
          <cell r="C2827" t="str">
            <v>UN</v>
          </cell>
          <cell r="D2827">
            <v>9.17</v>
          </cell>
        </row>
        <row r="2828">
          <cell r="A2828">
            <v>85638</v>
          </cell>
          <cell r="B2828" t="str">
            <v>UNIAO F0G0 C/AS. PLANO J. NITRIPACK DN 2" (50MM)</v>
          </cell>
          <cell r="C2828" t="str">
            <v>UN</v>
          </cell>
          <cell r="D2828">
            <v>12.92</v>
          </cell>
        </row>
        <row r="2829">
          <cell r="A2829">
            <v>85639</v>
          </cell>
          <cell r="B2829" t="str">
            <v>UNIAO F0G0 AS.PLANO J.NITRIPACK DN 2 1/2" (65MM)</v>
          </cell>
          <cell r="C2829" t="str">
            <v>UN</v>
          </cell>
          <cell r="D2829">
            <v>22.93</v>
          </cell>
        </row>
        <row r="2830">
          <cell r="A2830">
            <v>85640</v>
          </cell>
          <cell r="B2830" t="str">
            <v>UNIAO F0G0 C/AS. PLANO J. NITRIPACK DN 3" (80MM)</v>
          </cell>
          <cell r="C2830" t="str">
            <v>UN</v>
          </cell>
          <cell r="D2830">
            <v>37.299999999999997</v>
          </cell>
        </row>
        <row r="2831">
          <cell r="A2831">
            <v>85641</v>
          </cell>
          <cell r="B2831" t="str">
            <v>UNIAO F0G0 C/AS. PLANO J. NITRIPACK DN 4" (100MM)</v>
          </cell>
          <cell r="C2831" t="str">
            <v>UN</v>
          </cell>
          <cell r="D2831">
            <v>66.510000000000005</v>
          </cell>
        </row>
        <row r="2832">
          <cell r="A2832">
            <v>85646</v>
          </cell>
          <cell r="B2832" t="str">
            <v>UNIAO F0G0 C/AS. CONICO DE FERRO DN 1/4" (8MM)</v>
          </cell>
          <cell r="C2832" t="str">
            <v>UN</v>
          </cell>
          <cell r="D2832">
            <v>4.1399999999999997</v>
          </cell>
        </row>
        <row r="2833">
          <cell r="A2833">
            <v>85647</v>
          </cell>
          <cell r="B2833" t="str">
            <v>UNIAO F0G0 C/AS. CONICO DE FERRO DN 3/8" (10MM)</v>
          </cell>
          <cell r="C2833" t="str">
            <v>UN</v>
          </cell>
          <cell r="D2833">
            <v>4.1399999999999997</v>
          </cell>
        </row>
        <row r="2834">
          <cell r="A2834">
            <v>85648</v>
          </cell>
          <cell r="B2834" t="str">
            <v>UNIAO F0G0 C/ AS. CONICO DE FERRO DN 1/2" (15MM)</v>
          </cell>
          <cell r="C2834" t="str">
            <v>UN</v>
          </cell>
          <cell r="D2834">
            <v>4.1399999999999997</v>
          </cell>
        </row>
        <row r="2835">
          <cell r="A2835">
            <v>85649</v>
          </cell>
          <cell r="B2835" t="str">
            <v>UNIAO F0G0 C/ AS. CONICO DE FERRO DN 3/4" (20MM)</v>
          </cell>
          <cell r="C2835" t="str">
            <v>UN</v>
          </cell>
          <cell r="D2835">
            <v>5.16</v>
          </cell>
        </row>
        <row r="2836">
          <cell r="A2836">
            <v>85650</v>
          </cell>
          <cell r="B2836" t="str">
            <v>UNIAO F0G0 C/ASSENTO CONICO DE FERRO DN 1" (25MM)</v>
          </cell>
          <cell r="C2836" t="str">
            <v>UN</v>
          </cell>
          <cell r="D2836">
            <v>6.19</v>
          </cell>
        </row>
        <row r="2837">
          <cell r="A2837">
            <v>85651</v>
          </cell>
          <cell r="B2837" t="str">
            <v>UNIAO F0G0 C/AS.CONICO DE FERRO DN 1 1/4" (32MM)</v>
          </cell>
          <cell r="C2837" t="str">
            <v>UN</v>
          </cell>
          <cell r="D2837">
            <v>8.27</v>
          </cell>
        </row>
        <row r="2838">
          <cell r="A2838">
            <v>85652</v>
          </cell>
          <cell r="B2838" t="str">
            <v>UNIAO F0G0 C/AS.CONICO DE FERRO DN 1 1/2" (40MM)</v>
          </cell>
          <cell r="C2838" t="str">
            <v>UN</v>
          </cell>
          <cell r="D2838">
            <v>11.03</v>
          </cell>
        </row>
        <row r="2839">
          <cell r="A2839">
            <v>85653</v>
          </cell>
          <cell r="B2839" t="str">
            <v>UNIAO F0G0 C/ASSENTO CONICO DE FERRO DN 2" (50MM)</v>
          </cell>
          <cell r="C2839" t="str">
            <v>UN</v>
          </cell>
          <cell r="D2839">
            <v>15.51</v>
          </cell>
        </row>
        <row r="2840">
          <cell r="A2840">
            <v>85654</v>
          </cell>
          <cell r="B2840" t="str">
            <v>UNIAO F0G0 C/AS.CONICO DE FERRO DN 2 1/2" (65MM)</v>
          </cell>
          <cell r="C2840" t="str">
            <v>UN</v>
          </cell>
          <cell r="D2840">
            <v>27.52</v>
          </cell>
        </row>
        <row r="2841">
          <cell r="A2841">
            <v>85655</v>
          </cell>
          <cell r="B2841" t="str">
            <v>UNIAO F0G0 C/ASSENTO CONICO DE FERRO DN 3" (80MM)</v>
          </cell>
          <cell r="C2841" t="str">
            <v>UN</v>
          </cell>
          <cell r="D2841">
            <v>44.76</v>
          </cell>
        </row>
        <row r="2842">
          <cell r="A2842">
            <v>85656</v>
          </cell>
          <cell r="B2842" t="str">
            <v>UNIAO F0G0 C/AS. CONICO DE FERRO DN 4" (100MM)</v>
          </cell>
          <cell r="C2842" t="str">
            <v>UN</v>
          </cell>
          <cell r="D2842">
            <v>86.2</v>
          </cell>
        </row>
        <row r="2843">
          <cell r="A2843">
            <v>85662</v>
          </cell>
          <cell r="B2843" t="str">
            <v>UNIAO F0G0 AS.CON.FERRO MACHO-FEMEA DN 1/4" (8MM)</v>
          </cell>
          <cell r="C2843" t="str">
            <v>UN</v>
          </cell>
          <cell r="D2843">
            <v>6.47</v>
          </cell>
        </row>
        <row r="2844">
          <cell r="A2844">
            <v>85663</v>
          </cell>
          <cell r="B2844" t="str">
            <v>UNIAO F0G0 AS.CON.FERRO MACHO-FEM. DN 3/8" (10MM)</v>
          </cell>
          <cell r="C2844" t="str">
            <v>UN</v>
          </cell>
          <cell r="D2844">
            <v>6.47</v>
          </cell>
        </row>
        <row r="2845">
          <cell r="A2845">
            <v>85664</v>
          </cell>
          <cell r="B2845" t="str">
            <v>UNIAO FOGO AS.CON.FERRO MACHO-FEM. DN 1/2" (15MM)</v>
          </cell>
          <cell r="C2845" t="str">
            <v>UN</v>
          </cell>
          <cell r="D2845">
            <v>6.47</v>
          </cell>
        </row>
        <row r="2846">
          <cell r="A2846">
            <v>85665</v>
          </cell>
          <cell r="B2846" t="str">
            <v>UNIAO F0G0 AS.CON.FERRO MACHO-FEM. DN 3/4" (20MM)</v>
          </cell>
          <cell r="C2846" t="str">
            <v>UN</v>
          </cell>
          <cell r="D2846">
            <v>7.45</v>
          </cell>
        </row>
        <row r="2847">
          <cell r="A2847">
            <v>85666</v>
          </cell>
          <cell r="B2847" t="str">
            <v>UNIAO F0G0 AS.CON.FERRO MACHO-FEMEA DN 1" (25MM)</v>
          </cell>
          <cell r="C2847" t="str">
            <v>UN</v>
          </cell>
          <cell r="D2847">
            <v>9.7200000000000006</v>
          </cell>
        </row>
        <row r="2848">
          <cell r="A2848">
            <v>85667</v>
          </cell>
          <cell r="B2848" t="str">
            <v>UNIAO F0G0 AS.CON.FERRO MAC.-FEM.DN 1 1/4" (32MM)</v>
          </cell>
          <cell r="C2848" t="str">
            <v>UN</v>
          </cell>
          <cell r="D2848">
            <v>13.28</v>
          </cell>
        </row>
        <row r="2849">
          <cell r="A2849">
            <v>85668</v>
          </cell>
          <cell r="B2849" t="str">
            <v>UNIAO F0G0 AS.CON.FERRO MAC.-FEM.DN 1 1/2" (40MM)</v>
          </cell>
          <cell r="C2849" t="str">
            <v>UN</v>
          </cell>
          <cell r="D2849">
            <v>16.190000000000001</v>
          </cell>
        </row>
        <row r="2850">
          <cell r="A2850">
            <v>85669</v>
          </cell>
          <cell r="B2850" t="str">
            <v>UNIAO F0G0 AS.CON.FERRO MACHO-FEMEA DN 2" (50MM)</v>
          </cell>
          <cell r="C2850" t="str">
            <v>UN</v>
          </cell>
          <cell r="D2850">
            <v>24.27</v>
          </cell>
        </row>
        <row r="2851">
          <cell r="A2851">
            <v>85670</v>
          </cell>
          <cell r="B2851" t="str">
            <v>UNIAO F0G0 AS.CON.FERRO MAC.-FEM.DN 2 1/2" (65MM)</v>
          </cell>
          <cell r="C2851" t="str">
            <v>UN</v>
          </cell>
          <cell r="D2851">
            <v>36</v>
          </cell>
        </row>
        <row r="2852">
          <cell r="A2852">
            <v>85671</v>
          </cell>
          <cell r="B2852" t="str">
            <v>UNIAO F0G0 AS.CON.FERRO MACHO-FEMEA DN 3" (80MM)</v>
          </cell>
          <cell r="C2852" t="str">
            <v>UN</v>
          </cell>
          <cell r="D2852">
            <v>49.35</v>
          </cell>
        </row>
        <row r="2853">
          <cell r="A2853">
            <v>85672</v>
          </cell>
          <cell r="B2853" t="str">
            <v>UNIAO F0G0 AS.CON.FERRO MACHO-FEMEA DN 4" (100MM)</v>
          </cell>
          <cell r="C2853" t="str">
            <v>UN</v>
          </cell>
          <cell r="D2853">
            <v>101.52</v>
          </cell>
        </row>
        <row r="2854">
          <cell r="A2854">
            <v>85678</v>
          </cell>
          <cell r="B2854" t="str">
            <v>UNIAO F0G0 C/AS.CONICO BRONZE/FERRO DN 1/4" (8MM)</v>
          </cell>
          <cell r="C2854" t="str">
            <v>UN</v>
          </cell>
          <cell r="D2854">
            <v>6.62</v>
          </cell>
        </row>
        <row r="2855">
          <cell r="A2855">
            <v>85679</v>
          </cell>
          <cell r="B2855" t="str">
            <v>UNIAO F0G0 C/AS. CON. BRONZE/FERRO DN 3/8" (10MM)</v>
          </cell>
          <cell r="C2855" t="str">
            <v>UN</v>
          </cell>
          <cell r="D2855">
            <v>6.62</v>
          </cell>
        </row>
        <row r="2856">
          <cell r="A2856">
            <v>85680</v>
          </cell>
          <cell r="B2856" t="str">
            <v>UNIAO F0G0 C/AS. CON. BRONZE/FERRO DN 1/2" (15MM)</v>
          </cell>
          <cell r="C2856" t="str">
            <v>UN</v>
          </cell>
          <cell r="D2856">
            <v>6.62</v>
          </cell>
        </row>
        <row r="2857">
          <cell r="A2857">
            <v>85681</v>
          </cell>
          <cell r="B2857" t="str">
            <v>UNIAO F0G0 C/AS. CON. BRONZE/FERRO DN 3/4" (20MM)</v>
          </cell>
          <cell r="C2857" t="str">
            <v>UN</v>
          </cell>
          <cell r="D2857">
            <v>7.47</v>
          </cell>
        </row>
        <row r="2858">
          <cell r="A2858">
            <v>85682</v>
          </cell>
          <cell r="B2858" t="str">
            <v>UNIAO F0G0 C/ AS. CON. BRONZE/FERRO DN 1" (25MM)</v>
          </cell>
          <cell r="C2858" t="str">
            <v>UN</v>
          </cell>
          <cell r="D2858">
            <v>9.8000000000000007</v>
          </cell>
        </row>
        <row r="2859">
          <cell r="A2859">
            <v>85683</v>
          </cell>
          <cell r="B2859" t="str">
            <v>UNIAO F0G0 C/AS.CON.BRONZE/FERRO DN 1 1/4" (32MM)</v>
          </cell>
          <cell r="C2859" t="str">
            <v>UN</v>
          </cell>
          <cell r="D2859">
            <v>13.56</v>
          </cell>
        </row>
        <row r="2860">
          <cell r="A2860">
            <v>85684</v>
          </cell>
          <cell r="B2860" t="str">
            <v>UNIAO F0G0 C/AS.CON.BRONZE/FERRO DN 1 1/2" (40MM)</v>
          </cell>
          <cell r="C2860" t="str">
            <v>UN</v>
          </cell>
          <cell r="D2860">
            <v>16.420000000000002</v>
          </cell>
        </row>
        <row r="2861">
          <cell r="A2861">
            <v>85685</v>
          </cell>
          <cell r="B2861" t="str">
            <v>UNIAO F0G0 C/AS. CON. BRONZE/FERRO DN 2" (50MM)</v>
          </cell>
          <cell r="C2861" t="str">
            <v>UN</v>
          </cell>
          <cell r="D2861">
            <v>25.29</v>
          </cell>
        </row>
        <row r="2862">
          <cell r="A2862">
            <v>85686</v>
          </cell>
          <cell r="B2862" t="str">
            <v>UNIAO F0G0 C/AS.CON.BRONZE/FERRO DN 2 1/2" (65MM)</v>
          </cell>
          <cell r="C2862" t="str">
            <v>UN</v>
          </cell>
          <cell r="D2862">
            <v>42.71</v>
          </cell>
        </row>
        <row r="2863">
          <cell r="A2863">
            <v>85687</v>
          </cell>
          <cell r="B2863" t="str">
            <v>UNIAO F0G0 C/AS. CON. BRONZE/FERRO DN 3" (80MM)</v>
          </cell>
          <cell r="C2863" t="str">
            <v>UN</v>
          </cell>
          <cell r="D2863">
            <v>69.5</v>
          </cell>
        </row>
        <row r="2864">
          <cell r="A2864">
            <v>85688</v>
          </cell>
          <cell r="B2864" t="str">
            <v>UNIAO F0G0 C/AS. CON. BRONZE/FERRO DN 4" (100MM)</v>
          </cell>
          <cell r="C2864" t="str">
            <v>UN</v>
          </cell>
          <cell r="D2864">
            <v>146.5</v>
          </cell>
        </row>
        <row r="2865">
          <cell r="A2865">
            <v>85694</v>
          </cell>
          <cell r="B2865" t="str">
            <v>UNIAO F0G0 AS.PL.M.-F.J.NITRIPACK DN 3/8" (10MM)</v>
          </cell>
          <cell r="C2865" t="str">
            <v>UN</v>
          </cell>
          <cell r="D2865">
            <v>3.8</v>
          </cell>
        </row>
        <row r="2866">
          <cell r="A2866">
            <v>85695</v>
          </cell>
          <cell r="B2866" t="str">
            <v>UNIAO F0G0 AS.PL.M.-F.J.NITRIPACK DN 1/2" (15MM)</v>
          </cell>
          <cell r="C2866" t="str">
            <v>UN</v>
          </cell>
          <cell r="D2866">
            <v>3.8</v>
          </cell>
        </row>
        <row r="2867">
          <cell r="A2867">
            <v>85696</v>
          </cell>
          <cell r="B2867" t="str">
            <v>UNIAO F0G0 AS.PL.M.-F.J.NITRIPACK DN 3/4" (20MM)</v>
          </cell>
          <cell r="C2867" t="str">
            <v>UN</v>
          </cell>
          <cell r="D2867">
            <v>4.71</v>
          </cell>
        </row>
        <row r="2868">
          <cell r="A2868">
            <v>85697</v>
          </cell>
          <cell r="B2868" t="str">
            <v>UNIAO F0G0 AS.PL.M.-F.J.NITRIPACK DN 1" (25MM)</v>
          </cell>
          <cell r="C2868" t="str">
            <v>UN</v>
          </cell>
          <cell r="D2868">
            <v>5.67</v>
          </cell>
        </row>
        <row r="2869">
          <cell r="A2869">
            <v>85698</v>
          </cell>
          <cell r="B2869" t="str">
            <v>UNIAO F0G0 AS.PL.M.-F.J.NITRIPACK DN 1 1/4" (32MM)</v>
          </cell>
          <cell r="C2869" t="str">
            <v>UN</v>
          </cell>
          <cell r="D2869">
            <v>7.57</v>
          </cell>
        </row>
        <row r="2870">
          <cell r="A2870">
            <v>85699</v>
          </cell>
          <cell r="B2870" t="str">
            <v>UNIAO F0G0 AS.PL.M.-F.J.NITRIPACK DN 1 1/2" (40MM)</v>
          </cell>
          <cell r="C2870" t="str">
            <v>UN</v>
          </cell>
          <cell r="D2870">
            <v>10.1</v>
          </cell>
        </row>
        <row r="2871">
          <cell r="A2871">
            <v>85701</v>
          </cell>
          <cell r="B2871" t="str">
            <v>UNIAO F0G0 AS.PL.M.-F.J.NITRIPACK DN 2" (50MM)</v>
          </cell>
          <cell r="C2871" t="str">
            <v>UN</v>
          </cell>
          <cell r="D2871">
            <v>14.21</v>
          </cell>
        </row>
        <row r="2872">
          <cell r="A2872">
            <v>85707</v>
          </cell>
          <cell r="B2872" t="str">
            <v>UNIAO F0G0 C/AS.CON. BRONZE/BRONZE DN 1/2" (15MM)</v>
          </cell>
          <cell r="C2872" t="str">
            <v>UN</v>
          </cell>
          <cell r="D2872">
            <v>7.28</v>
          </cell>
        </row>
        <row r="2873">
          <cell r="A2873">
            <v>85708</v>
          </cell>
          <cell r="B2873" t="str">
            <v>UNIAO F0G0 C/AS.CON. BRONZE/BRONZE DN 3/4" (20MM)</v>
          </cell>
          <cell r="C2873" t="str">
            <v>UN</v>
          </cell>
          <cell r="D2873">
            <v>8.23</v>
          </cell>
        </row>
        <row r="2874">
          <cell r="A2874">
            <v>85709</v>
          </cell>
          <cell r="B2874" t="str">
            <v>UNIAO F0G0 C/AS. CON. BRONZE/BRONZE DN 1" (25MM)</v>
          </cell>
          <cell r="C2874" t="str">
            <v>UN</v>
          </cell>
          <cell r="D2874">
            <v>10.76</v>
          </cell>
        </row>
        <row r="2875">
          <cell r="A2875">
            <v>85710</v>
          </cell>
          <cell r="B2875" t="str">
            <v>UNIAO F0G0 AS.CON.BRONZE/BRONZE DN 1 1/2" (40MM)</v>
          </cell>
          <cell r="C2875" t="str">
            <v>UN</v>
          </cell>
          <cell r="D2875">
            <v>18.05</v>
          </cell>
        </row>
        <row r="2876">
          <cell r="A2876">
            <v>85711</v>
          </cell>
          <cell r="B2876" t="str">
            <v>UNIAO F0G0 C/AS. CON. BRONZE/BRONZE DN 2" (50MM)</v>
          </cell>
          <cell r="C2876" t="str">
            <v>UN</v>
          </cell>
          <cell r="D2876">
            <v>27.83</v>
          </cell>
        </row>
        <row r="2877">
          <cell r="A2877">
            <v>85717</v>
          </cell>
          <cell r="B2877" t="str">
            <v>UNIAO F0G0 C/COT. AS. CONICO FERRO DN 1/4" (8MM)</v>
          </cell>
          <cell r="C2877" t="str">
            <v>UN</v>
          </cell>
          <cell r="D2877">
            <v>6.89</v>
          </cell>
        </row>
        <row r="2878">
          <cell r="A2878">
            <v>85718</v>
          </cell>
          <cell r="B2878" t="str">
            <v>UNIAO F0G0 C/COT. AS. CONICO FERRO DN 3/8" (10MM)</v>
          </cell>
          <cell r="C2878" t="str">
            <v>UN</v>
          </cell>
          <cell r="D2878">
            <v>6.89</v>
          </cell>
        </row>
        <row r="2879">
          <cell r="A2879">
            <v>85719</v>
          </cell>
          <cell r="B2879" t="str">
            <v>UNIAO F0G0 C/COT. AS. CONICO FERRO DN 1/2" (15MM)</v>
          </cell>
          <cell r="C2879" t="str">
            <v>UN</v>
          </cell>
          <cell r="D2879">
            <v>6.89</v>
          </cell>
        </row>
        <row r="2880">
          <cell r="A2880">
            <v>85720</v>
          </cell>
          <cell r="B2880" t="str">
            <v>UNIAO F0G0 C/COT. AS. CONICO FERRO DN 3/4" (20MM)</v>
          </cell>
          <cell r="C2880" t="str">
            <v>UN</v>
          </cell>
          <cell r="D2880">
            <v>8.27</v>
          </cell>
        </row>
        <row r="2881">
          <cell r="A2881">
            <v>85721</v>
          </cell>
          <cell r="B2881" t="str">
            <v>UNIAO F0G0 C/COT. AS. CONICO FERRO DN 1" (25MM)</v>
          </cell>
          <cell r="C2881" t="str">
            <v>UN</v>
          </cell>
          <cell r="D2881">
            <v>11.24</v>
          </cell>
        </row>
        <row r="2882">
          <cell r="A2882">
            <v>85722</v>
          </cell>
          <cell r="B2882" t="str">
            <v>UNIAO F0G0 C/COT.AS.CONICO FERRO DN 1 1/4" (32MM)</v>
          </cell>
          <cell r="C2882" t="str">
            <v>UN</v>
          </cell>
          <cell r="D2882">
            <v>14.7</v>
          </cell>
        </row>
        <row r="2883">
          <cell r="A2883">
            <v>85723</v>
          </cell>
          <cell r="B2883" t="str">
            <v>UNIAO F0G0 C/COT.AS.CONICO FERRO DN 1 1/2" (40MM)</v>
          </cell>
          <cell r="C2883" t="str">
            <v>UN</v>
          </cell>
          <cell r="D2883">
            <v>18.93</v>
          </cell>
        </row>
        <row r="2884">
          <cell r="A2884">
            <v>85724</v>
          </cell>
          <cell r="B2884" t="str">
            <v>UNIAO F0G0 C/COT. AS. CONICO FERRO DN 2" (50MM)</v>
          </cell>
          <cell r="C2884" t="str">
            <v>UN</v>
          </cell>
          <cell r="D2884">
            <v>26.41</v>
          </cell>
        </row>
        <row r="2885">
          <cell r="A2885">
            <v>85725</v>
          </cell>
          <cell r="B2885" t="str">
            <v>UNIAO F0G0 C/COT.AS.CONICO FERRO DN 2 1/2" (65MM)</v>
          </cell>
          <cell r="C2885" t="str">
            <v>UN</v>
          </cell>
          <cell r="D2885">
            <v>36.15</v>
          </cell>
        </row>
        <row r="2886">
          <cell r="A2886">
            <v>85726</v>
          </cell>
          <cell r="B2886" t="str">
            <v>UNIAO F0G0 C/COT. AS. CONICO FERRO DN 3" (80MM)</v>
          </cell>
          <cell r="C2886" t="str">
            <v>UN</v>
          </cell>
          <cell r="D2886">
            <v>47.82</v>
          </cell>
        </row>
        <row r="2887">
          <cell r="A2887">
            <v>85732</v>
          </cell>
          <cell r="B2887" t="str">
            <v>UNIAO F0G0 COT.AS.CON.F.MACHO-FEMEA DN 1/4" (8MM)</v>
          </cell>
          <cell r="C2887" t="str">
            <v>UN</v>
          </cell>
          <cell r="D2887">
            <v>7.34</v>
          </cell>
        </row>
        <row r="2888">
          <cell r="A2888">
            <v>85733</v>
          </cell>
          <cell r="B2888" t="str">
            <v>UNIAO F0G0 COT.AS.CON.F.MAC.-FEMEA DN 3/8" (10MM)</v>
          </cell>
          <cell r="C2888" t="str">
            <v>UN</v>
          </cell>
          <cell r="D2888">
            <v>7.34</v>
          </cell>
        </row>
        <row r="2889">
          <cell r="A2889">
            <v>85734</v>
          </cell>
          <cell r="B2889" t="str">
            <v>UNIAO F0G0 COT.AS.CON.F.MAC.-FEMEA DN 1/2" (15MM)</v>
          </cell>
          <cell r="C2889" t="str">
            <v>UN</v>
          </cell>
          <cell r="D2889">
            <v>7.34</v>
          </cell>
        </row>
        <row r="2890">
          <cell r="A2890">
            <v>85735</v>
          </cell>
          <cell r="B2890" t="str">
            <v>UNIAO F0G0 COT.AS.CON.F.MAC.-FEMEA DN 3/4" (20MM)</v>
          </cell>
          <cell r="C2890" t="str">
            <v>UN</v>
          </cell>
          <cell r="D2890">
            <v>9.17</v>
          </cell>
        </row>
        <row r="2891">
          <cell r="A2891">
            <v>85736</v>
          </cell>
          <cell r="B2891" t="str">
            <v>UNIAO F0G0 COT.AS.CON.F.MACHO-FEMEA DN 1" (25MM)</v>
          </cell>
          <cell r="C2891" t="str">
            <v>UN</v>
          </cell>
          <cell r="D2891">
            <v>12.39</v>
          </cell>
        </row>
        <row r="2892">
          <cell r="A2892">
            <v>85737</v>
          </cell>
          <cell r="B2892" t="str">
            <v>UNIAO F0G0 COT.AS.CON.F.MAC.-FEM.DN 1 1/4" (32MM)</v>
          </cell>
          <cell r="C2892" t="str">
            <v>UN</v>
          </cell>
          <cell r="D2892">
            <v>16.760000000000002</v>
          </cell>
        </row>
        <row r="2893">
          <cell r="A2893">
            <v>85738</v>
          </cell>
          <cell r="B2893" t="str">
            <v>UNIAO F0G0 COT.AS.CON.F.MAC.-FEM.DN 1 1/2" (40MM)</v>
          </cell>
          <cell r="C2893" t="str">
            <v>UN</v>
          </cell>
          <cell r="D2893">
            <v>21.58</v>
          </cell>
        </row>
        <row r="2894">
          <cell r="A2894">
            <v>85739</v>
          </cell>
          <cell r="B2894" t="str">
            <v>UNIAO F0G0 COT.AS.CON.F.MACHO-FEMEA DN 2" (50MM)</v>
          </cell>
          <cell r="C2894" t="str">
            <v>UN</v>
          </cell>
          <cell r="D2894">
            <v>29.38</v>
          </cell>
        </row>
        <row r="2895">
          <cell r="A2895">
            <v>85740</v>
          </cell>
          <cell r="B2895" t="str">
            <v>UNIAO F0G0 COT.AS.CON.F.MAC.-FEM.DN 2 1/2" (65MM)</v>
          </cell>
          <cell r="C2895" t="str">
            <v>UN</v>
          </cell>
          <cell r="D2895">
            <v>36.51</v>
          </cell>
        </row>
        <row r="2896">
          <cell r="A2896">
            <v>85741</v>
          </cell>
          <cell r="B2896" t="str">
            <v>UNIAO F0G0 COT.AS.CON.F.MACHO-FEMEA DN 3" (80MM)</v>
          </cell>
          <cell r="C2896" t="str">
            <v>UN</v>
          </cell>
          <cell r="D2896">
            <v>49.28</v>
          </cell>
        </row>
        <row r="2897">
          <cell r="A2897">
            <v>85747</v>
          </cell>
          <cell r="B2897" t="str">
            <v>FLANGE F0G0 P/ CAIXA D'AGUA DN 1/2" (15MM)</v>
          </cell>
          <cell r="C2897" t="str">
            <v>UN</v>
          </cell>
          <cell r="D2897">
            <v>3.71</v>
          </cell>
        </row>
        <row r="2898">
          <cell r="A2898">
            <v>85748</v>
          </cell>
          <cell r="B2898" t="str">
            <v>FLANGE F0G0 P/ CAIXA D'AGUA DN 3/4" (20MM)</v>
          </cell>
          <cell r="C2898" t="str">
            <v>UN</v>
          </cell>
          <cell r="D2898">
            <v>4.28</v>
          </cell>
        </row>
        <row r="2899">
          <cell r="A2899">
            <v>85749</v>
          </cell>
          <cell r="B2899" t="str">
            <v>FLANGE F0G0 P/ CAIXA D'AGUA DN 1" (25MM)</v>
          </cell>
          <cell r="C2899" t="str">
            <v>UN</v>
          </cell>
          <cell r="D2899">
            <v>6.01</v>
          </cell>
        </row>
        <row r="2900">
          <cell r="A2900">
            <v>85750</v>
          </cell>
          <cell r="B2900" t="str">
            <v>FLANGE F0G0 P/ CAIXA D'AGUA DN 1 1/4" (32MM)</v>
          </cell>
          <cell r="C2900" t="str">
            <v>UN</v>
          </cell>
          <cell r="D2900">
            <v>7.35</v>
          </cell>
        </row>
        <row r="2901">
          <cell r="A2901">
            <v>85751</v>
          </cell>
          <cell r="B2901" t="str">
            <v>FLANGE F0G0 P/ CAIXA D'AGUA DN 1 1/2" (40MM)</v>
          </cell>
          <cell r="C2901" t="str">
            <v>UN</v>
          </cell>
          <cell r="D2901">
            <v>8.49</v>
          </cell>
        </row>
        <row r="2902">
          <cell r="A2902">
            <v>85757</v>
          </cell>
          <cell r="B2902" t="str">
            <v>ADAPT. F0G0 P/CX.D'AGUA CONC.150MM DN 2" (50MM)</v>
          </cell>
          <cell r="C2902" t="str">
            <v>UN</v>
          </cell>
          <cell r="D2902">
            <v>6.84</v>
          </cell>
        </row>
        <row r="2903">
          <cell r="A2903">
            <v>85758</v>
          </cell>
          <cell r="B2903" t="str">
            <v>ADAPT.F0G0 P/CX.D'AGUA CONC.150MM DN 2 1/2" (65MM)</v>
          </cell>
          <cell r="C2903" t="str">
            <v>UN</v>
          </cell>
          <cell r="D2903">
            <v>8.17</v>
          </cell>
        </row>
        <row r="2904">
          <cell r="A2904">
            <v>85759</v>
          </cell>
          <cell r="B2904" t="str">
            <v>ADAPT. F0G0 P/CX.D'AGUA CONC.150MM DN 3" (80MM)</v>
          </cell>
          <cell r="C2904" t="str">
            <v>UN</v>
          </cell>
          <cell r="D2904">
            <v>10.46</v>
          </cell>
        </row>
        <row r="2905">
          <cell r="A2905">
            <v>85760</v>
          </cell>
          <cell r="B2905" t="str">
            <v>ADAPT. F0G0 P/CX.D'AGUA CONC.150MM DN 4" (100MM)</v>
          </cell>
          <cell r="C2905" t="str">
            <v>UN</v>
          </cell>
          <cell r="D2905">
            <v>18.489999999999998</v>
          </cell>
        </row>
        <row r="2906">
          <cell r="A2906">
            <v>85766</v>
          </cell>
          <cell r="B2906" t="str">
            <v>ADAPT. F0G0 P/CX. D'AGUA CONC.200MM DN 2" (50MM)</v>
          </cell>
          <cell r="C2906" t="str">
            <v>UN</v>
          </cell>
          <cell r="D2906">
            <v>8.1199999999999992</v>
          </cell>
        </row>
        <row r="2907">
          <cell r="A2907">
            <v>85767</v>
          </cell>
          <cell r="B2907" t="str">
            <v>ADAPT.F0G0 P/CX.D'AGUA CONC.200MM DN 2 1/2" (65MM)</v>
          </cell>
          <cell r="C2907" t="str">
            <v>UN</v>
          </cell>
          <cell r="D2907">
            <v>11.2</v>
          </cell>
        </row>
        <row r="2908">
          <cell r="A2908">
            <v>85768</v>
          </cell>
          <cell r="B2908" t="str">
            <v>ADAPT. F0G0 P/CX.D'AGUA CONC. 200MM DN 3" (80MM)</v>
          </cell>
          <cell r="C2908" t="str">
            <v>UN</v>
          </cell>
          <cell r="D2908">
            <v>12.87</v>
          </cell>
        </row>
        <row r="2909">
          <cell r="A2909">
            <v>85769</v>
          </cell>
          <cell r="B2909" t="str">
            <v>ADAPT. F0G0 P/CX. D'AGUA CONC. DN 4" (100MM)</v>
          </cell>
          <cell r="C2909" t="str">
            <v>UN</v>
          </cell>
          <cell r="D2909">
            <v>20.77</v>
          </cell>
        </row>
        <row r="2910">
          <cell r="A2910">
            <v>85775</v>
          </cell>
          <cell r="B2910" t="str">
            <v>TUBETE F0G0 P/ HIDROMETRO DN 1/2" (15MM)</v>
          </cell>
          <cell r="C2910" t="str">
            <v>UN</v>
          </cell>
          <cell r="D2910">
            <v>2.5</v>
          </cell>
        </row>
        <row r="2911">
          <cell r="A2911">
            <v>85776</v>
          </cell>
          <cell r="B2911" t="str">
            <v>TUBETE F0G0 P/ HIDROMETRO DN 3/4" (20MM)</v>
          </cell>
          <cell r="C2911" t="str">
            <v>UN</v>
          </cell>
          <cell r="D2911">
            <v>2.85</v>
          </cell>
        </row>
        <row r="2912">
          <cell r="A2912">
            <v>85782</v>
          </cell>
          <cell r="B2912" t="str">
            <v>FLANGE F0G0 P/ HIDRANTE DN 4" (100MM)</v>
          </cell>
          <cell r="C2912" t="str">
            <v>UN</v>
          </cell>
          <cell r="D2912">
            <v>21.48</v>
          </cell>
        </row>
        <row r="2913">
          <cell r="A2913">
            <v>85783</v>
          </cell>
          <cell r="B2913" t="str">
            <v>TUBO F0G0 DN 1/2" (15MM) L= 0,10 M</v>
          </cell>
          <cell r="C2913" t="str">
            <v>UN</v>
          </cell>
          <cell r="D2913">
            <v>0.34</v>
          </cell>
        </row>
        <row r="2914">
          <cell r="A2914">
            <v>85784</v>
          </cell>
          <cell r="B2914" t="str">
            <v>TUBO F0G0 DN 1/2" (15MM) L= 0,25 M</v>
          </cell>
          <cell r="C2914" t="str">
            <v>UN</v>
          </cell>
          <cell r="D2914">
            <v>0.84</v>
          </cell>
        </row>
        <row r="2915">
          <cell r="A2915">
            <v>85785</v>
          </cell>
          <cell r="B2915" t="str">
            <v>TUBO F0G0 DN 1/2" (15MM) L= 0,50 M</v>
          </cell>
          <cell r="C2915" t="str">
            <v>UN</v>
          </cell>
          <cell r="D2915">
            <v>1.69</v>
          </cell>
        </row>
        <row r="2916">
          <cell r="A2916">
            <v>85786</v>
          </cell>
          <cell r="B2916" t="str">
            <v>TUBO F0G0 DN 1/2" (15MM) L= 0,75 M</v>
          </cell>
          <cell r="C2916" t="str">
            <v>UN</v>
          </cell>
          <cell r="D2916">
            <v>2.54</v>
          </cell>
        </row>
        <row r="2917">
          <cell r="A2917">
            <v>85787</v>
          </cell>
          <cell r="B2917" t="str">
            <v>TUBO F0G0 DN 1/2" (15MM) L= 1,00 M</v>
          </cell>
          <cell r="C2917" t="str">
            <v>UN</v>
          </cell>
          <cell r="D2917">
            <v>3.38</v>
          </cell>
        </row>
        <row r="2918">
          <cell r="A2918">
            <v>85788</v>
          </cell>
          <cell r="B2918" t="str">
            <v>TUBO F0G0 DN 1/2" (15MM) L= 1,25 M</v>
          </cell>
          <cell r="C2918" t="str">
            <v>UN</v>
          </cell>
          <cell r="D2918">
            <v>4.2300000000000004</v>
          </cell>
        </row>
        <row r="2919">
          <cell r="A2919">
            <v>85789</v>
          </cell>
          <cell r="B2919" t="str">
            <v>TUBO F0G0 DN 1/2" (15MM) L= 1,50 M</v>
          </cell>
          <cell r="C2919" t="str">
            <v>UN</v>
          </cell>
          <cell r="D2919">
            <v>5.07</v>
          </cell>
        </row>
        <row r="2920">
          <cell r="A2920">
            <v>85790</v>
          </cell>
          <cell r="B2920" t="str">
            <v>TUBO F0G0 DN 1/2" (15MM) L= 1,75 M</v>
          </cell>
          <cell r="C2920" t="str">
            <v>UN</v>
          </cell>
          <cell r="D2920">
            <v>5.93</v>
          </cell>
        </row>
        <row r="2921">
          <cell r="A2921">
            <v>85791</v>
          </cell>
          <cell r="B2921" t="str">
            <v>TUBO F0G0 DN 1/2" (15MM) L= 2,00 M</v>
          </cell>
          <cell r="C2921" t="str">
            <v>UN</v>
          </cell>
          <cell r="D2921">
            <v>6.77</v>
          </cell>
        </row>
        <row r="2922">
          <cell r="A2922">
            <v>85792</v>
          </cell>
          <cell r="B2922" t="str">
            <v>TUBO F0G0 DN 1/2" (15MM) L= 2,25 M</v>
          </cell>
          <cell r="C2922" t="str">
            <v>UN</v>
          </cell>
          <cell r="D2922">
            <v>7.61</v>
          </cell>
        </row>
        <row r="2923">
          <cell r="A2923">
            <v>85793</v>
          </cell>
          <cell r="B2923" t="str">
            <v>TUBO F0G0 DN 1/2" (15MM) L= 2,50 M</v>
          </cell>
          <cell r="C2923" t="str">
            <v>UN</v>
          </cell>
          <cell r="D2923">
            <v>8.4700000000000006</v>
          </cell>
        </row>
        <row r="2924">
          <cell r="A2924">
            <v>85794</v>
          </cell>
          <cell r="B2924" t="str">
            <v>TUBO F0G0 DN 1/2" (15MM) L= 2,75 M</v>
          </cell>
          <cell r="C2924" t="str">
            <v>UN</v>
          </cell>
          <cell r="D2924">
            <v>9.32</v>
          </cell>
        </row>
        <row r="2925">
          <cell r="A2925">
            <v>85795</v>
          </cell>
          <cell r="B2925" t="str">
            <v>TUBO F0G0 DN 1/2" (15MM) L= 3,00 M</v>
          </cell>
          <cell r="C2925" t="str">
            <v>UN</v>
          </cell>
          <cell r="D2925">
            <v>10.16</v>
          </cell>
        </row>
        <row r="2926">
          <cell r="A2926">
            <v>85796</v>
          </cell>
          <cell r="B2926" t="str">
            <v>TUBO F0G0 DN 3/4" (20MM) L= 0,10 M</v>
          </cell>
          <cell r="C2926" t="str">
            <v>UN</v>
          </cell>
          <cell r="D2926">
            <v>0.44</v>
          </cell>
        </row>
        <row r="2927">
          <cell r="A2927">
            <v>85797</v>
          </cell>
          <cell r="B2927" t="str">
            <v>TUBO F0G0 DN 3/4" (20MM) L= 0,25 M</v>
          </cell>
          <cell r="C2927" t="str">
            <v>UN</v>
          </cell>
          <cell r="D2927">
            <v>1.08</v>
          </cell>
        </row>
        <row r="2928">
          <cell r="A2928">
            <v>85798</v>
          </cell>
          <cell r="B2928" t="str">
            <v>TUBO F0G0 DN 3/4" (20MM) L= 0,50 M</v>
          </cell>
          <cell r="C2928" t="str">
            <v>UN</v>
          </cell>
          <cell r="D2928">
            <v>2.1800000000000002</v>
          </cell>
        </row>
        <row r="2929">
          <cell r="A2929">
            <v>85799</v>
          </cell>
          <cell r="B2929" t="str">
            <v>TUBO F0G0 DN 3/4" (20MM) L= 0,75 M</v>
          </cell>
          <cell r="C2929" t="str">
            <v>UN</v>
          </cell>
          <cell r="D2929">
            <v>3.26</v>
          </cell>
        </row>
        <row r="2930">
          <cell r="A2930">
            <v>85801</v>
          </cell>
          <cell r="B2930" t="str">
            <v>TUBO F0G0 DN 3/4" (20MM) L= 1,00 M</v>
          </cell>
          <cell r="C2930" t="str">
            <v>UN</v>
          </cell>
          <cell r="D2930">
            <v>4.3499999999999996</v>
          </cell>
        </row>
        <row r="2931">
          <cell r="A2931">
            <v>85802</v>
          </cell>
          <cell r="B2931" t="str">
            <v>TUBO F0G0 DN 3/4" (20MM) L= 1,25 M</v>
          </cell>
          <cell r="C2931" t="str">
            <v>UN</v>
          </cell>
          <cell r="D2931">
            <v>5.43</v>
          </cell>
        </row>
        <row r="2932">
          <cell r="A2932">
            <v>85803</v>
          </cell>
          <cell r="B2932" t="str">
            <v>TUBO F0G0 DN 3/4" (20MM) L= 1,50 M</v>
          </cell>
          <cell r="C2932" t="str">
            <v>UN</v>
          </cell>
          <cell r="D2932">
            <v>6.53</v>
          </cell>
        </row>
        <row r="2933">
          <cell r="A2933">
            <v>85804</v>
          </cell>
          <cell r="B2933" t="str">
            <v>TUBO F0G0 DN 3/4" (20MM) L= 1,75 M</v>
          </cell>
          <cell r="C2933" t="str">
            <v>UN</v>
          </cell>
          <cell r="D2933">
            <v>7.6</v>
          </cell>
        </row>
        <row r="2934">
          <cell r="A2934">
            <v>85805</v>
          </cell>
          <cell r="B2934" t="str">
            <v>TUBO F0G0 DN 3/4" (20MM) L= 2,00 M</v>
          </cell>
          <cell r="C2934" t="str">
            <v>UN</v>
          </cell>
          <cell r="D2934">
            <v>8.69</v>
          </cell>
        </row>
        <row r="2935">
          <cell r="A2935">
            <v>85806</v>
          </cell>
          <cell r="B2935" t="str">
            <v>TUBO F0G0 DN 3/4" (20MM) L= 2,25 M</v>
          </cell>
          <cell r="C2935" t="str">
            <v>UN</v>
          </cell>
          <cell r="D2935">
            <v>9.7799999999999994</v>
          </cell>
        </row>
        <row r="2936">
          <cell r="A2936">
            <v>85807</v>
          </cell>
          <cell r="B2936" t="str">
            <v>TUBO F0G0 DN 3/4" (20MM) L= 2,50 M</v>
          </cell>
          <cell r="C2936" t="str">
            <v>UN</v>
          </cell>
          <cell r="D2936">
            <v>10.87</v>
          </cell>
        </row>
        <row r="2937">
          <cell r="A2937">
            <v>85808</v>
          </cell>
          <cell r="B2937" t="str">
            <v>TUBO F0G0 DN 3/4" (20MM) L= 2,75 M</v>
          </cell>
          <cell r="C2937" t="str">
            <v>UN</v>
          </cell>
          <cell r="D2937">
            <v>11.95</v>
          </cell>
        </row>
        <row r="2938">
          <cell r="A2938">
            <v>85809</v>
          </cell>
          <cell r="B2938" t="str">
            <v>TUBO F0G0 DN 3/4" (20MM) L= 3,00 M</v>
          </cell>
          <cell r="C2938" t="str">
            <v>UN</v>
          </cell>
          <cell r="D2938">
            <v>13.04</v>
          </cell>
        </row>
        <row r="2939">
          <cell r="A2939">
            <v>85810</v>
          </cell>
          <cell r="B2939" t="str">
            <v>TUBO F0G0 DN 1" (25MM) L= 0,10 M</v>
          </cell>
          <cell r="C2939" t="str">
            <v>UN</v>
          </cell>
          <cell r="D2939">
            <v>0.61</v>
          </cell>
        </row>
        <row r="2940">
          <cell r="A2940">
            <v>85811</v>
          </cell>
          <cell r="B2940" t="str">
            <v>TUBO F0G0 DN 1" (25MM) L= 0,25 M</v>
          </cell>
          <cell r="C2940" t="str">
            <v>UN</v>
          </cell>
          <cell r="D2940">
            <v>1.54</v>
          </cell>
        </row>
        <row r="2941">
          <cell r="A2941">
            <v>85812</v>
          </cell>
          <cell r="B2941" t="str">
            <v>TUBO F0G0 DN 1" (25MM) L= 0,50 M</v>
          </cell>
          <cell r="C2941" t="str">
            <v>UN</v>
          </cell>
          <cell r="D2941">
            <v>3.07</v>
          </cell>
        </row>
        <row r="2942">
          <cell r="A2942">
            <v>85813</v>
          </cell>
          <cell r="B2942" t="str">
            <v>TUBO F0G0 DN 1" (25MM) L= 0,75 M</v>
          </cell>
          <cell r="C2942" t="str">
            <v>UN</v>
          </cell>
          <cell r="D2942">
            <v>4.6100000000000003</v>
          </cell>
        </row>
        <row r="2943">
          <cell r="A2943">
            <v>85814</v>
          </cell>
          <cell r="B2943" t="str">
            <v>TUBO F0G0 DN 1" (25MM) L= 1,00 M</v>
          </cell>
          <cell r="C2943" t="str">
            <v>UN</v>
          </cell>
          <cell r="D2943">
            <v>6.13</v>
          </cell>
        </row>
        <row r="2944">
          <cell r="A2944">
            <v>85815</v>
          </cell>
          <cell r="B2944" t="str">
            <v>TUBO F0G0 DN 1" (25MM) L= 1,25 M</v>
          </cell>
          <cell r="C2944" t="str">
            <v>UN</v>
          </cell>
          <cell r="D2944">
            <v>7.67</v>
          </cell>
        </row>
        <row r="2945">
          <cell r="A2945">
            <v>85816</v>
          </cell>
          <cell r="B2945" t="str">
            <v>TUBO F0G0 DN 1" (25MM) L= 1,50 M</v>
          </cell>
          <cell r="C2945" t="str">
            <v>UN</v>
          </cell>
          <cell r="D2945">
            <v>9.1999999999999993</v>
          </cell>
        </row>
        <row r="2946">
          <cell r="A2946">
            <v>85817</v>
          </cell>
          <cell r="B2946" t="str">
            <v>TUBO F0G0 DN 1" (25MM) L= 1,75 M</v>
          </cell>
          <cell r="C2946" t="str">
            <v>UN</v>
          </cell>
          <cell r="D2946">
            <v>10.74</v>
          </cell>
        </row>
        <row r="2947">
          <cell r="A2947">
            <v>85818</v>
          </cell>
          <cell r="B2947" t="str">
            <v>TUBO F0G0 DN 1" (25MM) L= 2,00 M</v>
          </cell>
          <cell r="C2947" t="str">
            <v>UN</v>
          </cell>
          <cell r="D2947">
            <v>12.27</v>
          </cell>
        </row>
        <row r="2948">
          <cell r="A2948">
            <v>85819</v>
          </cell>
          <cell r="B2948" t="str">
            <v>TUBO F0G0 DN 1" (25MM) L= 2,25 M</v>
          </cell>
          <cell r="C2948" t="str">
            <v>UN</v>
          </cell>
          <cell r="D2948">
            <v>13.81</v>
          </cell>
        </row>
        <row r="2949">
          <cell r="A2949">
            <v>85820</v>
          </cell>
          <cell r="B2949" t="str">
            <v>TUBO F0G0 DN 1" (25MM) L= 2,50 M</v>
          </cell>
          <cell r="C2949" t="str">
            <v>UN</v>
          </cell>
          <cell r="D2949">
            <v>15.43</v>
          </cell>
        </row>
        <row r="2950">
          <cell r="A2950">
            <v>85821</v>
          </cell>
          <cell r="B2950" t="str">
            <v>TUBO F0G0 DN 1" (25MM) L= 2,75 M</v>
          </cell>
          <cell r="C2950" t="str">
            <v>UN</v>
          </cell>
          <cell r="D2950">
            <v>16.88</v>
          </cell>
        </row>
        <row r="2951">
          <cell r="A2951">
            <v>85822</v>
          </cell>
          <cell r="B2951" t="str">
            <v>TUBO F0G0 DN 1" (25MM) L= 3,00 M</v>
          </cell>
          <cell r="C2951" t="str">
            <v>UN</v>
          </cell>
          <cell r="D2951">
            <v>18.399999999999999</v>
          </cell>
        </row>
        <row r="2952">
          <cell r="A2952">
            <v>85823</v>
          </cell>
          <cell r="B2952" t="str">
            <v>TUBO F0G0 DN 1 1/4" (32MM) L= 0,10 M</v>
          </cell>
          <cell r="C2952" t="str">
            <v>UN</v>
          </cell>
          <cell r="D2952">
            <v>0.79</v>
          </cell>
        </row>
        <row r="2953">
          <cell r="A2953">
            <v>85824</v>
          </cell>
          <cell r="B2953" t="str">
            <v>TUBO F0G0 DN 1 1/4" (32MM) L= 0,25 M</v>
          </cell>
          <cell r="C2953" t="str">
            <v>UN</v>
          </cell>
          <cell r="D2953">
            <v>1.97</v>
          </cell>
        </row>
        <row r="2954">
          <cell r="A2954">
            <v>85825</v>
          </cell>
          <cell r="B2954" t="str">
            <v>TUBO F0G0 DN 1 1/4" (32MM) L= 0,50 M</v>
          </cell>
          <cell r="C2954" t="str">
            <v>UN</v>
          </cell>
          <cell r="D2954">
            <v>3.94</v>
          </cell>
        </row>
        <row r="2955">
          <cell r="A2955">
            <v>85826</v>
          </cell>
          <cell r="B2955" t="str">
            <v>TUBO F0G0 DN 1 1/4" (32MM) L= 0,75 M</v>
          </cell>
          <cell r="C2955" t="str">
            <v>UN</v>
          </cell>
          <cell r="D2955">
            <v>5.91</v>
          </cell>
        </row>
        <row r="2956">
          <cell r="A2956">
            <v>85827</v>
          </cell>
          <cell r="B2956" t="str">
            <v>TUBO F0G0 DN 1 1/4" (32MM) L= 1,00 M</v>
          </cell>
          <cell r="C2956" t="str">
            <v>UN</v>
          </cell>
          <cell r="D2956">
            <v>7.88</v>
          </cell>
        </row>
        <row r="2957">
          <cell r="A2957">
            <v>85828</v>
          </cell>
          <cell r="B2957" t="str">
            <v>TUBO F0G0 DN 1 1/4" (32MM) L= 1,25 M</v>
          </cell>
          <cell r="C2957" t="str">
            <v>UN</v>
          </cell>
          <cell r="D2957">
            <v>9.86</v>
          </cell>
        </row>
        <row r="2958">
          <cell r="A2958">
            <v>85829</v>
          </cell>
          <cell r="B2958" t="str">
            <v>TUBO F0G0 DN 1 1/4" (32MM) L= 1,50 M</v>
          </cell>
          <cell r="C2958" t="str">
            <v>UN</v>
          </cell>
          <cell r="D2958">
            <v>11.84</v>
          </cell>
        </row>
        <row r="2959">
          <cell r="A2959">
            <v>85830</v>
          </cell>
          <cell r="B2959" t="str">
            <v>TUBO F0G0 DN 1 1/4" (32MM) L= 1,75 M</v>
          </cell>
          <cell r="C2959" t="str">
            <v>UN</v>
          </cell>
          <cell r="D2959">
            <v>13.8</v>
          </cell>
        </row>
        <row r="2960">
          <cell r="A2960">
            <v>85831</v>
          </cell>
          <cell r="B2960" t="str">
            <v>TUBO F0G0 DN 1 1/4" (32MM) L= 2,00 M</v>
          </cell>
          <cell r="C2960" t="str">
            <v>UN</v>
          </cell>
          <cell r="D2960">
            <v>15.8</v>
          </cell>
        </row>
        <row r="2961">
          <cell r="A2961">
            <v>85832</v>
          </cell>
          <cell r="B2961" t="str">
            <v>TUBO F0G0 DN 1 1/4" (32MM) L= 2,25 M</v>
          </cell>
          <cell r="C2961" t="str">
            <v>UN</v>
          </cell>
          <cell r="D2961">
            <v>17.739999999999998</v>
          </cell>
        </row>
        <row r="2962">
          <cell r="A2962">
            <v>85833</v>
          </cell>
          <cell r="B2962" t="str">
            <v>TUBO F0G0 DN 1 1/4" (32MM) L= 2,50 M</v>
          </cell>
          <cell r="C2962" t="str">
            <v>UN</v>
          </cell>
          <cell r="D2962">
            <v>19.71</v>
          </cell>
        </row>
        <row r="2963">
          <cell r="A2963">
            <v>85834</v>
          </cell>
          <cell r="B2963" t="str">
            <v>TUBO F0G0 DN 1 1/4" (32MM) L= 2,75 M</v>
          </cell>
          <cell r="C2963" t="str">
            <v>UN</v>
          </cell>
          <cell r="D2963">
            <v>21.68</v>
          </cell>
        </row>
        <row r="2964">
          <cell r="A2964">
            <v>85835</v>
          </cell>
          <cell r="B2964" t="str">
            <v>TUBO F0G0 DN 1 1/4" (32MM) L= 3,00 M</v>
          </cell>
          <cell r="C2964" t="str">
            <v>UN</v>
          </cell>
          <cell r="D2964">
            <v>21.68</v>
          </cell>
        </row>
        <row r="2965">
          <cell r="A2965">
            <v>85836</v>
          </cell>
          <cell r="B2965" t="str">
            <v>TUBO F0G0 DN 1 1/2" (40MM) L= 0,10 M</v>
          </cell>
          <cell r="C2965" t="str">
            <v>UN</v>
          </cell>
          <cell r="D2965">
            <v>1.02</v>
          </cell>
        </row>
        <row r="2966">
          <cell r="A2966">
            <v>85837</v>
          </cell>
          <cell r="B2966" t="str">
            <v>TUBO F0G0 DN 1 1/2" (40MM) L= 0,25 M</v>
          </cell>
          <cell r="C2966" t="str">
            <v>UN</v>
          </cell>
          <cell r="D2966">
            <v>2.52</v>
          </cell>
        </row>
        <row r="2967">
          <cell r="A2967">
            <v>85838</v>
          </cell>
          <cell r="B2967" t="str">
            <v>TUBO F0G0 DN 1 1/2" (40MM) L= 0,50 M</v>
          </cell>
          <cell r="C2967" t="str">
            <v>UN</v>
          </cell>
          <cell r="D2967">
            <v>5.05</v>
          </cell>
        </row>
        <row r="2968">
          <cell r="A2968">
            <v>85839</v>
          </cell>
          <cell r="B2968" t="str">
            <v>TUBO F0G0 DN 1 1/2" (40MM) L= 0,75 M</v>
          </cell>
          <cell r="C2968" t="str">
            <v>UN</v>
          </cell>
          <cell r="D2968">
            <v>7.56</v>
          </cell>
        </row>
        <row r="2969">
          <cell r="A2969">
            <v>85840</v>
          </cell>
          <cell r="B2969" t="str">
            <v>TUBO F0G0 DN 1 1/2" (40MM) L= 1,00 M</v>
          </cell>
          <cell r="C2969" t="str">
            <v>UN</v>
          </cell>
          <cell r="D2969">
            <v>10.09</v>
          </cell>
        </row>
        <row r="2970">
          <cell r="A2970">
            <v>85841</v>
          </cell>
          <cell r="B2970" t="str">
            <v>TUBO FOG0 DN 1 1/2" (40MM) L= 1,25 M</v>
          </cell>
          <cell r="C2970" t="str">
            <v>UN</v>
          </cell>
          <cell r="D2970">
            <v>12.62</v>
          </cell>
        </row>
        <row r="2971">
          <cell r="A2971">
            <v>85842</v>
          </cell>
          <cell r="B2971" t="str">
            <v>TUBO F0G0 DN 1 1/2" (40MM) L= 1,50 M</v>
          </cell>
          <cell r="C2971" t="str">
            <v>UN</v>
          </cell>
          <cell r="D2971">
            <v>15.15</v>
          </cell>
        </row>
        <row r="2972">
          <cell r="A2972">
            <v>85843</v>
          </cell>
          <cell r="B2972" t="str">
            <v>TUBO F0G0 DN 1 1/2" (40MM) L= 1,75 M</v>
          </cell>
          <cell r="C2972" t="str">
            <v>UN</v>
          </cell>
          <cell r="D2972">
            <v>18.5</v>
          </cell>
        </row>
        <row r="2973">
          <cell r="A2973">
            <v>85844</v>
          </cell>
          <cell r="B2973" t="str">
            <v>TUBO F0G0 DN 1 1/2" (40MM) L= 2,00 M</v>
          </cell>
          <cell r="C2973" t="str">
            <v>UN</v>
          </cell>
          <cell r="D2973">
            <v>20.190000000000001</v>
          </cell>
        </row>
        <row r="2974">
          <cell r="A2974">
            <v>85845</v>
          </cell>
          <cell r="B2974" t="str">
            <v>TUBO F0G0 DN 1 1/2" (40MM) L= 2,25 M</v>
          </cell>
          <cell r="C2974" t="str">
            <v>UN</v>
          </cell>
          <cell r="D2974">
            <v>22.71</v>
          </cell>
        </row>
        <row r="2975">
          <cell r="A2975">
            <v>85846</v>
          </cell>
          <cell r="B2975" t="str">
            <v>TUBO F0G0 DN 1 1/2" (40MM) L= 2,50 M</v>
          </cell>
          <cell r="C2975" t="str">
            <v>UN</v>
          </cell>
          <cell r="D2975">
            <v>25.23</v>
          </cell>
        </row>
        <row r="2976">
          <cell r="A2976">
            <v>85847</v>
          </cell>
          <cell r="B2976" t="str">
            <v>TUBO F0G0 DN 1 1/2" (40MM) L= 2,75 M</v>
          </cell>
          <cell r="C2976" t="str">
            <v>UN</v>
          </cell>
          <cell r="D2976">
            <v>27.76</v>
          </cell>
        </row>
        <row r="2977">
          <cell r="A2977">
            <v>85848</v>
          </cell>
          <cell r="B2977" t="str">
            <v>TUBO F0G0 DN 1 1/2" (40MM) L= 3,00 M</v>
          </cell>
          <cell r="C2977" t="str">
            <v>UN</v>
          </cell>
          <cell r="D2977">
            <v>30.28</v>
          </cell>
        </row>
        <row r="2978">
          <cell r="A2978">
            <v>85849</v>
          </cell>
          <cell r="B2978" t="str">
            <v>TUBO F0G0 DN 2" (50MM) L= 0,10 M</v>
          </cell>
          <cell r="C2978" t="str">
            <v>UN</v>
          </cell>
          <cell r="D2978">
            <v>1.24</v>
          </cell>
        </row>
        <row r="2979">
          <cell r="A2979">
            <v>85850</v>
          </cell>
          <cell r="B2979" t="str">
            <v>TUBO F0G0 DN 2" (50MM) L= 0,25 M</v>
          </cell>
          <cell r="C2979" t="str">
            <v>UN</v>
          </cell>
          <cell r="D2979">
            <v>3.12</v>
          </cell>
        </row>
        <row r="2980">
          <cell r="A2980">
            <v>85851</v>
          </cell>
          <cell r="B2980" t="str">
            <v>TUBO F0G0 DN 2" (50MM) L= 0,50 M</v>
          </cell>
          <cell r="C2980" t="str">
            <v>UN</v>
          </cell>
          <cell r="D2980">
            <v>6.23</v>
          </cell>
        </row>
        <row r="2981">
          <cell r="A2981">
            <v>85852</v>
          </cell>
          <cell r="B2981" t="str">
            <v>TUBO F0G0 DN 2" (50MM) L= 0,75 M</v>
          </cell>
          <cell r="C2981" t="str">
            <v>UN</v>
          </cell>
          <cell r="D2981">
            <v>9.36</v>
          </cell>
        </row>
        <row r="2982">
          <cell r="A2982">
            <v>85853</v>
          </cell>
          <cell r="B2982" t="str">
            <v>TUBO F0G0 DN 2" (50MM) L= 1,00 M</v>
          </cell>
          <cell r="C2982" t="str">
            <v>UN</v>
          </cell>
          <cell r="D2982">
            <v>12.46</v>
          </cell>
        </row>
        <row r="2983">
          <cell r="A2983">
            <v>85854</v>
          </cell>
          <cell r="B2983" t="str">
            <v>TUBO F0G0 DN 2" (50MM) L= 1,25 M</v>
          </cell>
          <cell r="C2983" t="str">
            <v>UN</v>
          </cell>
          <cell r="D2983">
            <v>15.58</v>
          </cell>
        </row>
        <row r="2984">
          <cell r="A2984">
            <v>85855</v>
          </cell>
          <cell r="B2984" t="str">
            <v>TUBO F0G0 DN 2" (50MM) L= 1,50 M</v>
          </cell>
          <cell r="C2984" t="str">
            <v>UN</v>
          </cell>
          <cell r="D2984">
            <v>18.7</v>
          </cell>
        </row>
        <row r="2985">
          <cell r="A2985">
            <v>85856</v>
          </cell>
          <cell r="B2985" t="str">
            <v>TUBO F0G0 DN 2" (50MM) L= 1,75 M</v>
          </cell>
          <cell r="C2985" t="str">
            <v>UN</v>
          </cell>
          <cell r="D2985">
            <v>21.82</v>
          </cell>
        </row>
        <row r="2986">
          <cell r="A2986">
            <v>85857</v>
          </cell>
          <cell r="B2986" t="str">
            <v>TUBO F0G0 DN 2" (50MM) L= 2,00 M</v>
          </cell>
          <cell r="C2986" t="str">
            <v>UN</v>
          </cell>
          <cell r="D2986">
            <v>24.94</v>
          </cell>
        </row>
        <row r="2987">
          <cell r="A2987">
            <v>85858</v>
          </cell>
          <cell r="B2987" t="str">
            <v>TUBO F0G0 DN 2" (50MM) L= 2,25 M</v>
          </cell>
          <cell r="C2987" t="str">
            <v>UN</v>
          </cell>
          <cell r="D2987">
            <v>28.05</v>
          </cell>
        </row>
        <row r="2988">
          <cell r="A2988">
            <v>85859</v>
          </cell>
          <cell r="B2988" t="str">
            <v>TUBO F0G0 DN 2" (50MM) L= 2,50 M</v>
          </cell>
          <cell r="C2988" t="str">
            <v>UN</v>
          </cell>
          <cell r="D2988">
            <v>31.17</v>
          </cell>
        </row>
        <row r="2989">
          <cell r="A2989">
            <v>85860</v>
          </cell>
          <cell r="B2989" t="str">
            <v>TUBO F0G0 DN 2" (50MM) L= 2,75 M</v>
          </cell>
          <cell r="C2989" t="str">
            <v>UN</v>
          </cell>
          <cell r="D2989">
            <v>34.29</v>
          </cell>
        </row>
        <row r="2990">
          <cell r="A2990">
            <v>85861</v>
          </cell>
          <cell r="B2990" t="str">
            <v>TUBO F0G0 DN 2" (50MM) L= 3,00 M</v>
          </cell>
          <cell r="C2990" t="str">
            <v>UN</v>
          </cell>
          <cell r="D2990">
            <v>37.4</v>
          </cell>
        </row>
        <row r="2991">
          <cell r="A2991">
            <v>85862</v>
          </cell>
          <cell r="B2991" t="str">
            <v>TUBO F0G0 DN 2 1/2" (65MM) L= 0,10 M</v>
          </cell>
          <cell r="C2991" t="str">
            <v>UN</v>
          </cell>
          <cell r="D2991">
            <v>1.75</v>
          </cell>
        </row>
        <row r="2992">
          <cell r="A2992">
            <v>85863</v>
          </cell>
          <cell r="B2992" t="str">
            <v>TUBO F0G0 DN 2 1/2" (65MM) L= 0,25 M</v>
          </cell>
          <cell r="C2992" t="str">
            <v>UN</v>
          </cell>
          <cell r="D2992">
            <v>4.41</v>
          </cell>
        </row>
        <row r="2993">
          <cell r="A2993">
            <v>85864</v>
          </cell>
          <cell r="B2993" t="str">
            <v>TUBO F0G0 DN 2 1/2" (65MM) L= 0,50 M</v>
          </cell>
          <cell r="C2993" t="str">
            <v>UN</v>
          </cell>
          <cell r="D2993">
            <v>8.8000000000000007</v>
          </cell>
        </row>
        <row r="2994">
          <cell r="A2994">
            <v>85865</v>
          </cell>
          <cell r="B2994" t="str">
            <v>TUBO F0G0 DN 2 1/2" (65MM) L= 0,75 M</v>
          </cell>
          <cell r="C2994" t="str">
            <v>UN</v>
          </cell>
          <cell r="D2994">
            <v>13.21</v>
          </cell>
        </row>
        <row r="2995">
          <cell r="A2995">
            <v>85866</v>
          </cell>
          <cell r="B2995" t="str">
            <v>TUBO F0G0 DN 2 1/2" (65MM) L= 1,00 M</v>
          </cell>
          <cell r="C2995" t="str">
            <v>UN</v>
          </cell>
          <cell r="D2995">
            <v>17.600000000000001</v>
          </cell>
        </row>
        <row r="2996">
          <cell r="A2996">
            <v>85867</v>
          </cell>
          <cell r="B2996" t="str">
            <v>TUBO F0G0 DN 2 1/2" (65MM) L= 1,25 M</v>
          </cell>
          <cell r="C2996" t="str">
            <v>UN</v>
          </cell>
          <cell r="D2996">
            <v>21.83</v>
          </cell>
        </row>
        <row r="2997">
          <cell r="A2997">
            <v>85868</v>
          </cell>
          <cell r="B2997" t="str">
            <v>TUBO F0G0 DN 2 1/2" (65MM) L= 1,50 M</v>
          </cell>
          <cell r="C2997" t="str">
            <v>UN</v>
          </cell>
          <cell r="D2997">
            <v>26.4</v>
          </cell>
        </row>
        <row r="2998">
          <cell r="A2998">
            <v>85869</v>
          </cell>
          <cell r="B2998" t="str">
            <v>TUBO F0G0 DN 2 1/2" (65MM) L= 1,75 M</v>
          </cell>
          <cell r="C2998" t="str">
            <v>UN</v>
          </cell>
          <cell r="D2998">
            <v>30.81</v>
          </cell>
        </row>
        <row r="2999">
          <cell r="A2999">
            <v>85870</v>
          </cell>
          <cell r="B2999" t="str">
            <v>TUBO F0G0 DN 2 1/2" (65MM) L= 2,00 M</v>
          </cell>
          <cell r="C2999" t="str">
            <v>UN</v>
          </cell>
          <cell r="D2999">
            <v>35.200000000000003</v>
          </cell>
        </row>
        <row r="3000">
          <cell r="A3000">
            <v>85871</v>
          </cell>
          <cell r="B3000" t="str">
            <v>TUBO F0G0 DN 2 1/2" (65MM) L= 2,25 M</v>
          </cell>
          <cell r="C3000" t="str">
            <v>UN</v>
          </cell>
          <cell r="D3000">
            <v>39.61</v>
          </cell>
        </row>
        <row r="3001">
          <cell r="A3001">
            <v>85872</v>
          </cell>
          <cell r="B3001" t="str">
            <v>TUBO F0G0 DN 2 1/2" (65MM) L= 2,50 M</v>
          </cell>
          <cell r="C3001" t="str">
            <v>UN</v>
          </cell>
          <cell r="D3001">
            <v>44.01</v>
          </cell>
        </row>
        <row r="3002">
          <cell r="A3002">
            <v>85873</v>
          </cell>
          <cell r="B3002" t="str">
            <v>TUBO F0G0 DN 2 1/2" (65MM) L= 2,75 M</v>
          </cell>
          <cell r="C3002" t="str">
            <v>UN</v>
          </cell>
          <cell r="D3002">
            <v>48.42</v>
          </cell>
        </row>
        <row r="3003">
          <cell r="A3003">
            <v>85874</v>
          </cell>
          <cell r="B3003" t="str">
            <v>TUBO F0G0 DN 2 1/2" (65MM) L= 3,00 M</v>
          </cell>
          <cell r="C3003" t="str">
            <v>UN</v>
          </cell>
          <cell r="D3003">
            <v>52.8</v>
          </cell>
        </row>
        <row r="3004">
          <cell r="A3004">
            <v>85875</v>
          </cell>
          <cell r="B3004" t="str">
            <v>TUBO F0G0 DN 3" (80MM) L= 0,10 M</v>
          </cell>
          <cell r="C3004" t="str">
            <v>UN</v>
          </cell>
          <cell r="D3004">
            <v>2.04</v>
          </cell>
        </row>
        <row r="3005">
          <cell r="A3005">
            <v>85876</v>
          </cell>
          <cell r="B3005" t="str">
            <v>TUBO F0G0 DN 3" (80MM) L= 0,25 M</v>
          </cell>
          <cell r="C3005" t="str">
            <v>UN</v>
          </cell>
          <cell r="D3005">
            <v>5.1100000000000003</v>
          </cell>
        </row>
        <row r="3006">
          <cell r="A3006">
            <v>85877</v>
          </cell>
          <cell r="B3006" t="str">
            <v>TUBO F0G0 DN 3' (80MM) L= 0,50 M</v>
          </cell>
          <cell r="C3006" t="str">
            <v>UN</v>
          </cell>
          <cell r="D3006">
            <v>10.24</v>
          </cell>
        </row>
        <row r="3007">
          <cell r="A3007">
            <v>85878</v>
          </cell>
          <cell r="B3007" t="str">
            <v>TUBO F0G0 DN 3" (80MM) L= 0,75 M</v>
          </cell>
          <cell r="C3007" t="str">
            <v>UN</v>
          </cell>
          <cell r="D3007">
            <v>15.35</v>
          </cell>
        </row>
        <row r="3008">
          <cell r="A3008">
            <v>85879</v>
          </cell>
          <cell r="B3008" t="str">
            <v>TUBO F0G0 DN 3" (80MM) L= 1,00 M</v>
          </cell>
          <cell r="C3008" t="str">
            <v>UN</v>
          </cell>
          <cell r="D3008">
            <v>20.47</v>
          </cell>
        </row>
        <row r="3009">
          <cell r="A3009">
            <v>85880</v>
          </cell>
          <cell r="B3009" t="str">
            <v>TUBO F0G0 DN 3" (80MM) L= 1,25 M</v>
          </cell>
          <cell r="C3009" t="str">
            <v>UN</v>
          </cell>
          <cell r="D3009">
            <v>25.59</v>
          </cell>
        </row>
        <row r="3010">
          <cell r="A3010">
            <v>85881</v>
          </cell>
          <cell r="B3010" t="str">
            <v>TUBO F0G0 DN 3" (80MM) L= 1,50 M</v>
          </cell>
          <cell r="C3010" t="str">
            <v>UN</v>
          </cell>
          <cell r="D3010">
            <v>30.71</v>
          </cell>
        </row>
        <row r="3011">
          <cell r="A3011">
            <v>85882</v>
          </cell>
          <cell r="B3011" t="str">
            <v>TUBO F0G0 DN 3" (80MM) L= 1,75 M</v>
          </cell>
          <cell r="C3011" t="str">
            <v>UN</v>
          </cell>
          <cell r="D3011">
            <v>35.83</v>
          </cell>
        </row>
        <row r="3012">
          <cell r="A3012">
            <v>85883</v>
          </cell>
          <cell r="B3012" t="str">
            <v>TUBO F0G0 DN 3" (80MM) L= 2,00 M</v>
          </cell>
          <cell r="C3012" t="str">
            <v>UN</v>
          </cell>
          <cell r="D3012">
            <v>40.96</v>
          </cell>
        </row>
        <row r="3013">
          <cell r="A3013">
            <v>85884</v>
          </cell>
          <cell r="B3013" t="str">
            <v>TUBO F0G0 DN 3" (80MM) L= 2,25 M</v>
          </cell>
          <cell r="C3013" t="str">
            <v>UN</v>
          </cell>
          <cell r="D3013">
            <v>46.07</v>
          </cell>
        </row>
        <row r="3014">
          <cell r="A3014">
            <v>85885</v>
          </cell>
          <cell r="B3014" t="str">
            <v>TUBO F0G0 DN 3" (80MM) L= 2,50 M</v>
          </cell>
          <cell r="C3014" t="str">
            <v>UN</v>
          </cell>
          <cell r="D3014">
            <v>51.19</v>
          </cell>
        </row>
        <row r="3015">
          <cell r="A3015">
            <v>85886</v>
          </cell>
          <cell r="B3015" t="str">
            <v>TUBO F0G0 DN 3" (80MM) L= 2,75 M</v>
          </cell>
          <cell r="C3015" t="str">
            <v>UN</v>
          </cell>
          <cell r="D3015">
            <v>56.31</v>
          </cell>
        </row>
        <row r="3016">
          <cell r="A3016">
            <v>85887</v>
          </cell>
          <cell r="B3016" t="str">
            <v>TUBO F0G0 DN 3" (80MM) L= 3,00 M</v>
          </cell>
          <cell r="C3016" t="str">
            <v>UN</v>
          </cell>
          <cell r="D3016">
            <v>61.43</v>
          </cell>
        </row>
        <row r="3017">
          <cell r="A3017">
            <v>85888</v>
          </cell>
          <cell r="B3017" t="str">
            <v>TUBO F0G0 DN 4" (100MM) L= 0,10 M</v>
          </cell>
          <cell r="C3017" t="str">
            <v>UN</v>
          </cell>
          <cell r="D3017">
            <v>2.92</v>
          </cell>
        </row>
        <row r="3018">
          <cell r="A3018">
            <v>85889</v>
          </cell>
          <cell r="B3018" t="str">
            <v>TUBO F0G0 DN 4" (100MM) L= 0,25 M</v>
          </cell>
          <cell r="C3018" t="str">
            <v>UN</v>
          </cell>
          <cell r="D3018">
            <v>7.29</v>
          </cell>
        </row>
        <row r="3019">
          <cell r="A3019">
            <v>85890</v>
          </cell>
          <cell r="B3019" t="str">
            <v>TUBO F0G0 DN 4" (100MM) L= 0,50 M</v>
          </cell>
          <cell r="C3019" t="str">
            <v>UN</v>
          </cell>
          <cell r="D3019">
            <v>14.6</v>
          </cell>
        </row>
        <row r="3020">
          <cell r="A3020">
            <v>85891</v>
          </cell>
          <cell r="B3020" t="str">
            <v>TUBO F0G0 DN 4" (100MM) L= 0,75 M</v>
          </cell>
          <cell r="C3020" t="str">
            <v>UN</v>
          </cell>
          <cell r="D3020">
            <v>21.89</v>
          </cell>
        </row>
        <row r="3021">
          <cell r="A3021">
            <v>85892</v>
          </cell>
          <cell r="B3021" t="str">
            <v>TUBO F0G0 DN 4" (100MM) L= 1,00 M</v>
          </cell>
          <cell r="C3021" t="str">
            <v>UN</v>
          </cell>
          <cell r="D3021">
            <v>29.18</v>
          </cell>
        </row>
        <row r="3022">
          <cell r="A3022">
            <v>85893</v>
          </cell>
          <cell r="B3022" t="str">
            <v>TUBO F0G0 DN 4" (100MM) L= 1,25 M</v>
          </cell>
          <cell r="C3022" t="str">
            <v>UN</v>
          </cell>
          <cell r="D3022">
            <v>36.479999999999997</v>
          </cell>
        </row>
        <row r="3023">
          <cell r="A3023">
            <v>85894</v>
          </cell>
          <cell r="B3023" t="str">
            <v>TUBO F0G0 DN 4" (100MM) L= 1,50 M</v>
          </cell>
          <cell r="C3023" t="str">
            <v>UN</v>
          </cell>
          <cell r="D3023">
            <v>43.78</v>
          </cell>
        </row>
        <row r="3024">
          <cell r="A3024">
            <v>85895</v>
          </cell>
          <cell r="B3024" t="str">
            <v>TUBO F0G0 DN 4" (100MM) L= 1,75 M</v>
          </cell>
          <cell r="C3024" t="str">
            <v>UN</v>
          </cell>
          <cell r="D3024">
            <v>51.07</v>
          </cell>
        </row>
        <row r="3025">
          <cell r="A3025">
            <v>85896</v>
          </cell>
          <cell r="B3025" t="str">
            <v>TUBO F0G0 DN 4" (100MM) L= 2,00 M</v>
          </cell>
          <cell r="C3025" t="str">
            <v>UN</v>
          </cell>
          <cell r="D3025">
            <v>58.37</v>
          </cell>
        </row>
        <row r="3026">
          <cell r="A3026">
            <v>85897</v>
          </cell>
          <cell r="B3026" t="str">
            <v>TUBO F0G0 DN 4" (100MM) L= 2,25 M</v>
          </cell>
          <cell r="C3026" t="str">
            <v>UN</v>
          </cell>
          <cell r="D3026">
            <v>65.66</v>
          </cell>
        </row>
        <row r="3027">
          <cell r="A3027">
            <v>85898</v>
          </cell>
          <cell r="B3027" t="str">
            <v>TUBO F0G0 DN 4" (100MM) L= 2,50 M</v>
          </cell>
          <cell r="C3027" t="str">
            <v>UN</v>
          </cell>
          <cell r="D3027">
            <v>72.959999999999994</v>
          </cell>
        </row>
        <row r="3028">
          <cell r="A3028">
            <v>85899</v>
          </cell>
          <cell r="B3028" t="str">
            <v>TUBO F0G0 DN 4" (100MM) L= 2,75 M</v>
          </cell>
          <cell r="C3028" t="str">
            <v>UN</v>
          </cell>
          <cell r="D3028">
            <v>80.25</v>
          </cell>
        </row>
        <row r="3029">
          <cell r="A3029">
            <v>85901</v>
          </cell>
          <cell r="B3029" t="str">
            <v>TUBO F0G0 DN 4" (100MM) L= 3,00 M</v>
          </cell>
          <cell r="C3029" t="str">
            <v>UN</v>
          </cell>
          <cell r="D3029">
            <v>87.55</v>
          </cell>
        </row>
        <row r="3030">
          <cell r="A3030">
            <v>85902</v>
          </cell>
          <cell r="B3030" t="str">
            <v>TUBO F0G0 DN 5" (125MM) L= 0,10 M</v>
          </cell>
          <cell r="C3030" t="str">
            <v>UN</v>
          </cell>
          <cell r="D3030">
            <v>5.65</v>
          </cell>
        </row>
        <row r="3031">
          <cell r="A3031">
            <v>85903</v>
          </cell>
          <cell r="B3031" t="str">
            <v>TUBO F0G0 DN 5" (125MM) L= 0,25 M</v>
          </cell>
          <cell r="C3031" t="str">
            <v>UN</v>
          </cell>
          <cell r="D3031">
            <v>14.13</v>
          </cell>
        </row>
        <row r="3032">
          <cell r="A3032">
            <v>85904</v>
          </cell>
          <cell r="B3032" t="str">
            <v>TUBO F0G0 DN 5" (125MM) L= 0,50 M</v>
          </cell>
          <cell r="C3032" t="str">
            <v>UN</v>
          </cell>
          <cell r="D3032">
            <v>28.26</v>
          </cell>
        </row>
        <row r="3033">
          <cell r="A3033">
            <v>85905</v>
          </cell>
          <cell r="B3033" t="str">
            <v>TUBO F0G0 DN 5" (125MM) L= 0,75 M</v>
          </cell>
          <cell r="C3033" t="str">
            <v>UN</v>
          </cell>
          <cell r="D3033">
            <v>42.38</v>
          </cell>
        </row>
        <row r="3034">
          <cell r="A3034">
            <v>85906</v>
          </cell>
          <cell r="B3034" t="str">
            <v>TUBO F0G0 DN 5" (125MM) L= 1,00 M</v>
          </cell>
          <cell r="C3034" t="str">
            <v>UN</v>
          </cell>
          <cell r="D3034">
            <v>56.51</v>
          </cell>
        </row>
        <row r="3035">
          <cell r="A3035">
            <v>85907</v>
          </cell>
          <cell r="B3035" t="str">
            <v>TUBO F0G0 DN 5" (125MM) L= 1,25 M</v>
          </cell>
          <cell r="C3035" t="str">
            <v>UN</v>
          </cell>
          <cell r="D3035">
            <v>70.64</v>
          </cell>
        </row>
        <row r="3036">
          <cell r="A3036">
            <v>85908</v>
          </cell>
          <cell r="B3036" t="str">
            <v>TUBO F0G0 DN 5" (125MM) L= 1,50 M</v>
          </cell>
          <cell r="C3036" t="str">
            <v>UN</v>
          </cell>
          <cell r="D3036">
            <v>84.77</v>
          </cell>
        </row>
        <row r="3037">
          <cell r="A3037">
            <v>85909</v>
          </cell>
          <cell r="B3037" t="str">
            <v>TUBO F0G0 DN 5" (125MM) L= 1,75 M</v>
          </cell>
          <cell r="C3037" t="str">
            <v>UN</v>
          </cell>
          <cell r="D3037">
            <v>98.9</v>
          </cell>
        </row>
        <row r="3038">
          <cell r="A3038">
            <v>85910</v>
          </cell>
          <cell r="B3038" t="str">
            <v>TUBO F0G0 DN 5" (125MM) L= 2,00 M</v>
          </cell>
          <cell r="C3038" t="str">
            <v>UN</v>
          </cell>
          <cell r="D3038">
            <v>113.02</v>
          </cell>
        </row>
        <row r="3039">
          <cell r="A3039">
            <v>85911</v>
          </cell>
          <cell r="B3039" t="str">
            <v>TUBO F0G0 DN 5" (125MM) L= 2,25 M</v>
          </cell>
          <cell r="C3039" t="str">
            <v>UN</v>
          </cell>
          <cell r="D3039">
            <v>127.15</v>
          </cell>
        </row>
        <row r="3040">
          <cell r="A3040">
            <v>85912</v>
          </cell>
          <cell r="B3040" t="str">
            <v>TUBO F0G0 DN 5" (125MM) L= 2,50 M</v>
          </cell>
          <cell r="C3040" t="str">
            <v>UN</v>
          </cell>
          <cell r="D3040">
            <v>141.28</v>
          </cell>
        </row>
        <row r="3041">
          <cell r="A3041">
            <v>85913</v>
          </cell>
          <cell r="B3041" t="str">
            <v>TUBO F0G0 DN 5" (125MM) L= 2,75 M</v>
          </cell>
          <cell r="C3041" t="str">
            <v>UN</v>
          </cell>
          <cell r="D3041">
            <v>155.41999999999999</v>
          </cell>
        </row>
        <row r="3042">
          <cell r="A3042">
            <v>85914</v>
          </cell>
          <cell r="B3042" t="str">
            <v>TUBO F0G0 DN 5" (125MM) L= 3,00 M</v>
          </cell>
          <cell r="C3042" t="str">
            <v>UN</v>
          </cell>
          <cell r="D3042">
            <v>169.55</v>
          </cell>
        </row>
        <row r="3043">
          <cell r="A3043">
            <v>85915</v>
          </cell>
          <cell r="B3043" t="str">
            <v>TUBO F0G0 DN 6" (150MM) L= 0,10 M</v>
          </cell>
          <cell r="C3043" t="str">
            <v>UN</v>
          </cell>
          <cell r="D3043">
            <v>6.7</v>
          </cell>
        </row>
        <row r="3044">
          <cell r="A3044">
            <v>85916</v>
          </cell>
          <cell r="B3044" t="str">
            <v>TUBO F0G0 DN 6" (150MM) L= 0,25 M</v>
          </cell>
          <cell r="C3044" t="str">
            <v>UN</v>
          </cell>
          <cell r="D3044">
            <v>16.75</v>
          </cell>
        </row>
        <row r="3045">
          <cell r="A3045">
            <v>85917</v>
          </cell>
          <cell r="B3045" t="str">
            <v>TUBO F0G0 DN 6" (150MM) L= 0,50 M</v>
          </cell>
          <cell r="C3045" t="str">
            <v>UN</v>
          </cell>
          <cell r="D3045">
            <v>33.51</v>
          </cell>
        </row>
        <row r="3046">
          <cell r="A3046">
            <v>85918</v>
          </cell>
          <cell r="B3046" t="str">
            <v>TUBO F0G0 DN 6" (150MM) L= 0,75 M</v>
          </cell>
          <cell r="C3046" t="str">
            <v>UN</v>
          </cell>
          <cell r="D3046">
            <v>50.26</v>
          </cell>
        </row>
        <row r="3047">
          <cell r="A3047">
            <v>85919</v>
          </cell>
          <cell r="B3047" t="str">
            <v>TUBO F0G0 DN 6" (150MM) L= 1,00 M</v>
          </cell>
          <cell r="C3047" t="str">
            <v>UN</v>
          </cell>
          <cell r="D3047">
            <v>67.010000000000005</v>
          </cell>
        </row>
        <row r="3048">
          <cell r="A3048">
            <v>85920</v>
          </cell>
          <cell r="B3048" t="str">
            <v>TUBO F0G0 DN 6" (150MM) L= 1,25 M</v>
          </cell>
          <cell r="C3048" t="str">
            <v>UN</v>
          </cell>
          <cell r="D3048">
            <v>83.77</v>
          </cell>
        </row>
        <row r="3049">
          <cell r="A3049">
            <v>85921</v>
          </cell>
          <cell r="B3049" t="str">
            <v>TUBO F0G0 DN 6" (150MM) L= 1,50 M</v>
          </cell>
          <cell r="C3049" t="str">
            <v>UN</v>
          </cell>
          <cell r="D3049">
            <v>100.52</v>
          </cell>
        </row>
        <row r="3050">
          <cell r="A3050">
            <v>85922</v>
          </cell>
          <cell r="B3050" t="str">
            <v>TUBO F0G0 DN 6" (150MM) L= 1,75 M</v>
          </cell>
          <cell r="C3050" t="str">
            <v>UN</v>
          </cell>
          <cell r="D3050">
            <v>117.28</v>
          </cell>
        </row>
        <row r="3051">
          <cell r="A3051">
            <v>85923</v>
          </cell>
          <cell r="B3051" t="str">
            <v>TUBO F0G0 DN 6" (150MM) L= 2,00 M</v>
          </cell>
          <cell r="C3051" t="str">
            <v>UN</v>
          </cell>
          <cell r="D3051">
            <v>134.02000000000001</v>
          </cell>
        </row>
        <row r="3052">
          <cell r="A3052">
            <v>85924</v>
          </cell>
          <cell r="B3052" t="str">
            <v>TUBO F0G0 DN 6" (150MM) L= 2,25 M</v>
          </cell>
          <cell r="C3052" t="str">
            <v>UN</v>
          </cell>
          <cell r="D3052">
            <v>150.78</v>
          </cell>
        </row>
        <row r="3053">
          <cell r="A3053">
            <v>85925</v>
          </cell>
          <cell r="B3053" t="str">
            <v>TUBO F0G0 DN 6" (150MM) L= 2,50 M</v>
          </cell>
          <cell r="C3053" t="str">
            <v>UN</v>
          </cell>
          <cell r="D3053">
            <v>167.53</v>
          </cell>
        </row>
        <row r="3054">
          <cell r="A3054">
            <v>85926</v>
          </cell>
          <cell r="B3054" t="str">
            <v>TUBO F0G0 DN 6" (150MM) L= 2,75 M</v>
          </cell>
          <cell r="C3054" t="str">
            <v>UN</v>
          </cell>
          <cell r="D3054">
            <v>184.29</v>
          </cell>
        </row>
        <row r="3055">
          <cell r="A3055">
            <v>85927</v>
          </cell>
          <cell r="B3055" t="str">
            <v>TUBO F0G0 DN 6" (150MM) L= 3,00 M</v>
          </cell>
          <cell r="C3055" t="str">
            <v>UN</v>
          </cell>
          <cell r="D3055">
            <v>201.03</v>
          </cell>
        </row>
        <row r="3056">
          <cell r="A3056">
            <v>85948</v>
          </cell>
          <cell r="B3056" t="str">
            <v>TORNEIRA DE BICO DE LATAO ROSCAVEL DN 1/2" (15MM)</v>
          </cell>
          <cell r="C3056" t="str">
            <v>UN</v>
          </cell>
          <cell r="D3056">
            <v>8</v>
          </cell>
        </row>
        <row r="3057">
          <cell r="A3057">
            <v>85949</v>
          </cell>
          <cell r="B3057" t="str">
            <v>VALV.SOLE.LATAO 2 VIAS NOR.FEC.ROSC.DN 3/4"(20MM)</v>
          </cell>
          <cell r="C3057" t="str">
            <v>UN</v>
          </cell>
          <cell r="D3057">
            <v>235</v>
          </cell>
        </row>
        <row r="3058">
          <cell r="A3058">
            <v>85950</v>
          </cell>
          <cell r="B3058" t="str">
            <v>REGISTRO DE GAVETA DE LATAO DN 1" (32MM)</v>
          </cell>
          <cell r="C3058" t="str">
            <v>UN</v>
          </cell>
          <cell r="D3058">
            <v>12</v>
          </cell>
        </row>
        <row r="3059">
          <cell r="A3059">
            <v>85951</v>
          </cell>
          <cell r="B3059" t="str">
            <v>REGISTRO DE GAVETA DE LATAO DN 2" (50MM)</v>
          </cell>
          <cell r="C3059" t="str">
            <v>UN</v>
          </cell>
          <cell r="D3059">
            <v>30</v>
          </cell>
        </row>
        <row r="3060">
          <cell r="A3060">
            <v>85952</v>
          </cell>
          <cell r="B3060" t="str">
            <v>REGISTRO DE GAVETA DE LATAO DN 3" (80MM)</v>
          </cell>
          <cell r="C3060" t="str">
            <v>UN</v>
          </cell>
          <cell r="D3060">
            <v>102</v>
          </cell>
        </row>
        <row r="3061">
          <cell r="A3061">
            <v>85953</v>
          </cell>
          <cell r="B3061" t="str">
            <v>REGISTRO DE GAVETA DE LATAO DN 3/4" (20 MM)</v>
          </cell>
          <cell r="C3061" t="str">
            <v>UN</v>
          </cell>
          <cell r="D3061">
            <v>9</v>
          </cell>
        </row>
        <row r="3063">
          <cell r="B3063" t="str">
            <v>86000 MATERIAL HIDRAULICO - BRONZE</v>
          </cell>
        </row>
        <row r="3065">
          <cell r="A3065">
            <v>86001</v>
          </cell>
          <cell r="B3065" t="str">
            <v>VALVULA DE GAVETA BRONZE (BRUTO) DN 1/4" (18MM)</v>
          </cell>
          <cell r="C3065" t="str">
            <v>UN</v>
          </cell>
          <cell r="D3065">
            <v>9.8699999999999992</v>
          </cell>
        </row>
        <row r="3066">
          <cell r="A3066">
            <v>86002</v>
          </cell>
          <cell r="B3066" t="str">
            <v>VALVULA DE GAVETA BRONZE (BRUTO) DN 3/8" (10MM)</v>
          </cell>
          <cell r="C3066" t="str">
            <v>UN</v>
          </cell>
          <cell r="D3066">
            <v>9.68</v>
          </cell>
        </row>
        <row r="3067">
          <cell r="A3067">
            <v>86003</v>
          </cell>
          <cell r="B3067" t="str">
            <v>VALVULA DE GAVETA BRONZE (BRUTO) DN 1/2" (15MM)</v>
          </cell>
          <cell r="C3067" t="str">
            <v>UN</v>
          </cell>
          <cell r="D3067">
            <v>6.29</v>
          </cell>
        </row>
        <row r="3068">
          <cell r="A3068">
            <v>86004</v>
          </cell>
          <cell r="B3068" t="str">
            <v>VALVULA DE GAVETA BRONZE (BRUTO) DN 3/4" (20MM)</v>
          </cell>
          <cell r="C3068" t="str">
            <v>UN</v>
          </cell>
          <cell r="D3068">
            <v>7.81</v>
          </cell>
        </row>
        <row r="3069">
          <cell r="A3069">
            <v>86005</v>
          </cell>
          <cell r="B3069" t="str">
            <v>VALVULA DE GAVETA BRONZE (BRUTO) DN 1" (25MM)</v>
          </cell>
          <cell r="C3069" t="str">
            <v>UN</v>
          </cell>
          <cell r="D3069">
            <v>10.18</v>
          </cell>
        </row>
        <row r="3070">
          <cell r="A3070">
            <v>86006</v>
          </cell>
          <cell r="B3070" t="str">
            <v>VALVULA DE GAVETA BRONZE (BRUTO) DN 1 1/4" (32MM)</v>
          </cell>
          <cell r="C3070" t="str">
            <v>UN</v>
          </cell>
          <cell r="D3070">
            <v>13.89</v>
          </cell>
        </row>
        <row r="3071">
          <cell r="A3071">
            <v>86007</v>
          </cell>
          <cell r="B3071" t="str">
            <v>VALVULA DE GAVETA BRONZE (BRUTO) DN 1 1/2" (40MM)</v>
          </cell>
          <cell r="C3071" t="str">
            <v>UN</v>
          </cell>
          <cell r="D3071">
            <v>15.76</v>
          </cell>
        </row>
        <row r="3072">
          <cell r="A3072">
            <v>86008</v>
          </cell>
          <cell r="B3072" t="str">
            <v>VALVULA DE GAVETA BRONZE (BRUTO) DN 2" (50MM)</v>
          </cell>
          <cell r="C3072" t="str">
            <v>UN</v>
          </cell>
          <cell r="D3072">
            <v>24.42</v>
          </cell>
        </row>
        <row r="3073">
          <cell r="A3073">
            <v>86009</v>
          </cell>
          <cell r="B3073" t="str">
            <v>VALVULA DE GAVETA BRONZE (BRUTO) DN 2 1/2" (65MM)</v>
          </cell>
          <cell r="C3073" t="str">
            <v>UN</v>
          </cell>
          <cell r="D3073">
            <v>44.49</v>
          </cell>
        </row>
        <row r="3074">
          <cell r="A3074">
            <v>86010</v>
          </cell>
          <cell r="B3074" t="str">
            <v>VALVULA DE GAVETA BRONZE (BRUTO) DN 3" (80MM)</v>
          </cell>
          <cell r="C3074" t="str">
            <v>UN</v>
          </cell>
          <cell r="D3074">
            <v>59.25</v>
          </cell>
        </row>
        <row r="3075">
          <cell r="A3075">
            <v>86011</v>
          </cell>
          <cell r="B3075" t="str">
            <v>VALVULA DE GAVETA BRONZE (BRUTO) DN 4" (100MM)</v>
          </cell>
          <cell r="C3075" t="str">
            <v>UN</v>
          </cell>
          <cell r="D3075">
            <v>181.95</v>
          </cell>
        </row>
        <row r="3076">
          <cell r="A3076">
            <v>86016</v>
          </cell>
          <cell r="B3076" t="str">
            <v>REG.DE PRESSAO BRONZE C/ACAB.CROM.DN 1/2" (15MM)</v>
          </cell>
          <cell r="C3076" t="str">
            <v>UN</v>
          </cell>
          <cell r="D3076">
            <v>23.25</v>
          </cell>
        </row>
        <row r="3077">
          <cell r="A3077">
            <v>86017</v>
          </cell>
          <cell r="B3077" t="str">
            <v>REG. DE PRESSAO BRONZE C/ACAB.CROM.DN 3/4" (20MM)</v>
          </cell>
          <cell r="C3077" t="str">
            <v>UN</v>
          </cell>
          <cell r="D3077">
            <v>31</v>
          </cell>
        </row>
        <row r="3078">
          <cell r="A3078">
            <v>86018</v>
          </cell>
          <cell r="B3078" t="str">
            <v>REG. DE PRESSAO BRONZE C/ACAB. CROM. DN 1" (25MM)</v>
          </cell>
          <cell r="C3078" t="str">
            <v>UN</v>
          </cell>
          <cell r="D3078">
            <v>38.75</v>
          </cell>
        </row>
        <row r="3079">
          <cell r="A3079">
            <v>86024</v>
          </cell>
          <cell r="B3079" t="str">
            <v>VALV.RET.H.BRONZE ROSCA 150 TP.ROSC.DN 1/4" (8MM)</v>
          </cell>
          <cell r="C3079" t="str">
            <v>UN</v>
          </cell>
          <cell r="D3079">
            <v>14.32</v>
          </cell>
        </row>
        <row r="3080">
          <cell r="A3080">
            <v>86030</v>
          </cell>
          <cell r="B3080" t="str">
            <v>VALV.RET.H.BRONZE ROSCA 150 TP.ROSC.DN 3/8" (10MM)</v>
          </cell>
          <cell r="C3080" t="str">
            <v>UN</v>
          </cell>
          <cell r="D3080">
            <v>15.65</v>
          </cell>
        </row>
        <row r="3081">
          <cell r="A3081">
            <v>86031</v>
          </cell>
          <cell r="B3081" t="str">
            <v>VALV.RET.H.BRONZE ROSCA 150 TP.ROSC.DN 1/2" (15MM)</v>
          </cell>
          <cell r="C3081" t="str">
            <v>UN</v>
          </cell>
          <cell r="D3081">
            <v>20.13</v>
          </cell>
        </row>
        <row r="3082">
          <cell r="A3082">
            <v>86032</v>
          </cell>
          <cell r="B3082" t="str">
            <v>VALV.RET.H.BRONZE ROSCA 150 TP.ROSC.DN 3/4" (20MM)</v>
          </cell>
          <cell r="C3082" t="str">
            <v>UN</v>
          </cell>
          <cell r="D3082">
            <v>24.07</v>
          </cell>
        </row>
        <row r="3083">
          <cell r="A3083">
            <v>86033</v>
          </cell>
          <cell r="B3083" t="str">
            <v>VALV.RET.H.BRONZE ROSCA 150 TP.ROSC.DN 1" (25MM)</v>
          </cell>
          <cell r="C3083" t="str">
            <v>UN</v>
          </cell>
          <cell r="D3083">
            <v>26.59</v>
          </cell>
        </row>
        <row r="3084">
          <cell r="A3084">
            <v>86034</v>
          </cell>
          <cell r="B3084" t="str">
            <v>VALV.RET.H.BZ.ROSCA 150 TP.ROSC.DN 1 1/4" (32MM)</v>
          </cell>
          <cell r="C3084" t="str">
            <v>UN</v>
          </cell>
          <cell r="D3084">
            <v>40.53</v>
          </cell>
        </row>
        <row r="3085">
          <cell r="A3085">
            <v>86035</v>
          </cell>
          <cell r="B3085" t="str">
            <v>VALV.RET.H.BZ.ROSCA 150 TP.ROSC.DN 1 1/2" (40MM)</v>
          </cell>
          <cell r="C3085" t="str">
            <v>UN</v>
          </cell>
          <cell r="D3085">
            <v>49.61</v>
          </cell>
        </row>
        <row r="3086">
          <cell r="A3086">
            <v>86036</v>
          </cell>
          <cell r="B3086" t="str">
            <v>VALV.RET.H.BRONZE ROSCA 150 TP.ROSC.DN 2" (50MM)</v>
          </cell>
          <cell r="C3086" t="str">
            <v>UN</v>
          </cell>
          <cell r="D3086">
            <v>73.900000000000006</v>
          </cell>
        </row>
        <row r="3087">
          <cell r="A3087">
            <v>86037</v>
          </cell>
          <cell r="B3087" t="str">
            <v>VALV.RET.H.BZ.ROSCA 150 TP.ROSC.DN 2 1/2" (65MM)</v>
          </cell>
          <cell r="C3087" t="str">
            <v>UN</v>
          </cell>
          <cell r="D3087">
            <v>113.81</v>
          </cell>
        </row>
        <row r="3088">
          <cell r="A3088">
            <v>86038</v>
          </cell>
          <cell r="B3088" t="str">
            <v>VALV.RET.H.BRONZE ROSCA 150 TP.ROSC.DN 3" (80MM)</v>
          </cell>
          <cell r="C3088" t="str">
            <v>UN</v>
          </cell>
          <cell r="D3088">
            <v>183.35</v>
          </cell>
        </row>
        <row r="3089">
          <cell r="A3089">
            <v>86044</v>
          </cell>
          <cell r="B3089" t="str">
            <v>VALV.GAV.BZ.ROSCA 125 FEC.RAP.D.CONV.DN 1/2"(15MM)</v>
          </cell>
          <cell r="C3089" t="str">
            <v>UN</v>
          </cell>
          <cell r="D3089">
            <v>24.6</v>
          </cell>
        </row>
        <row r="3090">
          <cell r="A3090">
            <v>86050</v>
          </cell>
          <cell r="B3090" t="str">
            <v>VALV.GAV.BZ.ROSCA 125 FEC.RAP.D.CONV.DN 3/4"(20MM)</v>
          </cell>
          <cell r="C3090" t="str">
            <v>UN</v>
          </cell>
          <cell r="D3090">
            <v>27.18</v>
          </cell>
        </row>
        <row r="3091">
          <cell r="A3091">
            <v>86051</v>
          </cell>
          <cell r="B3091" t="str">
            <v>VALV.GAV.BZ.ROSCA 125 FEC.RAP.D.CONV.DN 1" (25MM)</v>
          </cell>
          <cell r="C3091" t="str">
            <v>UN</v>
          </cell>
          <cell r="D3091">
            <v>30.37</v>
          </cell>
        </row>
        <row r="3092">
          <cell r="A3092">
            <v>86052</v>
          </cell>
          <cell r="B3092" t="str">
            <v>VALV.GAV.BZ.RC.125 FEC.RAP.D.CONV.DN 1 1/4" (25MM)</v>
          </cell>
          <cell r="C3092" t="str">
            <v>UN</v>
          </cell>
          <cell r="D3092">
            <v>38.24</v>
          </cell>
        </row>
        <row r="3093">
          <cell r="A3093">
            <v>86053</v>
          </cell>
          <cell r="B3093" t="str">
            <v>VALV.GAV.BZ.RC.125 FEC.RAP.D.CONV.DN 1 1/2" (40MM)</v>
          </cell>
          <cell r="C3093" t="str">
            <v>UN</v>
          </cell>
          <cell r="D3093">
            <v>48.79</v>
          </cell>
        </row>
        <row r="3094">
          <cell r="A3094">
            <v>86054</v>
          </cell>
          <cell r="B3094" t="str">
            <v>VALV.GAV.BZ.ROSCA 125 FEC.D.RAP.CONV.DN 2" (50MM)</v>
          </cell>
          <cell r="C3094" t="str">
            <v>UN</v>
          </cell>
          <cell r="D3094">
            <v>64.61</v>
          </cell>
        </row>
        <row r="3095">
          <cell r="A3095">
            <v>86055</v>
          </cell>
          <cell r="B3095" t="str">
            <v>VALV.GAV.BZ.RC.125 FEC.RAP.D.CONV.DN 2 1/2" (65MM)</v>
          </cell>
          <cell r="C3095" t="str">
            <v>UN</v>
          </cell>
          <cell r="D3095">
            <v>91.57</v>
          </cell>
        </row>
        <row r="3096">
          <cell r="A3096">
            <v>86056</v>
          </cell>
          <cell r="B3096" t="str">
            <v>VALV.GAV.BZ.ROSCA 125 FEC.RAP.D.CONV.DN 3" (80MM)</v>
          </cell>
          <cell r="C3096" t="str">
            <v>UN</v>
          </cell>
          <cell r="D3096">
            <v>101.73</v>
          </cell>
        </row>
        <row r="3097">
          <cell r="A3097">
            <v>86057</v>
          </cell>
          <cell r="B3097" t="str">
            <v>VALV.GAV.BZ.ROSCA 125 FEC.RAP.D.CONV.DN 4" (100MM)</v>
          </cell>
          <cell r="C3097" t="str">
            <v>UN</v>
          </cell>
          <cell r="D3097">
            <v>209.73</v>
          </cell>
        </row>
        <row r="3098">
          <cell r="A3098">
            <v>86062</v>
          </cell>
          <cell r="B3098" t="str">
            <v>VALVULA RETENCAO C/PORT. BRONZE ROSC.DN 2" (50MM)</v>
          </cell>
          <cell r="C3098" t="str">
            <v>UN</v>
          </cell>
          <cell r="D3098">
            <v>55</v>
          </cell>
        </row>
        <row r="3099">
          <cell r="A3099">
            <v>86063</v>
          </cell>
          <cell r="B3099" t="str">
            <v>VALVULA RETENCAO C/PORT. BRONZE ROSC.DN 3" (80MM)</v>
          </cell>
          <cell r="C3099" t="str">
            <v>UN</v>
          </cell>
          <cell r="D3099">
            <v>98</v>
          </cell>
        </row>
        <row r="3100">
          <cell r="A3100">
            <v>86068</v>
          </cell>
          <cell r="B3100" t="str">
            <v>VALVULA AGULHA BRONZE ROSCAVEL DN 3/4" (20MM)</v>
          </cell>
          <cell r="C3100" t="str">
            <v>UN</v>
          </cell>
          <cell r="D3100">
            <v>27</v>
          </cell>
        </row>
        <row r="3102">
          <cell r="B3102" t="str">
            <v>86100 MATERIAL HIDRAULICO - CONCRETO</v>
          </cell>
        </row>
        <row r="3104">
          <cell r="A3104">
            <v>86101</v>
          </cell>
          <cell r="B3104" t="str">
            <v>TUBO DE CONCRETO SIMPLES DN 200</v>
          </cell>
          <cell r="C3104" t="str">
            <v>M</v>
          </cell>
          <cell r="D3104">
            <v>9.07</v>
          </cell>
        </row>
        <row r="3105">
          <cell r="A3105">
            <v>86102</v>
          </cell>
          <cell r="B3105" t="str">
            <v>TUBO DE CONCRETO SIMPLES DN 300</v>
          </cell>
          <cell r="C3105" t="str">
            <v>M</v>
          </cell>
          <cell r="D3105">
            <v>14.43</v>
          </cell>
        </row>
        <row r="3106">
          <cell r="A3106">
            <v>86103</v>
          </cell>
          <cell r="B3106" t="str">
            <v>TUBO DE CONCRETO SIMPLES DN 400</v>
          </cell>
          <cell r="C3106" t="str">
            <v>M</v>
          </cell>
          <cell r="D3106">
            <v>16.43</v>
          </cell>
        </row>
        <row r="3107">
          <cell r="A3107">
            <v>86104</v>
          </cell>
          <cell r="B3107" t="str">
            <v>TUBO DE CONCRETO SIMPLES DN 500</v>
          </cell>
          <cell r="C3107" t="str">
            <v>M</v>
          </cell>
          <cell r="D3107">
            <v>23.03</v>
          </cell>
        </row>
        <row r="3108">
          <cell r="A3108">
            <v>86110</v>
          </cell>
          <cell r="B3108" t="str">
            <v>TUBO DE CONCRETO ARMADO DN 600</v>
          </cell>
          <cell r="C3108" t="str">
            <v>M</v>
          </cell>
          <cell r="D3108">
            <v>38.97</v>
          </cell>
        </row>
        <row r="3109">
          <cell r="A3109">
            <v>86111</v>
          </cell>
          <cell r="B3109" t="str">
            <v>TUBO DE CONCRETO ARMADO DN 800</v>
          </cell>
          <cell r="C3109" t="str">
            <v>M</v>
          </cell>
          <cell r="D3109">
            <v>67.67</v>
          </cell>
        </row>
        <row r="3110">
          <cell r="A3110">
            <v>86112</v>
          </cell>
          <cell r="B3110" t="str">
            <v>TUBO DE CONCRETO ARMADO 1000</v>
          </cell>
          <cell r="C3110" t="str">
            <v>M</v>
          </cell>
          <cell r="D3110">
            <v>93.93</v>
          </cell>
        </row>
        <row r="3111">
          <cell r="A3111">
            <v>86113</v>
          </cell>
          <cell r="B3111" t="str">
            <v>TUBO DE CONCRETO ARMADO DN 1200</v>
          </cell>
          <cell r="C3111" t="str">
            <v>M</v>
          </cell>
          <cell r="D3111">
            <v>133.33000000000001</v>
          </cell>
        </row>
        <row r="3112">
          <cell r="A3112">
            <v>86119</v>
          </cell>
          <cell r="B3112" t="str">
            <v>CANALETA DE CONCRETO SIMPLES MEIA CANA DN 300</v>
          </cell>
          <cell r="C3112" t="str">
            <v>M</v>
          </cell>
          <cell r="D3112">
            <v>8.48</v>
          </cell>
        </row>
        <row r="3113">
          <cell r="A3113">
            <v>86120</v>
          </cell>
          <cell r="B3113" t="str">
            <v>CANALETA DE CONCRETO SIMPLES MEIA CANA DN 400</v>
          </cell>
          <cell r="C3113" t="str">
            <v>M</v>
          </cell>
          <cell r="D3113">
            <v>10.9</v>
          </cell>
        </row>
        <row r="3114">
          <cell r="A3114">
            <v>86121</v>
          </cell>
          <cell r="B3114" t="str">
            <v>CANALETA DE CONCRETO SIMPLES MEIA CANA DN 600</v>
          </cell>
          <cell r="C3114" t="str">
            <v>M</v>
          </cell>
          <cell r="D3114">
            <v>16.829999999999998</v>
          </cell>
        </row>
        <row r="3115">
          <cell r="A3115">
            <v>86127</v>
          </cell>
          <cell r="B3115" t="str">
            <v>TUBO DE CONCRETO ARMADO CA-2 JE MACOPAR DN 300</v>
          </cell>
          <cell r="C3115" t="str">
            <v>M</v>
          </cell>
          <cell r="D3115">
            <v>58.89</v>
          </cell>
        </row>
        <row r="3116">
          <cell r="A3116">
            <v>86128</v>
          </cell>
          <cell r="B3116" t="str">
            <v>TUBO DE CONCRETO ARMADO CA-2 JE MACOPAR DN 350</v>
          </cell>
          <cell r="C3116" t="str">
            <v>M</v>
          </cell>
          <cell r="D3116">
            <v>67.760000000000005</v>
          </cell>
        </row>
        <row r="3117">
          <cell r="A3117">
            <v>86129</v>
          </cell>
          <cell r="B3117" t="str">
            <v>TUBO DE CONCRETO ARMADO CA-2 JE MACOPAR DN 400</v>
          </cell>
          <cell r="C3117" t="str">
            <v>M</v>
          </cell>
          <cell r="D3117">
            <v>84.7</v>
          </cell>
        </row>
        <row r="3118">
          <cell r="A3118">
            <v>86130</v>
          </cell>
          <cell r="B3118" t="str">
            <v>TUBO DE CONCRETO ARMADO CA-2 JE MACOPAR DN 450</v>
          </cell>
          <cell r="C3118" t="str">
            <v>M</v>
          </cell>
          <cell r="D3118">
            <v>93.17</v>
          </cell>
        </row>
        <row r="3119">
          <cell r="A3119">
            <v>86131</v>
          </cell>
          <cell r="B3119" t="str">
            <v>TUBO DE CONCRETO ARMADO CA-2 JE MACOPAR DN 500</v>
          </cell>
          <cell r="C3119" t="str">
            <v>M</v>
          </cell>
          <cell r="D3119">
            <v>111.32</v>
          </cell>
        </row>
        <row r="3120">
          <cell r="A3120">
            <v>86132</v>
          </cell>
          <cell r="B3120" t="str">
            <v>TUBO DE CONCRETO ARMADO CA-2 JE MACOPAR DN 600</v>
          </cell>
          <cell r="C3120" t="str">
            <v>M</v>
          </cell>
          <cell r="D3120">
            <v>139.12</v>
          </cell>
        </row>
        <row r="3121">
          <cell r="A3121">
            <v>86133</v>
          </cell>
          <cell r="B3121" t="str">
            <v>TUBO DE CONCRETO ARMADO CA-2 JE MACOPAR DN 700</v>
          </cell>
          <cell r="C3121" t="str">
            <v>M</v>
          </cell>
          <cell r="D3121">
            <v>173.03</v>
          </cell>
        </row>
        <row r="3122">
          <cell r="A3122">
            <v>86134</v>
          </cell>
          <cell r="B3122" t="str">
            <v>TUBO DE CONCRETO ARMADO CA-2 JE MACOPAR DN 800</v>
          </cell>
          <cell r="C3122" t="str">
            <v>M</v>
          </cell>
          <cell r="D3122">
            <v>219.01</v>
          </cell>
        </row>
        <row r="3123">
          <cell r="A3123">
            <v>86135</v>
          </cell>
          <cell r="B3123" t="str">
            <v>TUBO DE CONCRETO ARMADO CA-2 JE MACOPAR DN 900</v>
          </cell>
          <cell r="C3123" t="str">
            <v>M</v>
          </cell>
          <cell r="D3123">
            <v>279.51</v>
          </cell>
        </row>
        <row r="3124">
          <cell r="A3124">
            <v>86136</v>
          </cell>
          <cell r="B3124" t="str">
            <v>TUBO DE CONCRETO ARMADO CA-2 JE MACOPAR DN 1000</v>
          </cell>
          <cell r="C3124" t="str">
            <v>M</v>
          </cell>
          <cell r="D3124">
            <v>332.75</v>
          </cell>
        </row>
        <row r="3125">
          <cell r="A3125">
            <v>86137</v>
          </cell>
          <cell r="B3125" t="str">
            <v>TUBO DE CONCRETO ARMADO CA-2 JE MACOPAR DN 1100</v>
          </cell>
          <cell r="C3125" t="str">
            <v>M</v>
          </cell>
          <cell r="D3125">
            <v>385.99</v>
          </cell>
        </row>
        <row r="3126">
          <cell r="A3126">
            <v>86138</v>
          </cell>
          <cell r="B3126" t="str">
            <v>TUBO DE CONCRETO ARMADO CA-2 JE MACOPAR DN 1200</v>
          </cell>
          <cell r="C3126" t="str">
            <v>M</v>
          </cell>
          <cell r="D3126">
            <v>471.9</v>
          </cell>
        </row>
        <row r="3127">
          <cell r="A3127">
            <v>86139</v>
          </cell>
          <cell r="B3127" t="str">
            <v>TUBO DE CONCRETO ARMADO CA-2 JE MACOPAR DN 1500</v>
          </cell>
          <cell r="C3127" t="str">
            <v>M</v>
          </cell>
          <cell r="D3127">
            <v>763.31</v>
          </cell>
        </row>
        <row r="3128">
          <cell r="A3128">
            <v>86140</v>
          </cell>
          <cell r="B3128" t="str">
            <v>TUBO DE CONCRETO ARMADO CA-2 JE MACOPAR DN 1700</v>
          </cell>
          <cell r="C3128" t="str">
            <v>M</v>
          </cell>
          <cell r="D3128">
            <v>1188.22</v>
          </cell>
        </row>
        <row r="3129">
          <cell r="A3129">
            <v>86141</v>
          </cell>
          <cell r="B3129" t="str">
            <v>TUBO DE CONCRETO ARMADO CA-2 JE MACOPAR DN 2000</v>
          </cell>
          <cell r="C3129" t="str">
            <v>M</v>
          </cell>
          <cell r="D3129">
            <v>1497.98</v>
          </cell>
        </row>
        <row r="3130">
          <cell r="A3130">
            <v>86142</v>
          </cell>
          <cell r="B3130" t="str">
            <v>TUBO DE CONCRETO ARMADO CA-2 JE MACOPAR DN 2200</v>
          </cell>
          <cell r="C3130" t="str">
            <v>M</v>
          </cell>
          <cell r="D3130">
            <v>1969.88</v>
          </cell>
        </row>
        <row r="3132">
          <cell r="B3132" t="str">
            <v>86200 MATERIAL HIDRAULICO - MANILHA DE BARRO VIDRADO</v>
          </cell>
        </row>
        <row r="3134">
          <cell r="A3134">
            <v>86201</v>
          </cell>
          <cell r="B3134" t="str">
            <v>TUBO NBV DN 100</v>
          </cell>
          <cell r="C3134" t="str">
            <v>M</v>
          </cell>
          <cell r="D3134">
            <v>5.95</v>
          </cell>
        </row>
        <row r="3135">
          <cell r="A3135">
            <v>86202</v>
          </cell>
          <cell r="B3135" t="str">
            <v>TUBO MBV ND 150</v>
          </cell>
          <cell r="C3135" t="str">
            <v>M</v>
          </cell>
          <cell r="D3135">
            <v>9.49</v>
          </cell>
        </row>
        <row r="3136">
          <cell r="A3136">
            <v>86203</v>
          </cell>
          <cell r="B3136" t="str">
            <v>TUBO MBV DN 200</v>
          </cell>
          <cell r="C3136" t="str">
            <v>M</v>
          </cell>
          <cell r="D3136">
            <v>15.86</v>
          </cell>
        </row>
        <row r="3137">
          <cell r="A3137">
            <v>86204</v>
          </cell>
          <cell r="B3137" t="str">
            <v>TUBO MBV DN 250</v>
          </cell>
          <cell r="C3137" t="str">
            <v>M</v>
          </cell>
          <cell r="D3137">
            <v>29.41</v>
          </cell>
        </row>
        <row r="3138">
          <cell r="A3138">
            <v>86205</v>
          </cell>
          <cell r="B3138" t="str">
            <v>TUBO MBV DN 300</v>
          </cell>
          <cell r="C3138" t="str">
            <v>M</v>
          </cell>
          <cell r="D3138">
            <v>36.69</v>
          </cell>
        </row>
        <row r="3139">
          <cell r="A3139">
            <v>86206</v>
          </cell>
          <cell r="B3139" t="str">
            <v>TUBO MBV DN 350</v>
          </cell>
          <cell r="C3139" t="str">
            <v>M</v>
          </cell>
          <cell r="D3139">
            <v>51.82</v>
          </cell>
        </row>
        <row r="3140">
          <cell r="A3140">
            <v>86207</v>
          </cell>
          <cell r="B3140" t="str">
            <v>TUBO MBV DN 375</v>
          </cell>
          <cell r="C3140" t="str">
            <v>M</v>
          </cell>
          <cell r="D3140">
            <v>58.01</v>
          </cell>
        </row>
        <row r="3141">
          <cell r="A3141">
            <v>86208</v>
          </cell>
          <cell r="B3141" t="str">
            <v>TUBO MBV DN 400</v>
          </cell>
          <cell r="C3141" t="str">
            <v>M</v>
          </cell>
          <cell r="D3141">
            <v>76.55</v>
          </cell>
        </row>
        <row r="3142">
          <cell r="A3142">
            <v>86209</v>
          </cell>
          <cell r="B3142" t="str">
            <v>TUBO MBV DN 450</v>
          </cell>
          <cell r="C3142" t="str">
            <v>M</v>
          </cell>
          <cell r="D3142">
            <v>91</v>
          </cell>
        </row>
        <row r="3143">
          <cell r="A3143">
            <v>86215</v>
          </cell>
          <cell r="B3143" t="str">
            <v>CURVAA 45G MBV DN 100</v>
          </cell>
          <cell r="C3143" t="str">
            <v>UN</v>
          </cell>
          <cell r="D3143">
            <v>7.34</v>
          </cell>
        </row>
        <row r="3144">
          <cell r="A3144">
            <v>86216</v>
          </cell>
          <cell r="B3144" t="str">
            <v>CURVA 45G MBV DN 150</v>
          </cell>
          <cell r="C3144" t="str">
            <v>UN</v>
          </cell>
          <cell r="D3144">
            <v>9.8800000000000008</v>
          </cell>
        </row>
        <row r="3145">
          <cell r="A3145">
            <v>86217</v>
          </cell>
          <cell r="B3145" t="str">
            <v>CURVA 45G MBV DN 200</v>
          </cell>
          <cell r="C3145" t="str">
            <v>UN</v>
          </cell>
          <cell r="D3145">
            <v>17.57</v>
          </cell>
        </row>
        <row r="3146">
          <cell r="A3146">
            <v>86218</v>
          </cell>
          <cell r="B3146" t="str">
            <v>CURVA 45G MBV DN 250</v>
          </cell>
          <cell r="C3146" t="str">
            <v>UN</v>
          </cell>
          <cell r="D3146">
            <v>33.869999999999997</v>
          </cell>
        </row>
        <row r="3147">
          <cell r="A3147">
            <v>86219</v>
          </cell>
          <cell r="B3147" t="str">
            <v>CURVA 45G MBV DN 300</v>
          </cell>
          <cell r="C3147" t="str">
            <v>UN</v>
          </cell>
          <cell r="D3147">
            <v>108.88</v>
          </cell>
        </row>
        <row r="3148">
          <cell r="A3148">
            <v>86225</v>
          </cell>
          <cell r="B3148" t="str">
            <v>CURVA 90G MBV DN 100</v>
          </cell>
          <cell r="C3148" t="str">
            <v>UN</v>
          </cell>
          <cell r="D3148">
            <v>6.91</v>
          </cell>
        </row>
        <row r="3149">
          <cell r="A3149">
            <v>86226</v>
          </cell>
          <cell r="B3149" t="str">
            <v>CURVA 90G MBV DN 150</v>
          </cell>
          <cell r="C3149" t="str">
            <v>UN</v>
          </cell>
          <cell r="D3149">
            <v>10</v>
          </cell>
        </row>
        <row r="3150">
          <cell r="A3150">
            <v>86227</v>
          </cell>
          <cell r="B3150" t="str">
            <v>CURVA 90G MBV DN 200</v>
          </cell>
          <cell r="C3150" t="str">
            <v>UN</v>
          </cell>
          <cell r="D3150">
            <v>17.329999999999998</v>
          </cell>
        </row>
        <row r="3151">
          <cell r="A3151">
            <v>86228</v>
          </cell>
          <cell r="B3151" t="str">
            <v>CURVA MBV DN 250</v>
          </cell>
          <cell r="C3151" t="str">
            <v>UN</v>
          </cell>
          <cell r="D3151">
            <v>33.74</v>
          </cell>
        </row>
        <row r="3152">
          <cell r="A3152">
            <v>86229</v>
          </cell>
          <cell r="B3152" t="str">
            <v>CURVA MBV DN 300</v>
          </cell>
          <cell r="C3152" t="str">
            <v>UN</v>
          </cell>
          <cell r="D3152">
            <v>109.85</v>
          </cell>
        </row>
        <row r="3153">
          <cell r="A3153">
            <v>86235</v>
          </cell>
          <cell r="B3153" t="str">
            <v>SELIM MBV DN 150 X 100</v>
          </cell>
          <cell r="C3153" t="str">
            <v>UN</v>
          </cell>
          <cell r="D3153">
            <v>12.53</v>
          </cell>
        </row>
        <row r="3154">
          <cell r="A3154">
            <v>86236</v>
          </cell>
          <cell r="B3154" t="str">
            <v>SELIM MBV DN 200 X 100</v>
          </cell>
          <cell r="C3154" t="str">
            <v>UN</v>
          </cell>
          <cell r="D3154">
            <v>12.69</v>
          </cell>
        </row>
        <row r="3155">
          <cell r="A3155">
            <v>86237</v>
          </cell>
          <cell r="B3155" t="str">
            <v>SELIM MBV DN 250 X 100</v>
          </cell>
          <cell r="C3155" t="str">
            <v>UN</v>
          </cell>
          <cell r="D3155">
            <v>12.69</v>
          </cell>
        </row>
        <row r="3156">
          <cell r="A3156">
            <v>86238</v>
          </cell>
          <cell r="B3156" t="str">
            <v>SELIM MBV DN 300 X 100</v>
          </cell>
          <cell r="C3156" t="str">
            <v>UN</v>
          </cell>
          <cell r="D3156">
            <v>16.8</v>
          </cell>
        </row>
        <row r="3157">
          <cell r="A3157">
            <v>86239</v>
          </cell>
          <cell r="B3157" t="str">
            <v>SELIM MBV DN 200 X 150</v>
          </cell>
          <cell r="C3157" t="str">
            <v>UN</v>
          </cell>
          <cell r="D3157">
            <v>11.86</v>
          </cell>
        </row>
        <row r="3158">
          <cell r="A3158">
            <v>86240</v>
          </cell>
          <cell r="B3158" t="str">
            <v>SELIM MBV DN 250 X 150</v>
          </cell>
          <cell r="C3158" t="str">
            <v>UN</v>
          </cell>
          <cell r="D3158">
            <v>16.62</v>
          </cell>
        </row>
        <row r="3159">
          <cell r="A3159">
            <v>86241</v>
          </cell>
          <cell r="B3159" t="str">
            <v>SELIM MBV DN 300 X 150</v>
          </cell>
          <cell r="C3159" t="str">
            <v>UN</v>
          </cell>
          <cell r="D3159">
            <v>19.760000000000002</v>
          </cell>
        </row>
        <row r="3160">
          <cell r="A3160">
            <v>86246</v>
          </cell>
          <cell r="B3160" t="str">
            <v>JUNCAO MBV DN 100 X 100</v>
          </cell>
          <cell r="C3160" t="str">
            <v>UN</v>
          </cell>
          <cell r="D3160">
            <v>4.7300000000000004</v>
          </cell>
        </row>
        <row r="3161">
          <cell r="A3161">
            <v>86247</v>
          </cell>
          <cell r="B3161" t="str">
            <v>JUNCAO MBV DN 150 X 100</v>
          </cell>
          <cell r="C3161" t="str">
            <v>UN</v>
          </cell>
          <cell r="D3161">
            <v>8.32</v>
          </cell>
        </row>
        <row r="3162">
          <cell r="A3162">
            <v>86248</v>
          </cell>
          <cell r="B3162" t="str">
            <v>JUNCAO MBV DN 200 X 100</v>
          </cell>
          <cell r="C3162" t="str">
            <v>UN</v>
          </cell>
          <cell r="D3162">
            <v>7.9</v>
          </cell>
        </row>
        <row r="3163">
          <cell r="A3163">
            <v>86249</v>
          </cell>
          <cell r="B3163" t="str">
            <v>UNCAO MBV DN 250 X 100</v>
          </cell>
          <cell r="C3163" t="str">
            <v>UN</v>
          </cell>
          <cell r="D3163">
            <v>15.12</v>
          </cell>
        </row>
        <row r="3164">
          <cell r="A3164">
            <v>86250</v>
          </cell>
          <cell r="B3164" t="str">
            <v>JUNCAO MBV 300 X 100</v>
          </cell>
          <cell r="C3164" t="str">
            <v>UN</v>
          </cell>
          <cell r="D3164">
            <v>18.16</v>
          </cell>
        </row>
        <row r="3165">
          <cell r="A3165">
            <v>86251</v>
          </cell>
          <cell r="B3165" t="str">
            <v>JUNCAO MBV DN 350 X 100</v>
          </cell>
          <cell r="C3165" t="str">
            <v>UN</v>
          </cell>
          <cell r="D3165">
            <v>30.71</v>
          </cell>
        </row>
        <row r="3166">
          <cell r="A3166">
            <v>86252</v>
          </cell>
          <cell r="B3166" t="str">
            <v>JUNCAO MBV DN 375 X 100</v>
          </cell>
          <cell r="C3166" t="str">
            <v>UN</v>
          </cell>
          <cell r="D3166">
            <v>34.770000000000003</v>
          </cell>
        </row>
        <row r="3167">
          <cell r="A3167">
            <v>86253</v>
          </cell>
          <cell r="B3167" t="str">
            <v>JUNCAO MBV DN 400 X 100</v>
          </cell>
          <cell r="C3167" t="str">
            <v>UN</v>
          </cell>
          <cell r="D3167">
            <v>38.450000000000003</v>
          </cell>
        </row>
        <row r="3168">
          <cell r="A3168">
            <v>86254</v>
          </cell>
          <cell r="B3168" t="str">
            <v>JUNCAO MBV DN 450 X 100</v>
          </cell>
          <cell r="C3168" t="str">
            <v>UN</v>
          </cell>
          <cell r="D3168">
            <v>66.37</v>
          </cell>
        </row>
        <row r="3169">
          <cell r="A3169">
            <v>86255</v>
          </cell>
          <cell r="B3169" t="str">
            <v>JUNCAO MBV DN 150 X 150</v>
          </cell>
          <cell r="C3169" t="str">
            <v>UN</v>
          </cell>
          <cell r="D3169">
            <v>14.91</v>
          </cell>
        </row>
        <row r="3170">
          <cell r="A3170">
            <v>86256</v>
          </cell>
          <cell r="B3170" t="str">
            <v>JUNCAO MBV DN 200 X 150</v>
          </cell>
          <cell r="C3170" t="str">
            <v>UN</v>
          </cell>
          <cell r="D3170">
            <v>20.48</v>
          </cell>
        </row>
        <row r="3171">
          <cell r="A3171">
            <v>86257</v>
          </cell>
          <cell r="B3171" t="str">
            <v>JUNCAO MBV DN 250 X 150</v>
          </cell>
          <cell r="C3171" t="str">
            <v>UN</v>
          </cell>
          <cell r="D3171">
            <v>42.41</v>
          </cell>
        </row>
        <row r="3172">
          <cell r="A3172">
            <v>86258</v>
          </cell>
          <cell r="B3172" t="str">
            <v>JUNCAO MBV DN 300 X 150</v>
          </cell>
          <cell r="C3172" t="str">
            <v>UN</v>
          </cell>
          <cell r="D3172">
            <v>63.33</v>
          </cell>
        </row>
        <row r="3173">
          <cell r="A3173">
            <v>86259</v>
          </cell>
          <cell r="B3173" t="str">
            <v>JUNCAO MBV DN 350 X 150</v>
          </cell>
          <cell r="C3173" t="str">
            <v>UN</v>
          </cell>
          <cell r="D3173">
            <v>95.32</v>
          </cell>
        </row>
        <row r="3174">
          <cell r="A3174">
            <v>86260</v>
          </cell>
          <cell r="B3174" t="str">
            <v>JUNCAO MBV DN 375 X 150</v>
          </cell>
          <cell r="C3174" t="str">
            <v>UN</v>
          </cell>
          <cell r="D3174">
            <v>106.64</v>
          </cell>
        </row>
        <row r="3175">
          <cell r="A3175">
            <v>86261</v>
          </cell>
          <cell r="B3175" t="str">
            <v>JUNCAO MBV DN 400 X 150</v>
          </cell>
          <cell r="C3175" t="str">
            <v>UN</v>
          </cell>
          <cell r="D3175">
            <v>127.9</v>
          </cell>
        </row>
        <row r="3176">
          <cell r="A3176">
            <v>86262</v>
          </cell>
          <cell r="B3176" t="str">
            <v>JUNCAO MBV DN 450 X 150</v>
          </cell>
          <cell r="C3176" t="str">
            <v>UN</v>
          </cell>
          <cell r="D3176">
            <v>203.24</v>
          </cell>
        </row>
        <row r="3177">
          <cell r="A3177">
            <v>86263</v>
          </cell>
          <cell r="B3177" t="str">
            <v>JUNCAO MBV DN 200 X 200</v>
          </cell>
          <cell r="C3177" t="str">
            <v>UN</v>
          </cell>
          <cell r="D3177">
            <v>25.8</v>
          </cell>
        </row>
        <row r="3178">
          <cell r="A3178">
            <v>86264</v>
          </cell>
          <cell r="B3178" t="str">
            <v>JUNCAO MBV DN 250 X 200</v>
          </cell>
          <cell r="C3178" t="str">
            <v>UN</v>
          </cell>
          <cell r="D3178">
            <v>50.9</v>
          </cell>
        </row>
        <row r="3179">
          <cell r="A3179">
            <v>86265</v>
          </cell>
          <cell r="B3179" t="str">
            <v>JUNCAO MBV DN 300 X 200</v>
          </cell>
          <cell r="C3179" t="str">
            <v>UN</v>
          </cell>
          <cell r="D3179">
            <v>75.89</v>
          </cell>
        </row>
        <row r="3180">
          <cell r="A3180">
            <v>86266</v>
          </cell>
          <cell r="B3180" t="str">
            <v>JUNCAO MBV DN 350 X 200</v>
          </cell>
          <cell r="C3180" t="str">
            <v>UN</v>
          </cell>
          <cell r="D3180">
            <v>130.74</v>
          </cell>
        </row>
        <row r="3181">
          <cell r="A3181">
            <v>86267</v>
          </cell>
          <cell r="B3181" t="str">
            <v>JUNCAO MBV DN 375 X 200</v>
          </cell>
          <cell r="C3181" t="str">
            <v>UN</v>
          </cell>
          <cell r="D3181">
            <v>137.53</v>
          </cell>
        </row>
        <row r="3182">
          <cell r="A3182">
            <v>86268</v>
          </cell>
          <cell r="B3182" t="str">
            <v>JUNCAO MBV DN 400 X 200</v>
          </cell>
          <cell r="C3182" t="str">
            <v>UN</v>
          </cell>
          <cell r="D3182">
            <v>155.54</v>
          </cell>
        </row>
        <row r="3183">
          <cell r="A3183">
            <v>86269</v>
          </cell>
          <cell r="B3183" t="str">
            <v>JUNCAO MBV DN 450 X 200</v>
          </cell>
          <cell r="C3183" t="str">
            <v>UN</v>
          </cell>
          <cell r="D3183">
            <v>243.03</v>
          </cell>
        </row>
        <row r="3184">
          <cell r="A3184">
            <v>86270</v>
          </cell>
          <cell r="B3184" t="str">
            <v>JUNCAO MBV DN 250 X 250</v>
          </cell>
          <cell r="C3184" t="str">
            <v>UN</v>
          </cell>
          <cell r="D3184">
            <v>53.47</v>
          </cell>
        </row>
        <row r="3185">
          <cell r="A3185">
            <v>86271</v>
          </cell>
          <cell r="B3185" t="str">
            <v>JUNCAO MBV DN 300 X 300</v>
          </cell>
          <cell r="C3185" t="str">
            <v>UN</v>
          </cell>
          <cell r="D3185">
            <v>108.61</v>
          </cell>
        </row>
        <row r="3186">
          <cell r="A3186">
            <v>86272</v>
          </cell>
          <cell r="B3186" t="str">
            <v>JUNCAO MBV DN 350 X 350</v>
          </cell>
          <cell r="C3186" t="str">
            <v>UN</v>
          </cell>
          <cell r="D3186">
            <v>200.3</v>
          </cell>
        </row>
        <row r="3187">
          <cell r="A3187">
            <v>86273</v>
          </cell>
          <cell r="B3187" t="str">
            <v>JUNCAO MBV DN 375 X 375</v>
          </cell>
          <cell r="C3187" t="str">
            <v>UN</v>
          </cell>
          <cell r="D3187">
            <v>222.9</v>
          </cell>
        </row>
        <row r="3188">
          <cell r="A3188">
            <v>86274</v>
          </cell>
          <cell r="B3188" t="str">
            <v>JUNCAO MBV DN 400 X 400</v>
          </cell>
          <cell r="C3188" t="str">
            <v>UN</v>
          </cell>
          <cell r="D3188">
            <v>277.64</v>
          </cell>
        </row>
        <row r="3189">
          <cell r="A3189">
            <v>86275</v>
          </cell>
          <cell r="B3189" t="str">
            <v>JUNCAO MBV DN 450 X 450</v>
          </cell>
          <cell r="C3189" t="str">
            <v>UN</v>
          </cell>
          <cell r="D3189">
            <v>428.93</v>
          </cell>
        </row>
        <row r="3190">
          <cell r="A3190">
            <v>86281</v>
          </cell>
          <cell r="B3190" t="str">
            <v>TE MBV DN 100 X 100</v>
          </cell>
          <cell r="C3190" t="str">
            <v>UN</v>
          </cell>
          <cell r="D3190">
            <v>6.03</v>
          </cell>
        </row>
        <row r="3191">
          <cell r="A3191">
            <v>86282</v>
          </cell>
          <cell r="B3191" t="str">
            <v>TE MBV DN 150 X 100</v>
          </cell>
          <cell r="C3191" t="str">
            <v>UN</v>
          </cell>
          <cell r="D3191">
            <v>10.61</v>
          </cell>
        </row>
        <row r="3192">
          <cell r="A3192">
            <v>86283</v>
          </cell>
          <cell r="B3192" t="str">
            <v>TE MBV DN 200 X 100</v>
          </cell>
          <cell r="C3192" t="str">
            <v>UN</v>
          </cell>
          <cell r="D3192">
            <v>16.920000000000002</v>
          </cell>
        </row>
        <row r="3193">
          <cell r="A3193">
            <v>86284</v>
          </cell>
          <cell r="B3193" t="str">
            <v>TE MBV DN 250 X 100</v>
          </cell>
          <cell r="C3193" t="str">
            <v>UN</v>
          </cell>
          <cell r="D3193">
            <v>32.39</v>
          </cell>
        </row>
        <row r="3194">
          <cell r="A3194">
            <v>86285</v>
          </cell>
          <cell r="B3194" t="str">
            <v>TE MBV DN 300 X 100</v>
          </cell>
          <cell r="C3194" t="str">
            <v>UN</v>
          </cell>
          <cell r="D3194">
            <v>51.21</v>
          </cell>
        </row>
        <row r="3195">
          <cell r="A3195">
            <v>86286</v>
          </cell>
          <cell r="B3195" t="str">
            <v>TE MBV DN 350 X 100</v>
          </cell>
          <cell r="C3195" t="str">
            <v>UN</v>
          </cell>
          <cell r="D3195">
            <v>86.58</v>
          </cell>
        </row>
        <row r="3196">
          <cell r="A3196">
            <v>86287</v>
          </cell>
          <cell r="B3196" t="str">
            <v>TE MBV DN 375 X 100</v>
          </cell>
          <cell r="C3196" t="str">
            <v>UN</v>
          </cell>
          <cell r="D3196">
            <v>94.35</v>
          </cell>
        </row>
        <row r="3197">
          <cell r="A3197">
            <v>86288</v>
          </cell>
          <cell r="B3197" t="str">
            <v>TE MBV DN 400 X 100</v>
          </cell>
          <cell r="C3197" t="str">
            <v>UN</v>
          </cell>
          <cell r="D3197">
            <v>104.36</v>
          </cell>
        </row>
        <row r="3198">
          <cell r="A3198">
            <v>86289</v>
          </cell>
          <cell r="B3198" t="str">
            <v>TE MBV DN 450 X 100</v>
          </cell>
          <cell r="C3198" t="str">
            <v>UN</v>
          </cell>
          <cell r="D3198">
            <v>180.11</v>
          </cell>
        </row>
        <row r="3199">
          <cell r="A3199">
            <v>86290</v>
          </cell>
          <cell r="B3199" t="str">
            <v>TE MBV DN 150 X 150</v>
          </cell>
          <cell r="C3199" t="str">
            <v>UN</v>
          </cell>
          <cell r="D3199">
            <v>14.91</v>
          </cell>
        </row>
        <row r="3200">
          <cell r="A3200">
            <v>86291</v>
          </cell>
          <cell r="B3200" t="str">
            <v>TE MBV DN 200 X 150</v>
          </cell>
          <cell r="C3200" t="str">
            <v>UN</v>
          </cell>
          <cell r="D3200">
            <v>20.48</v>
          </cell>
        </row>
        <row r="3201">
          <cell r="A3201">
            <v>86292</v>
          </cell>
          <cell r="B3201" t="str">
            <v>TE MBV DN 250 X 150</v>
          </cell>
          <cell r="C3201" t="str">
            <v>UN</v>
          </cell>
          <cell r="D3201">
            <v>42.41</v>
          </cell>
        </row>
        <row r="3202">
          <cell r="A3202">
            <v>86293</v>
          </cell>
          <cell r="B3202" t="str">
            <v>TE MBV DN 300 X 150</v>
          </cell>
          <cell r="C3202" t="str">
            <v>UN</v>
          </cell>
          <cell r="D3202">
            <v>63.33</v>
          </cell>
        </row>
        <row r="3203">
          <cell r="A3203">
            <v>86294</v>
          </cell>
          <cell r="B3203" t="str">
            <v>TE MBV DN 350 X 150</v>
          </cell>
          <cell r="C3203" t="str">
            <v>UN</v>
          </cell>
          <cell r="D3203">
            <v>95.32</v>
          </cell>
        </row>
        <row r="3204">
          <cell r="A3204">
            <v>86295</v>
          </cell>
          <cell r="B3204" t="str">
            <v>TE MBV DN 375 X 150</v>
          </cell>
          <cell r="C3204" t="str">
            <v>UN</v>
          </cell>
          <cell r="D3204">
            <v>106.64</v>
          </cell>
        </row>
        <row r="3205">
          <cell r="A3205">
            <v>86296</v>
          </cell>
          <cell r="B3205" t="str">
            <v>TE MBV DN 400 X 150</v>
          </cell>
          <cell r="C3205" t="str">
            <v>UN</v>
          </cell>
          <cell r="D3205">
            <v>127.9</v>
          </cell>
        </row>
        <row r="3206">
          <cell r="A3206">
            <v>86297</v>
          </cell>
          <cell r="B3206" t="str">
            <v>TE MBV DN 450 X 150</v>
          </cell>
          <cell r="C3206" t="str">
            <v>UN</v>
          </cell>
          <cell r="D3206">
            <v>203.24</v>
          </cell>
        </row>
        <row r="3207">
          <cell r="A3207">
            <v>86298</v>
          </cell>
          <cell r="B3207" t="str">
            <v>TE MBV DN 200 X 200</v>
          </cell>
          <cell r="C3207" t="str">
            <v>UN</v>
          </cell>
          <cell r="D3207">
            <v>25.8</v>
          </cell>
        </row>
        <row r="3208">
          <cell r="A3208">
            <v>86299</v>
          </cell>
          <cell r="B3208" t="str">
            <v>TE MBV DN 250 X 200</v>
          </cell>
          <cell r="C3208" t="str">
            <v>UN</v>
          </cell>
          <cell r="D3208">
            <v>50.9</v>
          </cell>
        </row>
        <row r="3209">
          <cell r="A3209">
            <v>86301</v>
          </cell>
          <cell r="B3209" t="str">
            <v>TE MBV DN 300 X 200</v>
          </cell>
          <cell r="C3209" t="str">
            <v>UN</v>
          </cell>
          <cell r="D3209">
            <v>75.89</v>
          </cell>
        </row>
        <row r="3210">
          <cell r="A3210">
            <v>86302</v>
          </cell>
          <cell r="B3210" t="str">
            <v>TE MBV DN 350 X 200</v>
          </cell>
          <cell r="C3210" t="str">
            <v>UN</v>
          </cell>
          <cell r="D3210">
            <v>130.74</v>
          </cell>
        </row>
        <row r="3211">
          <cell r="A3211">
            <v>86303</v>
          </cell>
          <cell r="B3211" t="str">
            <v>TE MBV DN 375 X 200</v>
          </cell>
          <cell r="C3211" t="str">
            <v>UN</v>
          </cell>
          <cell r="D3211">
            <v>137.53</v>
          </cell>
        </row>
        <row r="3212">
          <cell r="A3212">
            <v>86304</v>
          </cell>
          <cell r="B3212" t="str">
            <v>TE MBV DN 400 X 200</v>
          </cell>
          <cell r="C3212" t="str">
            <v>UN</v>
          </cell>
          <cell r="D3212">
            <v>155.54</v>
          </cell>
        </row>
        <row r="3213">
          <cell r="A3213">
            <v>86305</v>
          </cell>
          <cell r="B3213" t="str">
            <v>TE MBV DN 450 X 200</v>
          </cell>
          <cell r="C3213" t="str">
            <v>UN</v>
          </cell>
          <cell r="D3213">
            <v>243.03</v>
          </cell>
        </row>
        <row r="3214">
          <cell r="A3214">
            <v>86306</v>
          </cell>
          <cell r="B3214" t="str">
            <v>TE MBV DN 250 X 250</v>
          </cell>
          <cell r="C3214" t="str">
            <v>UN</v>
          </cell>
          <cell r="D3214">
            <v>53.47</v>
          </cell>
        </row>
        <row r="3215">
          <cell r="A3215">
            <v>86307</v>
          </cell>
          <cell r="B3215" t="str">
            <v>TE MBV DN 300 X 300</v>
          </cell>
          <cell r="C3215" t="str">
            <v>UN</v>
          </cell>
          <cell r="D3215">
            <v>108.61</v>
          </cell>
        </row>
        <row r="3216">
          <cell r="A3216">
            <v>86308</v>
          </cell>
          <cell r="B3216" t="str">
            <v>TE MBV DN 350 X 350</v>
          </cell>
          <cell r="C3216" t="str">
            <v>UN</v>
          </cell>
          <cell r="D3216">
            <v>200.3</v>
          </cell>
        </row>
        <row r="3217">
          <cell r="A3217">
            <v>86309</v>
          </cell>
          <cell r="B3217" t="str">
            <v>TE MBV DN 375 X 375</v>
          </cell>
          <cell r="C3217" t="str">
            <v>UN</v>
          </cell>
          <cell r="D3217">
            <v>222.9</v>
          </cell>
        </row>
        <row r="3218">
          <cell r="A3218">
            <v>86310</v>
          </cell>
          <cell r="B3218" t="str">
            <v>TE MBV DN 400 X 400</v>
          </cell>
          <cell r="C3218" t="str">
            <v>UN</v>
          </cell>
          <cell r="D3218">
            <v>277.64</v>
          </cell>
        </row>
        <row r="3219">
          <cell r="A3219">
            <v>86311</v>
          </cell>
          <cell r="B3219" t="str">
            <v>TE MBV DN 450 X 450</v>
          </cell>
          <cell r="C3219" t="str">
            <v>UN</v>
          </cell>
          <cell r="D3219">
            <v>428.93</v>
          </cell>
        </row>
        <row r="3220">
          <cell r="A3220">
            <v>86317</v>
          </cell>
          <cell r="B3220" t="str">
            <v>CURVA 90G MBV RAIO LONGO TERM. DE LIMPEZA DN 150</v>
          </cell>
          <cell r="C3220" t="str">
            <v>UN</v>
          </cell>
          <cell r="D3220">
            <v>73.28</v>
          </cell>
        </row>
        <row r="3221">
          <cell r="A3221">
            <v>86318</v>
          </cell>
          <cell r="B3221" t="str">
            <v>CURVA 90G MBV RAIO LONGO TERM. DE LIMPEZA DN 200</v>
          </cell>
          <cell r="C3221" t="str">
            <v>UN</v>
          </cell>
          <cell r="D3221">
            <v>93.45</v>
          </cell>
        </row>
        <row r="3222">
          <cell r="A3222">
            <v>86325</v>
          </cell>
          <cell r="B3222" t="str">
            <v>LUVA MBV DN 100</v>
          </cell>
          <cell r="C3222" t="str">
            <v>UN</v>
          </cell>
          <cell r="D3222">
            <v>4.05</v>
          </cell>
        </row>
        <row r="3223">
          <cell r="A3223">
            <v>86326</v>
          </cell>
          <cell r="B3223" t="str">
            <v>LUVA MBV DN 150</v>
          </cell>
          <cell r="C3223" t="str">
            <v>UN</v>
          </cell>
          <cell r="D3223">
            <v>6.86</v>
          </cell>
        </row>
        <row r="3224">
          <cell r="A3224">
            <v>86327</v>
          </cell>
          <cell r="B3224" t="str">
            <v>LUVA MBV DN 200</v>
          </cell>
          <cell r="C3224" t="str">
            <v>UN</v>
          </cell>
          <cell r="D3224">
            <v>14.42</v>
          </cell>
        </row>
        <row r="3225">
          <cell r="A3225">
            <v>86328</v>
          </cell>
          <cell r="B3225" t="str">
            <v>LUVA MBV DN 250</v>
          </cell>
          <cell r="C3225" t="str">
            <v>UN</v>
          </cell>
          <cell r="D3225">
            <v>29.87</v>
          </cell>
        </row>
        <row r="3226">
          <cell r="A3226">
            <v>86329</v>
          </cell>
          <cell r="B3226" t="str">
            <v>LUVA MBV DN 300</v>
          </cell>
          <cell r="C3226" t="str">
            <v>UN</v>
          </cell>
          <cell r="D3226">
            <v>50.31</v>
          </cell>
        </row>
        <row r="3227">
          <cell r="A3227">
            <v>86334</v>
          </cell>
          <cell r="B3227" t="str">
            <v>REDUCAO MBV DN 150</v>
          </cell>
          <cell r="C3227" t="str">
            <v>UN</v>
          </cell>
          <cell r="D3227">
            <v>7.99</v>
          </cell>
        </row>
        <row r="3228">
          <cell r="A3228">
            <v>86335</v>
          </cell>
          <cell r="B3228" t="str">
            <v>REDUCAO MBV DN 200</v>
          </cell>
          <cell r="C3228" t="str">
            <v>UN</v>
          </cell>
          <cell r="D3228">
            <v>14.89</v>
          </cell>
        </row>
        <row r="3229">
          <cell r="A3229">
            <v>86336</v>
          </cell>
          <cell r="B3229" t="str">
            <v>REDUCAO MBV DN 250</v>
          </cell>
          <cell r="C3229" t="str">
            <v>UN</v>
          </cell>
          <cell r="D3229">
            <v>30.33</v>
          </cell>
        </row>
        <row r="3230">
          <cell r="A3230">
            <v>86337</v>
          </cell>
          <cell r="B3230" t="str">
            <v>REDUCAO MBV DN 300</v>
          </cell>
          <cell r="C3230" t="str">
            <v>UN</v>
          </cell>
          <cell r="D3230">
            <v>50.35</v>
          </cell>
        </row>
        <row r="3231">
          <cell r="A3231">
            <v>86343</v>
          </cell>
          <cell r="B3231" t="str">
            <v>AMPLIACAO MBV DN 150</v>
          </cell>
          <cell r="C3231" t="str">
            <v>UN</v>
          </cell>
          <cell r="D3231">
            <v>7.99</v>
          </cell>
        </row>
        <row r="3232">
          <cell r="A3232">
            <v>86344</v>
          </cell>
          <cell r="B3232" t="str">
            <v>AMPLIACAO MBV DN 200</v>
          </cell>
          <cell r="C3232" t="str">
            <v>UN</v>
          </cell>
          <cell r="D3232">
            <v>14.89</v>
          </cell>
        </row>
        <row r="3233">
          <cell r="A3233">
            <v>86345</v>
          </cell>
          <cell r="B3233" t="str">
            <v>AMPLIACAO MBV DN 250</v>
          </cell>
          <cell r="C3233" t="str">
            <v>UN</v>
          </cell>
          <cell r="D3233">
            <v>30.33</v>
          </cell>
        </row>
        <row r="3234">
          <cell r="A3234">
            <v>86346</v>
          </cell>
          <cell r="B3234" t="str">
            <v>AMPLIACAO MBV DN 300</v>
          </cell>
          <cell r="C3234" t="str">
            <v>UN</v>
          </cell>
          <cell r="D3234">
            <v>50.35</v>
          </cell>
        </row>
        <row r="3235">
          <cell r="A3235">
            <v>86346</v>
          </cell>
          <cell r="B3235" t="str">
            <v>AMPLIACAO MBV DN 300</v>
          </cell>
          <cell r="C3235" t="str">
            <v>UN</v>
          </cell>
          <cell r="D3235">
            <v>50.35</v>
          </cell>
        </row>
        <row r="3237">
          <cell r="B3237" t="str">
            <v>86600 EQUIPAMENTOS</v>
          </cell>
        </row>
        <row r="3239">
          <cell r="A3239">
            <v>86601</v>
          </cell>
          <cell r="B3239" t="str">
            <v>BB.DOSAD.3 OU 4 CABEC.Q=8,1 A 30,4L/H E P=4KG/CM2</v>
          </cell>
          <cell r="C3239" t="str">
            <v>UN</v>
          </cell>
          <cell r="D3239">
            <v>3280</v>
          </cell>
        </row>
        <row r="3240">
          <cell r="A3240">
            <v>86602</v>
          </cell>
          <cell r="B3240" t="str">
            <v>MISTURADOR RAPIDO EIXO VERT.BAIXA ROT.E HASTE= 1M</v>
          </cell>
          <cell r="C3240" t="str">
            <v>UN</v>
          </cell>
          <cell r="D3240">
            <v>1862</v>
          </cell>
        </row>
        <row r="3241">
          <cell r="A3241">
            <v>86603</v>
          </cell>
          <cell r="B3241" t="str">
            <v>CLORADOR FIX.PAR.C/CAP.MAX.4KG/24H (INCL.INJETOR)</v>
          </cell>
          <cell r="C3241" t="str">
            <v>UN</v>
          </cell>
          <cell r="D3241">
            <v>2934</v>
          </cell>
        </row>
        <row r="3242">
          <cell r="A3242">
            <v>86604</v>
          </cell>
          <cell r="B3242" t="str">
            <v>CILINDRO DE CLORO CARREGADO C/ CAPACIDADE DE 50KG</v>
          </cell>
          <cell r="C3242" t="str">
            <v>UN</v>
          </cell>
          <cell r="D3242">
            <v>1960</v>
          </cell>
        </row>
        <row r="3243">
          <cell r="A3243">
            <v>86605</v>
          </cell>
          <cell r="B3243" t="str">
            <v>EXAUSTOR ELET.MOTOR MONOFASICO INDUSTRIAL 0 300MM</v>
          </cell>
          <cell r="C3243" t="str">
            <v>UN</v>
          </cell>
          <cell r="D3243">
            <v>360</v>
          </cell>
        </row>
        <row r="3244">
          <cell r="A3244">
            <v>86606</v>
          </cell>
          <cell r="B3244" t="str">
            <v>BALANCA PLATAFORMA CAP.MIN.150KG C/PLAT.P/GAR.CL.</v>
          </cell>
          <cell r="C3244" t="str">
            <v>UN</v>
          </cell>
          <cell r="D3244">
            <v>421</v>
          </cell>
        </row>
        <row r="3245">
          <cell r="A3245">
            <v>86607</v>
          </cell>
          <cell r="B3245" t="str">
            <v>BALANCA PLATAFORMA CAP.MIN.200KG C/PLAT.P/GAR.CL.</v>
          </cell>
          <cell r="C3245" t="str">
            <v>UN</v>
          </cell>
          <cell r="D3245">
            <v>421</v>
          </cell>
        </row>
        <row r="3246">
          <cell r="A3246">
            <v>86608</v>
          </cell>
          <cell r="B3246" t="str">
            <v>TANQUE DE PREPARO EM FIBRA DE VIDRO CAPAC. 500 L</v>
          </cell>
          <cell r="C3246" t="str">
            <v>UN</v>
          </cell>
          <cell r="D3246">
            <v>400</v>
          </cell>
        </row>
        <row r="3247">
          <cell r="A3247">
            <v>86609</v>
          </cell>
          <cell r="B3247" t="str">
            <v>HIDRO-EJETOR NORMAL BX. PRESSAO C/VENTURI DN 1/2"</v>
          </cell>
          <cell r="C3247" t="str">
            <v>UN</v>
          </cell>
          <cell r="D3247">
            <v>1760</v>
          </cell>
        </row>
        <row r="3248">
          <cell r="A3248">
            <v>86631</v>
          </cell>
          <cell r="B3248" t="str">
            <v>RESERV.METAL.APOIADO CAP.30M3 CF.PROJ.INCL.TRANSP.</v>
          </cell>
          <cell r="C3248" t="str">
            <v>UN</v>
          </cell>
          <cell r="D3248">
            <v>7693.5</v>
          </cell>
        </row>
        <row r="3249">
          <cell r="A3249">
            <v>86632</v>
          </cell>
          <cell r="B3249" t="str">
            <v>RESERV.METAL.APOIADO CAP.50M3 CF.PROJ.INCL.TRANSP.</v>
          </cell>
          <cell r="C3249" t="str">
            <v>UN</v>
          </cell>
          <cell r="D3249">
            <v>12454.5</v>
          </cell>
        </row>
        <row r="3250">
          <cell r="A3250">
            <v>86634</v>
          </cell>
          <cell r="B3250" t="str">
            <v>RESERV.MET.APOIADO CAP.100M3 CF.PROJ.INCL.TRANSP.</v>
          </cell>
          <cell r="C3250" t="str">
            <v>UN</v>
          </cell>
          <cell r="D3250">
            <v>23000</v>
          </cell>
        </row>
        <row r="3251">
          <cell r="A3251">
            <v>86635</v>
          </cell>
          <cell r="B3251" t="str">
            <v>RESERV.MET.APOIADO CAP.200M3 CF.PROJ.INCL.TRANSP.</v>
          </cell>
          <cell r="C3251" t="str">
            <v>UN</v>
          </cell>
          <cell r="D3251">
            <v>108000</v>
          </cell>
        </row>
        <row r="3252">
          <cell r="A3252">
            <v>86636</v>
          </cell>
          <cell r="B3252" t="str">
            <v>RESERV.MET.APOIADO CAP.300M3 CF.PROJ.INCL.TRANSP.</v>
          </cell>
          <cell r="C3252" t="str">
            <v>UN</v>
          </cell>
          <cell r="D3252">
            <v>162000</v>
          </cell>
        </row>
        <row r="3253">
          <cell r="A3253">
            <v>86638</v>
          </cell>
          <cell r="B3253" t="str">
            <v>RESERV.MET.ELEV.T.8M CAP.10M3 CF.PROJ.INCL.TRANSP.</v>
          </cell>
          <cell r="C3253" t="str">
            <v>UN</v>
          </cell>
          <cell r="D3253">
            <v>4784</v>
          </cell>
        </row>
        <row r="3254">
          <cell r="A3254">
            <v>86639</v>
          </cell>
          <cell r="B3254" t="str">
            <v>RESERV.MET.ELEV.T.8M CAP.20M3 CF.PROJ.INCL.TRANSP.</v>
          </cell>
          <cell r="C3254" t="str">
            <v>UN</v>
          </cell>
          <cell r="D3254">
            <v>14000</v>
          </cell>
        </row>
        <row r="3255">
          <cell r="A3255">
            <v>86640</v>
          </cell>
          <cell r="B3255" t="str">
            <v>RESERV.MET.ELEV.T.8M CAP.30M3 CF.PROJ.INCL.TRANSP.</v>
          </cell>
          <cell r="C3255" t="str">
            <v>UN</v>
          </cell>
          <cell r="D3255">
            <v>11937</v>
          </cell>
        </row>
        <row r="3256">
          <cell r="A3256">
            <v>86641</v>
          </cell>
          <cell r="B3256" t="str">
            <v>RESERV.MET.ELEV.T.8M CAP.50M3 CF.PROJ.INCL.TRANSP.</v>
          </cell>
          <cell r="C3256" t="str">
            <v>UN</v>
          </cell>
          <cell r="D3256">
            <v>19804.96</v>
          </cell>
        </row>
        <row r="3257">
          <cell r="A3257">
            <v>86642</v>
          </cell>
          <cell r="B3257" t="str">
            <v>RESERV.METAL.ELEV.TOR.8M CAP.15M3 CF.PROJ.INC.TRAN</v>
          </cell>
          <cell r="C3257" t="str">
            <v>UN</v>
          </cell>
          <cell r="D3257">
            <v>8400.75</v>
          </cell>
        </row>
        <row r="3258">
          <cell r="A3258">
            <v>86647</v>
          </cell>
          <cell r="B3258" t="str">
            <v>RESERV.MET.ELEV.T.10M CAP.10M3 CF.PROJ.INC.TRANSP.</v>
          </cell>
          <cell r="C3258" t="str">
            <v>UN</v>
          </cell>
          <cell r="D3258">
            <v>5278.5</v>
          </cell>
        </row>
        <row r="3259">
          <cell r="A3259">
            <v>86648</v>
          </cell>
          <cell r="B3259" t="str">
            <v>RESERV.MET.ELEV.T.10M CAP.20M3 CF.PROJ.INC.TRANSP.</v>
          </cell>
          <cell r="C3259" t="str">
            <v>UN</v>
          </cell>
          <cell r="D3259">
            <v>15800</v>
          </cell>
        </row>
        <row r="3260">
          <cell r="A3260">
            <v>86649</v>
          </cell>
          <cell r="B3260" t="str">
            <v>RESERV.MET.ELEV.T.10M CAP.30M3 CF.PROJ.INC.TRANSP.</v>
          </cell>
          <cell r="C3260" t="str">
            <v>UN</v>
          </cell>
          <cell r="D3260">
            <v>13075</v>
          </cell>
        </row>
        <row r="3261">
          <cell r="A3261">
            <v>86650</v>
          </cell>
          <cell r="B3261" t="str">
            <v>RESERV.MET.ELEV.T.10M CAP.50M3 CF.PROJ.INC.TRANSP.</v>
          </cell>
          <cell r="C3261" t="str">
            <v>UN</v>
          </cell>
          <cell r="D3261">
            <v>18975</v>
          </cell>
        </row>
        <row r="3262">
          <cell r="A3262">
            <v>86651</v>
          </cell>
          <cell r="B3262" t="str">
            <v>RESERV.METAL.ELEV.TOR.10M CAP.15M3 CF.PROJ.INC.TRA</v>
          </cell>
          <cell r="C3262" t="str">
            <v>UN</v>
          </cell>
          <cell r="D3262">
            <v>9315</v>
          </cell>
        </row>
        <row r="3263">
          <cell r="A3263">
            <v>86667</v>
          </cell>
          <cell r="B3263" t="str">
            <v>FILTRO RUS.MET.PAS.LAT:R=1,5 E H=3,85 PROJ.TRANSP.</v>
          </cell>
          <cell r="C3263" t="str">
            <v>UN</v>
          </cell>
          <cell r="D3263">
            <v>13972.5</v>
          </cell>
        </row>
        <row r="3264">
          <cell r="A3264">
            <v>86668</v>
          </cell>
          <cell r="B3264" t="str">
            <v>FILTRO RUS.MET.PAS.LAT:R=2,0 E H=3,85 PROJ.TRANSP.</v>
          </cell>
          <cell r="C3264" t="str">
            <v>UN</v>
          </cell>
          <cell r="D3264">
            <v>20079</v>
          </cell>
        </row>
        <row r="3265">
          <cell r="A3265">
            <v>87001</v>
          </cell>
          <cell r="B3265" t="str">
            <v>PARTE CIVIL P/CAPTACAO POCO TUB.PROF.DN 2" OU 3"</v>
          </cell>
          <cell r="C3265" t="str">
            <v>VB</v>
          </cell>
          <cell r="D3265">
            <v>14096.25</v>
          </cell>
        </row>
        <row r="3266">
          <cell r="A3266">
            <v>87002</v>
          </cell>
          <cell r="B3266" t="str">
            <v>PARTE CIVIL P/CAPT.E CASA CLOR.SIMP.DN 2" OU 3"</v>
          </cell>
          <cell r="C3266" t="str">
            <v>VB</v>
          </cell>
          <cell r="D3266">
            <v>14652.03</v>
          </cell>
        </row>
        <row r="3267">
          <cell r="A3267">
            <v>87003</v>
          </cell>
          <cell r="B3267" t="str">
            <v>PARTE CIVIL PARA CASA DE QUIMICA PADRAO</v>
          </cell>
          <cell r="C3267" t="str">
            <v>VB</v>
          </cell>
          <cell r="D3267">
            <v>17646.87</v>
          </cell>
        </row>
        <row r="3268">
          <cell r="A3268">
            <v>87004</v>
          </cell>
          <cell r="B3268" t="str">
            <v>PARTE CIVIL PARA CASA DE CLORACAO PADRAO</v>
          </cell>
          <cell r="C3268" t="str">
            <v>VB</v>
          </cell>
          <cell r="D3268">
            <v>8582.93</v>
          </cell>
        </row>
        <row r="3269">
          <cell r="A3269">
            <v>87007</v>
          </cell>
          <cell r="B3269" t="str">
            <v>MATERIAL HIDRAULICO P/CAPTACAO POCO TUB.PROF.DN 2"</v>
          </cell>
          <cell r="C3269" t="str">
            <v>VB</v>
          </cell>
          <cell r="D3269">
            <v>1429.14</v>
          </cell>
        </row>
        <row r="3270">
          <cell r="A3270">
            <v>87008</v>
          </cell>
          <cell r="B3270" t="str">
            <v>MATERIAL HIDRAULICO P/CAPTACAO POCO TUB.PROF.DN 3"</v>
          </cell>
          <cell r="C3270" t="str">
            <v>VB</v>
          </cell>
          <cell r="D3270">
            <v>2559.21</v>
          </cell>
        </row>
        <row r="3271">
          <cell r="A3271">
            <v>87009</v>
          </cell>
          <cell r="B3271" t="str">
            <v>MATERIAL HIDRAULICO P/CAPT.E CASA CLOR.SIMP.DN 2"</v>
          </cell>
          <cell r="C3271" t="str">
            <v>VB</v>
          </cell>
          <cell r="D3271">
            <v>1627.92</v>
          </cell>
        </row>
        <row r="3272">
          <cell r="A3272">
            <v>87010</v>
          </cell>
          <cell r="B3272" t="str">
            <v>MATERIAL HIDRAULICO P/CAPT.E CASA CLOR.SIMP.DN 3"</v>
          </cell>
          <cell r="C3272" t="str">
            <v>VB</v>
          </cell>
          <cell r="D3272">
            <v>2671.09</v>
          </cell>
        </row>
        <row r="3273">
          <cell r="A3273">
            <v>87011</v>
          </cell>
          <cell r="B3273" t="str">
            <v>CONJ.M.-BOMBA SUBM:Q=26,3 M3/H,HM=123 MCA E P=20CV</v>
          </cell>
          <cell r="C3273" t="str">
            <v>CJ</v>
          </cell>
          <cell r="D3273">
            <v>3214</v>
          </cell>
        </row>
        <row r="3274">
          <cell r="A3274">
            <v>87012</v>
          </cell>
          <cell r="B3274" t="str">
            <v>CONJ.M.-BOMBA SUBM: Q=2,5 L/S, HM=79 MCA E P=75CV</v>
          </cell>
          <cell r="C3274" t="str">
            <v>CJ</v>
          </cell>
          <cell r="D3274">
            <v>1927</v>
          </cell>
        </row>
        <row r="3275">
          <cell r="A3275">
            <v>87013</v>
          </cell>
          <cell r="B3275" t="str">
            <v>FERRO FUNDIDO - TONELADA EM FUNCAO DO ACO CA-60</v>
          </cell>
          <cell r="C3275" t="str">
            <v>T</v>
          </cell>
          <cell r="D3275">
            <v>620</v>
          </cell>
        </row>
        <row r="3277">
          <cell r="B3277" t="str">
            <v>9000 TABELA DE REALINHAMENTO DE PRECOS - ANEXO</v>
          </cell>
        </row>
        <row r="3279">
          <cell r="A3279">
            <v>90001</v>
          </cell>
          <cell r="B3279" t="str">
            <v>CONE PARA SINALIZACAO</v>
          </cell>
          <cell r="C3279" t="str">
            <v>UN</v>
          </cell>
          <cell r="D3279">
            <v>33.630000000000003</v>
          </cell>
        </row>
        <row r="3280">
          <cell r="A3280">
            <v>90002</v>
          </cell>
          <cell r="B3280" t="str">
            <v>ESCAVACAO MECANIZADA 1A CATEGORIA (4 A 6M)</v>
          </cell>
          <cell r="C3280" t="str">
            <v>M3</v>
          </cell>
          <cell r="D3280">
            <v>4.1900000000000004</v>
          </cell>
        </row>
        <row r="3281">
          <cell r="A3281">
            <v>90003</v>
          </cell>
          <cell r="B3281" t="str">
            <v>ESCAVACAO MECANIZADA 2A CATEGORIA (4 A 6M)</v>
          </cell>
          <cell r="C3281" t="str">
            <v>M3</v>
          </cell>
          <cell r="D3281">
            <v>8.33</v>
          </cell>
        </row>
        <row r="3282">
          <cell r="A3282">
            <v>90004</v>
          </cell>
          <cell r="B3282" t="str">
            <v>ESCAVACAO MECANIZADA EM BARRO LAMA (4 A 6M)</v>
          </cell>
          <cell r="C3282" t="str">
            <v>M3</v>
          </cell>
          <cell r="D3282">
            <v>9.6999999999999993</v>
          </cell>
        </row>
        <row r="3283">
          <cell r="A3283">
            <v>90005</v>
          </cell>
          <cell r="B3283" t="str">
            <v>FORNECIMENTO DE MEIO-FIO (CONCRETO)</v>
          </cell>
          <cell r="C3283" t="str">
            <v>M</v>
          </cell>
          <cell r="D3283">
            <v>10.46</v>
          </cell>
        </row>
        <row r="3284">
          <cell r="A3284">
            <v>90006</v>
          </cell>
          <cell r="B3284" t="str">
            <v>ASSENTAMENTO DE MEIO-FIO (CONCRETO)</v>
          </cell>
          <cell r="C3284" t="str">
            <v>M</v>
          </cell>
          <cell r="D3284">
            <v>4.55</v>
          </cell>
        </row>
        <row r="3285">
          <cell r="A3285">
            <v>90007</v>
          </cell>
          <cell r="B3285" t="str">
            <v>REPOSICAO EM CALCADA (5CM)</v>
          </cell>
          <cell r="C3285" t="str">
            <v>M2</v>
          </cell>
          <cell r="D3285">
            <v>5.67</v>
          </cell>
        </row>
        <row r="3286">
          <cell r="A3286">
            <v>90008</v>
          </cell>
          <cell r="B3286" t="str">
            <v>UMEDECIMENTO DE MATERIAL P/FECHAMENTO DE VALA</v>
          </cell>
          <cell r="C3286" t="str">
            <v>M3</v>
          </cell>
          <cell r="D3286">
            <v>0.34</v>
          </cell>
        </row>
        <row r="3287">
          <cell r="A3287">
            <v>90009</v>
          </cell>
          <cell r="B3287" t="str">
            <v>PONTA SECA (CALCADA)</v>
          </cell>
          <cell r="C3287" t="str">
            <v>UN</v>
          </cell>
          <cell r="D3287">
            <v>37.42</v>
          </cell>
        </row>
        <row r="3288">
          <cell r="A3288">
            <v>90010</v>
          </cell>
          <cell r="B3288" t="str">
            <v>PONTA SECA (RUA)</v>
          </cell>
          <cell r="C3288" t="str">
            <v>UN</v>
          </cell>
          <cell r="D3288">
            <v>40.67</v>
          </cell>
        </row>
        <row r="3289">
          <cell r="A3289">
            <v>90011</v>
          </cell>
          <cell r="B3289" t="str">
            <v>FORNECIMENTO E ASSENTAMENTO TAMPAO (QUEIJO)</v>
          </cell>
          <cell r="C3289" t="str">
            <v>UN</v>
          </cell>
          <cell r="D3289">
            <v>2.2000000000000002</v>
          </cell>
        </row>
        <row r="3290">
          <cell r="A3290">
            <v>90012</v>
          </cell>
          <cell r="B3290" t="str">
            <v>CONFECCAO DE JUNTA ASFALTICA</v>
          </cell>
          <cell r="C3290" t="str">
            <v>UN</v>
          </cell>
          <cell r="D3290">
            <v>2.54</v>
          </cell>
        </row>
        <row r="3291">
          <cell r="A3291">
            <v>90013</v>
          </cell>
          <cell r="B3291" t="str">
            <v>TRANSPORTE TUBOS CERAMICOS</v>
          </cell>
          <cell r="C3291" t="str">
            <v>MK</v>
          </cell>
          <cell r="D3291">
            <v>0.02</v>
          </cell>
        </row>
        <row r="3292">
          <cell r="A3292">
            <v>90014</v>
          </cell>
          <cell r="B3292" t="str">
            <v>PLACA DE SINALIZACAO DE TRANSITO</v>
          </cell>
          <cell r="C3292" t="str">
            <v>M2</v>
          </cell>
          <cell r="D3292">
            <v>40.82</v>
          </cell>
        </row>
        <row r="3293">
          <cell r="A3293">
            <v>90015</v>
          </cell>
          <cell r="B3293" t="str">
            <v>ESGOTAMENTO DE VALAS 2"</v>
          </cell>
          <cell r="C3293" t="str">
            <v>HP</v>
          </cell>
          <cell r="D3293">
            <v>1.07</v>
          </cell>
        </row>
        <row r="3294">
          <cell r="A3294">
            <v>90016</v>
          </cell>
          <cell r="B3294" t="str">
            <v>DRENO DE TUBO DE CONCRETO POROSO</v>
          </cell>
          <cell r="C3294" t="str">
            <v>M</v>
          </cell>
          <cell r="D3294">
            <v>13.96</v>
          </cell>
        </row>
        <row r="3295">
          <cell r="A3295">
            <v>90017</v>
          </cell>
          <cell r="B3295" t="str">
            <v>FORNECIMENTO DE PARALELEPIPEDO</v>
          </cell>
          <cell r="C3295" t="str">
            <v>M</v>
          </cell>
          <cell r="D3295">
            <v>6.33</v>
          </cell>
        </row>
        <row r="3296">
          <cell r="A3296">
            <v>90018</v>
          </cell>
          <cell r="B3296" t="str">
            <v>ASSENTAMENTO DE PARALELEPIPEDO</v>
          </cell>
          <cell r="C3296" t="str">
            <v>M</v>
          </cell>
          <cell r="D3296">
            <v>3.58</v>
          </cell>
        </row>
        <row r="3297">
          <cell r="A3297">
            <v>90019</v>
          </cell>
          <cell r="B3297" t="str">
            <v>CONFECCAO DE SARJETAS</v>
          </cell>
          <cell r="C3297" t="str">
            <v>M3</v>
          </cell>
          <cell r="D3297">
            <v>77.75</v>
          </cell>
        </row>
        <row r="3298">
          <cell r="A3298">
            <v>90020</v>
          </cell>
          <cell r="B3298" t="str">
            <v>REATERRO DE VALAS C/MATERIAL GRANULAR</v>
          </cell>
          <cell r="C3298" t="str">
            <v>M3</v>
          </cell>
          <cell r="D3298">
            <v>24</v>
          </cell>
        </row>
        <row r="3299">
          <cell r="A3299">
            <v>90021</v>
          </cell>
          <cell r="B3299" t="str">
            <v>GALERIA AGUAS PLUVIAIS (CONST. BOCA LOBO C/H_1,5M)</v>
          </cell>
          <cell r="C3299" t="str">
            <v>UN</v>
          </cell>
          <cell r="D3299">
            <v>71.959999999999994</v>
          </cell>
        </row>
        <row r="3300">
          <cell r="A3300">
            <v>90022</v>
          </cell>
          <cell r="B3300" t="str">
            <v>ACRESCIMO DE ALTURA DA BOCA DE LOBO</v>
          </cell>
          <cell r="C3300" t="str">
            <v>M</v>
          </cell>
          <cell r="D3300">
            <v>33.619999999999997</v>
          </cell>
        </row>
        <row r="3301">
          <cell r="A3301">
            <v>90023</v>
          </cell>
          <cell r="B3301" t="str">
            <v>ASSENTAMENTO CA-2 DN 700</v>
          </cell>
          <cell r="C3301" t="str">
            <v>M</v>
          </cell>
          <cell r="D3301">
            <v>53.17</v>
          </cell>
        </row>
        <row r="3302">
          <cell r="A3302">
            <v>90024</v>
          </cell>
          <cell r="B3302" t="str">
            <v>CERCA DE ARAME FARPADO DE 4 FIOS</v>
          </cell>
          <cell r="C3302" t="str">
            <v>M</v>
          </cell>
          <cell r="D3302">
            <v>13.5</v>
          </cell>
        </row>
        <row r="3303">
          <cell r="A3303">
            <v>90025</v>
          </cell>
          <cell r="B3303" t="str">
            <v>RECOMPOSICAO DE PAV. ASFALTICO INCLUSIVE BASE</v>
          </cell>
          <cell r="C3303" t="str">
            <v>M2</v>
          </cell>
          <cell r="D3303">
            <v>19.8</v>
          </cell>
        </row>
        <row r="3304">
          <cell r="A3304">
            <v>90026</v>
          </cell>
          <cell r="B3304" t="str">
            <v>ESGOTAMENTO DE SUMIDOURO</v>
          </cell>
          <cell r="C3304" t="str">
            <v>M3</v>
          </cell>
          <cell r="D3304">
            <v>14.28</v>
          </cell>
        </row>
        <row r="3305">
          <cell r="A3305">
            <v>90027</v>
          </cell>
          <cell r="B3305" t="str">
            <v>ENTUPIMENTO DE SUMIDOURO</v>
          </cell>
          <cell r="C3305" t="str">
            <v>M3</v>
          </cell>
          <cell r="D3305">
            <v>9.11</v>
          </cell>
        </row>
        <row r="3306">
          <cell r="A3306">
            <v>90030</v>
          </cell>
          <cell r="B3306" t="str">
            <v>CONCRETO PRE-MISTURADO FCK=9,0 MPA</v>
          </cell>
          <cell r="C3306" t="str">
            <v>M3</v>
          </cell>
          <cell r="D3306">
            <v>112</v>
          </cell>
        </row>
        <row r="3307">
          <cell r="A3307">
            <v>90031</v>
          </cell>
          <cell r="B3307" t="str">
            <v>PINTURA ANTICORROSIVA PARA TUBULACAO (ZARCAO)</v>
          </cell>
          <cell r="C3307" t="str">
            <v>M2</v>
          </cell>
          <cell r="D3307">
            <v>4.38</v>
          </cell>
        </row>
        <row r="3308">
          <cell r="A3308">
            <v>90032</v>
          </cell>
          <cell r="B3308" t="str">
            <v>VIDRO CANELADO - MARTELADO</v>
          </cell>
          <cell r="C3308" t="str">
            <v>M2</v>
          </cell>
          <cell r="D3308">
            <v>12.96</v>
          </cell>
        </row>
        <row r="3309">
          <cell r="A3309">
            <v>90033</v>
          </cell>
          <cell r="B3309" t="str">
            <v>TRANSPORTE DE MATERIAL 1A OU 2A CAT.(PERIM.URBANO)</v>
          </cell>
          <cell r="C3309" t="str">
            <v>MK</v>
          </cell>
          <cell r="D3309">
            <v>0.98</v>
          </cell>
        </row>
        <row r="3310">
          <cell r="A3310">
            <v>90034</v>
          </cell>
          <cell r="B3310" t="str">
            <v>REGULARIZACAO DE RUA C/ MOTONIVELADORA</v>
          </cell>
          <cell r="C3310" t="str">
            <v>M3</v>
          </cell>
          <cell r="D3310">
            <v>0.34</v>
          </cell>
        </row>
        <row r="3311">
          <cell r="A3311">
            <v>90035</v>
          </cell>
          <cell r="B3311" t="str">
            <v>POCO VISITA EXCETO FORNEC.MAT. PRE-MOLDADO - 1,0M</v>
          </cell>
          <cell r="C3311" t="str">
            <v>UN</v>
          </cell>
          <cell r="D3311">
            <v>81.36</v>
          </cell>
        </row>
        <row r="3312">
          <cell r="A3312">
            <v>90036</v>
          </cell>
          <cell r="B3312" t="str">
            <v>POCO VISITA EXCETO FORNEC.MAT. PRE-MOLDADO - 1,5M</v>
          </cell>
          <cell r="C3312" t="str">
            <v>UN</v>
          </cell>
          <cell r="D3312">
            <v>104.14</v>
          </cell>
        </row>
        <row r="3313">
          <cell r="A3313">
            <v>90037</v>
          </cell>
          <cell r="B3313" t="str">
            <v>POCO VISITA EXCETO FORNEC.MAT. PRE-MOLDADO - 2,0M</v>
          </cell>
          <cell r="C3313" t="str">
            <v>UN</v>
          </cell>
          <cell r="D3313">
            <v>133.31</v>
          </cell>
        </row>
        <row r="3314">
          <cell r="A3314">
            <v>90038</v>
          </cell>
          <cell r="B3314" t="str">
            <v>POCO VISITA EXCETO FORNEC.MAT. PRE-MOLDADO - 2,5M</v>
          </cell>
          <cell r="C3314" t="str">
            <v>UN</v>
          </cell>
          <cell r="D3314">
            <v>170.7</v>
          </cell>
        </row>
        <row r="3315">
          <cell r="A3315">
            <v>90039</v>
          </cell>
          <cell r="B3315" t="str">
            <v>POCO VISITA EXCETO FORNEC.MAT. PRE-MOLDADO - 3,0M</v>
          </cell>
          <cell r="C3315" t="str">
            <v>UN</v>
          </cell>
          <cell r="D3315">
            <v>221.57</v>
          </cell>
        </row>
        <row r="3316">
          <cell r="A3316">
            <v>90040</v>
          </cell>
          <cell r="B3316" t="str">
            <v>POCO VISITA EXCETO FORNEC.MAT. PRE-MOLDADO - 3,5M</v>
          </cell>
          <cell r="C3316" t="str">
            <v>UN</v>
          </cell>
          <cell r="D3316">
            <v>341.38</v>
          </cell>
        </row>
        <row r="3317">
          <cell r="A3317">
            <v>90041</v>
          </cell>
          <cell r="B3317" t="str">
            <v>POCO VISITA EXCETO FORNEC.MAT. PRE-MOLDADO - 4,0M</v>
          </cell>
          <cell r="C3317" t="str">
            <v>UN</v>
          </cell>
          <cell r="D3317">
            <v>385.22</v>
          </cell>
        </row>
        <row r="3318">
          <cell r="A3318">
            <v>90042</v>
          </cell>
          <cell r="B3318" t="str">
            <v>POCO VISITA EXCETO FORNEC.MAT. PRE-MOLDADO - 4,5M</v>
          </cell>
          <cell r="C3318" t="str">
            <v>UN</v>
          </cell>
          <cell r="D3318">
            <v>428.92</v>
          </cell>
        </row>
        <row r="3319">
          <cell r="A3319">
            <v>90043</v>
          </cell>
          <cell r="B3319" t="str">
            <v>POCO VISITA EXCETO FORNEC.MAT. PRE-MOLDADO - 5,0M</v>
          </cell>
          <cell r="C3319" t="str">
            <v>UN</v>
          </cell>
          <cell r="D3319">
            <v>472.62</v>
          </cell>
        </row>
        <row r="3320">
          <cell r="A3320">
            <v>172029</v>
          </cell>
          <cell r="B3320" t="str">
            <v>BROCA AÇO RÁPIDO 5/16</v>
          </cell>
          <cell r="C3320" t="str">
            <v>UN</v>
          </cell>
          <cell r="D3320">
            <v>6.9</v>
          </cell>
        </row>
        <row r="3321">
          <cell r="A3321">
            <v>172030</v>
          </cell>
          <cell r="B3321" t="str">
            <v>BROCA AÇO RÁPIDO 1/4</v>
          </cell>
          <cell r="C3321" t="str">
            <v>UN</v>
          </cell>
          <cell r="D3321">
            <v>4.9000000000000004</v>
          </cell>
        </row>
        <row r="3322">
          <cell r="A3322">
            <v>172031</v>
          </cell>
          <cell r="B3322" t="str">
            <v>BROCA VIDEA 6,5 MM</v>
          </cell>
          <cell r="C3322" t="str">
            <v>UN</v>
          </cell>
          <cell r="D3322">
            <v>3.5</v>
          </cell>
        </row>
        <row r="3323">
          <cell r="A3323">
            <v>172032</v>
          </cell>
          <cell r="B3323" t="str">
            <v>BROCA VIDEA 8,0 MM</v>
          </cell>
          <cell r="C3323" t="str">
            <v>UN</v>
          </cell>
          <cell r="D3323">
            <v>4.9000000000000004</v>
          </cell>
        </row>
        <row r="3324">
          <cell r="A3324">
            <v>172033</v>
          </cell>
          <cell r="B3324" t="str">
            <v>BROCA MOURÃO FIX TELHAS</v>
          </cell>
          <cell r="C3324" t="str">
            <v>UN</v>
          </cell>
          <cell r="D3324">
            <v>10.25</v>
          </cell>
        </row>
        <row r="3325">
          <cell r="A3325">
            <v>172034</v>
          </cell>
          <cell r="B3325" t="str">
            <v>LÂMINA DE SERRA FLEXÍVEL</v>
          </cell>
          <cell r="C3325" t="str">
            <v>UN</v>
          </cell>
          <cell r="D3325">
            <v>9.85</v>
          </cell>
        </row>
        <row r="3326">
          <cell r="A3326">
            <v>172035</v>
          </cell>
          <cell r="B3326" t="str">
            <v>LIMA CHATA P/ ENXADA DE 8"</v>
          </cell>
          <cell r="C3326" t="str">
            <v>UN</v>
          </cell>
          <cell r="D3326">
            <v>8</v>
          </cell>
        </row>
        <row r="3327">
          <cell r="A3327">
            <v>172036</v>
          </cell>
          <cell r="B3327" t="str">
            <v>CHAVE FIXA (C) 3/8 X 7/16</v>
          </cell>
          <cell r="C3327" t="str">
            <v>UN</v>
          </cell>
          <cell r="D3327">
            <v>1.8</v>
          </cell>
        </row>
        <row r="3328">
          <cell r="A3328">
            <v>172037</v>
          </cell>
          <cell r="B3328" t="str">
            <v>CHAVE FIXA (D) 1/2 X 9/16</v>
          </cell>
          <cell r="C3328" t="str">
            <v>UN</v>
          </cell>
          <cell r="D3328">
            <v>2</v>
          </cell>
        </row>
        <row r="3329">
          <cell r="A3329">
            <v>172038</v>
          </cell>
          <cell r="B3329" t="str">
            <v>CHAVE ESTRELA (B) 3/8 X 7/16</v>
          </cell>
          <cell r="C3329" t="str">
            <v>UN</v>
          </cell>
          <cell r="D3329">
            <v>3.3</v>
          </cell>
        </row>
        <row r="3330">
          <cell r="A3330">
            <v>172039</v>
          </cell>
          <cell r="B3330" t="str">
            <v>CHAVE ESTRELA (C) 1/2 X 9/16</v>
          </cell>
          <cell r="C3330" t="str">
            <v>UN</v>
          </cell>
          <cell r="D3330">
            <v>4</v>
          </cell>
        </row>
        <row r="3331">
          <cell r="A3331">
            <v>172040</v>
          </cell>
          <cell r="B3331" t="str">
            <v>COMPORTA EM FIBRA DE VIDRO ESTRUTURADO (INCLUINDO GUIA)</v>
          </cell>
          <cell r="C3331" t="str">
            <v>M2</v>
          </cell>
          <cell r="D3331">
            <v>280</v>
          </cell>
        </row>
        <row r="3332">
          <cell r="A3332">
            <v>172042</v>
          </cell>
          <cell r="B3332" t="str">
            <v>TIJOLO MACIÇO 19X9X5 CM PARA ALV. APARENTE</v>
          </cell>
          <cell r="C3332" t="str">
            <v>UN</v>
          </cell>
          <cell r="D3332">
            <v>0.17</v>
          </cell>
        </row>
        <row r="3333">
          <cell r="A3333">
            <v>172043</v>
          </cell>
          <cell r="B3333" t="str">
            <v>PLAQUETA REFRATÁRIA 229 X 114 X 25 MM</v>
          </cell>
          <cell r="C3333" t="str">
            <v>UN</v>
          </cell>
          <cell r="D3333">
            <v>0.83</v>
          </cell>
        </row>
        <row r="3334">
          <cell r="A3334">
            <v>172044</v>
          </cell>
          <cell r="B3334" t="str">
            <v>COIFA METÁLICA 2,70 X 0,60 X 1,10M, C/ CHAMINÉ 0,25 X 0,20 C/ 1,0 M # 16</v>
          </cell>
          <cell r="C3334" t="str">
            <v>UN</v>
          </cell>
          <cell r="D3334">
            <v>602.5</v>
          </cell>
        </row>
        <row r="3335">
          <cell r="A3335">
            <v>172045</v>
          </cell>
          <cell r="B3335" t="str">
            <v>BANCADA DE MÁRMORE BRANCO E = 2,5 CM PARA PIA OU LAVATÓRIO</v>
          </cell>
          <cell r="C3335" t="str">
            <v>M2</v>
          </cell>
          <cell r="D3335">
            <v>130</v>
          </cell>
        </row>
        <row r="3336">
          <cell r="A3336">
            <v>172046</v>
          </cell>
          <cell r="B3336" t="str">
            <v>ARDÓSIA PARA PISO 40 X 40 CM</v>
          </cell>
          <cell r="C3336" t="str">
            <v>M2</v>
          </cell>
          <cell r="D3336">
            <v>5.2</v>
          </cell>
        </row>
        <row r="3337">
          <cell r="A3337">
            <v>172047</v>
          </cell>
          <cell r="B3337" t="str">
            <v>RODAPÉ DE ARDÓSIA H = 7CM</v>
          </cell>
          <cell r="C3337" t="str">
            <v>M</v>
          </cell>
          <cell r="D3337">
            <v>1.1000000000000001</v>
          </cell>
        </row>
        <row r="3338">
          <cell r="A3338">
            <v>172048</v>
          </cell>
          <cell r="B3338" t="str">
            <v>PAPELEIRA DE LOUÇA 15 X 15 CM</v>
          </cell>
          <cell r="C3338" t="str">
            <v>UN</v>
          </cell>
          <cell r="D3338">
            <v>7.82</v>
          </cell>
        </row>
        <row r="3339">
          <cell r="A3339">
            <v>172049</v>
          </cell>
          <cell r="B3339" t="str">
            <v>SABONETEIRA DE LOUÇA 15 X 15 CM</v>
          </cell>
          <cell r="C3339" t="str">
            <v>UN</v>
          </cell>
          <cell r="D3339">
            <v>7.73</v>
          </cell>
        </row>
        <row r="3340">
          <cell r="A3340">
            <v>172057</v>
          </cell>
          <cell r="B3340" t="str">
            <v>TUBO F0F0 JE CL K-9 1,00M DN 80</v>
          </cell>
          <cell r="C3340" t="str">
            <v>M</v>
          </cell>
          <cell r="D3340">
            <v>58.35</v>
          </cell>
        </row>
        <row r="3341">
          <cell r="A3341">
            <v>172071</v>
          </cell>
          <cell r="B3341" t="str">
            <v>TUBO F0F0 JE CL K-9 1,00M DN 350</v>
          </cell>
          <cell r="C3341" t="str">
            <v>M</v>
          </cell>
          <cell r="D3341">
            <v>265.94</v>
          </cell>
        </row>
        <row r="3342">
          <cell r="A3342">
            <v>172072</v>
          </cell>
          <cell r="B3342" t="str">
            <v>TUBO F0F0 JE CL K-9 1,00M DN 450</v>
          </cell>
          <cell r="C3342" t="str">
            <v>M</v>
          </cell>
          <cell r="D3342">
            <v>373.33</v>
          </cell>
        </row>
        <row r="3343">
          <cell r="A3343">
            <v>172074</v>
          </cell>
          <cell r="B3343" t="str">
            <v>TUBO F0F0 JE CL K-7 1,00M DN 350</v>
          </cell>
          <cell r="C3343" t="str">
            <v>M</v>
          </cell>
          <cell r="D3343">
            <v>217.9</v>
          </cell>
        </row>
        <row r="3344">
          <cell r="A3344">
            <v>172075</v>
          </cell>
          <cell r="B3344" t="str">
            <v>TUBO F0F0 JE CL K-7 1,00M DN 450</v>
          </cell>
          <cell r="C3344" t="str">
            <v>M</v>
          </cell>
          <cell r="D3344">
            <v>307.93</v>
          </cell>
        </row>
        <row r="3345">
          <cell r="A3345">
            <v>221720</v>
          </cell>
          <cell r="B3345" t="str">
            <v>TÊ PVC SOLDÁVEL 90° C/ REDUÇÃO 40 X 32 MM</v>
          </cell>
          <cell r="C3345" t="str">
            <v>UN</v>
          </cell>
          <cell r="D3345">
            <v>1.48</v>
          </cell>
        </row>
        <row r="3346">
          <cell r="A3346">
            <v>221721</v>
          </cell>
          <cell r="B3346" t="str">
            <v>BUCHA DE REDUÇÃO SOLDÁVEL CURTO DN 32 X 25 MM</v>
          </cell>
          <cell r="C3346" t="str">
            <v>UN</v>
          </cell>
          <cell r="D3346">
            <v>0.14000000000000001</v>
          </cell>
        </row>
        <row r="3347">
          <cell r="A3347">
            <v>221722</v>
          </cell>
          <cell r="B3347" t="str">
            <v>CURVA 90° PVC SOLDÁVEL DN 40 MM</v>
          </cell>
          <cell r="C3347" t="str">
            <v>UN</v>
          </cell>
          <cell r="D3347">
            <v>1.85</v>
          </cell>
        </row>
        <row r="3348">
          <cell r="A3348">
            <v>221723</v>
          </cell>
          <cell r="B3348" t="str">
            <v>TÊ PVC SOLDÁVEL 90°  40 MM</v>
          </cell>
          <cell r="C3348" t="str">
            <v>UN</v>
          </cell>
          <cell r="D3348">
            <v>0.56000000000000005</v>
          </cell>
        </row>
        <row r="3349">
          <cell r="A3349">
            <v>221780</v>
          </cell>
          <cell r="B3349" t="str">
            <v>CURVA 90º PVC RÍGIDO SOLDÁVEL 50MM</v>
          </cell>
          <cell r="C3349" t="str">
            <v>UN</v>
          </cell>
          <cell r="D3349">
            <v>2.1</v>
          </cell>
        </row>
        <row r="3350">
          <cell r="A3350">
            <v>221781</v>
          </cell>
          <cell r="B3350" t="str">
            <v>PLACA DE REDUÇÃO FOFO DN 250 X 200</v>
          </cell>
          <cell r="C3350" t="str">
            <v>UN</v>
          </cell>
          <cell r="D3350">
            <v>220.51</v>
          </cell>
        </row>
        <row r="3351">
          <cell r="A3351">
            <v>311350</v>
          </cell>
          <cell r="B3351" t="str">
            <v>TAMPA DE CONCRETO PARA CAIXA DE LIGACAO</v>
          </cell>
          <cell r="C3351" t="str">
            <v>UN</v>
          </cell>
          <cell r="D3351">
            <v>0</v>
          </cell>
        </row>
        <row r="3352">
          <cell r="A3352">
            <v>320000</v>
          </cell>
          <cell r="B3352" t="str">
            <v>TRANSPORTE (CAMIONETA)</v>
          </cell>
          <cell r="C3352" t="str">
            <v>H</v>
          </cell>
          <cell r="D3352">
            <v>3.88</v>
          </cell>
        </row>
        <row r="3353">
          <cell r="A3353">
            <v>32001</v>
          </cell>
          <cell r="B3353" t="str">
            <v>LIXADEIRA</v>
          </cell>
          <cell r="C3353" t="str">
            <v>H</v>
          </cell>
          <cell r="D3353">
            <v>10</v>
          </cell>
        </row>
        <row r="3354">
          <cell r="A3354">
            <v>32003</v>
          </cell>
          <cell r="B3354" t="str">
            <v>GERADOR P/ MÁQUINA DE SOLDA, COM MOTOR Á COMBUSTÃO</v>
          </cell>
          <cell r="C3354" t="str">
            <v>H</v>
          </cell>
          <cell r="D3354">
            <v>45</v>
          </cell>
        </row>
        <row r="3355">
          <cell r="A3355">
            <v>32004</v>
          </cell>
          <cell r="B3355" t="str">
            <v>PERFURATRIZ DIAMANTADA HIDRÁULICA DD-750</v>
          </cell>
          <cell r="C3355" t="str">
            <v>H</v>
          </cell>
          <cell r="D3355">
            <v>55.83</v>
          </cell>
        </row>
        <row r="3356">
          <cell r="A3356">
            <v>90000</v>
          </cell>
          <cell r="B3356" t="str">
            <v>TABELA DE REALINHAMENTO DE PRECOS - ANEXO</v>
          </cell>
          <cell r="D3356">
            <v>0</v>
          </cell>
        </row>
        <row r="3357">
          <cell r="A3357">
            <v>90001</v>
          </cell>
          <cell r="B3357" t="str">
            <v>CONE PARA SINALIZACAO</v>
          </cell>
          <cell r="C3357" t="str">
            <v>UN</v>
          </cell>
          <cell r="D3357">
            <v>33.630000000000003</v>
          </cell>
        </row>
        <row r="3358">
          <cell r="A3358">
            <v>90002</v>
          </cell>
          <cell r="B3358" t="str">
            <v>ESCAVACAO MECANIZADA 1A CATEGORIA (4 A 6M)</v>
          </cell>
          <cell r="C3358" t="str">
            <v>M3</v>
          </cell>
          <cell r="D3358">
            <v>4.1900000000000004</v>
          </cell>
        </row>
        <row r="3359">
          <cell r="A3359">
            <v>90003</v>
          </cell>
          <cell r="B3359" t="str">
            <v>ESCAVACAO MECANIZADA 2A CATEGORIA (4 A 6M)</v>
          </cell>
          <cell r="C3359" t="str">
            <v>M3</v>
          </cell>
          <cell r="D3359">
            <v>8.33</v>
          </cell>
        </row>
        <row r="3360">
          <cell r="A3360">
            <v>90004</v>
          </cell>
          <cell r="B3360" t="str">
            <v>ESCAVACAO MECANIZADA EM BARRO LAMA (4 A 6M)</v>
          </cell>
          <cell r="C3360" t="str">
            <v>M3</v>
          </cell>
          <cell r="D3360">
            <v>9.6999999999999993</v>
          </cell>
        </row>
        <row r="3361">
          <cell r="A3361">
            <v>90005</v>
          </cell>
          <cell r="B3361" t="str">
            <v>FORNECIMENTO DE MEIO-FIO (CONCRETO)</v>
          </cell>
          <cell r="C3361" t="str">
            <v>M</v>
          </cell>
          <cell r="D3361">
            <v>10.46</v>
          </cell>
        </row>
        <row r="3362">
          <cell r="A3362">
            <v>90006</v>
          </cell>
          <cell r="B3362" t="str">
            <v>ASSENTAMENTO DE MEIO-FIO (CONCRETO)</v>
          </cell>
          <cell r="C3362" t="str">
            <v>M</v>
          </cell>
          <cell r="D3362">
            <v>4.55</v>
          </cell>
        </row>
        <row r="3363">
          <cell r="A3363">
            <v>90007</v>
          </cell>
          <cell r="B3363" t="str">
            <v>REPOSICAO EM CALCADA (5CM)</v>
          </cell>
          <cell r="C3363" t="str">
            <v>M2</v>
          </cell>
          <cell r="D3363">
            <v>5.67</v>
          </cell>
        </row>
        <row r="3364">
          <cell r="A3364">
            <v>90008</v>
          </cell>
          <cell r="B3364" t="str">
            <v>UMEDECIMENTO DE MATERIAL P/FECHAMENTO DE VALA</v>
          </cell>
          <cell r="C3364" t="str">
            <v>M3</v>
          </cell>
          <cell r="D3364">
            <v>0.34</v>
          </cell>
        </row>
        <row r="3365">
          <cell r="A3365">
            <v>90009</v>
          </cell>
          <cell r="B3365" t="str">
            <v>PONTA SECA (CALCADA)</v>
          </cell>
          <cell r="C3365" t="str">
            <v>UN</v>
          </cell>
          <cell r="D3365">
            <v>37.42</v>
          </cell>
        </row>
        <row r="3366">
          <cell r="A3366">
            <v>90010</v>
          </cell>
          <cell r="B3366" t="str">
            <v>PONTA SECA (RUA)</v>
          </cell>
          <cell r="C3366" t="str">
            <v>UN</v>
          </cell>
          <cell r="D3366">
            <v>40.67</v>
          </cell>
        </row>
        <row r="3367">
          <cell r="A3367">
            <v>90011</v>
          </cell>
          <cell r="B3367" t="str">
            <v>FORNECIMENTO E ASSENTAMENTO TAMPAO (QUEIJO)</v>
          </cell>
          <cell r="C3367" t="str">
            <v>UN</v>
          </cell>
          <cell r="D3367">
            <v>2.2000000000000002</v>
          </cell>
        </row>
        <row r="3368">
          <cell r="A3368">
            <v>90012</v>
          </cell>
          <cell r="B3368" t="str">
            <v>CONFECCAO DE JUNTA ASFALTICA</v>
          </cell>
          <cell r="C3368" t="str">
            <v>UN</v>
          </cell>
          <cell r="D3368">
            <v>2.54</v>
          </cell>
        </row>
        <row r="3369">
          <cell r="A3369">
            <v>90013</v>
          </cell>
          <cell r="B3369" t="str">
            <v>TRANSPORTE TUBOS CERAMICOS</v>
          </cell>
          <cell r="C3369" t="str">
            <v>MK</v>
          </cell>
          <cell r="D3369">
            <v>0.02</v>
          </cell>
        </row>
        <row r="3370">
          <cell r="A3370">
            <v>90014</v>
          </cell>
          <cell r="B3370" t="str">
            <v>PLACA DE SINALIZACAO DE TRANSITO</v>
          </cell>
          <cell r="C3370" t="str">
            <v>M2</v>
          </cell>
          <cell r="D3370">
            <v>40.82</v>
          </cell>
        </row>
        <row r="3371">
          <cell r="A3371">
            <v>90015</v>
          </cell>
          <cell r="B3371" t="str">
            <v>ESGOTAMENTO DE VALAS 2"</v>
          </cell>
          <cell r="C3371" t="str">
            <v>HP</v>
          </cell>
          <cell r="D3371">
            <v>1.07</v>
          </cell>
        </row>
        <row r="3372">
          <cell r="A3372">
            <v>90016</v>
          </cell>
          <cell r="B3372" t="str">
            <v>DRENO DE TUBO DE CONCRETO POROSO</v>
          </cell>
          <cell r="C3372" t="str">
            <v>M</v>
          </cell>
          <cell r="D3372">
            <v>13.96</v>
          </cell>
        </row>
        <row r="3373">
          <cell r="A3373">
            <v>90017</v>
          </cell>
          <cell r="B3373" t="str">
            <v>FORNECIMENTO DE PARALELEPIPEDO</v>
          </cell>
          <cell r="C3373" t="str">
            <v>M</v>
          </cell>
          <cell r="D3373">
            <v>6.33</v>
          </cell>
        </row>
        <row r="3374">
          <cell r="A3374">
            <v>90018</v>
          </cell>
          <cell r="B3374" t="str">
            <v>ASSENTAMENTO DE PARALELEPIPEDO</v>
          </cell>
          <cell r="C3374" t="str">
            <v>M</v>
          </cell>
          <cell r="D3374">
            <v>3.58</v>
          </cell>
        </row>
        <row r="3375">
          <cell r="A3375">
            <v>90019</v>
          </cell>
          <cell r="B3375" t="str">
            <v>CONFECCAO DE SARJETAS</v>
          </cell>
          <cell r="C3375" t="str">
            <v>M3</v>
          </cell>
          <cell r="D3375">
            <v>77.75</v>
          </cell>
        </row>
        <row r="3376">
          <cell r="A3376">
            <v>90020</v>
          </cell>
          <cell r="B3376" t="str">
            <v>REATERRO DE VALAS C/MATERIAL GRANULAR</v>
          </cell>
          <cell r="C3376" t="str">
            <v>M3</v>
          </cell>
          <cell r="D3376">
            <v>24</v>
          </cell>
        </row>
        <row r="3377">
          <cell r="A3377">
            <v>90021</v>
          </cell>
          <cell r="B3377" t="str">
            <v>GALERIA AGUAS PLUVIAIS (CONST. BOCA LOBO C/H_1,5M)</v>
          </cell>
          <cell r="C3377" t="str">
            <v>UN</v>
          </cell>
          <cell r="D3377">
            <v>71.959999999999994</v>
          </cell>
        </row>
        <row r="3378">
          <cell r="A3378">
            <v>90022</v>
          </cell>
          <cell r="B3378" t="str">
            <v>ACRESCIMO DE ALTURA DA BOCA DE LOBO</v>
          </cell>
          <cell r="C3378" t="str">
            <v>M</v>
          </cell>
          <cell r="D3378">
            <v>33.619999999999997</v>
          </cell>
        </row>
        <row r="3379">
          <cell r="A3379">
            <v>90023</v>
          </cell>
          <cell r="B3379" t="str">
            <v>ASSENTAMENTO CA-2 DN 700</v>
          </cell>
          <cell r="C3379" t="str">
            <v>M</v>
          </cell>
          <cell r="D3379">
            <v>53.17</v>
          </cell>
        </row>
        <row r="3380">
          <cell r="A3380">
            <v>90024</v>
          </cell>
          <cell r="B3380" t="str">
            <v>CERCA DE ARAME FARPADO DE 4 FIOS</v>
          </cell>
          <cell r="C3380" t="str">
            <v>M</v>
          </cell>
          <cell r="D3380">
            <v>13.5</v>
          </cell>
        </row>
        <row r="3381">
          <cell r="A3381">
            <v>90025</v>
          </cell>
          <cell r="B3381" t="str">
            <v>RECOMPOSICAO DE PAV. ASFALTICO INCLUSIVE BASE</v>
          </cell>
          <cell r="C3381" t="str">
            <v>M2</v>
          </cell>
          <cell r="D3381">
            <v>19.8</v>
          </cell>
        </row>
        <row r="3382">
          <cell r="A3382">
            <v>90026</v>
          </cell>
          <cell r="B3382" t="str">
            <v>ESGOTAMENTO DE SUMIDOURO</v>
          </cell>
          <cell r="C3382" t="str">
            <v>M3</v>
          </cell>
          <cell r="D3382">
            <v>14.28</v>
          </cell>
        </row>
        <row r="3383">
          <cell r="A3383">
            <v>90027</v>
          </cell>
          <cell r="B3383" t="str">
            <v>ENTUPIMENTO DE SUMIDOURO</v>
          </cell>
          <cell r="C3383" t="str">
            <v>M3</v>
          </cell>
          <cell r="D3383">
            <v>9.11</v>
          </cell>
        </row>
        <row r="3384">
          <cell r="A3384">
            <v>90030</v>
          </cell>
          <cell r="B3384" t="str">
            <v>CONCRETO PRE-MISTURADO FCK=9,0 MPA</v>
          </cell>
          <cell r="C3384" t="str">
            <v>M3</v>
          </cell>
          <cell r="D3384">
            <v>112</v>
          </cell>
        </row>
        <row r="3385">
          <cell r="A3385">
            <v>90031</v>
          </cell>
          <cell r="B3385" t="str">
            <v>PINTURA ANTICORROSIVA PARA TUBULACAO (ZARCAO)</v>
          </cell>
          <cell r="C3385" t="str">
            <v>M2</v>
          </cell>
          <cell r="D3385">
            <v>4.38</v>
          </cell>
        </row>
        <row r="3386">
          <cell r="A3386">
            <v>90033</v>
          </cell>
          <cell r="B3386" t="str">
            <v>TRANSPORTE DE MATERIAL 1A OU 2A CAT.(PERIM.URBANO)</v>
          </cell>
          <cell r="C3386" t="str">
            <v>MK</v>
          </cell>
          <cell r="D3386">
            <v>0.98</v>
          </cell>
        </row>
        <row r="3387">
          <cell r="A3387">
            <v>90034</v>
          </cell>
          <cell r="B3387" t="str">
            <v>REGULARIZACAO DE RUA C/ MOTONIVELADORA</v>
          </cell>
          <cell r="C3387" t="str">
            <v>M3</v>
          </cell>
          <cell r="D3387">
            <v>0.34</v>
          </cell>
        </row>
        <row r="3388">
          <cell r="A3388">
            <v>90035</v>
          </cell>
          <cell r="B3388" t="str">
            <v>POCO VISITA EXCETO FORNEC.MAT. PRE-MOLDADO - 1,0M</v>
          </cell>
          <cell r="C3388" t="str">
            <v>UN</v>
          </cell>
          <cell r="D3388">
            <v>81.36</v>
          </cell>
        </row>
        <row r="3389">
          <cell r="A3389">
            <v>90036</v>
          </cell>
          <cell r="B3389" t="str">
            <v>POCO VISITA EXCETO FORNEC.MAT. PRE-MOLDADO - 1,5M</v>
          </cell>
          <cell r="C3389" t="str">
            <v>UN</v>
          </cell>
          <cell r="D3389">
            <v>104.14</v>
          </cell>
        </row>
        <row r="3390">
          <cell r="A3390">
            <v>90037</v>
          </cell>
          <cell r="B3390" t="str">
            <v>POCO VISITA EXCETO FORNEC.MAT. PRE-MOLDADO - 2,0M</v>
          </cell>
          <cell r="C3390" t="str">
            <v>UN</v>
          </cell>
          <cell r="D3390">
            <v>133.31</v>
          </cell>
        </row>
        <row r="3391">
          <cell r="A3391">
            <v>90038</v>
          </cell>
          <cell r="B3391" t="str">
            <v>POCO VISITA EXCETO FORNEC.MAT. PRE-MOLDADO - 2,5M</v>
          </cell>
          <cell r="C3391" t="str">
            <v>UN</v>
          </cell>
          <cell r="D3391">
            <v>170.7</v>
          </cell>
        </row>
        <row r="3392">
          <cell r="A3392">
            <v>90039</v>
          </cell>
          <cell r="B3392" t="str">
            <v>POCO VISITA EXCETO FORNEC.MAT. PRE-MOLDADO - 3,0M</v>
          </cell>
          <cell r="C3392" t="str">
            <v>UN</v>
          </cell>
          <cell r="D3392">
            <v>221.57</v>
          </cell>
        </row>
        <row r="3393">
          <cell r="A3393">
            <v>90040</v>
          </cell>
          <cell r="B3393" t="str">
            <v>POCO VISITA EXCETO FORNEC.MAT. PRE-MOLDADO - 3,5M</v>
          </cell>
          <cell r="C3393" t="str">
            <v>UN</v>
          </cell>
          <cell r="D3393">
            <v>341.38</v>
          </cell>
        </row>
        <row r="3394">
          <cell r="A3394">
            <v>90041</v>
          </cell>
          <cell r="B3394" t="str">
            <v>POCO VISITA EXCETO FORNEC.MAT. PRE-MOLDADO - 4,0M</v>
          </cell>
          <cell r="C3394" t="str">
            <v>UN</v>
          </cell>
          <cell r="D3394">
            <v>385.22</v>
          </cell>
        </row>
        <row r="3395">
          <cell r="A3395">
            <v>90042</v>
          </cell>
          <cell r="B3395" t="str">
            <v>POCO VISITA EXCETO FORNEC.MAT. PRE-MOLDADO - 4,5M</v>
          </cell>
          <cell r="C3395" t="str">
            <v>UN</v>
          </cell>
          <cell r="D3395">
            <v>428.92</v>
          </cell>
        </row>
        <row r="3396">
          <cell r="A3396">
            <v>90043</v>
          </cell>
          <cell r="B3396" t="str">
            <v>POCO VISITA EXCETO FORNEC.MAT. PRE-MOLDADO - 5,0M</v>
          </cell>
          <cell r="C3396" t="str">
            <v>UN</v>
          </cell>
          <cell r="D3396">
            <v>472.62</v>
          </cell>
        </row>
        <row r="3397">
          <cell r="A3397">
            <v>122111</v>
          </cell>
          <cell r="B3397" t="str">
            <v>VIDRO CANELADO - MARTELADO</v>
          </cell>
          <cell r="C3397" t="str">
            <v>m²</v>
          </cell>
          <cell r="D3397">
            <v>12.96</v>
          </cell>
        </row>
        <row r="3398">
          <cell r="A3398">
            <v>150001</v>
          </cell>
          <cell r="B3398" t="str">
            <v>COMPACTADOR CM-20</v>
          </cell>
          <cell r="C3398" t="str">
            <v>H</v>
          </cell>
          <cell r="D3398">
            <v>0</v>
          </cell>
        </row>
        <row r="3399">
          <cell r="A3399">
            <v>172001</v>
          </cell>
          <cell r="B3399" t="str">
            <v>EQUIPAMENTO ETE</v>
          </cell>
          <cell r="C3399" t="str">
            <v>un</v>
          </cell>
          <cell r="D3399">
            <v>3897350</v>
          </cell>
        </row>
        <row r="3400">
          <cell r="A3400">
            <v>172041</v>
          </cell>
          <cell r="B3400" t="str">
            <v>AQUISIÇÃO DE MATERIAL DE JAZIDA</v>
          </cell>
          <cell r="C3400" t="str">
            <v>M3</v>
          </cell>
          <cell r="D3400">
            <v>0.63</v>
          </cell>
        </row>
        <row r="3401">
          <cell r="A3401">
            <v>172056</v>
          </cell>
          <cell r="B3401" t="str">
            <v>CAMINHÃO COM GUINDASTE 16 TON.</v>
          </cell>
          <cell r="C3401" t="str">
            <v>H</v>
          </cell>
          <cell r="D3401">
            <v>23.61</v>
          </cell>
        </row>
        <row r="3402">
          <cell r="A3402">
            <v>310000</v>
          </cell>
          <cell r="B3402" t="str">
            <v>EQUIPAMENTOS</v>
          </cell>
          <cell r="C3402" t="str">
            <v>xxxxx</v>
          </cell>
          <cell r="D3402">
            <v>0</v>
          </cell>
        </row>
        <row r="3403">
          <cell r="A3403">
            <v>310100</v>
          </cell>
          <cell r="B3403" t="str">
            <v>BATE ESTACAS LEVE</v>
          </cell>
          <cell r="C3403" t="str">
            <v>H</v>
          </cell>
          <cell r="D3403">
            <v>25.57</v>
          </cell>
        </row>
        <row r="3404">
          <cell r="A3404">
            <v>310101</v>
          </cell>
          <cell r="B3404" t="str">
            <v>BATE ESTACAS LEVE</v>
          </cell>
          <cell r="C3404" t="str">
            <v>HI</v>
          </cell>
          <cell r="D3404">
            <v>10.99</v>
          </cell>
        </row>
        <row r="3405">
          <cell r="A3405">
            <v>310130</v>
          </cell>
          <cell r="B3405" t="str">
            <v>BETONEIRA 320 L</v>
          </cell>
          <cell r="C3405" t="str">
            <v>H</v>
          </cell>
          <cell r="D3405">
            <v>1.81</v>
          </cell>
        </row>
        <row r="3406">
          <cell r="A3406">
            <v>310140</v>
          </cell>
          <cell r="B3406" t="str">
            <v>BOMBA SPV 2"</v>
          </cell>
          <cell r="C3406" t="str">
            <v>H</v>
          </cell>
          <cell r="D3406">
            <v>1.77</v>
          </cell>
        </row>
        <row r="3407">
          <cell r="A3407">
            <v>310141</v>
          </cell>
          <cell r="B3407" t="str">
            <v>BOMBA SPV 3"</v>
          </cell>
          <cell r="C3407" t="str">
            <v>H</v>
          </cell>
          <cell r="D3407">
            <v>1.88</v>
          </cell>
        </row>
        <row r="3408">
          <cell r="A3408">
            <v>310150</v>
          </cell>
          <cell r="B3408" t="str">
            <v>CALDEIRA</v>
          </cell>
          <cell r="C3408" t="str">
            <v>H</v>
          </cell>
          <cell r="D3408">
            <v>10.84</v>
          </cell>
        </row>
        <row r="3409">
          <cell r="A3409">
            <v>310160</v>
          </cell>
          <cell r="B3409" t="str">
            <v>CAMINHAO BASCULANTE</v>
          </cell>
          <cell r="C3409" t="str">
            <v>H</v>
          </cell>
          <cell r="D3409">
            <v>36.979999999999997</v>
          </cell>
        </row>
        <row r="3410">
          <cell r="A3410">
            <v>310161</v>
          </cell>
          <cell r="B3410" t="str">
            <v>CAMINHAO BASCULANTE</v>
          </cell>
          <cell r="C3410" t="str">
            <v>HI</v>
          </cell>
          <cell r="D3410">
            <v>21.72</v>
          </cell>
        </row>
        <row r="3411">
          <cell r="A3411">
            <v>310162</v>
          </cell>
          <cell r="B3411" t="str">
            <v>CAMINHAO BASCULANTE 10 M3 VOLVO/SCANIA</v>
          </cell>
          <cell r="C3411" t="str">
            <v>H</v>
          </cell>
          <cell r="D3411">
            <v>68.63</v>
          </cell>
        </row>
        <row r="3412">
          <cell r="A3412">
            <v>310163</v>
          </cell>
          <cell r="B3412" t="str">
            <v>CAMINHAO BASCULANTE 22T RANDOM RK-424</v>
          </cell>
          <cell r="C3412" t="str">
            <v>H</v>
          </cell>
          <cell r="D3412">
            <v>88.22</v>
          </cell>
        </row>
        <row r="3413">
          <cell r="A3413">
            <v>310164</v>
          </cell>
          <cell r="B3413" t="str">
            <v>CAMINHAO BASCULANTE 5 M3</v>
          </cell>
          <cell r="C3413" t="str">
            <v>H</v>
          </cell>
          <cell r="D3413">
            <v>36.979999999999997</v>
          </cell>
        </row>
        <row r="3414">
          <cell r="A3414">
            <v>310165</v>
          </cell>
          <cell r="B3414" t="str">
            <v>CAMINHAO BASCULANTE 5 M3</v>
          </cell>
          <cell r="C3414" t="str">
            <v>H</v>
          </cell>
          <cell r="D3414">
            <v>21.72</v>
          </cell>
        </row>
        <row r="3415">
          <cell r="A3415">
            <v>310166</v>
          </cell>
          <cell r="B3415" t="str">
            <v>CAMINHAO BASCULANTE 6 M3 MB LK-1618/42</v>
          </cell>
          <cell r="C3415" t="str">
            <v>H</v>
          </cell>
          <cell r="D3415">
            <v>45.83</v>
          </cell>
        </row>
        <row r="3416">
          <cell r="A3416">
            <v>310167</v>
          </cell>
          <cell r="B3416" t="str">
            <v>CAMINHAO BASCULANTE MB - 1313 - 6M3</v>
          </cell>
          <cell r="C3416" t="str">
            <v>H</v>
          </cell>
          <cell r="D3416">
            <v>36.979999999999997</v>
          </cell>
        </row>
        <row r="3417">
          <cell r="A3417">
            <v>310168</v>
          </cell>
          <cell r="B3417" t="str">
            <v>CAMINHAO BASCULANTE MB - 1313 - 6M3</v>
          </cell>
          <cell r="C3417" t="str">
            <v>HI</v>
          </cell>
          <cell r="D3417">
            <v>21.72</v>
          </cell>
        </row>
        <row r="3418">
          <cell r="A3418">
            <v>310190</v>
          </cell>
          <cell r="B3418" t="str">
            <v>CAMINHAO C/MUNCK</v>
          </cell>
          <cell r="C3418" t="str">
            <v>H</v>
          </cell>
          <cell r="D3418">
            <v>55.83</v>
          </cell>
        </row>
        <row r="3419">
          <cell r="A3419">
            <v>310191</v>
          </cell>
          <cell r="B3419" t="str">
            <v>CAMINHAO C/MUNCK 2 TON</v>
          </cell>
          <cell r="C3419" t="str">
            <v>H</v>
          </cell>
          <cell r="D3419">
            <v>55.83</v>
          </cell>
        </row>
        <row r="3420">
          <cell r="A3420">
            <v>310220</v>
          </cell>
          <cell r="B3420" t="str">
            <v>CAMINHAO CARROCERIA</v>
          </cell>
          <cell r="C3420" t="str">
            <v>H</v>
          </cell>
          <cell r="D3420">
            <v>30.96</v>
          </cell>
        </row>
        <row r="3421">
          <cell r="A3421">
            <v>310221</v>
          </cell>
          <cell r="B3421" t="str">
            <v>CAMINHAO CARROCERIA (FORD F-11.000)</v>
          </cell>
          <cell r="C3421" t="str">
            <v>H</v>
          </cell>
          <cell r="D3421">
            <v>30.96</v>
          </cell>
        </row>
        <row r="3422">
          <cell r="A3422">
            <v>310222</v>
          </cell>
          <cell r="B3422" t="str">
            <v>CAMINHAO CARROCERIA (FORD F-11.000) L-1313-48</v>
          </cell>
          <cell r="C3422" t="str">
            <v>H</v>
          </cell>
          <cell r="D3422">
            <v>30.96</v>
          </cell>
        </row>
        <row r="3423">
          <cell r="A3423">
            <v>310223</v>
          </cell>
          <cell r="B3423" t="str">
            <v>CAMINHAO CARROCERIA 5 TON.</v>
          </cell>
          <cell r="C3423" t="str">
            <v>H</v>
          </cell>
          <cell r="D3423">
            <v>30.96</v>
          </cell>
        </row>
        <row r="3424">
          <cell r="A3424">
            <v>310224</v>
          </cell>
          <cell r="B3424" t="str">
            <v>CAMINHAO CARROCERIA 7 TON.</v>
          </cell>
          <cell r="C3424" t="str">
            <v>H</v>
          </cell>
          <cell r="D3424">
            <v>30.96</v>
          </cell>
        </row>
        <row r="3425">
          <cell r="A3425">
            <v>310225</v>
          </cell>
          <cell r="B3425" t="str">
            <v>CAMINHAO CARROCERIA 8 TON.</v>
          </cell>
          <cell r="C3425" t="str">
            <v>H</v>
          </cell>
          <cell r="D3425">
            <v>31.04</v>
          </cell>
        </row>
        <row r="3426">
          <cell r="A3426">
            <v>310260</v>
          </cell>
          <cell r="B3426" t="str">
            <v>CAMINHAO PIPA MB LK 1513</v>
          </cell>
          <cell r="C3426" t="str">
            <v>H</v>
          </cell>
          <cell r="D3426">
            <v>30.53</v>
          </cell>
        </row>
        <row r="3427">
          <cell r="A3427">
            <v>310261</v>
          </cell>
          <cell r="B3427" t="str">
            <v>CAMINHAO TANQUE - CAP.= 10000 LITROS</v>
          </cell>
          <cell r="C3427" t="str">
            <v>HI</v>
          </cell>
          <cell r="D3427">
            <v>13.17</v>
          </cell>
        </row>
        <row r="3428">
          <cell r="A3428">
            <v>310262</v>
          </cell>
          <cell r="B3428" t="str">
            <v>CAMINHAO TANQUE 6.000 L</v>
          </cell>
          <cell r="C3428" t="str">
            <v>H</v>
          </cell>
          <cell r="D3428">
            <v>30.53</v>
          </cell>
        </row>
        <row r="3429">
          <cell r="A3429">
            <v>310263</v>
          </cell>
          <cell r="B3429" t="str">
            <v>CAMINHAO TANQUE 6.000 L CHEVROLET D-653</v>
          </cell>
          <cell r="C3429" t="str">
            <v>H</v>
          </cell>
          <cell r="D3429">
            <v>30.53</v>
          </cell>
        </row>
        <row r="3430">
          <cell r="A3430">
            <v>310264</v>
          </cell>
          <cell r="B3430" t="str">
            <v>CAMINHAO TANQUE 6.000 L CHEVROLET D-653</v>
          </cell>
          <cell r="C3430" t="str">
            <v>HI</v>
          </cell>
          <cell r="D3430">
            <v>9.19</v>
          </cell>
        </row>
        <row r="3431">
          <cell r="A3431">
            <v>310265</v>
          </cell>
          <cell r="B3431" t="str">
            <v>CAMINHAO TANQUE P/AGUA MB-1313 10.000 PIPA</v>
          </cell>
          <cell r="C3431" t="str">
            <v>H</v>
          </cell>
          <cell r="D3431">
            <v>30.62</v>
          </cell>
        </row>
        <row r="3432">
          <cell r="A3432">
            <v>310340</v>
          </cell>
          <cell r="B3432" t="str">
            <v>CARREGADEIRA TIPO CLARK MICHIGAN 75-III</v>
          </cell>
          <cell r="C3432" t="str">
            <v>H</v>
          </cell>
          <cell r="D3432">
            <v>26.3</v>
          </cell>
        </row>
        <row r="3433">
          <cell r="A3433">
            <v>310370</v>
          </cell>
          <cell r="B3433" t="str">
            <v>CAV. MEC. C/CARRETA DE 25 TON.</v>
          </cell>
          <cell r="C3433" t="str">
            <v>H</v>
          </cell>
          <cell r="D3433">
            <v>56.35</v>
          </cell>
        </row>
        <row r="3434">
          <cell r="A3434">
            <v>310400</v>
          </cell>
          <cell r="B3434" t="str">
            <v>COMPACTADOR CLORIZONI-SAPO T.C.</v>
          </cell>
          <cell r="C3434" t="str">
            <v>H</v>
          </cell>
          <cell r="D3434">
            <v>3.08</v>
          </cell>
        </row>
        <row r="3435">
          <cell r="A3435">
            <v>310401</v>
          </cell>
          <cell r="B3435" t="str">
            <v>COMPACTADOR CM - 20</v>
          </cell>
          <cell r="C3435" t="str">
            <v>H</v>
          </cell>
          <cell r="D3435">
            <v>6.28</v>
          </cell>
        </row>
        <row r="3436">
          <cell r="A3436">
            <v>310402</v>
          </cell>
          <cell r="B3436" t="str">
            <v>COMPACTADOR CM - 20 CS - 15 AGRALE</v>
          </cell>
          <cell r="C3436" t="str">
            <v>H</v>
          </cell>
          <cell r="D3436">
            <v>5.28</v>
          </cell>
        </row>
        <row r="3437">
          <cell r="A3437">
            <v>310403</v>
          </cell>
          <cell r="B3437" t="str">
            <v>COMPACTADOR CS - 15 AGRALE</v>
          </cell>
          <cell r="C3437" t="str">
            <v>H</v>
          </cell>
          <cell r="D3437">
            <v>5.28</v>
          </cell>
        </row>
        <row r="3438">
          <cell r="A3438">
            <v>310404</v>
          </cell>
          <cell r="B3438" t="str">
            <v>COMPACTADOR DE PLACAS VIBR.</v>
          </cell>
          <cell r="C3438" t="str">
            <v>H</v>
          </cell>
          <cell r="D3438">
            <v>6.28</v>
          </cell>
        </row>
        <row r="3439">
          <cell r="A3439">
            <v>310405</v>
          </cell>
          <cell r="B3439" t="str">
            <v>COMPACTADOR DE PLACAS VIBR. CM-20</v>
          </cell>
          <cell r="C3439" t="str">
            <v>H</v>
          </cell>
          <cell r="D3439">
            <v>6.28</v>
          </cell>
        </row>
        <row r="3440">
          <cell r="A3440">
            <v>310406</v>
          </cell>
          <cell r="B3440" t="str">
            <v>COMPACTADOR MR-80</v>
          </cell>
          <cell r="C3440" t="str">
            <v>H</v>
          </cell>
          <cell r="D3440">
            <v>6.28</v>
          </cell>
        </row>
        <row r="3441">
          <cell r="A3441">
            <v>310407</v>
          </cell>
          <cell r="B3441" t="str">
            <v>COMPACTADOR MYKASA - MTR - 80</v>
          </cell>
          <cell r="C3441" t="str">
            <v>H</v>
          </cell>
          <cell r="D3441">
            <v>6.28</v>
          </cell>
        </row>
        <row r="3442">
          <cell r="A3442">
            <v>310480</v>
          </cell>
          <cell r="B3442" t="str">
            <v>COMPRESSOR</v>
          </cell>
          <cell r="C3442" t="str">
            <v>H</v>
          </cell>
          <cell r="D3442">
            <v>17.97</v>
          </cell>
        </row>
        <row r="3443">
          <cell r="A3443">
            <v>310481</v>
          </cell>
          <cell r="B3443" t="str">
            <v>COMPRESSOR 250 PCM</v>
          </cell>
          <cell r="C3443" t="str">
            <v>H</v>
          </cell>
          <cell r="D3443">
            <v>17.97</v>
          </cell>
        </row>
        <row r="3444">
          <cell r="A3444">
            <v>310482</v>
          </cell>
          <cell r="B3444" t="str">
            <v>COMPRESSOR 275 PCM</v>
          </cell>
          <cell r="C3444" t="str">
            <v>H</v>
          </cell>
          <cell r="D3444">
            <v>17.97</v>
          </cell>
        </row>
        <row r="3445">
          <cell r="A3445">
            <v>310483</v>
          </cell>
          <cell r="B3445" t="str">
            <v>COMPRESSOR 275 PCM</v>
          </cell>
          <cell r="C3445" t="str">
            <v>HI</v>
          </cell>
          <cell r="D3445">
            <v>7.73</v>
          </cell>
        </row>
        <row r="3446">
          <cell r="A3446">
            <v>310484</v>
          </cell>
          <cell r="B3446" t="str">
            <v>COMPRESSOR PORTATIL 335 PCM</v>
          </cell>
          <cell r="C3446" t="str">
            <v>HI</v>
          </cell>
          <cell r="D3446">
            <v>25.16</v>
          </cell>
        </row>
        <row r="3447">
          <cell r="A3447">
            <v>310485</v>
          </cell>
          <cell r="B3447" t="str">
            <v>COPRESSOR 250 PCH</v>
          </cell>
          <cell r="C3447" t="str">
            <v>un</v>
          </cell>
          <cell r="D3447">
            <v>26.8</v>
          </cell>
        </row>
        <row r="3448">
          <cell r="A3448">
            <v>310570</v>
          </cell>
          <cell r="B3448" t="str">
            <v>CONJ. OXIACETILENO</v>
          </cell>
          <cell r="C3448" t="str">
            <v>CJ</v>
          </cell>
          <cell r="D3448">
            <v>1.1499999999999999</v>
          </cell>
        </row>
        <row r="3449">
          <cell r="A3449">
            <v>310590</v>
          </cell>
          <cell r="B3449" t="str">
            <v>CTD (KG/M)</v>
          </cell>
          <cell r="C3449" t="str">
            <v>GM</v>
          </cell>
          <cell r="D3449">
            <v>0.01</v>
          </cell>
        </row>
        <row r="3450">
          <cell r="A3450">
            <v>310610</v>
          </cell>
          <cell r="B3450" t="str">
            <v>DOSADOR</v>
          </cell>
          <cell r="C3450" t="str">
            <v>%</v>
          </cell>
          <cell r="D3450">
            <v>0</v>
          </cell>
        </row>
        <row r="3451">
          <cell r="A3451">
            <v>310630</v>
          </cell>
          <cell r="B3451" t="str">
            <v>ESCAVADEIRA</v>
          </cell>
          <cell r="C3451" t="str">
            <v>H</v>
          </cell>
          <cell r="D3451">
            <v>0</v>
          </cell>
        </row>
        <row r="3452">
          <cell r="A3452">
            <v>310631</v>
          </cell>
          <cell r="B3452" t="str">
            <v>ESCAVADEIRA A CABO BUCYRUS 34 JC MOD 22 B</v>
          </cell>
          <cell r="C3452" t="str">
            <v>H</v>
          </cell>
          <cell r="D3452">
            <v>65.209999999999994</v>
          </cell>
        </row>
        <row r="3453">
          <cell r="A3453">
            <v>310632</v>
          </cell>
          <cell r="B3453" t="str">
            <v>ESCAVADEIRA FIAT S-90</v>
          </cell>
          <cell r="C3453" t="str">
            <v>H</v>
          </cell>
          <cell r="D3453">
            <v>62.22</v>
          </cell>
        </row>
        <row r="3454">
          <cell r="A3454">
            <v>310710</v>
          </cell>
          <cell r="B3454" t="str">
            <v>GERADOR</v>
          </cell>
          <cell r="C3454" t="str">
            <v>H</v>
          </cell>
          <cell r="D3454">
            <v>0</v>
          </cell>
        </row>
        <row r="3455">
          <cell r="A3455">
            <v>310711</v>
          </cell>
          <cell r="B3455" t="str">
            <v>GERADOR  5 KVA</v>
          </cell>
          <cell r="C3455" t="str">
            <v>H</v>
          </cell>
          <cell r="D3455">
            <v>2.88</v>
          </cell>
        </row>
        <row r="3456">
          <cell r="A3456">
            <v>310712</v>
          </cell>
          <cell r="B3456" t="str">
            <v>GERADOR 20 KVA</v>
          </cell>
          <cell r="C3456" t="str">
            <v>H</v>
          </cell>
          <cell r="D3456">
            <v>3.46</v>
          </cell>
        </row>
        <row r="3457">
          <cell r="A3457">
            <v>310713</v>
          </cell>
          <cell r="B3457" t="str">
            <v>GERADOR 40 KVA</v>
          </cell>
          <cell r="C3457" t="str">
            <v>H</v>
          </cell>
          <cell r="D3457">
            <v>6.71</v>
          </cell>
        </row>
        <row r="3458">
          <cell r="A3458">
            <v>310800</v>
          </cell>
          <cell r="B3458" t="str">
            <v>GUINCHO</v>
          </cell>
          <cell r="C3458" t="str">
            <v>H</v>
          </cell>
          <cell r="D3458">
            <v>18.8</v>
          </cell>
        </row>
        <row r="3459">
          <cell r="A3459">
            <v>310801</v>
          </cell>
          <cell r="B3459" t="str">
            <v>GUINCHO - GUINDASTE</v>
          </cell>
          <cell r="C3459" t="str">
            <v>H</v>
          </cell>
          <cell r="D3459">
            <v>18.8</v>
          </cell>
        </row>
        <row r="3460">
          <cell r="A3460">
            <v>310802</v>
          </cell>
          <cell r="B3460" t="str">
            <v>GUINCHO T</v>
          </cell>
          <cell r="C3460" t="str">
            <v>H</v>
          </cell>
          <cell r="D3460">
            <v>18.8</v>
          </cell>
        </row>
        <row r="3461">
          <cell r="A3461">
            <v>310803</v>
          </cell>
          <cell r="B3461" t="str">
            <v>GUINDASTE 9 TON</v>
          </cell>
          <cell r="C3461" t="str">
            <v>H</v>
          </cell>
          <cell r="D3461">
            <v>32.35</v>
          </cell>
        </row>
        <row r="3462">
          <cell r="A3462">
            <v>310804</v>
          </cell>
          <cell r="B3462" t="str">
            <v>GUINDASTE BANTAN 20 TON.</v>
          </cell>
          <cell r="C3462" t="str">
            <v>H</v>
          </cell>
          <cell r="D3462">
            <v>159.96</v>
          </cell>
        </row>
        <row r="3463">
          <cell r="A3463">
            <v>310805</v>
          </cell>
          <cell r="B3463" t="str">
            <v>GUINDASTE BANTAN 20 TON.</v>
          </cell>
          <cell r="C3463" t="str">
            <v>HI</v>
          </cell>
          <cell r="D3463">
            <v>33.6</v>
          </cell>
        </row>
        <row r="3464">
          <cell r="A3464">
            <v>310806</v>
          </cell>
          <cell r="B3464" t="str">
            <v>GUINDASTE GALION 15 TON.</v>
          </cell>
          <cell r="C3464" t="str">
            <v>H</v>
          </cell>
          <cell r="D3464">
            <v>137.65</v>
          </cell>
        </row>
        <row r="3465">
          <cell r="A3465">
            <v>310807</v>
          </cell>
          <cell r="B3465" t="str">
            <v>GUINDASTE GALION 15TON</v>
          </cell>
          <cell r="C3465" t="str">
            <v>HI</v>
          </cell>
          <cell r="D3465">
            <v>59.18</v>
          </cell>
        </row>
        <row r="3466">
          <cell r="A3466">
            <v>310808</v>
          </cell>
          <cell r="B3466" t="str">
            <v>GUINDASTE HWB- GALION 9 TON.</v>
          </cell>
          <cell r="C3466" t="str">
            <v>H</v>
          </cell>
          <cell r="D3466">
            <v>32.35</v>
          </cell>
        </row>
        <row r="3467">
          <cell r="A3467">
            <v>310809</v>
          </cell>
          <cell r="B3467" t="str">
            <v>GUISTANTE GALION</v>
          </cell>
          <cell r="C3467" t="str">
            <v>H</v>
          </cell>
          <cell r="D3467">
            <v>137.65</v>
          </cell>
        </row>
        <row r="3468">
          <cell r="A3468">
            <v>310890</v>
          </cell>
          <cell r="B3468" t="str">
            <v>IRRIGADEIRA</v>
          </cell>
          <cell r="C3468" t="str">
            <v>H</v>
          </cell>
          <cell r="D3468">
            <v>1.99</v>
          </cell>
        </row>
        <row r="3469">
          <cell r="A3469">
            <v>310900</v>
          </cell>
          <cell r="B3469" t="str">
            <v>JATO DE AREIA 250 L</v>
          </cell>
          <cell r="C3469" t="str">
            <v>H</v>
          </cell>
          <cell r="D3469">
            <v>1.38</v>
          </cell>
        </row>
        <row r="3470">
          <cell r="A3470">
            <v>310910</v>
          </cell>
          <cell r="B3470" t="str">
            <v>MACARICO</v>
          </cell>
          <cell r="C3470" t="str">
            <v>H</v>
          </cell>
          <cell r="D3470">
            <v>0</v>
          </cell>
        </row>
        <row r="3471">
          <cell r="A3471">
            <v>310930</v>
          </cell>
          <cell r="B3471" t="str">
            <v>MAQUINA DE CARPINTARIA</v>
          </cell>
          <cell r="C3471" t="str">
            <v>H</v>
          </cell>
          <cell r="D3471">
            <v>0.67</v>
          </cell>
        </row>
        <row r="3472">
          <cell r="A3472">
            <v>310931</v>
          </cell>
          <cell r="B3472" t="str">
            <v>MAQUINA DE CORTAR FERRO SOGEMAT 50</v>
          </cell>
          <cell r="C3472" t="str">
            <v>H</v>
          </cell>
          <cell r="D3472">
            <v>0.67</v>
          </cell>
        </row>
        <row r="3473">
          <cell r="A3473">
            <v>310932</v>
          </cell>
          <cell r="B3473" t="str">
            <v>MAQUINA DE DOBRAR NEOCONDE CA 50 1 1/2 '</v>
          </cell>
          <cell r="C3473" t="str">
            <v>H</v>
          </cell>
          <cell r="D3473">
            <v>0.67</v>
          </cell>
        </row>
        <row r="3474">
          <cell r="A3474">
            <v>310933</v>
          </cell>
          <cell r="B3474" t="str">
            <v>MAQUINA DE SOLDA 375 A</v>
          </cell>
          <cell r="C3474" t="str">
            <v>H</v>
          </cell>
          <cell r="D3474">
            <v>14.14</v>
          </cell>
        </row>
        <row r="3475">
          <cell r="A3475">
            <v>310934</v>
          </cell>
          <cell r="B3475" t="str">
            <v>MAQUINA DE SOLDA 375 A</v>
          </cell>
          <cell r="C3475" t="str">
            <v>HI</v>
          </cell>
          <cell r="D3475">
            <v>6.06</v>
          </cell>
        </row>
        <row r="3476">
          <cell r="A3476">
            <v>310940</v>
          </cell>
          <cell r="B3476" t="str">
            <v>MAQUINA DE CORTAR FERRO SOGEMAT 50</v>
          </cell>
          <cell r="C3476" t="str">
            <v>H</v>
          </cell>
          <cell r="D3476">
            <v>0.56000000000000005</v>
          </cell>
        </row>
        <row r="3477">
          <cell r="A3477">
            <v>310950</v>
          </cell>
          <cell r="B3477" t="str">
            <v>MAQUINA DE DOBRAR NEOCONDE CA 50 1 1/2</v>
          </cell>
          <cell r="C3477" t="str">
            <v>H</v>
          </cell>
          <cell r="D3477">
            <v>0.56000000000000005</v>
          </cell>
        </row>
        <row r="3478">
          <cell r="A3478">
            <v>310960</v>
          </cell>
          <cell r="B3478" t="str">
            <v>MAQUINA DE SOLDA 375 A</v>
          </cell>
          <cell r="C3478" t="str">
            <v>H</v>
          </cell>
          <cell r="D3478">
            <v>9.42</v>
          </cell>
        </row>
        <row r="3479">
          <cell r="A3479">
            <v>310970</v>
          </cell>
          <cell r="B3479" t="str">
            <v>MAQUINA DE SOLDA 375 A</v>
          </cell>
          <cell r="C3479" t="str">
            <v>HI</v>
          </cell>
          <cell r="D3479">
            <v>4.04</v>
          </cell>
        </row>
        <row r="3480">
          <cell r="A3480">
            <v>310990</v>
          </cell>
          <cell r="B3480" t="str">
            <v>MARTELETE</v>
          </cell>
          <cell r="C3480" t="str">
            <v>H</v>
          </cell>
          <cell r="D3480">
            <v>5.66</v>
          </cell>
        </row>
        <row r="3481">
          <cell r="A3481">
            <v>310991</v>
          </cell>
          <cell r="B3481" t="str">
            <v>MARTELETE TEX 21</v>
          </cell>
          <cell r="C3481" t="str">
            <v>H</v>
          </cell>
          <cell r="D3481">
            <v>5.66</v>
          </cell>
        </row>
        <row r="3482">
          <cell r="A3482">
            <v>310992</v>
          </cell>
          <cell r="B3482" t="str">
            <v>MARTELETE TEX 31</v>
          </cell>
          <cell r="C3482" t="str">
            <v>H</v>
          </cell>
          <cell r="D3482">
            <v>5.66</v>
          </cell>
        </row>
        <row r="3483">
          <cell r="A3483">
            <v>311050</v>
          </cell>
          <cell r="B3483" t="str">
            <v>MOTOESCAVOTRANSPORTADOR (MOTOESCRAPER CAT-621-R)</v>
          </cell>
          <cell r="C3483" t="str">
            <v>H</v>
          </cell>
          <cell r="D3483">
            <v>146.36000000000001</v>
          </cell>
        </row>
        <row r="3484">
          <cell r="A3484">
            <v>311051</v>
          </cell>
          <cell r="B3484" t="str">
            <v>MOTONIVELADORA</v>
          </cell>
          <cell r="C3484" t="str">
            <v>H</v>
          </cell>
          <cell r="D3484">
            <v>51.43</v>
          </cell>
        </row>
        <row r="3485">
          <cell r="A3485">
            <v>311052</v>
          </cell>
          <cell r="B3485" t="str">
            <v>MOTONIVELADORA CAT - 120</v>
          </cell>
          <cell r="C3485" t="str">
            <v>H</v>
          </cell>
          <cell r="D3485">
            <v>51.43</v>
          </cell>
        </row>
        <row r="3486">
          <cell r="A3486">
            <v>311053</v>
          </cell>
          <cell r="B3486" t="str">
            <v>MOTONIVELADORA CAT 120</v>
          </cell>
          <cell r="C3486" t="str">
            <v>HI</v>
          </cell>
          <cell r="D3486">
            <v>22.11</v>
          </cell>
        </row>
        <row r="3487">
          <cell r="A3487">
            <v>311120</v>
          </cell>
          <cell r="B3487" t="str">
            <v>MUNCK 2 TON</v>
          </cell>
          <cell r="C3487" t="str">
            <v>H</v>
          </cell>
          <cell r="D3487">
            <v>6.24</v>
          </cell>
        </row>
        <row r="3488">
          <cell r="A3488">
            <v>311121</v>
          </cell>
          <cell r="B3488" t="str">
            <v>MUNCK 2 TON</v>
          </cell>
          <cell r="C3488" t="str">
            <v>H</v>
          </cell>
          <cell r="D3488">
            <v>14.93</v>
          </cell>
        </row>
        <row r="3489">
          <cell r="A3489">
            <v>311190</v>
          </cell>
          <cell r="B3489" t="str">
            <v>PA CARREGADEIRA</v>
          </cell>
          <cell r="C3489" t="str">
            <v>H</v>
          </cell>
          <cell r="D3489">
            <v>26.3</v>
          </cell>
        </row>
        <row r="3490">
          <cell r="A3490">
            <v>311220</v>
          </cell>
          <cell r="B3490" t="str">
            <v>PERFURATRIZ SH - 21</v>
          </cell>
          <cell r="C3490" t="str">
            <v>H</v>
          </cell>
          <cell r="D3490">
            <v>2.6</v>
          </cell>
        </row>
        <row r="3491">
          <cell r="A3491">
            <v>311250</v>
          </cell>
          <cell r="B3491" t="str">
            <v>RETROESCAVADEIRA</v>
          </cell>
          <cell r="C3491" t="str">
            <v>H</v>
          </cell>
          <cell r="D3491">
            <v>31.54</v>
          </cell>
        </row>
        <row r="3492">
          <cell r="A3492">
            <v>311251</v>
          </cell>
          <cell r="B3492" t="str">
            <v>RETROESCAVADEIRA CASE 580H</v>
          </cell>
          <cell r="C3492" t="str">
            <v>H</v>
          </cell>
          <cell r="D3492">
            <v>31.54</v>
          </cell>
        </row>
        <row r="3493">
          <cell r="A3493">
            <v>311290</v>
          </cell>
          <cell r="B3493" t="str">
            <v>ROLO DE ACO VIBRATORIO</v>
          </cell>
          <cell r="C3493" t="str">
            <v>HI</v>
          </cell>
          <cell r="D3493">
            <v>15.43</v>
          </cell>
        </row>
        <row r="3494">
          <cell r="A3494">
            <v>311291</v>
          </cell>
          <cell r="B3494" t="str">
            <v>ROLO DE PNEUS</v>
          </cell>
          <cell r="C3494" t="str">
            <v>H</v>
          </cell>
          <cell r="D3494">
            <v>45.47</v>
          </cell>
        </row>
        <row r="3495">
          <cell r="A3495">
            <v>311292</v>
          </cell>
          <cell r="B3495" t="str">
            <v>ROLO PE DE CARNEIRO</v>
          </cell>
          <cell r="C3495" t="str">
            <v>H</v>
          </cell>
          <cell r="D3495">
            <v>35.86</v>
          </cell>
        </row>
        <row r="3496">
          <cell r="A3496">
            <v>311293</v>
          </cell>
          <cell r="B3496" t="str">
            <v>ROLO PE DE CARNEIRO AUTO PROP. DYNAPAC CA 25 PD</v>
          </cell>
          <cell r="C3496" t="str">
            <v>H</v>
          </cell>
          <cell r="D3496">
            <v>32.840000000000003</v>
          </cell>
        </row>
        <row r="3497">
          <cell r="A3497">
            <v>311330</v>
          </cell>
          <cell r="B3497" t="str">
            <v>ROMPEDOR TEX-31</v>
          </cell>
          <cell r="C3497" t="str">
            <v>H</v>
          </cell>
          <cell r="D3497">
            <v>5.66</v>
          </cell>
        </row>
        <row r="3498">
          <cell r="A3498">
            <v>311370</v>
          </cell>
          <cell r="B3498" t="str">
            <v>TEODOLITO LEITURA DIRETA 1",6",20" (MEDIA)</v>
          </cell>
          <cell r="C3498" t="str">
            <v>H</v>
          </cell>
          <cell r="D3498">
            <v>3.65</v>
          </cell>
        </row>
        <row r="3499">
          <cell r="A3499">
            <v>311410</v>
          </cell>
          <cell r="B3499" t="str">
            <v>TRATOR CAT - D8 LAMINA</v>
          </cell>
          <cell r="C3499" t="str">
            <v>H</v>
          </cell>
          <cell r="D3499">
            <v>160.21</v>
          </cell>
        </row>
        <row r="3500">
          <cell r="A3500">
            <v>311411</v>
          </cell>
          <cell r="B3500" t="str">
            <v>TRATOR CAT D-6</v>
          </cell>
          <cell r="C3500" t="str">
            <v>H</v>
          </cell>
          <cell r="D3500">
            <v>60.24</v>
          </cell>
        </row>
        <row r="3501">
          <cell r="A3501">
            <v>311412</v>
          </cell>
          <cell r="B3501" t="str">
            <v>TRATOR CAT D-8 - PUSHER</v>
          </cell>
          <cell r="C3501" t="str">
            <v>H</v>
          </cell>
          <cell r="D3501">
            <v>160.21</v>
          </cell>
        </row>
        <row r="3502">
          <cell r="A3502">
            <v>311413</v>
          </cell>
          <cell r="B3502" t="str">
            <v>TRATOR DE ESTEIRAS CAT D8-L - C/RIPPER</v>
          </cell>
          <cell r="C3502" t="str">
            <v>H</v>
          </cell>
          <cell r="D3502">
            <v>160.21</v>
          </cell>
        </row>
        <row r="3503">
          <cell r="A3503">
            <v>311414</v>
          </cell>
          <cell r="B3503" t="str">
            <v>TRATOR DE PNEUS E GRADE DE DISCO</v>
          </cell>
          <cell r="C3503" t="str">
            <v>H</v>
          </cell>
          <cell r="D3503">
            <v>9.77</v>
          </cell>
        </row>
        <row r="3504">
          <cell r="A3504">
            <v>311415</v>
          </cell>
          <cell r="B3504" t="str">
            <v>TRATOR DE PNEUS E GRADE DISCO  (CRT + GRADE)</v>
          </cell>
          <cell r="C3504" t="str">
            <v>H</v>
          </cell>
          <cell r="D3504">
            <v>22.72</v>
          </cell>
        </row>
        <row r="3505">
          <cell r="A3505">
            <v>311416</v>
          </cell>
          <cell r="B3505" t="str">
            <v>TRATOR DE PNEUS COM ROÇADEIRA</v>
          </cell>
          <cell r="C3505" t="str">
            <v>h</v>
          </cell>
          <cell r="D3505">
            <v>16.04</v>
          </cell>
        </row>
        <row r="3506">
          <cell r="A3506">
            <v>311490</v>
          </cell>
          <cell r="B3506" t="str">
            <v>VIBRADOR DE IMERSAO AAS - 46</v>
          </cell>
          <cell r="C3506" t="str">
            <v>H</v>
          </cell>
          <cell r="D3506">
            <v>0.84</v>
          </cell>
        </row>
        <row r="3507">
          <cell r="A3507">
            <v>319000</v>
          </cell>
          <cell r="B3507" t="str">
            <v>EQUIPAMENTOS (OBRAS LOCALIZADAS ESPECIAL)</v>
          </cell>
          <cell r="C3507" t="str">
            <v>.</v>
          </cell>
          <cell r="D3507">
            <v>0</v>
          </cell>
        </row>
        <row r="3508">
          <cell r="A3508">
            <v>319002</v>
          </cell>
          <cell r="B3508" t="str">
            <v>BATE ESTACAS LEVE (OLO)</v>
          </cell>
          <cell r="C3508" t="str">
            <v>H</v>
          </cell>
          <cell r="D3508">
            <v>25.57</v>
          </cell>
        </row>
        <row r="3509">
          <cell r="A3509">
            <v>319004</v>
          </cell>
          <cell r="B3509" t="str">
            <v>BETONEIRA 320 L (OLO)</v>
          </cell>
          <cell r="C3509" t="str">
            <v>H</v>
          </cell>
          <cell r="D3509">
            <v>0.56999999999999995</v>
          </cell>
        </row>
        <row r="3510">
          <cell r="A3510">
            <v>319006</v>
          </cell>
          <cell r="B3510" t="str">
            <v>BOMBA SPV 2" (OLO)</v>
          </cell>
          <cell r="C3510" t="str">
            <v>H</v>
          </cell>
          <cell r="D3510">
            <v>1.02</v>
          </cell>
        </row>
        <row r="3511">
          <cell r="A3511">
            <v>319008</v>
          </cell>
          <cell r="B3511" t="str">
            <v>BOMBA SPV 3" (OLO)</v>
          </cell>
          <cell r="C3511" t="str">
            <v>H</v>
          </cell>
          <cell r="D3511">
            <v>1.1399999999999999</v>
          </cell>
        </row>
        <row r="3512">
          <cell r="A3512">
            <v>319010</v>
          </cell>
          <cell r="B3512" t="str">
            <v>CAMINHAO BASCULANTE (OLO)</v>
          </cell>
          <cell r="C3512" t="str">
            <v>H</v>
          </cell>
          <cell r="D3512">
            <v>68.52</v>
          </cell>
        </row>
        <row r="3513">
          <cell r="A3513">
            <v>319012</v>
          </cell>
          <cell r="B3513" t="str">
            <v>CAMINHAO BASCULANTE (OLO)</v>
          </cell>
          <cell r="C3513" t="str">
            <v>HI</v>
          </cell>
          <cell r="D3513">
            <v>29.46</v>
          </cell>
        </row>
        <row r="3514">
          <cell r="A3514">
            <v>319014</v>
          </cell>
          <cell r="B3514" t="str">
            <v>CAMINHAO BASCULANTE MB - 1313 - 6M3 (OLO)</v>
          </cell>
          <cell r="C3514" t="str">
            <v>H</v>
          </cell>
          <cell r="D3514">
            <v>68.52</v>
          </cell>
        </row>
        <row r="3515">
          <cell r="A3515">
            <v>319016</v>
          </cell>
          <cell r="B3515" t="str">
            <v>CAMINHAO C/MUNCK (OLO)</v>
          </cell>
          <cell r="C3515" t="str">
            <v>H</v>
          </cell>
          <cell r="D3515">
            <v>70.59</v>
          </cell>
        </row>
        <row r="3516">
          <cell r="A3516">
            <v>319018</v>
          </cell>
          <cell r="B3516" t="str">
            <v>CAMINHAO CARROCEIRA 5 TON. (OLO)</v>
          </cell>
          <cell r="C3516" t="str">
            <v>H</v>
          </cell>
          <cell r="D3516">
            <v>63.03</v>
          </cell>
        </row>
        <row r="3517">
          <cell r="A3517">
            <v>319020</v>
          </cell>
          <cell r="B3517" t="str">
            <v>CAMINHAO CARROCERIA (OLO)</v>
          </cell>
          <cell r="C3517" t="str">
            <v>H</v>
          </cell>
          <cell r="D3517">
            <v>63.03</v>
          </cell>
        </row>
        <row r="3518">
          <cell r="A3518">
            <v>319022</v>
          </cell>
          <cell r="B3518" t="str">
            <v>CAMINHAO CARROCERIA 7 TON. (OLO)</v>
          </cell>
          <cell r="C3518" t="str">
            <v>H</v>
          </cell>
          <cell r="D3518">
            <v>63.03</v>
          </cell>
        </row>
        <row r="3519">
          <cell r="A3519">
            <v>319024</v>
          </cell>
          <cell r="B3519" t="str">
            <v>CAMINHAO CARROCERIA 8 TON. (OLO)</v>
          </cell>
          <cell r="C3519" t="str">
            <v>H</v>
          </cell>
          <cell r="D3519">
            <v>63.03</v>
          </cell>
        </row>
        <row r="3520">
          <cell r="A3520">
            <v>319026</v>
          </cell>
          <cell r="B3520" t="str">
            <v>CAMINHAO PIPA MB LK 1513</v>
          </cell>
          <cell r="C3520" t="str">
            <v>H</v>
          </cell>
          <cell r="D3520">
            <v>60.57</v>
          </cell>
        </row>
        <row r="3521">
          <cell r="A3521">
            <v>319028</v>
          </cell>
          <cell r="B3521" t="str">
            <v>CAMINHAO TANQUE 6.000 L (OLO)</v>
          </cell>
          <cell r="C3521" t="str">
            <v>H</v>
          </cell>
          <cell r="D3521">
            <v>60.57</v>
          </cell>
        </row>
        <row r="3522">
          <cell r="A3522">
            <v>319030</v>
          </cell>
          <cell r="B3522" t="str">
            <v>CAMINHAO TANQUE P/AGUA MB-1313 10.000 PIPA (OLO)</v>
          </cell>
          <cell r="C3522" t="str">
            <v>H</v>
          </cell>
          <cell r="D3522">
            <v>61.9</v>
          </cell>
        </row>
        <row r="3523">
          <cell r="A3523">
            <v>319032</v>
          </cell>
          <cell r="B3523" t="str">
            <v>COMPACTADOR CM - 20 (OLO)</v>
          </cell>
          <cell r="C3523" t="str">
            <v>H</v>
          </cell>
          <cell r="D3523">
            <v>10.73</v>
          </cell>
        </row>
        <row r="3524">
          <cell r="A3524">
            <v>319034</v>
          </cell>
          <cell r="B3524" t="str">
            <v>COMPRESSOR (OLO)</v>
          </cell>
          <cell r="C3524" t="str">
            <v>H</v>
          </cell>
          <cell r="D3524">
            <v>37.11</v>
          </cell>
        </row>
        <row r="3525">
          <cell r="A3525">
            <v>319036</v>
          </cell>
          <cell r="B3525" t="str">
            <v>COMPRESSOR 250 PVM (OLO)</v>
          </cell>
          <cell r="C3525" t="str">
            <v>H</v>
          </cell>
          <cell r="D3525">
            <v>37.11</v>
          </cell>
        </row>
        <row r="3526">
          <cell r="A3526">
            <v>319038</v>
          </cell>
          <cell r="B3526" t="str">
            <v>COPRESSOR 250 PCM</v>
          </cell>
          <cell r="C3526" t="str">
            <v>H</v>
          </cell>
          <cell r="D3526">
            <v>37.11</v>
          </cell>
        </row>
        <row r="3527">
          <cell r="A3527">
            <v>319040</v>
          </cell>
          <cell r="B3527" t="str">
            <v>JATO DE AREIA 250 L</v>
          </cell>
          <cell r="C3527" t="str">
            <v>H</v>
          </cell>
          <cell r="D3527">
            <v>1.38</v>
          </cell>
        </row>
        <row r="3528">
          <cell r="A3528">
            <v>319042</v>
          </cell>
          <cell r="B3528" t="str">
            <v>MAQUINA DE CARPINTARIA (OLO)</v>
          </cell>
          <cell r="C3528" t="str">
            <v>H</v>
          </cell>
          <cell r="D3528">
            <v>0.56999999999999995</v>
          </cell>
        </row>
        <row r="3529">
          <cell r="A3529">
            <v>319044</v>
          </cell>
          <cell r="B3529" t="str">
            <v>MAQUINA DE CORTAR FRRO SOGEMAT 50 (OLO)</v>
          </cell>
          <cell r="C3529" t="str">
            <v>H</v>
          </cell>
          <cell r="D3529">
            <v>0.56999999999999995</v>
          </cell>
        </row>
        <row r="3530">
          <cell r="A3530">
            <v>319046</v>
          </cell>
          <cell r="B3530" t="str">
            <v>MAQUINA DE DOBRAR NEOCONDE CA 50 1 1/2 (OLO)</v>
          </cell>
          <cell r="C3530" t="str">
            <v>H</v>
          </cell>
          <cell r="D3530">
            <v>0.56999999999999995</v>
          </cell>
        </row>
        <row r="3531">
          <cell r="A3531">
            <v>319048</v>
          </cell>
          <cell r="B3531" t="str">
            <v>MARTELETE (OLO)</v>
          </cell>
          <cell r="C3531" t="str">
            <v>H</v>
          </cell>
          <cell r="D3531">
            <v>7.85</v>
          </cell>
        </row>
        <row r="3532">
          <cell r="A3532">
            <v>319050</v>
          </cell>
          <cell r="B3532" t="str">
            <v>PA CARREGADEIRA (OLO)</v>
          </cell>
          <cell r="C3532" t="str">
            <v>H</v>
          </cell>
          <cell r="D3532">
            <v>69.12</v>
          </cell>
        </row>
        <row r="3533">
          <cell r="A3533">
            <v>319052</v>
          </cell>
          <cell r="B3533" t="str">
            <v>RETROESCAVADEIRA (OLO)</v>
          </cell>
          <cell r="C3533" t="str">
            <v>H</v>
          </cell>
          <cell r="D3533">
            <v>64.23</v>
          </cell>
        </row>
        <row r="3534">
          <cell r="A3534">
            <v>319054</v>
          </cell>
          <cell r="B3534" t="str">
            <v>RETROESCAVADEIRA CASE 580H (OLO)</v>
          </cell>
          <cell r="C3534" t="str">
            <v>H</v>
          </cell>
          <cell r="D3534">
            <v>64.23</v>
          </cell>
        </row>
        <row r="3535">
          <cell r="A3535">
            <v>319056</v>
          </cell>
          <cell r="B3535" t="str">
            <v>ROMPEDOR TEX-31 (OLO)</v>
          </cell>
          <cell r="C3535" t="str">
            <v>H</v>
          </cell>
          <cell r="D3535">
            <v>7.85</v>
          </cell>
        </row>
        <row r="3536">
          <cell r="A3536">
            <v>319058</v>
          </cell>
          <cell r="B3536" t="str">
            <v>TEODOLITO LEITURA DIRETA 1", 6", 20" (MEDIA) (OLO)</v>
          </cell>
          <cell r="C3536" t="str">
            <v>H</v>
          </cell>
          <cell r="D3536">
            <v>3.45</v>
          </cell>
        </row>
        <row r="3537">
          <cell r="A3537">
            <v>319060</v>
          </cell>
          <cell r="B3537" t="str">
            <v>TRATOR CAT D-6 (OLO)</v>
          </cell>
          <cell r="C3537" t="str">
            <v>H</v>
          </cell>
          <cell r="D3537">
            <v>132.97999999999999</v>
          </cell>
        </row>
        <row r="3538">
          <cell r="A3538">
            <v>319062</v>
          </cell>
          <cell r="B3538" t="str">
            <v>VIBRADOR DE IMERSAO AAS - 46 (OLO)</v>
          </cell>
          <cell r="C3538" t="str">
            <v>H</v>
          </cell>
          <cell r="D3538">
            <v>0.63</v>
          </cell>
        </row>
        <row r="3539">
          <cell r="A3539">
            <v>320001</v>
          </cell>
          <cell r="B3539" t="str">
            <v>PERFIL METÁLICO TIPO I CAP. 50 KG/M</v>
          </cell>
          <cell r="C3539" t="str">
            <v>KG</v>
          </cell>
          <cell r="D3539">
            <v>3.15</v>
          </cell>
        </row>
        <row r="3540">
          <cell r="A3540">
            <v>320002</v>
          </cell>
          <cell r="B3540" t="str">
            <v>SOLDA E MONTAGEM DE PERFIL METÁLICO</v>
          </cell>
          <cell r="C3540" t="str">
            <v>KG</v>
          </cell>
          <cell r="D3540">
            <v>0.16</v>
          </cell>
        </row>
        <row r="3541">
          <cell r="A3541">
            <v>320003</v>
          </cell>
          <cell r="B3541" t="str">
            <v>CARRO TROLE PARA IÇAMENTO DE BOMBAS CAP. 500 KG</v>
          </cell>
          <cell r="C3541" t="str">
            <v>UN</v>
          </cell>
          <cell r="D3541">
            <v>480</v>
          </cell>
        </row>
        <row r="3542">
          <cell r="A3542">
            <v>320004</v>
          </cell>
          <cell r="B3542" t="str">
            <v>VEÍCULO TIPO SEDAN (SUSEG)</v>
          </cell>
          <cell r="C3542" t="str">
            <v>h</v>
          </cell>
          <cell r="D3542">
            <v>3.21</v>
          </cell>
        </row>
        <row r="3543">
          <cell r="A3543">
            <v>320005</v>
          </cell>
          <cell r="B3543" t="str">
            <v>VEÍCULO TIPO UTILITÁRIO (SUSEG)</v>
          </cell>
          <cell r="C3543" t="str">
            <v>h</v>
          </cell>
          <cell r="D3543">
            <v>3.79</v>
          </cell>
        </row>
        <row r="3544">
          <cell r="A3544">
            <v>320006</v>
          </cell>
          <cell r="B3544" t="str">
            <v>CAMIONETA (SUSEG)</v>
          </cell>
          <cell r="C3544" t="str">
            <v>h</v>
          </cell>
          <cell r="D3544">
            <v>4.0199999999999996</v>
          </cell>
        </row>
        <row r="3545">
          <cell r="A3545">
            <v>320007</v>
          </cell>
          <cell r="B3545" t="str">
            <v>FURGÃO (SUSEG)</v>
          </cell>
          <cell r="C3545" t="str">
            <v>h</v>
          </cell>
          <cell r="D3545">
            <v>3.86</v>
          </cell>
        </row>
        <row r="3546">
          <cell r="A3546">
            <v>320008</v>
          </cell>
          <cell r="B3546" t="str">
            <v>CAMINHÃO 3/4" (SUSEG)</v>
          </cell>
          <cell r="C3546" t="str">
            <v>h</v>
          </cell>
          <cell r="D3546">
            <v>5.44</v>
          </cell>
        </row>
        <row r="3547">
          <cell r="A3547">
            <v>320009</v>
          </cell>
          <cell r="B3547" t="str">
            <v>CAMINHÃO TOCO (SUSEG)</v>
          </cell>
          <cell r="C3547" t="str">
            <v>h</v>
          </cell>
          <cell r="D3547">
            <v>5.39</v>
          </cell>
        </row>
        <row r="3548">
          <cell r="A3548">
            <v>320010</v>
          </cell>
          <cell r="B3548" t="str">
            <v>CAMINHÃO RETRO (SUSEG)</v>
          </cell>
          <cell r="C3548" t="str">
            <v>h</v>
          </cell>
          <cell r="D3548">
            <v>27.31</v>
          </cell>
        </row>
        <row r="3549">
          <cell r="A3549">
            <v>320011</v>
          </cell>
          <cell r="B3549" t="str">
            <v>JET WAY (SUSEG)</v>
          </cell>
          <cell r="C3549" t="str">
            <v>h</v>
          </cell>
          <cell r="D3549">
            <v>37.880000000000003</v>
          </cell>
        </row>
        <row r="3550">
          <cell r="A3550">
            <v>320012</v>
          </cell>
          <cell r="B3550" t="str">
            <v>VEÍCULO TIPO SEDAN (SUSEG)</v>
          </cell>
          <cell r="C3550" t="str">
            <v>DI</v>
          </cell>
          <cell r="D3550">
            <v>25.71</v>
          </cell>
        </row>
        <row r="3551">
          <cell r="A3551">
            <v>320013</v>
          </cell>
          <cell r="B3551" t="str">
            <v>VEÍCULO TIPO UTILITÁRIO (SUSEG)</v>
          </cell>
          <cell r="C3551" t="str">
            <v>DI</v>
          </cell>
          <cell r="D3551">
            <v>30.29</v>
          </cell>
        </row>
        <row r="3552">
          <cell r="A3552">
            <v>320014</v>
          </cell>
          <cell r="B3552" t="str">
            <v>CAMIONETA (SUSEG)</v>
          </cell>
          <cell r="C3552" t="str">
            <v>DI</v>
          </cell>
          <cell r="D3552">
            <v>32.19</v>
          </cell>
        </row>
        <row r="3553">
          <cell r="A3553">
            <v>320015</v>
          </cell>
          <cell r="B3553" t="str">
            <v>FURGÃO (SUSEG)</v>
          </cell>
          <cell r="C3553" t="str">
            <v>DI</v>
          </cell>
          <cell r="D3553">
            <v>30.5</v>
          </cell>
        </row>
        <row r="3554">
          <cell r="A3554">
            <v>320016</v>
          </cell>
          <cell r="B3554" t="str">
            <v>CAMINHÃO 3/4" (SUSEG)</v>
          </cell>
          <cell r="C3554" t="str">
            <v>DI</v>
          </cell>
          <cell r="D3554">
            <v>43.1</v>
          </cell>
        </row>
        <row r="3555">
          <cell r="A3555">
            <v>320017</v>
          </cell>
          <cell r="B3555" t="str">
            <v>CAMINHÃO TOCO (SUSEG)</v>
          </cell>
          <cell r="C3555" t="str">
            <v>DI</v>
          </cell>
          <cell r="D3555">
            <v>43.56</v>
          </cell>
        </row>
        <row r="3556">
          <cell r="A3556">
            <v>320018</v>
          </cell>
          <cell r="B3556" t="str">
            <v>CAMINHÃO RETRO (SUSEG)</v>
          </cell>
          <cell r="C3556" t="str">
            <v>DI</v>
          </cell>
          <cell r="D3556">
            <v>218.48</v>
          </cell>
        </row>
        <row r="3557">
          <cell r="A3557">
            <v>320019</v>
          </cell>
          <cell r="B3557" t="str">
            <v>JET WAY (SUSEG)</v>
          </cell>
          <cell r="C3557" t="str">
            <v>DI</v>
          </cell>
          <cell r="D3557">
            <v>303.04000000000002</v>
          </cell>
        </row>
        <row r="3558">
          <cell r="A3558">
            <v>320020</v>
          </cell>
          <cell r="B3558" t="str">
            <v>VEÍCULO TIPO SEDAN (SUSEG)</v>
          </cell>
          <cell r="C3558" t="str">
            <v>km</v>
          </cell>
          <cell r="D3558">
            <v>0.2</v>
          </cell>
        </row>
        <row r="3559">
          <cell r="A3559">
            <v>320021</v>
          </cell>
          <cell r="B3559" t="str">
            <v>VEÍCULO TIPO UTILITÁRIO (SUSEG)</v>
          </cell>
          <cell r="C3559" t="str">
            <v>km</v>
          </cell>
          <cell r="D3559">
            <v>0.24</v>
          </cell>
        </row>
        <row r="3560">
          <cell r="A3560">
            <v>320022</v>
          </cell>
          <cell r="B3560" t="str">
            <v>CAMIONETA  (SUSEG)</v>
          </cell>
          <cell r="C3560" t="str">
            <v>km</v>
          </cell>
          <cell r="D3560">
            <v>0.24</v>
          </cell>
        </row>
        <row r="3561">
          <cell r="A3561">
            <v>320023</v>
          </cell>
          <cell r="B3561" t="str">
            <v>FURGÃO (SUSEG)</v>
          </cell>
          <cell r="C3561" t="str">
            <v>km</v>
          </cell>
          <cell r="D3561">
            <v>0.26</v>
          </cell>
        </row>
        <row r="3562">
          <cell r="A3562">
            <v>320024</v>
          </cell>
          <cell r="B3562" t="str">
            <v>CAMINHÃO 3/4" (SUSEG)</v>
          </cell>
          <cell r="C3562" t="str">
            <v>km</v>
          </cell>
          <cell r="D3562">
            <v>0.33</v>
          </cell>
        </row>
        <row r="3563">
          <cell r="A3563">
            <v>320025</v>
          </cell>
          <cell r="B3563" t="str">
            <v>CAMINHÃO TOCO (SUSEG)</v>
          </cell>
          <cell r="C3563" t="str">
            <v>km</v>
          </cell>
          <cell r="D3563">
            <v>0.33</v>
          </cell>
        </row>
        <row r="3564">
          <cell r="A3564">
            <v>320026</v>
          </cell>
          <cell r="B3564" t="str">
            <v>CAMINHÃO RETRO (SUSEG)</v>
          </cell>
          <cell r="C3564" t="str">
            <v>KM</v>
          </cell>
          <cell r="D3564">
            <v>0.33</v>
          </cell>
        </row>
        <row r="3565">
          <cell r="A3565">
            <v>320027</v>
          </cell>
          <cell r="B3565" t="str">
            <v>JET WAY (SUSEG)</v>
          </cell>
          <cell r="C3565" t="str">
            <v>km</v>
          </cell>
          <cell r="D3565">
            <v>0.33</v>
          </cell>
        </row>
        <row r="3566">
          <cell r="A3566">
            <v>320028</v>
          </cell>
          <cell r="B3566" t="str">
            <v>GUINCHO MANUAL DE ARRASTE (TIFOR CAP. 3200 KG C/ 20 METROS DE CABO)</v>
          </cell>
          <cell r="C3566" t="str">
            <v>H</v>
          </cell>
          <cell r="D3566">
            <v>1.6</v>
          </cell>
        </row>
        <row r="3567">
          <cell r="A3567">
            <v>320029</v>
          </cell>
          <cell r="B3567" t="str">
            <v>TORRE METÁLICA</v>
          </cell>
          <cell r="C3567" t="str">
            <v>H</v>
          </cell>
          <cell r="D3567">
            <v>1</v>
          </cell>
        </row>
        <row r="3569">
          <cell r="B3569" t="str">
            <v>ACESCENTADO EXTON</v>
          </cell>
        </row>
        <row r="3570">
          <cell r="A3570" t="str">
            <v>EXTINS01</v>
          </cell>
          <cell r="B3570" t="str">
            <v>Saco de nilon P/ 60 L</v>
          </cell>
          <cell r="C3570" t="str">
            <v>UN</v>
          </cell>
          <cell r="D3570">
            <v>0.2</v>
          </cell>
        </row>
        <row r="3571">
          <cell r="A3571" t="str">
            <v>EXTINS02</v>
          </cell>
          <cell r="B3571" t="str">
            <v>ESTACA CE CONCRETO PRÉ - MOLDADA DN 26 CM</v>
          </cell>
          <cell r="C3571" t="str">
            <v>M</v>
          </cell>
          <cell r="D3571">
            <v>35</v>
          </cell>
        </row>
        <row r="3572">
          <cell r="A3572" t="str">
            <v>EXTINS03</v>
          </cell>
          <cell r="B3572" t="str">
            <v>CRAVAÇÃO DE ESTACA A TRADO DN 26 CM</v>
          </cell>
          <cell r="C3572" t="str">
            <v>M</v>
          </cell>
          <cell r="D3572">
            <v>15</v>
          </cell>
        </row>
        <row r="3573">
          <cell r="A3573" t="str">
            <v>EXTINS04</v>
          </cell>
          <cell r="B3573" t="str">
            <v xml:space="preserve">MOBILIZ. E DESMOB. DE EQUIPAMENTO - BATE ESTACA </v>
          </cell>
          <cell r="C3573" t="str">
            <v>KM</v>
          </cell>
          <cell r="D3573">
            <v>7.0000000000000007E-2</v>
          </cell>
        </row>
        <row r="3574">
          <cell r="A3574" t="str">
            <v>EXTINS05</v>
          </cell>
          <cell r="B3574" t="str">
            <v>TRANSPORTE DE ESTACA</v>
          </cell>
          <cell r="C3574" t="str">
            <v>KM</v>
          </cell>
          <cell r="D3574">
            <v>7.1538461538461539E-3</v>
          </cell>
        </row>
        <row r="3575">
          <cell r="A3575" t="str">
            <v>EXTINS06</v>
          </cell>
          <cell r="B3575" t="str">
            <v>PORTA LISA CEDRO P/RECEBER PINTURA VERNIZ:1,0X2,1M</v>
          </cell>
          <cell r="C3575" t="str">
            <v>UN</v>
          </cell>
          <cell r="D3575">
            <v>29</v>
          </cell>
        </row>
        <row r="3576">
          <cell r="A3576" t="str">
            <v>EXTINS07</v>
          </cell>
          <cell r="B3576" t="str">
            <v>PORTA LISA CEDRO P/PINTURA A OLEO OU PVA:1,0X2,1M</v>
          </cell>
          <cell r="C3576" t="str">
            <v>UN</v>
          </cell>
          <cell r="D3576">
            <v>45</v>
          </cell>
        </row>
        <row r="3577">
          <cell r="A3577" t="str">
            <v>EXTINS08</v>
          </cell>
          <cell r="B3577" t="str">
            <v>PORTÃO METÁLICO TIPO VENEZIANA E VIDRO</v>
          </cell>
          <cell r="C3577" t="str">
            <v>M2</v>
          </cell>
          <cell r="D3577">
            <v>101.95</v>
          </cell>
        </row>
        <row r="3578">
          <cell r="A3578" t="str">
            <v>EXTINS09</v>
          </cell>
          <cell r="B3578" t="str">
            <v>BIDIM RT 10</v>
          </cell>
          <cell r="C3578" t="str">
            <v>M2</v>
          </cell>
          <cell r="D3578">
            <v>2</v>
          </cell>
        </row>
        <row r="3579">
          <cell r="A3579" t="str">
            <v>EXTINS10</v>
          </cell>
          <cell r="B3579" t="str">
            <v>ARVORE NATURAL LOCAL EM MUDA</v>
          </cell>
          <cell r="C3579" t="str">
            <v>UN</v>
          </cell>
          <cell r="D3579">
            <v>2.5</v>
          </cell>
        </row>
        <row r="3580">
          <cell r="A3580" t="str">
            <v>EXTINS11</v>
          </cell>
          <cell r="B3580" t="str">
            <v xml:space="preserve">COMPORTA EM FIBRA DE VIDRO 0,40 X 1,30 X 0,015 M </v>
          </cell>
          <cell r="C3580" t="str">
            <v>UN</v>
          </cell>
          <cell r="D3580">
            <v>187</v>
          </cell>
        </row>
        <row r="3581">
          <cell r="A3581" t="str">
            <v>EXTINS12</v>
          </cell>
          <cell r="B3581" t="str">
            <v xml:space="preserve">COMPORTA EM FIBRA DE VIDRO 0,35 X 0,90 X 0,015 M </v>
          </cell>
          <cell r="C3581" t="str">
            <v>UN</v>
          </cell>
          <cell r="D3581">
            <v>115.5</v>
          </cell>
        </row>
        <row r="3582">
          <cell r="A3582" t="str">
            <v>EXTINS13</v>
          </cell>
          <cell r="B3582" t="str">
            <v xml:space="preserve">BRAÇADEIRA DE AÇO, TIPO D 1/4''X 11/4'' X 500 MM </v>
          </cell>
          <cell r="C3582" t="str">
            <v>UN</v>
          </cell>
          <cell r="D3582">
            <v>9.5</v>
          </cell>
        </row>
        <row r="3583">
          <cell r="A3583" t="str">
            <v>EXTINS14</v>
          </cell>
          <cell r="B3583" t="str">
            <v>PARAFUSO DE EXPANSÃO DN 1/4''</v>
          </cell>
          <cell r="C3583" t="str">
            <v>UN</v>
          </cell>
          <cell r="D3583">
            <v>1.1299999999999999</v>
          </cell>
        </row>
        <row r="3584">
          <cell r="A3584" t="str">
            <v>EXTINS15</v>
          </cell>
          <cell r="B3584" t="str">
            <v xml:space="preserve">COMPORTA EM FIBRA DE VIDRO 0,60 X 0,50 X 0,015 M </v>
          </cell>
          <cell r="C3584" t="str">
            <v>UN</v>
          </cell>
          <cell r="D3584">
            <v>115.5</v>
          </cell>
        </row>
        <row r="3585">
          <cell r="A3585" t="str">
            <v>EXTINS16</v>
          </cell>
          <cell r="B3585" t="str">
            <v>TAMPA METÁLICA 1,60 X 1,40 M C/ GUARNIÇÕES</v>
          </cell>
          <cell r="C3585" t="str">
            <v>UN</v>
          </cell>
          <cell r="D3585">
            <v>103.95</v>
          </cell>
        </row>
        <row r="3586">
          <cell r="A3586" t="str">
            <v>EXTINS17</v>
          </cell>
          <cell r="B3586" t="str">
            <v>TAMPA METÁLICA 1,20 X 0,90 M C/ GUARNIÇÕES</v>
          </cell>
          <cell r="C3586" t="str">
            <v>UN</v>
          </cell>
          <cell r="D3586">
            <v>50.12</v>
          </cell>
        </row>
        <row r="3587">
          <cell r="A3587" t="str">
            <v>EXTINS18</v>
          </cell>
          <cell r="B3587" t="str">
            <v>TAMPA METÁLICA 1,60 X 1,20 M C/ GUARNIÇÕES</v>
          </cell>
          <cell r="C3587" t="str">
            <v>UN</v>
          </cell>
          <cell r="D3587">
            <v>89.1</v>
          </cell>
        </row>
        <row r="3588">
          <cell r="A3588" t="str">
            <v>EXTINS19</v>
          </cell>
          <cell r="B3588" t="str">
            <v xml:space="preserve">PORTA TIPO VENAZIANA ARTICULADA 0,80 X 1,20 M </v>
          </cell>
          <cell r="C3588" t="str">
            <v>UN</v>
          </cell>
          <cell r="D3588">
            <v>67.2</v>
          </cell>
        </row>
        <row r="3589">
          <cell r="A3589" t="str">
            <v>EXTINS20</v>
          </cell>
          <cell r="B3589" t="str">
            <v>PASSARELA METÁLICA L=0,80 M, C/ ESTR. TRANSV. P/ REATOR.</v>
          </cell>
          <cell r="C3589" t="str">
            <v>M2</v>
          </cell>
          <cell r="D3589">
            <v>176</v>
          </cell>
        </row>
        <row r="3590">
          <cell r="A3590" t="str">
            <v>EXTINS21</v>
          </cell>
          <cell r="B3590" t="str">
            <v>VERTEDOR EM CHAPA DE FV. 1,20 X 0,65 M H = 0,15 M</v>
          </cell>
          <cell r="C3590" t="str">
            <v xml:space="preserve">UN </v>
          </cell>
          <cell r="D3590">
            <v>132</v>
          </cell>
        </row>
        <row r="3591">
          <cell r="A3591" t="str">
            <v>EXTINS22</v>
          </cell>
          <cell r="B3591" t="str">
            <v>GRADIL DE BARRA CHATA 11/2'' X 3/8'' ESP=3 CM, P/ CX DE AREIA</v>
          </cell>
          <cell r="C3591" t="str">
            <v>M2</v>
          </cell>
          <cell r="D3591">
            <v>232.5</v>
          </cell>
        </row>
        <row r="3592">
          <cell r="A3592" t="str">
            <v>EXTINS23</v>
          </cell>
          <cell r="B3592" t="str">
            <v>ESTOP LOG EM FV 0,90 X 0,98 X 0,02 M</v>
          </cell>
          <cell r="C3592" t="str">
            <v>UN</v>
          </cell>
          <cell r="D3592">
            <v>451</v>
          </cell>
        </row>
        <row r="3593">
          <cell r="A3593" t="str">
            <v>EXTINS24</v>
          </cell>
          <cell r="B3593" t="str">
            <v>ESTOP LOG EM FV 1,10 X 1,14 X 0,02 M</v>
          </cell>
          <cell r="C3593" t="str">
            <v>UN</v>
          </cell>
          <cell r="D3593">
            <v>610.5</v>
          </cell>
        </row>
        <row r="3594">
          <cell r="A3594" t="str">
            <v>EXTINS25</v>
          </cell>
          <cell r="B3594" t="str">
            <v>COMPORTA DE MADEIRA DE LEI 0,95 X 0,1,47 X 0,03 M</v>
          </cell>
          <cell r="C3594" t="str">
            <v>UN</v>
          </cell>
          <cell r="D3594">
            <v>32</v>
          </cell>
        </row>
        <row r="3595">
          <cell r="A3595" t="str">
            <v>EXTINS26</v>
          </cell>
          <cell r="B3595" t="str">
            <v>CHINCANA DE MADEIRA DE LEI 0,65 X 0,45 X 0,03 M P/ CX AREIA</v>
          </cell>
          <cell r="C3595" t="str">
            <v>UN</v>
          </cell>
          <cell r="D3595">
            <v>12</v>
          </cell>
        </row>
        <row r="3596">
          <cell r="A3596" t="str">
            <v>EXTINS27</v>
          </cell>
          <cell r="B3596" t="str">
            <v>CANALETA DE MADEIRA DE LEI PARA CHINCANA/COMPORTA 0,10 X 0,06 M</v>
          </cell>
          <cell r="C3596" t="str">
            <v>M</v>
          </cell>
          <cell r="D3596">
            <v>4.5</v>
          </cell>
        </row>
        <row r="3597">
          <cell r="A3597" t="str">
            <v>EXTINS28</v>
          </cell>
          <cell r="B3597" t="str">
            <v>PARAFUSO ZINCADO ROSCA SOBERBA, C/ BUCHA PLÁSTICA S 8</v>
          </cell>
          <cell r="C3597" t="str">
            <v>UN</v>
          </cell>
          <cell r="D3597">
            <v>0.25</v>
          </cell>
        </row>
        <row r="3598">
          <cell r="A3598" t="str">
            <v>EXTINS29</v>
          </cell>
          <cell r="B3598" t="str">
            <v>CALHA PARSHAL EM FV 9", C= 1,642 M, LEX=0,58 M, LIN=0,38 M, H=0,48 M</v>
          </cell>
          <cell r="C3598" t="str">
            <v>UN</v>
          </cell>
          <cell r="D3598">
            <v>886</v>
          </cell>
        </row>
        <row r="3599">
          <cell r="A3599" t="str">
            <v>EXTINS30</v>
          </cell>
          <cell r="B3599" t="str">
            <v>AQUIZIÇÃO DE MATERIAL DE JAZIDA</v>
          </cell>
          <cell r="C3599" t="str">
            <v>M3</v>
          </cell>
          <cell r="D3599">
            <v>0.63</v>
          </cell>
        </row>
        <row r="3600">
          <cell r="A3600" t="str">
            <v>EXTINS31</v>
          </cell>
          <cell r="B3600" t="str">
            <v>CTD DFOFO DM 400</v>
          </cell>
          <cell r="C3600" t="str">
            <v>KG</v>
          </cell>
          <cell r="D3600">
            <v>0.01</v>
          </cell>
        </row>
        <row r="3601">
          <cell r="A3601" t="str">
            <v>EXTINS32</v>
          </cell>
          <cell r="B3601" t="str">
            <v>CTD PVC+PRVFV DM 500</v>
          </cell>
          <cell r="C3601" t="str">
            <v>KG</v>
          </cell>
          <cell r="D3601">
            <v>0.01</v>
          </cell>
        </row>
        <row r="3602">
          <cell r="A3602" t="str">
            <v>EXTINS33</v>
          </cell>
          <cell r="B3602" t="str">
            <v>CHAPA EM FIBRA DE VIDRO E =20 MM</v>
          </cell>
          <cell r="C3602" t="str">
            <v>M2</v>
          </cell>
          <cell r="D3602">
            <v>479.5</v>
          </cell>
        </row>
        <row r="3603">
          <cell r="A3603" t="str">
            <v>EXTINS34</v>
          </cell>
          <cell r="B3603" t="str">
            <v>MUDA DE EUCALIPTO H = 0,20 CM</v>
          </cell>
          <cell r="C3603" t="str">
            <v>UN</v>
          </cell>
          <cell r="D3603">
            <v>1.2</v>
          </cell>
        </row>
        <row r="3604">
          <cell r="A3604" t="str">
            <v>EXTINS35</v>
          </cell>
          <cell r="B3604" t="str">
            <v>BANCADA DE ARDOSIA E= 2,0 CM</v>
          </cell>
          <cell r="C3604" t="str">
            <v>M2</v>
          </cell>
          <cell r="D3604">
            <v>90.9</v>
          </cell>
        </row>
        <row r="3605">
          <cell r="A3605" t="str">
            <v>EXTINS36</v>
          </cell>
          <cell r="B3605" t="str">
            <v>ESQUADRIA VENEZIANA EM CHAPA DOBRADA</v>
          </cell>
          <cell r="C3605" t="str">
            <v>M2</v>
          </cell>
          <cell r="D3605">
            <v>70</v>
          </cell>
        </row>
        <row r="3606">
          <cell r="A3606" t="str">
            <v>EXTINS37</v>
          </cell>
          <cell r="B3606" t="str">
            <v>ESCADA TIPO PISCINA, INOXIDÁVEL SEM PROTECAO</v>
          </cell>
          <cell r="C3606" t="str">
            <v>M</v>
          </cell>
          <cell r="D3606">
            <v>44.22</v>
          </cell>
        </row>
        <row r="3607">
          <cell r="A3607" t="str">
            <v>EXTINS38</v>
          </cell>
          <cell r="B3607" t="str">
            <v>ESCADA TIPO PISCINA INOXIDÁVEL COM PROTECAO</v>
          </cell>
          <cell r="C3607" t="str">
            <v>M</v>
          </cell>
          <cell r="D3607">
            <v>21.18</v>
          </cell>
        </row>
        <row r="3608">
          <cell r="A3608" t="str">
            <v>EXTINS39</v>
          </cell>
          <cell r="B3608" t="str">
            <v>VENTILAÇÃO PARA RESERVATÓRIO</v>
          </cell>
          <cell r="C3608" t="str">
            <v>UN</v>
          </cell>
          <cell r="D3608">
            <v>31.8</v>
          </cell>
        </row>
        <row r="3609">
          <cell r="A3609" t="str">
            <v>EXTINS40</v>
          </cell>
          <cell r="B3609" t="str">
            <v>ESCADA TIPO MARINH. COM PROT., FIXADA C/ PARAFUSO PELO FORN.</v>
          </cell>
          <cell r="C3609" t="str">
            <v>M</v>
          </cell>
          <cell r="D3609">
            <v>15.132000000000001</v>
          </cell>
        </row>
        <row r="3610">
          <cell r="A3610" t="str">
            <v>EXTINS41</v>
          </cell>
          <cell r="B3610" t="str">
            <v>TAMPA DE INSPEÇÀO METÁLICA 0,60 X 1,00 M</v>
          </cell>
          <cell r="C3610" t="str">
            <v>UN</v>
          </cell>
          <cell r="D3610">
            <v>27.85</v>
          </cell>
        </row>
        <row r="3611">
          <cell r="A3611" t="str">
            <v>EXTINS42</v>
          </cell>
          <cell r="B3611" t="str">
            <v>CADEADO PAPAIZ</v>
          </cell>
          <cell r="C3611" t="str">
            <v>UN</v>
          </cell>
          <cell r="D3611">
            <v>4.91</v>
          </cell>
        </row>
        <row r="3612">
          <cell r="A3612" t="str">
            <v>EXTINS43</v>
          </cell>
          <cell r="B3612" t="str">
            <v>GRELHA DE FERRO C/ REQUADRO EM CANTONEIRA E CHUMBADORES</v>
          </cell>
          <cell r="C3612" t="str">
            <v>M2</v>
          </cell>
          <cell r="D3612">
            <v>136.85</v>
          </cell>
        </row>
        <row r="3613">
          <cell r="A3613" t="str">
            <v>EXTINS44</v>
          </cell>
          <cell r="B3613" t="str">
            <v>APARELHO DE NEOPRENE E= 14 MM, L= 100 MM</v>
          </cell>
          <cell r="C3613" t="str">
            <v>M</v>
          </cell>
          <cell r="D3613">
            <v>63</v>
          </cell>
        </row>
        <row r="3614">
          <cell r="A3614" t="str">
            <v>EXTINS45</v>
          </cell>
          <cell r="B3614" t="str">
            <v>PERFIL METÁLICO TIPO  I, 10'' , 50 KG/M</v>
          </cell>
          <cell r="C3614" t="str">
            <v>KG</v>
          </cell>
          <cell r="D3614">
            <v>3.15</v>
          </cell>
        </row>
        <row r="3615">
          <cell r="A3615" t="str">
            <v>EXTINS46</v>
          </cell>
          <cell r="B3615" t="str">
            <v>SOLDA E MONTAGEM DE PERFIL METÁLICO</v>
          </cell>
          <cell r="C3615" t="str">
            <v>KG</v>
          </cell>
          <cell r="D3615">
            <v>0.16</v>
          </cell>
        </row>
        <row r="3616">
          <cell r="A3616" t="str">
            <v>EXTINS47</v>
          </cell>
          <cell r="B3616" t="str">
            <v>ESCORA DE EUCALIPTO DN MEDIO 10 CM H.MAX = 3,20 M</v>
          </cell>
          <cell r="C3616" t="str">
            <v>UN</v>
          </cell>
          <cell r="D3616">
            <v>3.3</v>
          </cell>
        </row>
        <row r="3617">
          <cell r="A3617" t="str">
            <v>EXTINS48</v>
          </cell>
          <cell r="B3617" t="str">
            <v>LAJE PRÉ MODADA PARA PISO 12 CM</v>
          </cell>
          <cell r="C3617" t="str">
            <v>M2</v>
          </cell>
          <cell r="D3617">
            <v>12</v>
          </cell>
        </row>
        <row r="3618">
          <cell r="A3618" t="str">
            <v>EXTINS49</v>
          </cell>
          <cell r="B3618" t="str">
            <v>LAJE PRÉ MODADA PARA FORRO 10 CM</v>
          </cell>
          <cell r="C3618" t="str">
            <v>M3</v>
          </cell>
          <cell r="D3618">
            <v>11.5</v>
          </cell>
        </row>
        <row r="3619">
          <cell r="A3619" t="str">
            <v>EXTINS50</v>
          </cell>
          <cell r="B3619" t="str">
            <v>DIVISÓRIA TIPO NAVAL COLOCADA</v>
          </cell>
          <cell r="C3619" t="str">
            <v>M2</v>
          </cell>
          <cell r="D3619">
            <v>33</v>
          </cell>
        </row>
        <row r="3620">
          <cell r="A3620" t="str">
            <v>EXTINS51</v>
          </cell>
          <cell r="B3620" t="str">
            <v>PORTA PARA DIVIS.TIPO NAVAL 0,70 X2,10 M C/ FERRAG, COLOCADA</v>
          </cell>
          <cell r="C3620" t="str">
            <v>UN</v>
          </cell>
          <cell r="D3620">
            <v>120</v>
          </cell>
        </row>
        <row r="3621">
          <cell r="A3621" t="str">
            <v>EXTINS52</v>
          </cell>
          <cell r="B3621" t="str">
            <v>PORTA ARTICULADA DE ALUMINIO, VENEZ. FALSA, 0,90 X 2,10 M</v>
          </cell>
          <cell r="C3621" t="str">
            <v>UN</v>
          </cell>
          <cell r="D3621">
            <v>396</v>
          </cell>
        </row>
        <row r="3622">
          <cell r="A3622" t="str">
            <v>EXTINS53</v>
          </cell>
          <cell r="B3622" t="str">
            <v>CORRIMÃO EM ALUMINIO TUBULAR DN 75 MM H = 1,10 M, COLOCADO</v>
          </cell>
          <cell r="C3622" t="str">
            <v>M</v>
          </cell>
          <cell r="D3622">
            <v>156</v>
          </cell>
        </row>
        <row r="3623">
          <cell r="A3623" t="str">
            <v>EXTINS54</v>
          </cell>
          <cell r="B3623" t="str">
            <v>CHAPA METÁLICA PARA RUFO L 40 CM</v>
          </cell>
          <cell r="C3623" t="str">
            <v>M</v>
          </cell>
          <cell r="D3623">
            <v>4.62</v>
          </cell>
        </row>
        <row r="3624">
          <cell r="A3624" t="str">
            <v>EXTINS55</v>
          </cell>
          <cell r="B3624" t="str">
            <v>CERÂMICA 10 X 10 CM COR AZUL</v>
          </cell>
          <cell r="C3624" t="str">
            <v>M2</v>
          </cell>
          <cell r="D3624">
            <v>26</v>
          </cell>
        </row>
        <row r="3625">
          <cell r="A3625" t="str">
            <v>EXTINS56</v>
          </cell>
          <cell r="B3625" t="str">
            <v>CERÂMICA 30 X 30 CM PI IV</v>
          </cell>
          <cell r="C3625" t="str">
            <v>M2</v>
          </cell>
          <cell r="D3625">
            <v>12</v>
          </cell>
        </row>
        <row r="3626">
          <cell r="A3626" t="str">
            <v>EXTINS57</v>
          </cell>
          <cell r="B3626" t="str">
            <v>TAMPO DE GRANITO CINZA CLARO, COM BORDOS DUPLOS, ARREDONDADOS</v>
          </cell>
          <cell r="C3626" t="str">
            <v>M2</v>
          </cell>
          <cell r="D3626">
            <v>166.67</v>
          </cell>
        </row>
        <row r="3627">
          <cell r="A3627" t="str">
            <v>EXTINS58</v>
          </cell>
          <cell r="B3627" t="str">
            <v>FORRO DE GESSO LISO, COLOCADO</v>
          </cell>
          <cell r="C3627" t="str">
            <v>M2</v>
          </cell>
          <cell r="D3627">
            <v>6.5</v>
          </cell>
        </row>
        <row r="3628">
          <cell r="A3628" t="str">
            <v>EXTINS59</v>
          </cell>
          <cell r="B3628" t="str">
            <v>CERA DE CARNAÚBA</v>
          </cell>
          <cell r="C3628" t="str">
            <v>KG</v>
          </cell>
          <cell r="D3628">
            <v>10</v>
          </cell>
        </row>
        <row r="3629">
          <cell r="A3629" t="str">
            <v>EXTINS60</v>
          </cell>
          <cell r="B3629" t="str">
            <v>DOMUS DE ACRILICO SEMICIRCULAR R = 2,10, C = 2,60 M, C/ EST. SUST. ALUM.</v>
          </cell>
          <cell r="C3629" t="str">
            <v>UN</v>
          </cell>
          <cell r="D3629">
            <v>1350</v>
          </cell>
        </row>
        <row r="3630">
          <cell r="A3630" t="str">
            <v>EXTINS61</v>
          </cell>
          <cell r="B3630" t="str">
            <v>DOMUS DE ACRILICO SEMICIRCULAR R = 2,10, C = 4,00 M, C/ EST. SUST. ALUM.</v>
          </cell>
          <cell r="C3630" t="str">
            <v>UN</v>
          </cell>
          <cell r="D3630">
            <v>1930</v>
          </cell>
        </row>
        <row r="3631">
          <cell r="A3631" t="str">
            <v>EXTINS62</v>
          </cell>
          <cell r="B3631" t="str">
            <v>PORTA LISA CEDRO P/VERNIZ OU CERA 0,80 X 2,10 M</v>
          </cell>
          <cell r="C3631" t="str">
            <v>UN</v>
          </cell>
          <cell r="D3631">
            <v>77</v>
          </cell>
        </row>
        <row r="3632">
          <cell r="A3632" t="str">
            <v>EXTINS63</v>
          </cell>
          <cell r="B3632" t="str">
            <v>PORTA LISA CEDRO P/VERNIZ OU CERA 0,70 X 2,10 M</v>
          </cell>
          <cell r="C3632" t="str">
            <v>UN</v>
          </cell>
          <cell r="D3632">
            <v>77</v>
          </cell>
        </row>
        <row r="3633">
          <cell r="A3633" t="str">
            <v>EXTINS64</v>
          </cell>
          <cell r="B3633" t="str">
            <v>PORTA LISA CEDRO P/VERNIZ OU CERA 0,60 X 2,10 M</v>
          </cell>
          <cell r="C3633" t="str">
            <v>UN</v>
          </cell>
          <cell r="D3633">
            <v>77</v>
          </cell>
        </row>
        <row r="3634">
          <cell r="A3634" t="str">
            <v>EXTINS65</v>
          </cell>
          <cell r="B3634" t="str">
            <v>BATENTE DE CEDRO PARA VERNIZ OU CERA</v>
          </cell>
          <cell r="C3634" t="str">
            <v>JG</v>
          </cell>
          <cell r="D3634">
            <v>32</v>
          </cell>
        </row>
        <row r="3635">
          <cell r="A3635" t="str">
            <v>EXTINS66</v>
          </cell>
          <cell r="B3635" t="str">
            <v>CUMEEIRA PARA TELHA TIPO K 49</v>
          </cell>
          <cell r="C3635" t="str">
            <v>PC</v>
          </cell>
          <cell r="D3635">
            <v>10</v>
          </cell>
        </row>
        <row r="3636">
          <cell r="A3636" t="str">
            <v>EXTINS67</v>
          </cell>
          <cell r="B3636" t="str">
            <v>TAMPA DE INSPEÇÀO METÁLICA 0,80 X 1,70 M</v>
          </cell>
          <cell r="C3636" t="str">
            <v>UN</v>
          </cell>
          <cell r="D3636">
            <v>67.3</v>
          </cell>
        </row>
        <row r="3637">
          <cell r="A3637" t="str">
            <v>EXTINS68</v>
          </cell>
          <cell r="B3637" t="str">
            <v>TAMPA DE INSPEÇÀO METÁLICA 0,60 X 0,60 M</v>
          </cell>
          <cell r="C3637" t="str">
            <v>UN</v>
          </cell>
          <cell r="D3637">
            <v>16.71</v>
          </cell>
        </row>
        <row r="3638">
          <cell r="A3638" t="str">
            <v>EXTINS69</v>
          </cell>
          <cell r="B3638" t="str">
            <v>TELA MILIMETRADA, C/ REQUADRO EM CANTONEIRA DE FERRO CHATO</v>
          </cell>
          <cell r="C3638" t="str">
            <v>M2</v>
          </cell>
          <cell r="D3638">
            <v>35</v>
          </cell>
        </row>
        <row r="3639">
          <cell r="A3639" t="str">
            <v>EXTINS70</v>
          </cell>
          <cell r="B3639" t="str">
            <v>CUBA DE LOUÇA BRANCA PARA BANCADA, SOLDADA NA BANCA PELA MARM.</v>
          </cell>
          <cell r="C3639" t="str">
            <v>UN</v>
          </cell>
          <cell r="D3639">
            <v>33.799999999999997</v>
          </cell>
        </row>
        <row r="3640">
          <cell r="A3640" t="str">
            <v>EXTINS71</v>
          </cell>
          <cell r="B3640" t="str">
            <v>VIDRO FANTASIA E = 4 MM COLOCADO</v>
          </cell>
          <cell r="C3640" t="str">
            <v>M2</v>
          </cell>
          <cell r="D3640">
            <v>25</v>
          </cell>
        </row>
        <row r="3641">
          <cell r="A3641" t="str">
            <v>EXTINS72</v>
          </cell>
          <cell r="B3641" t="str">
            <v>CARRO TROLE PARA IÇAMENTO DE BOMBAS CAP = 500 KG</v>
          </cell>
          <cell r="C3641" t="str">
            <v>UN</v>
          </cell>
          <cell r="D3641">
            <v>480</v>
          </cell>
        </row>
        <row r="3642">
          <cell r="A3642" t="str">
            <v>EXTINS73</v>
          </cell>
          <cell r="B3642" t="str">
            <v>TALHA PARA 500 KG</v>
          </cell>
          <cell r="C3642" t="str">
            <v>UN</v>
          </cell>
          <cell r="D3642">
            <v>400</v>
          </cell>
        </row>
        <row r="3643">
          <cell r="A3643" t="str">
            <v>EXTINS74</v>
          </cell>
          <cell r="B3643" t="str">
            <v>ALUGUEL DE ANDAIME FACHADEIRO</v>
          </cell>
          <cell r="C3643" t="str">
            <v>M2XMS</v>
          </cell>
          <cell r="D3643">
            <v>1.7</v>
          </cell>
        </row>
        <row r="3644">
          <cell r="A3644" t="str">
            <v>EXTINS75</v>
          </cell>
          <cell r="B3644" t="str">
            <v>PORTA ARTICULADA DE ALUMINIO, VENEZ. FALSA</v>
          </cell>
          <cell r="C3644" t="str">
            <v>M2</v>
          </cell>
          <cell r="D3644">
            <v>210</v>
          </cell>
        </row>
        <row r="3645">
          <cell r="A3645" t="str">
            <v>EXTINS76</v>
          </cell>
          <cell r="B3645" t="str">
            <v>ÓLEO QUEIMADO</v>
          </cell>
          <cell r="C3645" t="str">
            <v>L</v>
          </cell>
          <cell r="D3645">
            <v>0.3</v>
          </cell>
        </row>
        <row r="3646">
          <cell r="A3646" t="str">
            <v>EXTINS77</v>
          </cell>
          <cell r="B3646" t="str">
            <v>PEITORIL DE GRANITO E = 2,5 CM L= 10CM C/ BORDAS DUPLAS ARREDONDADAS</v>
          </cell>
          <cell r="C3646" t="str">
            <v>M</v>
          </cell>
          <cell r="D3646">
            <v>33.200000000000003</v>
          </cell>
        </row>
        <row r="3647">
          <cell r="A3647" t="str">
            <v>EXTINS78</v>
          </cell>
          <cell r="B3647" t="str">
            <v>PEITORIL DE GRANITO E = 2,5 CM L= 10CM C/ BORDAS ARREDONDADAS</v>
          </cell>
          <cell r="C3647" t="str">
            <v>M</v>
          </cell>
          <cell r="D3647">
            <v>16.600000000000001</v>
          </cell>
        </row>
        <row r="3648">
          <cell r="A3648" t="str">
            <v>EXTINS79</v>
          </cell>
          <cell r="B3648" t="str">
            <v>PORTA ARTICULADA METALICA EM CHAPA DOBRADA</v>
          </cell>
          <cell r="C3648" t="str">
            <v>M2</v>
          </cell>
          <cell r="D3648">
            <v>75</v>
          </cell>
        </row>
        <row r="3649">
          <cell r="A3649" t="str">
            <v>EXTINS80</v>
          </cell>
          <cell r="B3649" t="str">
            <v>TAMPA METÁLICA REVESTIDA COM FIBRA DE VIDRO</v>
          </cell>
          <cell r="C3649" t="str">
            <v>M2</v>
          </cell>
          <cell r="D3649">
            <v>238.21</v>
          </cell>
        </row>
        <row r="3650">
          <cell r="A3650" t="str">
            <v>EXTINS81</v>
          </cell>
          <cell r="B3650" t="str">
            <v>FORNECIMENTO E CRAVAÇÃO DE TUBO DE AÇO CARBONO DN 600 MM</v>
          </cell>
          <cell r="C3650" t="str">
            <v>M</v>
          </cell>
          <cell r="D3650">
            <v>1085</v>
          </cell>
        </row>
        <row r="3651">
          <cell r="A3651" t="str">
            <v>EXTINS82</v>
          </cell>
          <cell r="B3651" t="str">
            <v>FORNECIMENTO E CRAVAÇÃO DE TUBO DE AÇO CARBONO DN 500 MM</v>
          </cell>
          <cell r="C3651" t="str">
            <v>M</v>
          </cell>
        </row>
        <row r="3652">
          <cell r="A3652" t="str">
            <v>EXTINS83</v>
          </cell>
          <cell r="B3652" t="str">
            <v>FORNECIMENTO E CRAVAÇÃO DE TUBO DE AÇO CARBONO DN 400 MM</v>
          </cell>
          <cell r="C3652" t="str">
            <v>M</v>
          </cell>
          <cell r="D3652">
            <v>721</v>
          </cell>
        </row>
        <row r="3653">
          <cell r="A3653" t="str">
            <v>EXTINS84</v>
          </cell>
          <cell r="B3653" t="str">
            <v>FORNECIMENTO E CRAVAÇÃO DE TUBO DE AÇO CARBONO DN 300 MM</v>
          </cell>
          <cell r="C3653" t="str">
            <v>M</v>
          </cell>
        </row>
        <row r="3654">
          <cell r="A3654" t="str">
            <v>EXTINS85</v>
          </cell>
          <cell r="B3654" t="str">
            <v>FORNECIMENTO E CRAVAÇÃO DE TUBO DE AÇO CARBONO DN 200 MM</v>
          </cell>
          <cell r="C3654" t="str">
            <v>M</v>
          </cell>
          <cell r="D3654">
            <v>545</v>
          </cell>
        </row>
        <row r="3655">
          <cell r="A3655" t="str">
            <v>EXTINS86</v>
          </cell>
          <cell r="B3655" t="str">
            <v>PORTA LISA CEDRO P/VERNIZ OU CERA 1,00 X 2,10 M</v>
          </cell>
          <cell r="C3655" t="str">
            <v>UN</v>
          </cell>
          <cell r="D3655">
            <v>77</v>
          </cell>
        </row>
        <row r="3656">
          <cell r="A3656" t="str">
            <v>EXTINS87</v>
          </cell>
          <cell r="B3656" t="str">
            <v>TAMPA DE INSPEÇÀO METÁLICA 0,80 X 1,00 M</v>
          </cell>
          <cell r="C3656" t="str">
            <v>UN</v>
          </cell>
          <cell r="D3656">
            <v>39.6</v>
          </cell>
        </row>
        <row r="3657">
          <cell r="A3657" t="str">
            <v>EXTINS88</v>
          </cell>
          <cell r="B3657" t="str">
            <v>FORNEC. E CRAV. DE TUBO DE AÇO ARMICO DN 1000 MM, MET. NÃO DESTR.</v>
          </cell>
          <cell r="C3657" t="str">
            <v>M</v>
          </cell>
          <cell r="D3657">
            <v>1753.57</v>
          </cell>
        </row>
        <row r="3658">
          <cell r="A3658" t="str">
            <v>EXTINS89</v>
          </cell>
          <cell r="B3658" t="str">
            <v>FORNECIMENTO E CRAVAÇÃO DE ESTACA PRE MOLDADA DN 42 CM</v>
          </cell>
          <cell r="C3658" t="str">
            <v>M</v>
          </cell>
          <cell r="D3658">
            <v>102.5</v>
          </cell>
        </row>
        <row r="3659">
          <cell r="A3659" t="str">
            <v>EXTINS90</v>
          </cell>
          <cell r="B3659" t="str">
            <v>MOBILIZAÇÃO DE EQUIPAMENTO</v>
          </cell>
          <cell r="C3659" t="str">
            <v>KM/M</v>
          </cell>
          <cell r="D3659">
            <v>0.4</v>
          </cell>
        </row>
        <row r="3660">
          <cell r="A3660" t="str">
            <v>EXTINS91</v>
          </cell>
          <cell r="B3660" t="str">
            <v>ESTOP LOG EM MADEIRA DE LEI</v>
          </cell>
          <cell r="C3660" t="str">
            <v>M2</v>
          </cell>
          <cell r="D3660">
            <v>23</v>
          </cell>
        </row>
        <row r="3661">
          <cell r="A3661" t="str">
            <v>EXTINS92</v>
          </cell>
          <cell r="B3661" t="str">
            <v>PERFIL METÁLICO TIPO  I, 8'' , 27,3 KG/M</v>
          </cell>
          <cell r="C3661" t="str">
            <v>KG</v>
          </cell>
          <cell r="D3661">
            <v>3.15</v>
          </cell>
        </row>
        <row r="3662">
          <cell r="A3662" t="str">
            <v>EXTINS93</v>
          </cell>
          <cell r="B3662" t="str">
            <v>CHAPA COM CHUMBADOR 1/2'' X 15 CM X 20 CM</v>
          </cell>
          <cell r="C3662" t="str">
            <v>UN</v>
          </cell>
          <cell r="D3662">
            <v>25.2</v>
          </cell>
        </row>
        <row r="3663">
          <cell r="A3663" t="str">
            <v>EXTINS94</v>
          </cell>
          <cell r="B3663" t="str">
            <v>PARAFUSO 5/8'' X 50 MM C/ PORCA</v>
          </cell>
          <cell r="C3663" t="str">
            <v>UN</v>
          </cell>
          <cell r="D3663">
            <v>3.4</v>
          </cell>
        </row>
        <row r="3664">
          <cell r="A3664" t="str">
            <v>EXTINS95</v>
          </cell>
          <cell r="B3664" t="str">
            <v>CHAPA 1/2'' X 12 CM X 15 CM</v>
          </cell>
          <cell r="C3664" t="str">
            <v>UN</v>
          </cell>
          <cell r="D3664">
            <v>12.5</v>
          </cell>
        </row>
        <row r="3665">
          <cell r="A3665" t="str">
            <v>EXTINS96</v>
          </cell>
          <cell r="B3665" t="str">
            <v>FORNEC. E MONT. DE PLATAFORMA FLUTUANTE (BALSA) CONF. PROJETO</v>
          </cell>
          <cell r="C3665" t="str">
            <v>UN</v>
          </cell>
          <cell r="D3665">
            <v>23000</v>
          </cell>
        </row>
        <row r="3666">
          <cell r="A3666" t="str">
            <v>EXTINS97</v>
          </cell>
          <cell r="B3666" t="str">
            <v>FORNEC. E MONT. DE BRAÇADEIRA MET. P/ BOIA DE BALSA CONF. PROJETO</v>
          </cell>
          <cell r="C3666" t="str">
            <v>UN</v>
          </cell>
          <cell r="D3666">
            <v>720</v>
          </cell>
        </row>
        <row r="3667">
          <cell r="A3667" t="str">
            <v>EXTINS98</v>
          </cell>
          <cell r="B3667" t="str">
            <v>FORNEC. E MONT. DE CATRACA E CORRENTE P/ BOIA DE BALSA CONF. PROJETO</v>
          </cell>
          <cell r="C3667" t="str">
            <v>UN</v>
          </cell>
          <cell r="D3667">
            <v>1900</v>
          </cell>
        </row>
        <row r="3668">
          <cell r="A3668" t="str">
            <v>EXTINS99</v>
          </cell>
          <cell r="B3668" t="str">
            <v>FORNEC. E MONT. DE GIB CRANE P/ IÇAMENTO DE BALSA/BOMBAS CONF. PROJETO</v>
          </cell>
          <cell r="C3668" t="str">
            <v>UN</v>
          </cell>
          <cell r="D3668">
            <v>9800</v>
          </cell>
        </row>
        <row r="3669">
          <cell r="A3669" t="str">
            <v>EXTINS100</v>
          </cell>
          <cell r="B3669" t="str">
            <v>FORNEC. E MONT. DE TALHA E PERFIL I EM BALSA P/BOMBAS CONF. PROJETO</v>
          </cell>
          <cell r="C3669" t="str">
            <v>CJ</v>
          </cell>
          <cell r="D3669">
            <v>3500</v>
          </cell>
        </row>
        <row r="3670">
          <cell r="A3670" t="str">
            <v>EXTINS101</v>
          </cell>
          <cell r="B3670" t="str">
            <v>FORNEC. E EXEC. DE COBERTURA COM TELLHA DE ZINCO EM BALSA CNF. PROJETO</v>
          </cell>
          <cell r="C3670" t="str">
            <v>CJ</v>
          </cell>
          <cell r="D3670">
            <v>1740</v>
          </cell>
        </row>
        <row r="3671">
          <cell r="A3671" t="str">
            <v>EXTINS102</v>
          </cell>
          <cell r="B3671" t="str">
            <v>FORNEC. E EXEC. DE TABLADO DE MADEIRA IPÊ P/ BALSA CNF. PROJETO</v>
          </cell>
          <cell r="C3671" t="str">
            <v>CJ</v>
          </cell>
          <cell r="D3671">
            <v>480</v>
          </cell>
        </row>
        <row r="3672">
          <cell r="A3672" t="str">
            <v>EXTINS103</v>
          </cell>
          <cell r="B3672" t="str">
            <v>FORNEC. E EXEC. DE GUARDA CORPO METÁLICO MODULAR P/ BALSA CNF. PROJETO</v>
          </cell>
          <cell r="C3672" t="str">
            <v>CJ</v>
          </cell>
          <cell r="D3672">
            <v>580</v>
          </cell>
        </row>
        <row r="3673">
          <cell r="A3673" t="str">
            <v>EXTINS104</v>
          </cell>
          <cell r="B3673" t="str">
            <v xml:space="preserve">BRAÇADEIRA DE AÇO, TIPO D FERRO CHATO,  11/4'' X 300 MM </v>
          </cell>
          <cell r="C3673" t="str">
            <v>UN</v>
          </cell>
          <cell r="D3673">
            <v>5.7</v>
          </cell>
        </row>
        <row r="3674">
          <cell r="A3674" t="str">
            <v>EXTINS105</v>
          </cell>
          <cell r="B3674" t="str">
            <v>TUBO PVC RIGIDO RIB-LOC DN 600</v>
          </cell>
          <cell r="C3674" t="str">
            <v>M</v>
          </cell>
          <cell r="D3674">
            <v>92.9</v>
          </cell>
        </row>
        <row r="3675">
          <cell r="A3675" t="str">
            <v>EXTINS106</v>
          </cell>
          <cell r="B3675" t="str">
            <v>TUBO DE AÇO GALVANIZADO ARMCO DN 120</v>
          </cell>
          <cell r="C3675" t="str">
            <v>M</v>
          </cell>
          <cell r="D3675">
            <v>624</v>
          </cell>
        </row>
        <row r="3676">
          <cell r="A3676" t="str">
            <v>EXTINS107</v>
          </cell>
          <cell r="B3676" t="str">
            <v>TUBO DE AÇO GALVANIZADO ARMCO DN 140</v>
          </cell>
          <cell r="C3676" t="str">
            <v>M</v>
          </cell>
          <cell r="D3676">
            <v>736</v>
          </cell>
        </row>
        <row r="3677">
          <cell r="A3677" t="str">
            <v>EXTINS108</v>
          </cell>
          <cell r="B3677" t="str">
            <v>POSTE DE CONCRETO DT 9/150KGF</v>
          </cell>
          <cell r="C3677" t="str">
            <v>UN</v>
          </cell>
          <cell r="D3677">
            <v>138.04</v>
          </cell>
        </row>
        <row r="3678">
          <cell r="A3678" t="str">
            <v>EXTINS109</v>
          </cell>
          <cell r="B3678" t="str">
            <v>CRUZETA DE MADEIRA HORIZONTAL 12 X 15 X 5,0 M</v>
          </cell>
          <cell r="C3678" t="str">
            <v>UN</v>
          </cell>
          <cell r="D3678">
            <v>73.290000000000006</v>
          </cell>
        </row>
        <row r="3679">
          <cell r="A3679" t="str">
            <v>EXTINS110</v>
          </cell>
          <cell r="B3679" t="str">
            <v>PARAFUSO ROSCA DUPLA 16 X 550 MM</v>
          </cell>
          <cell r="C3679" t="str">
            <v>UN</v>
          </cell>
          <cell r="D3679">
            <v>3.5</v>
          </cell>
        </row>
        <row r="3680">
          <cell r="A3680" t="str">
            <v>EXTINS111</v>
          </cell>
          <cell r="B3680" t="str">
            <v>TUBO DE AÇO GALVANIZADO ARMCO DN 160</v>
          </cell>
          <cell r="C3680" t="str">
            <v>M</v>
          </cell>
          <cell r="D3680">
            <v>836.92</v>
          </cell>
        </row>
        <row r="3681">
          <cell r="A3681" t="str">
            <v>EXTINS112</v>
          </cell>
          <cell r="B3681" t="str">
            <v>COMPORTA EM FIBRA DE VIDRO ESTRUTURADO</v>
          </cell>
          <cell r="C3681" t="str">
            <v>M2</v>
          </cell>
          <cell r="D3681">
            <v>366.67</v>
          </cell>
        </row>
        <row r="3682">
          <cell r="A3682" t="str">
            <v>EXTINS113</v>
          </cell>
          <cell r="B3682" t="str">
            <v>ÁCIDO MURIÁTICO</v>
          </cell>
          <cell r="C3682" t="str">
            <v>L</v>
          </cell>
          <cell r="D3682">
            <v>2.8</v>
          </cell>
        </row>
        <row r="3683">
          <cell r="A3683" t="str">
            <v>EXTINS114</v>
          </cell>
          <cell r="B3683" t="str">
            <v>SABÃO EM PÓ</v>
          </cell>
          <cell r="C3683" t="str">
            <v>KG</v>
          </cell>
          <cell r="D3683">
            <v>2.6</v>
          </cell>
        </row>
        <row r="3684">
          <cell r="A3684" t="str">
            <v>EXTINS115</v>
          </cell>
          <cell r="B3684" t="str">
            <v>LIMPA VIDROS</v>
          </cell>
          <cell r="C3684" t="str">
            <v>LT</v>
          </cell>
          <cell r="D3684">
            <v>1.64</v>
          </cell>
        </row>
        <row r="3685">
          <cell r="A3685" t="str">
            <v>EXTINS116</v>
          </cell>
          <cell r="B3685" t="str">
            <v>FLANELA 25 X 30 CM</v>
          </cell>
          <cell r="C3685" t="str">
            <v>UN</v>
          </cell>
          <cell r="D3685">
            <v>1</v>
          </cell>
        </row>
        <row r="3686">
          <cell r="A3686" t="str">
            <v>EXTINS117</v>
          </cell>
          <cell r="B3686" t="str">
            <v>SAPOLIO EM PÓ PCT  DE 300 G</v>
          </cell>
          <cell r="C3686" t="str">
            <v>UN</v>
          </cell>
          <cell r="D3686">
            <v>1.65</v>
          </cell>
        </row>
        <row r="3687">
          <cell r="A3687" t="str">
            <v>EXTINS118</v>
          </cell>
          <cell r="B3687" t="str">
            <v>PALHA DE ACO Nº. ZERO</v>
          </cell>
          <cell r="C3687" t="str">
            <v>UN</v>
          </cell>
          <cell r="D3687">
            <v>0.4</v>
          </cell>
        </row>
        <row r="3688">
          <cell r="A3688" t="str">
            <v>EXTINS119</v>
          </cell>
          <cell r="B3688" t="str">
            <v>TAMPA METÁLICA COM SUPORTE E CHUMBADORES</v>
          </cell>
          <cell r="C3688" t="str">
            <v>M2</v>
          </cell>
          <cell r="D3688">
            <v>49.48</v>
          </cell>
        </row>
        <row r="3689">
          <cell r="A3689" t="str">
            <v>EXT120</v>
          </cell>
          <cell r="B3689" t="str">
            <v>TIJOLO MACICO 19X9X5 CM PARA ALV. APARENTE</v>
          </cell>
          <cell r="C3689" t="str">
            <v>UN</v>
          </cell>
          <cell r="D3689">
            <v>0.17</v>
          </cell>
        </row>
        <row r="3690">
          <cell r="A3690" t="str">
            <v>EXTINS121</v>
          </cell>
          <cell r="B3690" t="str">
            <v>PLAQUETA REFRATÁRIA 229 X 114 X 25 MM</v>
          </cell>
          <cell r="C3690" t="str">
            <v>UN</v>
          </cell>
          <cell r="D3690">
            <v>0.83</v>
          </cell>
        </row>
        <row r="3691">
          <cell r="A3691" t="str">
            <v>EXTINS122</v>
          </cell>
          <cell r="B3691" t="str">
            <v>COIFA METÁLICA 2,70 X 0,60 X 1,10 M, C/ CHAMINÉ 0,25 X 0,20 C/ 1,0 M # 16</v>
          </cell>
          <cell r="C3691" t="str">
            <v>UN</v>
          </cell>
          <cell r="D3691">
            <v>602.5</v>
          </cell>
        </row>
        <row r="3692">
          <cell r="A3692" t="str">
            <v>EXTINS123</v>
          </cell>
          <cell r="B3692" t="str">
            <v>BANCADA DE MÁRMORE BRANCO E= 2,5 CM PARA PIA OU LAVATÓRIO</v>
          </cell>
          <cell r="C3692" t="str">
            <v>M2</v>
          </cell>
          <cell r="D3692">
            <v>130</v>
          </cell>
        </row>
        <row r="3693">
          <cell r="A3693" t="str">
            <v>EXTINS124</v>
          </cell>
          <cell r="B3693" t="str">
            <v>ARDÓSIA PARA PISO 40 X 40 CM</v>
          </cell>
          <cell r="C3693" t="str">
            <v>M2</v>
          </cell>
          <cell r="D3693">
            <v>5.2</v>
          </cell>
        </row>
        <row r="3694">
          <cell r="A3694" t="str">
            <v>EXTINS125</v>
          </cell>
          <cell r="B3694" t="str">
            <v xml:space="preserve">RODAPÉ DE ARDÓSIA H = 7 CM </v>
          </cell>
          <cell r="C3694" t="str">
            <v>M</v>
          </cell>
          <cell r="D3694">
            <v>1.1000000000000001</v>
          </cell>
        </row>
        <row r="3695">
          <cell r="A3695" t="str">
            <v>EXTINS126</v>
          </cell>
          <cell r="B3695" t="str">
            <v>PAPELEIRA DE LOUÇA 15 X 15 CM</v>
          </cell>
          <cell r="C3695" t="str">
            <v>UN</v>
          </cell>
          <cell r="D3695">
            <v>7.82</v>
          </cell>
        </row>
        <row r="3696">
          <cell r="A3696" t="str">
            <v>EXTINS127</v>
          </cell>
          <cell r="B3696" t="str">
            <v>SABONETEIRA DE LOUÇA 15 X 15 CM</v>
          </cell>
          <cell r="C3696" t="str">
            <v>UN</v>
          </cell>
          <cell r="D3696">
            <v>7.73</v>
          </cell>
        </row>
        <row r="3697">
          <cell r="A3697" t="str">
            <v>EXTINS128</v>
          </cell>
          <cell r="B3697" t="str">
            <v>LOCAÇÃO DE CAÇAMBA CAP. 5 M3</v>
          </cell>
          <cell r="C3697" t="str">
            <v>UN</v>
          </cell>
          <cell r="D3697">
            <v>40</v>
          </cell>
        </row>
        <row r="3698">
          <cell r="A3698" t="str">
            <v>EXTINS129</v>
          </cell>
          <cell r="B3698" t="str">
            <v>ARGAMASSA EXPANSIVA DE ALTA RESISTÊNCIA INICIAL ( SICA GROUT )</v>
          </cell>
          <cell r="C3698" t="str">
            <v>KG</v>
          </cell>
          <cell r="D3698">
            <v>0.8</v>
          </cell>
        </row>
        <row r="3699">
          <cell r="A3699" t="str">
            <v>EXTINS130</v>
          </cell>
          <cell r="B3699" t="str">
            <v xml:space="preserve">TELA PARA ESTUQUE </v>
          </cell>
          <cell r="C3699" t="str">
            <v>M2</v>
          </cell>
          <cell r="D3699">
            <v>0.65</v>
          </cell>
        </row>
        <row r="3700">
          <cell r="A3700" t="str">
            <v>EXTINS131</v>
          </cell>
          <cell r="B3700" t="str">
            <v>REVISÃO EM ESQUADRIAS METÁLICAS</v>
          </cell>
          <cell r="C3700" t="str">
            <v>M2</v>
          </cell>
          <cell r="D3700">
            <v>21</v>
          </cell>
        </row>
        <row r="3701">
          <cell r="A3701" t="str">
            <v>EXTINS132</v>
          </cell>
          <cell r="B3701" t="str">
            <v>MASTRO PARA BANDEIRA FG 4'' X 6,00 M</v>
          </cell>
          <cell r="C3701" t="str">
            <v>UN</v>
          </cell>
          <cell r="D3701">
            <v>218</v>
          </cell>
        </row>
        <row r="3702">
          <cell r="A3702" t="str">
            <v>EXTINS133</v>
          </cell>
          <cell r="B3702" t="str">
            <v>MASTRO PARA BANDEIRA FG 3'' X 6,00 M</v>
          </cell>
          <cell r="C3702" t="str">
            <v>UN</v>
          </cell>
          <cell r="D3702">
            <v>192</v>
          </cell>
        </row>
        <row r="3703">
          <cell r="A3703" t="str">
            <v>EXTINS134</v>
          </cell>
          <cell r="B3703" t="str">
            <v>MASTRO PARA BANDEIRA FG 6'' X 6,00 M</v>
          </cell>
          <cell r="C3703" t="str">
            <v>UN</v>
          </cell>
          <cell r="D3703">
            <v>272</v>
          </cell>
        </row>
        <row r="3704">
          <cell r="A3704" t="str">
            <v>EXTINS135</v>
          </cell>
          <cell r="B3704" t="str">
            <v>PRAT.C/ SUP. EM METAL. 40 X 50 MM CD 0,70M, FORRO EM CHAPA,L=40CM</v>
          </cell>
          <cell r="C3704" t="str">
            <v>M2</v>
          </cell>
          <cell r="D3704">
            <v>114.32</v>
          </cell>
        </row>
        <row r="3705">
          <cell r="A3705" t="str">
            <v>EXTINS136</v>
          </cell>
          <cell r="B3705" t="str">
            <v xml:space="preserve">CORREMÃO EM TUBO INDUSTRIAL DN 11/2'' C/ SUPOR.VERT. H=1,10M </v>
          </cell>
          <cell r="C3705" t="str">
            <v>M</v>
          </cell>
          <cell r="D3705">
            <v>27.83</v>
          </cell>
        </row>
        <row r="3706">
          <cell r="A3706" t="str">
            <v>EXTINS137</v>
          </cell>
          <cell r="B3706" t="str">
            <v>VERTEDOURO EM FIBRA DE VIDRO ESTRUTURADA</v>
          </cell>
          <cell r="C3706" t="str">
            <v>M2</v>
          </cell>
          <cell r="D3706">
            <v>366.67</v>
          </cell>
        </row>
        <row r="3707">
          <cell r="A3707" t="str">
            <v>EXTINS138</v>
          </cell>
          <cell r="B3707" t="str">
            <v xml:space="preserve">GRADIL DE BARRA CHATA 3/4'' X 1/4'', C/MONTANTES.5/16''X1/4'' </v>
          </cell>
          <cell r="C3707" t="str">
            <v>M2</v>
          </cell>
          <cell r="D3707">
            <v>116.25</v>
          </cell>
        </row>
        <row r="3708">
          <cell r="A3708" t="str">
            <v>EXTINS139</v>
          </cell>
          <cell r="B3708" t="str">
            <v>IMPERMEABILIZAÇÃO DE LAGOAS C/ MANTA PEAD 1,0 MM</v>
          </cell>
          <cell r="C3708" t="str">
            <v>M2</v>
          </cell>
          <cell r="D3708">
            <v>14</v>
          </cell>
        </row>
        <row r="3709">
          <cell r="A3709" t="str">
            <v>EXTINS140</v>
          </cell>
          <cell r="B3709" t="str">
            <v>IMPERMEABILIZAÇÃO DE LAGOAS C/ MANTA PEAD 2,0 MM</v>
          </cell>
          <cell r="C3709" t="str">
            <v>M3</v>
          </cell>
          <cell r="D3709">
            <v>19</v>
          </cell>
        </row>
        <row r="3710">
          <cell r="A3710" t="str">
            <v>EXTINS141</v>
          </cell>
          <cell r="B3710" t="str">
            <v>REVESTIMENTO CERÂMICO 20 X 30 CM, COM PI V</v>
          </cell>
          <cell r="C3710" t="str">
            <v>M2</v>
          </cell>
          <cell r="D3710">
            <v>8</v>
          </cell>
        </row>
        <row r="3711">
          <cell r="A3711" t="str">
            <v>EXTINS142</v>
          </cell>
          <cell r="B3711" t="str">
            <v>PISO CERÂMICO 30 X 30 CM, COM PI V</v>
          </cell>
          <cell r="C3711" t="str">
            <v>M3</v>
          </cell>
          <cell r="D3711">
            <v>11.7</v>
          </cell>
        </row>
        <row r="3712">
          <cell r="A3712" t="str">
            <v>EXTINS143</v>
          </cell>
          <cell r="B3712" t="str">
            <v>QUADRO DE CANTONEIRA METÁLICA C/ BAGUETE P/ FIXAÇÃO DE TELA</v>
          </cell>
          <cell r="C3712" t="str">
            <v>M2</v>
          </cell>
          <cell r="D3712">
            <v>21</v>
          </cell>
        </row>
        <row r="3713">
          <cell r="A3713" t="str">
            <v>EXTINS144</v>
          </cell>
          <cell r="B3713" t="str">
            <v>TELA DE NYLON P/ MOSQUITEIRO</v>
          </cell>
          <cell r="C3713" t="str">
            <v>M2</v>
          </cell>
          <cell r="D3713">
            <v>1.75</v>
          </cell>
        </row>
        <row r="3714">
          <cell r="A3714" t="str">
            <v>EXTINS145</v>
          </cell>
          <cell r="B3714" t="str">
            <v>CALHA PARSHAL EM FV 3", C= 1,642 M, LEX=0,58 M, LIN=0,38 M, H=0,48 M</v>
          </cell>
          <cell r="C3714" t="str">
            <v>UN</v>
          </cell>
          <cell r="D3714">
            <v>588</v>
          </cell>
        </row>
        <row r="3715">
          <cell r="A3715" t="str">
            <v>EXTINS146</v>
          </cell>
          <cell r="B3715" t="str">
            <v>CERÂMICA CORRUGADA 11X24CM, TIPO TIJOLINHO</v>
          </cell>
          <cell r="C3715" t="str">
            <v>M2</v>
          </cell>
          <cell r="D3715">
            <v>14.26</v>
          </cell>
        </row>
        <row r="3716">
          <cell r="A3716" t="str">
            <v>EXTINS147</v>
          </cell>
          <cell r="B3716" t="str">
            <v>FORNECIMENTO E APLICAÇÃO DE PISO CORODUR</v>
          </cell>
          <cell r="C3716" t="str">
            <v>M2</v>
          </cell>
          <cell r="D3716">
            <v>25.1</v>
          </cell>
        </row>
        <row r="3717">
          <cell r="A3717" t="str">
            <v>EXTINS148</v>
          </cell>
          <cell r="B3717" t="str">
            <v>COMPORTA EM FIBRA DE VIDRO ESTRUTURADO COM VOLANTE 120X120CM</v>
          </cell>
          <cell r="C3717" t="str">
            <v>UN</v>
          </cell>
          <cell r="D3717">
            <v>1523.78</v>
          </cell>
        </row>
        <row r="3718">
          <cell r="A3718" t="str">
            <v>EXTINS149</v>
          </cell>
          <cell r="B3718" t="str">
            <v>COMPORTA EM FIBRA DE VIDRO ESTRUTURADO COM VOLANTE 50X60CM</v>
          </cell>
          <cell r="C3718" t="str">
            <v>UN</v>
          </cell>
          <cell r="D3718">
            <v>317.45</v>
          </cell>
        </row>
        <row r="3719">
          <cell r="A3719" t="str">
            <v>EXTINS150</v>
          </cell>
          <cell r="B3719" t="str">
            <v>ESTRUT.METÁL. P/COBERT.EM TELHA DE ALUMÍNIO VÃO MAX. 5,0 M PRONTA</v>
          </cell>
          <cell r="C3719" t="str">
            <v>M2</v>
          </cell>
          <cell r="D3719">
            <v>38</v>
          </cell>
        </row>
        <row r="3720">
          <cell r="A3720" t="str">
            <v>EXTINS151</v>
          </cell>
          <cell r="B3720" t="str">
            <v>FORNEC. E APLICAÇ.DE TELHA DE ALUMÍNIO TRAPEZ.,SOBRE EST. MET.</v>
          </cell>
          <cell r="C3720" t="str">
            <v>M3</v>
          </cell>
          <cell r="D3720">
            <v>25</v>
          </cell>
        </row>
        <row r="3721">
          <cell r="A3721" t="str">
            <v>EXTINS152</v>
          </cell>
          <cell r="B3721" t="str">
            <v xml:space="preserve">DISCO DE DESBASTE </v>
          </cell>
          <cell r="C3721" t="str">
            <v>UN</v>
          </cell>
          <cell r="D3721">
            <v>3</v>
          </cell>
        </row>
        <row r="3722">
          <cell r="A3722" t="str">
            <v>EXTINS153</v>
          </cell>
          <cell r="B3722" t="str">
            <v>DILUENTE 499  RENNER HERMANN</v>
          </cell>
          <cell r="C3722" t="str">
            <v>L</v>
          </cell>
          <cell r="D3722">
            <v>8.4600000000000009</v>
          </cell>
        </row>
        <row r="3723">
          <cell r="A3723" t="str">
            <v>EXTINS154</v>
          </cell>
          <cell r="B3723" t="str">
            <v>FUNDO EPOXI ISOCIANATO REVRAN PAA 540</v>
          </cell>
          <cell r="C3723" t="str">
            <v>L</v>
          </cell>
          <cell r="D3723">
            <v>28.78</v>
          </cell>
        </row>
        <row r="3724">
          <cell r="A3724" t="str">
            <v>EXTINS155</v>
          </cell>
          <cell r="B3724" t="str">
            <v>RECOFREN FAL 691 RENER HERMANN</v>
          </cell>
          <cell r="C3724" t="str">
            <v>L</v>
          </cell>
          <cell r="D3724">
            <v>26.99</v>
          </cell>
        </row>
        <row r="3725">
          <cell r="A3725" t="str">
            <v>EXTINS156</v>
          </cell>
          <cell r="B3725" t="str">
            <v>PARAFUSO DE EXPANSÃO DN 1/2''X15CM</v>
          </cell>
          <cell r="C3725" t="str">
            <v>UN</v>
          </cell>
          <cell r="D3725">
            <v>3.73</v>
          </cell>
        </row>
        <row r="3726">
          <cell r="A3726" t="str">
            <v>EXTINS157</v>
          </cell>
          <cell r="B3726" t="str">
            <v xml:space="preserve">BRAÇADEIRA DE AÇO, TIPO D 1/4''X 2'' X 500 MM, C/ ABAS DE 20CM </v>
          </cell>
          <cell r="C3726" t="str">
            <v>UN</v>
          </cell>
          <cell r="D3726">
            <v>13.8</v>
          </cell>
        </row>
        <row r="3727">
          <cell r="A3727" t="str">
            <v>EXTINS158</v>
          </cell>
          <cell r="B3727" t="str">
            <v xml:space="preserve">FORN. E APLICAÇÃO DE IMPERMEABILIZAÇÃO COM K11-KZ </v>
          </cell>
          <cell r="C3727" t="str">
            <v>M2</v>
          </cell>
          <cell r="D3727">
            <v>16.5</v>
          </cell>
        </row>
        <row r="3728">
          <cell r="A3728" t="str">
            <v>EXTINS159</v>
          </cell>
          <cell r="B3728" t="str">
            <v>VIAFIX</v>
          </cell>
          <cell r="C3728" t="str">
            <v>KG</v>
          </cell>
          <cell r="D3728">
            <v>8.19</v>
          </cell>
        </row>
        <row r="3729">
          <cell r="A3729">
            <v>121900326</v>
          </cell>
          <cell r="B3729" t="str">
            <v>VIAPLUS 1000</v>
          </cell>
          <cell r="C3729" t="str">
            <v>KG</v>
          </cell>
          <cell r="D3729">
            <v>2.5099999999999998</v>
          </cell>
        </row>
        <row r="3730">
          <cell r="A3730">
            <v>121900327</v>
          </cell>
          <cell r="B3730" t="str">
            <v>VIAPLUS 5000</v>
          </cell>
          <cell r="C3730" t="str">
            <v>KG</v>
          </cell>
          <cell r="D3730">
            <v>8.6</v>
          </cell>
        </row>
        <row r="3731">
          <cell r="A3731" t="str">
            <v>EXTINS162</v>
          </cell>
          <cell r="B3731" t="str">
            <v xml:space="preserve">ARBUSTO EM MUDA H = 50CM </v>
          </cell>
          <cell r="C3731" t="str">
            <v>UN</v>
          </cell>
          <cell r="D3731">
            <v>1.5</v>
          </cell>
        </row>
        <row r="3732">
          <cell r="A3732" t="str">
            <v>EXTINS163</v>
          </cell>
          <cell r="B3732" t="str">
            <v xml:space="preserve">STOP LOG  EM FIBRA DE VIDRO ESTRUTURADO </v>
          </cell>
          <cell r="C3732" t="str">
            <v>UN</v>
          </cell>
          <cell r="D3732">
            <v>95</v>
          </cell>
        </row>
        <row r="3733">
          <cell r="A3733" t="str">
            <v>EXTINS164</v>
          </cell>
          <cell r="B3733" t="str">
            <v>PEITORIL DE GRANITO E = 2,5 CM L= 15CM C/ BORDAS ARREDONDADAS</v>
          </cell>
          <cell r="C3733" t="str">
            <v>M</v>
          </cell>
          <cell r="D3733">
            <v>24.9</v>
          </cell>
        </row>
        <row r="3734">
          <cell r="A3734" t="str">
            <v>EXTINS165</v>
          </cell>
          <cell r="B3734" t="str">
            <v>CONJ.M.-BOMBA SUBM: Q=1,5 L/S, HM=45 MCA E P=1,5CV</v>
          </cell>
          <cell r="C3734" t="str">
            <v>CJ</v>
          </cell>
          <cell r="D3734">
            <v>1156.2</v>
          </cell>
        </row>
        <row r="3735">
          <cell r="A3735" t="str">
            <v>EXTINS166</v>
          </cell>
          <cell r="B3735" t="str">
            <v>CAIXA D AGUA CIMENTO AMIANTO 1000 L</v>
          </cell>
          <cell r="C3735" t="str">
            <v>UN</v>
          </cell>
          <cell r="D3735">
            <v>168.75</v>
          </cell>
        </row>
        <row r="3736">
          <cell r="A3736" t="str">
            <v>EXTINS167</v>
          </cell>
          <cell r="B3736" t="str">
            <v>ESTRUTURA DE AÇO MONTADA E PINTADA C/ TINTA ANTICORROSIVA</v>
          </cell>
          <cell r="C3736" t="str">
            <v>KG</v>
          </cell>
          <cell r="D3736">
            <v>3.85</v>
          </cell>
        </row>
        <row r="3737">
          <cell r="A3737" t="str">
            <v>EXTINS168</v>
          </cell>
          <cell r="B3737" t="str">
            <v>ESTACA MOLDADA IN LOCO TIPO ESTRAUS DN 25 CM</v>
          </cell>
          <cell r="C3737" t="str">
            <v>M</v>
          </cell>
          <cell r="D3737">
            <v>19.5</v>
          </cell>
        </row>
        <row r="3738">
          <cell r="A3738" t="str">
            <v>EXTINS169</v>
          </cell>
          <cell r="B3738" t="str">
            <v xml:space="preserve">ESCORA DE EUCALIPTO DM 12 CM </v>
          </cell>
          <cell r="C3738" t="str">
            <v>UN</v>
          </cell>
        </row>
        <row r="3739">
          <cell r="A3739" t="str">
            <v>EXTINS170</v>
          </cell>
          <cell r="B3739" t="str">
            <v>ESPELHO 4 MM COM ACESSÓRIOS DE FIXAÇÃO</v>
          </cell>
          <cell r="C3739" t="str">
            <v>M2</v>
          </cell>
          <cell r="D3739">
            <v>80</v>
          </cell>
        </row>
        <row r="3740">
          <cell r="A3740" t="str">
            <v>EXTINS171</v>
          </cell>
          <cell r="B3740" t="str">
            <v>TAMPO DE AÇO INOX LISO</v>
          </cell>
          <cell r="C3740" t="str">
            <v>M2</v>
          </cell>
          <cell r="D3740">
            <v>168.98</v>
          </cell>
        </row>
        <row r="3741">
          <cell r="A3741" t="str">
            <v>EXTINS172</v>
          </cell>
          <cell r="B3741" t="str">
            <v>TOALHEIRO METÁLICO PARA TALHA DE PAPEL</v>
          </cell>
          <cell r="C3741" t="str">
            <v>UN</v>
          </cell>
          <cell r="D3741">
            <v>23</v>
          </cell>
        </row>
        <row r="3742">
          <cell r="A3742" t="str">
            <v>EXTINS173</v>
          </cell>
          <cell r="B3742" t="str">
            <v>CABIDE DE LOUÇA SIMPLES COM UM GANCHO</v>
          </cell>
          <cell r="C3742" t="str">
            <v>UN</v>
          </cell>
          <cell r="D3742">
            <v>4.5</v>
          </cell>
        </row>
        <row r="3743">
          <cell r="A3743" t="str">
            <v>EXTINS174</v>
          </cell>
          <cell r="B3743" t="str">
            <v>SOLEIRA DE ARDOSIA L E= 2,5 CM L= 15CM</v>
          </cell>
          <cell r="C3743" t="str">
            <v>M</v>
          </cell>
          <cell r="D3743">
            <v>8.75</v>
          </cell>
        </row>
        <row r="3744">
          <cell r="A3744" t="str">
            <v>EXTINS175</v>
          </cell>
          <cell r="B3744" t="str">
            <v>PEITORIL DE ARDOSIA L E= 2,5 CM L= 15CM</v>
          </cell>
          <cell r="C3744" t="str">
            <v>M</v>
          </cell>
          <cell r="D3744">
            <v>12.5</v>
          </cell>
        </row>
        <row r="3745">
          <cell r="A3745" t="str">
            <v>EXTINS176</v>
          </cell>
          <cell r="B3745" t="str">
            <v>DIVISÓRIA DE ARDÓSIA POLIDA NAS DUS FACES</v>
          </cell>
          <cell r="C3745" t="str">
            <v>M2</v>
          </cell>
          <cell r="D3745">
            <v>88.88</v>
          </cell>
        </row>
        <row r="3746">
          <cell r="A3746" t="str">
            <v>EXTINS177</v>
          </cell>
          <cell r="B3746" t="str">
            <v>PEDRA TIPO PÉ-DE-MOLEQUE</v>
          </cell>
          <cell r="C3746" t="str">
            <v>M2</v>
          </cell>
          <cell r="D3746">
            <v>2.73</v>
          </cell>
        </row>
        <row r="3747">
          <cell r="A3747" t="str">
            <v>EXTINS178</v>
          </cell>
          <cell r="B3747" t="str">
            <v xml:space="preserve">BRAÇADEIRA DE AÇO, TIPO D 3/16'' X 700 MM, C/ ABAS DE 20CM </v>
          </cell>
          <cell r="C3747" t="str">
            <v>UN</v>
          </cell>
          <cell r="D3747">
            <v>19.32</v>
          </cell>
        </row>
        <row r="3748">
          <cell r="A3748" t="str">
            <v>EXTINS179</v>
          </cell>
          <cell r="B3748" t="str">
            <v>PLACA DE FIBRA DE VIDRO PARA DECANTADORES E= 8 MM</v>
          </cell>
          <cell r="C3748" t="str">
            <v>M2</v>
          </cell>
          <cell r="D3748">
            <v>224</v>
          </cell>
        </row>
        <row r="3749">
          <cell r="A3749" t="str">
            <v>EXTINS180</v>
          </cell>
          <cell r="B3749" t="str">
            <v>TALHA TIPO PERKRON INCL. ACESSORIOS E PARAFUSOS</v>
          </cell>
          <cell r="C3749" t="str">
            <v>M2</v>
          </cell>
          <cell r="D3749">
            <v>36.75</v>
          </cell>
        </row>
        <row r="3750">
          <cell r="A3750" t="str">
            <v>EXTINS181</v>
          </cell>
          <cell r="B3750" t="str">
            <v>FORNECIMENTO DE MATERIAL GRANULAR PARA FILTRO ICL. TRANSP. ATE GO</v>
          </cell>
          <cell r="C3750" t="str">
            <v>M3</v>
          </cell>
          <cell r="D3750">
            <v>132.5</v>
          </cell>
        </row>
        <row r="3751">
          <cell r="A3751" t="str">
            <v>EXTINS182</v>
          </cell>
          <cell r="B3751" t="str">
            <v>ALUGUEL DE MAQUINA DE DESENTUPIR TUBOS DE ESGOTO, POTENCIA DE 5 HP</v>
          </cell>
          <cell r="C3751" t="str">
            <v>HP</v>
          </cell>
          <cell r="D3751">
            <v>2.5</v>
          </cell>
        </row>
        <row r="3752">
          <cell r="A3752" t="str">
            <v>EXTINS183</v>
          </cell>
          <cell r="B3752" t="str">
            <v>TIRANTE DE AÇO DN 1'' L= 10 M</v>
          </cell>
          <cell r="C3752" t="str">
            <v>UN</v>
          </cell>
          <cell r="D3752">
            <v>22.78</v>
          </cell>
        </row>
        <row r="3753">
          <cell r="A3753" t="str">
            <v>EXTINS184</v>
          </cell>
          <cell r="B3753" t="str">
            <v xml:space="preserve">JUNTA DE DILATAÇÃO FUNGENBAND 0 - 22 CM </v>
          </cell>
          <cell r="C3753" t="str">
            <v>M</v>
          </cell>
          <cell r="D3753">
            <v>54.68</v>
          </cell>
        </row>
        <row r="3754">
          <cell r="A3754" t="str">
            <v>EXTINS185</v>
          </cell>
          <cell r="B3754" t="str">
            <v>MADEIRIT 12 MM PLASTIFICADO</v>
          </cell>
          <cell r="C3754" t="str">
            <v>M2</v>
          </cell>
          <cell r="D3754">
            <v>18.11</v>
          </cell>
        </row>
        <row r="3755">
          <cell r="A3755" t="str">
            <v>EXTINS186</v>
          </cell>
          <cell r="B3755" t="str">
            <v>LONA PLÁSTICA</v>
          </cell>
          <cell r="C3755" t="str">
            <v>M2</v>
          </cell>
          <cell r="D3755">
            <v>0.54</v>
          </cell>
        </row>
        <row r="3756">
          <cell r="A3756" t="str">
            <v>EXTINS187</v>
          </cell>
          <cell r="B3756" t="str">
            <v>MUDA DE BAMBÚ</v>
          </cell>
          <cell r="C3756" t="str">
            <v>UN</v>
          </cell>
          <cell r="D3756">
            <v>1.2</v>
          </cell>
        </row>
        <row r="3757">
          <cell r="A3757" t="str">
            <v>EXTINS188</v>
          </cell>
          <cell r="B3757" t="str">
            <v>CALHA PARSHALL EM FV 12"; C=1,642 M; L=0,58 M; LIN=0,38 M; H=0,48 M</v>
          </cell>
          <cell r="C3757" t="str">
            <v>UN</v>
          </cell>
          <cell r="D3757">
            <v>2000</v>
          </cell>
        </row>
        <row r="3758">
          <cell r="A3758" t="str">
            <v>EXTINS189</v>
          </cell>
          <cell r="B3758" t="str">
            <v>CANALETA DE CONCRETO SIMPLES MEIA CANA DN 200</v>
          </cell>
          <cell r="C3758" t="str">
            <v>M</v>
          </cell>
          <cell r="D3758">
            <v>5.56</v>
          </cell>
        </row>
        <row r="3759">
          <cell r="A3759" t="str">
            <v>EXTINS190</v>
          </cell>
          <cell r="B3759" t="str">
            <v>IMPRIMAÇÃO COM CM 30</v>
          </cell>
          <cell r="C3759" t="str">
            <v>M2</v>
          </cell>
          <cell r="D3759">
            <v>0.14000000000000001</v>
          </cell>
        </row>
        <row r="3760">
          <cell r="A3760" t="str">
            <v>EXTINS191</v>
          </cell>
          <cell r="B3760" t="str">
            <v>CHAPA EM FIBRA DE VIDRO ESTRUTURADA E =5 MM</v>
          </cell>
          <cell r="C3760" t="str">
            <v>M2</v>
          </cell>
          <cell r="D3760">
            <v>119.88</v>
          </cell>
        </row>
        <row r="3761">
          <cell r="A3761" t="str">
            <v>EXTINS192</v>
          </cell>
          <cell r="B3761" t="str">
            <v>FOSTAR P233</v>
          </cell>
          <cell r="C3761" t="str">
            <v>L</v>
          </cell>
          <cell r="D3761">
            <v>29.78</v>
          </cell>
        </row>
        <row r="3762">
          <cell r="A3762" t="str">
            <v>EXTINS193</v>
          </cell>
          <cell r="B3762" t="str">
            <v>SOLVENTE 906</v>
          </cell>
          <cell r="C3762" t="str">
            <v>L</v>
          </cell>
          <cell r="D3762">
            <v>10</v>
          </cell>
        </row>
        <row r="3763">
          <cell r="A3763" t="str">
            <v>EXTINS194</v>
          </cell>
          <cell r="B3763" t="str">
            <v>ANEL PRE-MOLDADO PARA PV</v>
          </cell>
          <cell r="C3763" t="str">
            <v>UN</v>
          </cell>
          <cell r="D3763">
            <v>23.5</v>
          </cell>
        </row>
        <row r="3764">
          <cell r="A3764" t="str">
            <v>EXTINS195</v>
          </cell>
          <cell r="B3764" t="str">
            <v>TAMPÃO PRE-MOLDADO PARA PV</v>
          </cell>
          <cell r="C3764" t="str">
            <v>UN</v>
          </cell>
          <cell r="D3764">
            <v>27.34</v>
          </cell>
        </row>
        <row r="3765">
          <cell r="A3765" t="str">
            <v>EXTINS196</v>
          </cell>
          <cell r="B3765" t="str">
            <v>COMPORTA DE MADEIRA DE LEI E= 0,03 M</v>
          </cell>
          <cell r="C3765" t="str">
            <v>UN</v>
          </cell>
          <cell r="D3765">
            <v>22.91</v>
          </cell>
        </row>
        <row r="3766">
          <cell r="A3766" t="str">
            <v>EXTINS197</v>
          </cell>
          <cell r="B3766" t="str">
            <v>SIKA TOP 107</v>
          </cell>
          <cell r="C3766" t="str">
            <v>KG</v>
          </cell>
          <cell r="D3766">
            <v>3.64</v>
          </cell>
        </row>
        <row r="3767">
          <cell r="A3767" t="str">
            <v>EXTINS198</v>
          </cell>
          <cell r="B3767" t="str">
            <v>ESCADA MARINH.ALUM. TUBO DN 40 MM, P/ FIXAÇÃO C/ PARAFUSOS L = 40 CM</v>
          </cell>
          <cell r="C3767" t="str">
            <v>M</v>
          </cell>
          <cell r="D3767">
            <v>80</v>
          </cell>
        </row>
        <row r="3768">
          <cell r="A3768" t="str">
            <v>EXTINS199</v>
          </cell>
          <cell r="B3768" t="str">
            <v>LETREIRO EM PAREDE FEITO A PINCEL</v>
          </cell>
          <cell r="C3768" t="str">
            <v>M2</v>
          </cell>
          <cell r="D3768">
            <v>28.5</v>
          </cell>
        </row>
        <row r="3769">
          <cell r="A3769" t="str">
            <v>EXTINS200</v>
          </cell>
          <cell r="B3769" t="str">
            <v>GUICHE EM CANTONEIRA COM GRADE PARA VIDRO, COLOCADO</v>
          </cell>
          <cell r="C3769" t="str">
            <v>M2</v>
          </cell>
          <cell r="D3769">
            <v>156</v>
          </cell>
        </row>
        <row r="3770">
          <cell r="A3770" t="str">
            <v>EXTINS201</v>
          </cell>
          <cell r="B3770" t="str">
            <v>BRAÇADEIRA DE AÇO, TIPO D FERRO CHATO,  5/8''</v>
          </cell>
          <cell r="C3770" t="str">
            <v>UN</v>
          </cell>
          <cell r="D3770">
            <v>5.7</v>
          </cell>
        </row>
        <row r="3771">
          <cell r="A3771" t="str">
            <v>EXTINS202</v>
          </cell>
          <cell r="B3771" t="str">
            <v>MODULAÇÃO DAS TAMPA DE CONCRETO DAS CANALETAS DE CABOS</v>
          </cell>
          <cell r="C3771" t="str">
            <v>UN</v>
          </cell>
          <cell r="D3771">
            <v>28.07</v>
          </cell>
        </row>
        <row r="3772">
          <cell r="A3772" t="str">
            <v>EXTINS203</v>
          </cell>
          <cell r="B3772" t="str">
            <v>MONT. DE ENSECADEIRA DE AÇO 3/8'' CONTRAVENTADA C/ PERFIL  I  6'' X 3/38'' E ATIR. C/ BABO DE AÇO 1/2''</v>
          </cell>
          <cell r="C3772" t="str">
            <v>UN</v>
          </cell>
          <cell r="D3772">
            <v>2116.8000000000002</v>
          </cell>
        </row>
        <row r="3773">
          <cell r="A3773" t="str">
            <v>EXTINS204</v>
          </cell>
          <cell r="B3773" t="str">
            <v>CHAPA ANTEDERRAPANTE PARA PISO E= 3 MM</v>
          </cell>
          <cell r="C3773" t="str">
            <v>M2</v>
          </cell>
          <cell r="D3773">
            <v>66.81</v>
          </cell>
        </row>
        <row r="3774">
          <cell r="A3774" t="str">
            <v>EXTINS205</v>
          </cell>
          <cell r="B3774" t="str">
            <v>CHINCANA EM MADEIRA DE LEI = 1,5CM</v>
          </cell>
          <cell r="C3774" t="str">
            <v>UN</v>
          </cell>
          <cell r="D3774">
            <v>20.51</v>
          </cell>
        </row>
        <row r="3775">
          <cell r="A3775" t="str">
            <v>EXTINS206</v>
          </cell>
          <cell r="B3775" t="str">
            <v>ANCORAGEM EM PERFIL METÁLICO CONFORME PROJETO -ELEV. ITAUÇU</v>
          </cell>
          <cell r="C3775" t="str">
            <v>UN</v>
          </cell>
          <cell r="D3775">
            <v>18</v>
          </cell>
        </row>
        <row r="3776">
          <cell r="A3776" t="str">
            <v>EXTINS207</v>
          </cell>
          <cell r="B3776" t="str">
            <v>COMPORTA METÁLICA REFORÇADA INC/ CANTONEIRAS GUIAS</v>
          </cell>
          <cell r="C3776" t="str">
            <v>M2</v>
          </cell>
          <cell r="D3776">
            <v>180</v>
          </cell>
        </row>
        <row r="3777">
          <cell r="A3777" t="str">
            <v>EXTINS208</v>
          </cell>
          <cell r="B3777" t="str">
            <v>BRAÇ. TIPO ''D'' EM CHAPA E= 5/8'', L= 21/2''; DN 800 MM, ABAS 15 CM</v>
          </cell>
          <cell r="C3777" t="str">
            <v>UN</v>
          </cell>
          <cell r="D3777">
            <v>67</v>
          </cell>
        </row>
        <row r="3778">
          <cell r="A3778" t="str">
            <v>EXTINS209</v>
          </cell>
          <cell r="B3778" t="str">
            <v>TRAVESSIA POR MÉTODO NÃO DESTRUTIVO DN 900 MM</v>
          </cell>
          <cell r="C3778" t="str">
            <v>M</v>
          </cell>
          <cell r="D3778">
            <v>1173.83</v>
          </cell>
        </row>
        <row r="3779">
          <cell r="A3779" t="str">
            <v>EXTINS210</v>
          </cell>
          <cell r="B3779" t="str">
            <v>TRAVESSIA POR MÉTODO NÃO DESTRUTIVO DN 1200 MM</v>
          </cell>
          <cell r="C3779" t="str">
            <v>M</v>
          </cell>
          <cell r="D3779">
            <v>1529</v>
          </cell>
        </row>
        <row r="3780">
          <cell r="A3780" t="str">
            <v>EXTINS211</v>
          </cell>
          <cell r="B3780" t="str">
            <v>TRAVESSIA POR MÉTODO NÃO DESTRUTIVO DN 1500 MM</v>
          </cell>
          <cell r="C3780" t="str">
            <v>M</v>
          </cell>
          <cell r="D3780">
            <v>2005</v>
          </cell>
        </row>
        <row r="3781">
          <cell r="A3781" t="str">
            <v>EXTINS212</v>
          </cell>
          <cell r="B3781" t="str">
            <v>Grelha 400x400mm, ferro de construção malha 50x50</v>
          </cell>
          <cell r="C3781" t="str">
            <v>UN</v>
          </cell>
          <cell r="D3781">
            <v>14.4</v>
          </cell>
        </row>
        <row r="3782">
          <cell r="A3782" t="str">
            <v>EXTINS213</v>
          </cell>
          <cell r="B3782" t="str">
            <v>Módulo de escada (3 degraus)</v>
          </cell>
          <cell r="C3782" t="str">
            <v>un</v>
          </cell>
          <cell r="D3782">
            <v>14.55</v>
          </cell>
        </row>
        <row r="3783">
          <cell r="A3783" t="str">
            <v>EXTINS214</v>
          </cell>
          <cell r="B3783" t="str">
            <v>Módulo de escada (2 degraus)</v>
          </cell>
          <cell r="C3783" t="str">
            <v>un</v>
          </cell>
          <cell r="D3783">
            <v>9.6999999999999993</v>
          </cell>
        </row>
        <row r="3784">
          <cell r="A3784" t="str">
            <v>EXTINS215</v>
          </cell>
          <cell r="B3784" t="str">
            <v>Tampão de rua - padrão Saneago Ø 900 mm (Ferro Dúctul)</v>
          </cell>
          <cell r="C3784" t="str">
            <v>un</v>
          </cell>
        </row>
        <row r="3785">
          <cell r="A3785" t="str">
            <v>EXTINS216</v>
          </cell>
          <cell r="B3785" t="str">
            <v xml:space="preserve">Flange cega Ø 24" chapa 1/2" c/ alças Ø 5/8" e furação PN (Aço Carbono) </v>
          </cell>
          <cell r="C3785" t="str">
            <v>un</v>
          </cell>
          <cell r="D3785">
            <v>720</v>
          </cell>
        </row>
        <row r="3786">
          <cell r="A3786" t="str">
            <v>EXTINS217</v>
          </cell>
          <cell r="B3786" t="str">
            <v>Tampão e caixa para haste de registro (Ferro Dúctil)</v>
          </cell>
          <cell r="C3786" t="str">
            <v>un</v>
          </cell>
          <cell r="D3786">
            <v>143</v>
          </cell>
        </row>
        <row r="3787">
          <cell r="A3787" t="str">
            <v>EXTINS218</v>
          </cell>
          <cell r="B3787" t="str">
            <v>Grade de ferro de construção Ø 1/2" - malha 20 x 20 mm</v>
          </cell>
          <cell r="C3787" t="str">
            <v>un</v>
          </cell>
          <cell r="D3787">
            <v>28</v>
          </cell>
        </row>
        <row r="3788">
          <cell r="A3788" t="str">
            <v>EXTINS219</v>
          </cell>
        </row>
        <row r="3789">
          <cell r="A3789" t="str">
            <v>EXTINS220</v>
          </cell>
        </row>
        <row r="3790">
          <cell r="A3790" t="str">
            <v>EXTINS221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dastrar"/>
      <sheetName val="Q.Pessoal"/>
      <sheetName val="Folha Pagto."/>
      <sheetName val="Imprimir"/>
      <sheetName val="Cartao"/>
      <sheetName val="Folha (ccm)"/>
      <sheetName val="Folha (ccm) (2)"/>
      <sheetName val="Cartao (União)"/>
      <sheetName val="Cartao (Coceno)"/>
      <sheetName val="Aviso"/>
      <sheetName val="Q.Pessoal (2)"/>
      <sheetName val="planilha orçam."/>
    </sheetNames>
    <sheetDataSet>
      <sheetData sheetId="0">
        <row r="4">
          <cell r="A4">
            <v>1</v>
          </cell>
          <cell r="B4" t="str">
            <v xml:space="preserve">Antonio Pereira </v>
          </cell>
          <cell r="C4" t="str">
            <v>Encarregado</v>
          </cell>
          <cell r="D4">
            <v>1300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J4">
            <v>1</v>
          </cell>
          <cell r="K4">
            <v>179</v>
          </cell>
          <cell r="L4" t="str">
            <v>C.C.M.</v>
          </cell>
          <cell r="M4">
            <v>686</v>
          </cell>
          <cell r="N4">
            <v>50</v>
          </cell>
          <cell r="O4">
            <v>37046</v>
          </cell>
        </row>
        <row r="5">
          <cell r="A5">
            <v>2</v>
          </cell>
          <cell r="B5" t="str">
            <v>Dioney Gonçalves Ferreira</v>
          </cell>
          <cell r="C5" t="str">
            <v>Motorista</v>
          </cell>
          <cell r="D5">
            <v>407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J5">
            <v>1</v>
          </cell>
          <cell r="K5">
            <v>179</v>
          </cell>
          <cell r="L5" t="str">
            <v>C.C.M.</v>
          </cell>
          <cell r="M5">
            <v>681</v>
          </cell>
          <cell r="N5">
            <v>50</v>
          </cell>
          <cell r="O5">
            <v>37043</v>
          </cell>
        </row>
        <row r="6">
          <cell r="A6">
            <v>3</v>
          </cell>
          <cell r="B6" t="str">
            <v>Francisco Carvalho de Barros</v>
          </cell>
          <cell r="C6" t="str">
            <v>Aux. Topografia</v>
          </cell>
          <cell r="D6">
            <v>365</v>
          </cell>
          <cell r="E6">
            <v>0</v>
          </cell>
          <cell r="F6">
            <v>0</v>
          </cell>
          <cell r="G6">
            <v>0</v>
          </cell>
          <cell r="H6">
            <v>1</v>
          </cell>
          <cell r="J6">
            <v>1</v>
          </cell>
          <cell r="K6">
            <v>179</v>
          </cell>
          <cell r="L6" t="str">
            <v>C.C.M.</v>
          </cell>
          <cell r="M6">
            <v>67</v>
          </cell>
          <cell r="N6">
            <v>4</v>
          </cell>
          <cell r="O6">
            <v>36566</v>
          </cell>
        </row>
        <row r="7">
          <cell r="A7">
            <v>4</v>
          </cell>
          <cell r="B7" t="str">
            <v>Helder da Silva Dantas</v>
          </cell>
          <cell r="C7" t="str">
            <v>Aux. Escritório</v>
          </cell>
          <cell r="D7">
            <v>484</v>
          </cell>
          <cell r="E7">
            <v>0</v>
          </cell>
          <cell r="F7">
            <v>0</v>
          </cell>
          <cell r="G7">
            <v>0</v>
          </cell>
          <cell r="H7">
            <v>1</v>
          </cell>
          <cell r="J7">
            <v>1</v>
          </cell>
          <cell r="K7">
            <v>179</v>
          </cell>
          <cell r="L7" t="str">
            <v>C.C.M.</v>
          </cell>
          <cell r="M7">
            <v>717</v>
          </cell>
          <cell r="N7">
            <v>50</v>
          </cell>
          <cell r="O7">
            <v>37062</v>
          </cell>
        </row>
        <row r="8">
          <cell r="A8">
            <v>5</v>
          </cell>
          <cell r="B8" t="str">
            <v>Joaquim Ludovico Neto</v>
          </cell>
          <cell r="C8" t="str">
            <v>Greidista</v>
          </cell>
          <cell r="D8">
            <v>369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>
            <v>1</v>
          </cell>
          <cell r="K8">
            <v>179</v>
          </cell>
          <cell r="L8" t="str">
            <v>C.C.M.</v>
          </cell>
          <cell r="M8">
            <v>714</v>
          </cell>
          <cell r="N8">
            <v>10</v>
          </cell>
          <cell r="O8">
            <v>37060</v>
          </cell>
        </row>
        <row r="9">
          <cell r="A9">
            <v>6</v>
          </cell>
          <cell r="B9" t="str">
            <v>José Maria Gonçalves dos Santos</v>
          </cell>
          <cell r="C9" t="str">
            <v>Topografo</v>
          </cell>
          <cell r="D9">
            <v>1200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1</v>
          </cell>
          <cell r="K9">
            <v>179</v>
          </cell>
          <cell r="L9" t="str">
            <v>C.C.M.</v>
          </cell>
          <cell r="M9">
            <v>687</v>
          </cell>
          <cell r="N9">
            <v>50</v>
          </cell>
          <cell r="O9">
            <v>37046</v>
          </cell>
        </row>
        <row r="10">
          <cell r="A10">
            <v>7</v>
          </cell>
          <cell r="B10" t="str">
            <v>Nilton Queiroz</v>
          </cell>
          <cell r="C10" t="str">
            <v>Ger. Administrativo</v>
          </cell>
          <cell r="D10">
            <v>864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1</v>
          </cell>
          <cell r="K10">
            <v>179</v>
          </cell>
          <cell r="L10" t="str">
            <v>C.C.M.</v>
          </cell>
          <cell r="M10">
            <v>1351</v>
          </cell>
          <cell r="N10">
            <v>10</v>
          </cell>
          <cell r="O10">
            <v>37088</v>
          </cell>
        </row>
        <row r="11">
          <cell r="A11">
            <v>8</v>
          </cell>
          <cell r="B11" t="str">
            <v>Adenilton Carvalho Souza</v>
          </cell>
          <cell r="C11" t="str">
            <v>Ajudante</v>
          </cell>
          <cell r="D11">
            <v>264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2</v>
          </cell>
          <cell r="K11">
            <v>148</v>
          </cell>
          <cell r="L11" t="str">
            <v>UNIÃO</v>
          </cell>
          <cell r="M11">
            <v>21</v>
          </cell>
          <cell r="N11">
            <v>2</v>
          </cell>
          <cell r="O11">
            <v>35234</v>
          </cell>
        </row>
        <row r="12">
          <cell r="A12">
            <v>9</v>
          </cell>
          <cell r="B12" t="str">
            <v>Clesio Dias da Cruz</v>
          </cell>
          <cell r="C12" t="str">
            <v>Ajudante</v>
          </cell>
          <cell r="D12">
            <v>264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2</v>
          </cell>
          <cell r="K12">
            <v>148</v>
          </cell>
          <cell r="L12" t="str">
            <v>UNIÃO</v>
          </cell>
          <cell r="M12">
            <v>715</v>
          </cell>
          <cell r="N12">
            <v>10</v>
          </cell>
          <cell r="O12">
            <v>37060</v>
          </cell>
        </row>
        <row r="13">
          <cell r="A13">
            <v>10</v>
          </cell>
          <cell r="B13" t="str">
            <v>Darcy Ferreira de Souza</v>
          </cell>
          <cell r="C13" t="str">
            <v>Laboratórista Aux.</v>
          </cell>
          <cell r="D13">
            <v>400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2</v>
          </cell>
          <cell r="K13">
            <v>148</v>
          </cell>
          <cell r="L13" t="str">
            <v>UNIÃO</v>
          </cell>
          <cell r="M13">
            <v>688</v>
          </cell>
          <cell r="N13">
            <v>50</v>
          </cell>
          <cell r="O13">
            <v>37046</v>
          </cell>
        </row>
        <row r="14">
          <cell r="A14">
            <v>11</v>
          </cell>
          <cell r="B14" t="str">
            <v>Fernando Daniel Lacerda Oliveira</v>
          </cell>
          <cell r="C14" t="str">
            <v>Ajudante</v>
          </cell>
          <cell r="D14">
            <v>264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2</v>
          </cell>
          <cell r="K14">
            <v>148</v>
          </cell>
          <cell r="L14" t="str">
            <v>UNIÃO</v>
          </cell>
          <cell r="M14">
            <v>1366</v>
          </cell>
          <cell r="O14">
            <v>37355</v>
          </cell>
        </row>
        <row r="15">
          <cell r="A15">
            <v>12</v>
          </cell>
          <cell r="B15" t="str">
            <v>Iranir Antonio Vilela</v>
          </cell>
          <cell r="C15" t="str">
            <v>Pedreiro</v>
          </cell>
          <cell r="D15">
            <v>369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 t="str">
            <v>Sem Registro</v>
          </cell>
          <cell r="J15">
            <v>2</v>
          </cell>
          <cell r="K15">
            <v>148</v>
          </cell>
          <cell r="L15" t="str">
            <v>UNIÃO</v>
          </cell>
          <cell r="O15">
            <v>37347</v>
          </cell>
        </row>
        <row r="16">
          <cell r="A16">
            <v>13</v>
          </cell>
          <cell r="B16" t="str">
            <v>Joaquim Pereira da Rocha</v>
          </cell>
          <cell r="C16" t="str">
            <v>Vígia</v>
          </cell>
          <cell r="D16">
            <v>264</v>
          </cell>
          <cell r="E16">
            <v>0</v>
          </cell>
          <cell r="F16">
            <v>0</v>
          </cell>
          <cell r="G16">
            <v>0</v>
          </cell>
          <cell r="H16">
            <v>1</v>
          </cell>
          <cell r="I16">
            <v>0</v>
          </cell>
          <cell r="J16">
            <v>2</v>
          </cell>
          <cell r="K16">
            <v>148</v>
          </cell>
          <cell r="L16" t="str">
            <v>UNIÃO</v>
          </cell>
          <cell r="M16">
            <v>1350</v>
          </cell>
          <cell r="N16">
            <v>10</v>
          </cell>
          <cell r="O16">
            <v>37074</v>
          </cell>
        </row>
        <row r="17">
          <cell r="A17">
            <v>14</v>
          </cell>
          <cell r="B17" t="str">
            <v>José Alberto dos Reis</v>
          </cell>
          <cell r="C17" t="str">
            <v>Ajudante</v>
          </cell>
          <cell r="D17">
            <v>264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2</v>
          </cell>
          <cell r="K17">
            <v>148</v>
          </cell>
          <cell r="L17" t="str">
            <v>UNIÃO</v>
          </cell>
          <cell r="M17">
            <v>683</v>
          </cell>
          <cell r="N17">
            <v>50</v>
          </cell>
          <cell r="O17">
            <v>37043</v>
          </cell>
        </row>
        <row r="18">
          <cell r="A18">
            <v>15</v>
          </cell>
          <cell r="B18" t="str">
            <v>Manoel Messias Rodrigues</v>
          </cell>
          <cell r="C18" t="str">
            <v>Ajudante</v>
          </cell>
          <cell r="D18">
            <v>264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2</v>
          </cell>
          <cell r="K18">
            <v>148</v>
          </cell>
          <cell r="L18" t="str">
            <v>UNIÃO</v>
          </cell>
          <cell r="M18">
            <v>676</v>
          </cell>
          <cell r="N18">
            <v>1</v>
          </cell>
          <cell r="O18">
            <v>37043</v>
          </cell>
        </row>
        <row r="19">
          <cell r="A19">
            <v>16</v>
          </cell>
          <cell r="B19" t="str">
            <v>Max Suel Araújo de Sousa</v>
          </cell>
          <cell r="C19" t="str">
            <v>Aux. Topografia</v>
          </cell>
          <cell r="D19">
            <v>316.8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2</v>
          </cell>
          <cell r="K19">
            <v>148</v>
          </cell>
          <cell r="L19" t="str">
            <v>UNIÃO</v>
          </cell>
          <cell r="M19">
            <v>677</v>
          </cell>
          <cell r="N19">
            <v>1</v>
          </cell>
          <cell r="O19">
            <v>37043</v>
          </cell>
        </row>
        <row r="20">
          <cell r="A20">
            <v>17</v>
          </cell>
          <cell r="B20" t="str">
            <v>Raimundo Nonato G. da Silva</v>
          </cell>
          <cell r="C20" t="str">
            <v>Ajudante</v>
          </cell>
          <cell r="D20">
            <v>264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 t="str">
            <v>Encostado no INSS.</v>
          </cell>
          <cell r="J20">
            <v>16</v>
          </cell>
          <cell r="K20">
            <v>200</v>
          </cell>
          <cell r="L20" t="str">
            <v>UNIÃO</v>
          </cell>
          <cell r="M20">
            <v>166</v>
          </cell>
          <cell r="N20">
            <v>10</v>
          </cell>
          <cell r="O20">
            <v>36713</v>
          </cell>
        </row>
        <row r="21">
          <cell r="A21">
            <v>18</v>
          </cell>
          <cell r="B21" t="str">
            <v>Valdir Alves Costa</v>
          </cell>
          <cell r="C21" t="str">
            <v>Vigia</v>
          </cell>
          <cell r="D21">
            <v>264</v>
          </cell>
          <cell r="E21">
            <v>0</v>
          </cell>
          <cell r="F21">
            <v>0</v>
          </cell>
          <cell r="G21">
            <v>0</v>
          </cell>
          <cell r="H21">
            <v>2</v>
          </cell>
          <cell r="I21">
            <v>0</v>
          </cell>
          <cell r="J21">
            <v>2</v>
          </cell>
          <cell r="K21">
            <v>148</v>
          </cell>
          <cell r="L21" t="str">
            <v>UNIÃO</v>
          </cell>
          <cell r="O21">
            <v>37355</v>
          </cell>
        </row>
        <row r="22">
          <cell r="A22">
            <v>19</v>
          </cell>
          <cell r="B22" t="str">
            <v>Antonio Batista de Sousa</v>
          </cell>
          <cell r="C22" t="str">
            <v>Aj. Greidista</v>
          </cell>
          <cell r="D22">
            <v>264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2</v>
          </cell>
          <cell r="K22">
            <v>148</v>
          </cell>
          <cell r="L22" t="str">
            <v>COCENO</v>
          </cell>
          <cell r="M22">
            <v>697</v>
          </cell>
          <cell r="O22">
            <v>37355</v>
          </cell>
        </row>
        <row r="23">
          <cell r="A23">
            <v>20</v>
          </cell>
          <cell r="B23" t="str">
            <v>Carlos Jordão de Souza</v>
          </cell>
          <cell r="C23" t="str">
            <v>Ajudante</v>
          </cell>
          <cell r="D23">
            <v>264</v>
          </cell>
          <cell r="E23">
            <v>0</v>
          </cell>
          <cell r="F23">
            <v>0</v>
          </cell>
          <cell r="G23">
            <v>0</v>
          </cell>
          <cell r="H23">
            <v>2</v>
          </cell>
          <cell r="I23">
            <v>0</v>
          </cell>
          <cell r="J23">
            <v>2</v>
          </cell>
          <cell r="K23">
            <v>148</v>
          </cell>
          <cell r="L23" t="str">
            <v>COCENO</v>
          </cell>
          <cell r="O23">
            <v>37348</v>
          </cell>
        </row>
        <row r="24">
          <cell r="A24">
            <v>21</v>
          </cell>
          <cell r="B24" t="str">
            <v>Euripedes Rosa Mota</v>
          </cell>
          <cell r="C24" t="str">
            <v>Seção Técnica</v>
          </cell>
          <cell r="D24">
            <v>1200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1</v>
          </cell>
          <cell r="K24">
            <v>148</v>
          </cell>
          <cell r="L24">
            <v>1</v>
          </cell>
          <cell r="M24">
            <v>10</v>
          </cell>
          <cell r="N24">
            <v>6</v>
          </cell>
          <cell r="O24">
            <v>34213</v>
          </cell>
        </row>
        <row r="25">
          <cell r="A25">
            <v>22</v>
          </cell>
          <cell r="B25" t="str">
            <v>José Alves da Silva</v>
          </cell>
          <cell r="C25" t="str">
            <v>Ajudante</v>
          </cell>
          <cell r="D25">
            <v>264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2</v>
          </cell>
          <cell r="K25">
            <v>148</v>
          </cell>
          <cell r="L25" t="str">
            <v>COCENO</v>
          </cell>
          <cell r="O25">
            <v>37348</v>
          </cell>
        </row>
        <row r="26">
          <cell r="A26">
            <v>23</v>
          </cell>
          <cell r="B26" t="str">
            <v>Joselito dos Reis Alves</v>
          </cell>
          <cell r="C26" t="str">
            <v>Ajudante</v>
          </cell>
          <cell r="D26">
            <v>264</v>
          </cell>
          <cell r="E26">
            <v>0</v>
          </cell>
          <cell r="F26">
            <v>0</v>
          </cell>
          <cell r="G26">
            <v>0</v>
          </cell>
          <cell r="H26">
            <v>2</v>
          </cell>
          <cell r="I26">
            <v>0</v>
          </cell>
          <cell r="J26">
            <v>2</v>
          </cell>
          <cell r="K26">
            <v>148</v>
          </cell>
          <cell r="L26" t="str">
            <v>COCENO</v>
          </cell>
          <cell r="M26">
            <v>713</v>
          </cell>
          <cell r="N26">
            <v>10</v>
          </cell>
          <cell r="O26">
            <v>37060</v>
          </cell>
        </row>
        <row r="27">
          <cell r="A27">
            <v>24</v>
          </cell>
          <cell r="B27" t="str">
            <v>Jucelino Francisco dos Reis</v>
          </cell>
          <cell r="C27" t="str">
            <v>Ajudante</v>
          </cell>
          <cell r="D27">
            <v>264</v>
          </cell>
          <cell r="E27">
            <v>0</v>
          </cell>
          <cell r="F27">
            <v>0</v>
          </cell>
          <cell r="G27">
            <v>0</v>
          </cell>
          <cell r="H27">
            <v>2</v>
          </cell>
          <cell r="I27" t="str">
            <v>Sem Registro</v>
          </cell>
          <cell r="J27">
            <v>2</v>
          </cell>
          <cell r="K27">
            <v>148</v>
          </cell>
          <cell r="L27" t="str">
            <v>COCENO</v>
          </cell>
          <cell r="O27">
            <v>37355</v>
          </cell>
        </row>
        <row r="28">
          <cell r="A28">
            <v>25</v>
          </cell>
          <cell r="B28" t="str">
            <v>Railson Miranda Gomes</v>
          </cell>
          <cell r="C28" t="str">
            <v>Aux. Topografia</v>
          </cell>
          <cell r="D28">
            <v>365</v>
          </cell>
          <cell r="E28">
            <v>0</v>
          </cell>
          <cell r="F28">
            <v>0</v>
          </cell>
          <cell r="G28">
            <v>0</v>
          </cell>
          <cell r="H28">
            <v>2</v>
          </cell>
          <cell r="I28">
            <v>0</v>
          </cell>
          <cell r="J28">
            <v>1</v>
          </cell>
          <cell r="K28">
            <v>148</v>
          </cell>
          <cell r="L28" t="str">
            <v>COCENO</v>
          </cell>
          <cell r="M28">
            <v>3</v>
          </cell>
          <cell r="N28">
            <v>1</v>
          </cell>
          <cell r="O28">
            <v>32286</v>
          </cell>
        </row>
        <row r="29">
          <cell r="A29">
            <v>26</v>
          </cell>
          <cell r="B29" t="str">
            <v>Raimundo Nonato Diniz da Silva</v>
          </cell>
          <cell r="C29" t="str">
            <v>Vigia</v>
          </cell>
          <cell r="D29">
            <v>264</v>
          </cell>
          <cell r="E29">
            <v>0</v>
          </cell>
          <cell r="F29">
            <v>0</v>
          </cell>
          <cell r="G29">
            <v>0</v>
          </cell>
          <cell r="H29">
            <v>1</v>
          </cell>
          <cell r="I29">
            <v>0</v>
          </cell>
          <cell r="J29">
            <v>1</v>
          </cell>
          <cell r="K29">
            <v>148</v>
          </cell>
          <cell r="L29" t="str">
            <v>COCENO</v>
          </cell>
          <cell r="M29">
            <v>80</v>
          </cell>
          <cell r="N29">
            <v>2</v>
          </cell>
          <cell r="O29">
            <v>102</v>
          </cell>
        </row>
        <row r="30">
          <cell r="A30">
            <v>27</v>
          </cell>
          <cell r="B30" t="str">
            <v>Valter Estevo Beca</v>
          </cell>
          <cell r="C30" t="str">
            <v>Vigia</v>
          </cell>
          <cell r="D30">
            <v>264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2</v>
          </cell>
          <cell r="K30">
            <v>148</v>
          </cell>
          <cell r="L30" t="str">
            <v>COCENO</v>
          </cell>
          <cell r="M30">
            <v>716</v>
          </cell>
          <cell r="N30">
            <v>10</v>
          </cell>
          <cell r="O30">
            <v>37060</v>
          </cell>
        </row>
        <row r="31">
          <cell r="A31">
            <v>28</v>
          </cell>
          <cell r="B31" t="str">
            <v>Ademar Francisco dos Reis</v>
          </cell>
          <cell r="C31" t="str">
            <v>Ajudante</v>
          </cell>
          <cell r="D31">
            <v>264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2</v>
          </cell>
          <cell r="K31">
            <v>148</v>
          </cell>
          <cell r="L31" t="str">
            <v>N.C.C.</v>
          </cell>
          <cell r="M31">
            <v>678</v>
          </cell>
          <cell r="N31">
            <v>2</v>
          </cell>
          <cell r="O31">
            <v>37043</v>
          </cell>
        </row>
        <row r="32">
          <cell r="A32">
            <v>29</v>
          </cell>
          <cell r="B32" t="str">
            <v>Ciris Roberto de Oliveira</v>
          </cell>
          <cell r="C32" t="str">
            <v>Ajudante</v>
          </cell>
          <cell r="D32">
            <v>264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2</v>
          </cell>
          <cell r="K32">
            <v>148</v>
          </cell>
          <cell r="L32" t="str">
            <v>N.C.C.</v>
          </cell>
          <cell r="M32">
            <v>689</v>
          </cell>
          <cell r="N32">
            <v>50</v>
          </cell>
          <cell r="O32">
            <v>37046</v>
          </cell>
        </row>
        <row r="33">
          <cell r="A33">
            <v>30</v>
          </cell>
          <cell r="B33" t="str">
            <v>Evaldo de Sousa Colácio</v>
          </cell>
          <cell r="C33" t="str">
            <v>Nivelador</v>
          </cell>
          <cell r="D33">
            <v>451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2</v>
          </cell>
          <cell r="K33">
            <v>148</v>
          </cell>
          <cell r="L33" t="str">
            <v>N.C.C.</v>
          </cell>
          <cell r="M33">
            <v>690</v>
          </cell>
          <cell r="N33">
            <v>50</v>
          </cell>
          <cell r="O33">
            <v>37046</v>
          </cell>
        </row>
        <row r="34">
          <cell r="A34">
            <v>31</v>
          </cell>
          <cell r="B34" t="str">
            <v>José Rito Borges</v>
          </cell>
          <cell r="C34" t="str">
            <v>Vigia</v>
          </cell>
          <cell r="D34">
            <v>264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2</v>
          </cell>
          <cell r="K34">
            <v>148</v>
          </cell>
          <cell r="L34" t="str">
            <v>N.C.C.</v>
          </cell>
          <cell r="M34">
            <v>691</v>
          </cell>
          <cell r="N34">
            <v>50</v>
          </cell>
          <cell r="O34">
            <v>37046</v>
          </cell>
        </row>
        <row r="35">
          <cell r="A35">
            <v>32</v>
          </cell>
          <cell r="B35" t="str">
            <v>Luiz da Cruz Alves</v>
          </cell>
          <cell r="C35" t="str">
            <v>Vigia</v>
          </cell>
          <cell r="D35">
            <v>264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2</v>
          </cell>
          <cell r="K35">
            <v>161</v>
          </cell>
          <cell r="L35" t="str">
            <v>N.C.C.</v>
          </cell>
          <cell r="M35">
            <v>1355</v>
          </cell>
          <cell r="N35">
            <v>10</v>
          </cell>
          <cell r="O35">
            <v>37095</v>
          </cell>
        </row>
        <row r="36">
          <cell r="A36">
            <v>33</v>
          </cell>
          <cell r="B36" t="str">
            <v>Luzimar Dias da Silva</v>
          </cell>
          <cell r="C36" t="str">
            <v xml:space="preserve">Apontador </v>
          </cell>
          <cell r="D36">
            <v>369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2</v>
          </cell>
          <cell r="K36">
            <v>161</v>
          </cell>
          <cell r="L36" t="str">
            <v>N.C.C.</v>
          </cell>
          <cell r="M36">
            <v>1354</v>
          </cell>
          <cell r="N36">
            <v>10</v>
          </cell>
          <cell r="O36">
            <v>37089</v>
          </cell>
        </row>
        <row r="37">
          <cell r="A37">
            <v>34</v>
          </cell>
          <cell r="B37" t="str">
            <v>Paulo Tavares dos Santos</v>
          </cell>
          <cell r="C37" t="str">
            <v>Ajudante</v>
          </cell>
          <cell r="D37">
            <v>264</v>
          </cell>
          <cell r="E37">
            <v>0</v>
          </cell>
          <cell r="F37">
            <v>0</v>
          </cell>
          <cell r="G37">
            <v>0</v>
          </cell>
          <cell r="H37">
            <v>3</v>
          </cell>
          <cell r="I37" t="str">
            <v>Encostado no INSS.</v>
          </cell>
          <cell r="J37">
            <v>16</v>
          </cell>
          <cell r="K37">
            <v>200</v>
          </cell>
          <cell r="L37" t="str">
            <v>N.C.C.</v>
          </cell>
          <cell r="M37">
            <v>173</v>
          </cell>
          <cell r="N37">
            <v>10</v>
          </cell>
          <cell r="O37">
            <v>36739</v>
          </cell>
        </row>
        <row r="38">
          <cell r="A38">
            <v>35</v>
          </cell>
          <cell r="B38" t="str">
            <v>Raimundo Eduardo Ferreira Sousa</v>
          </cell>
          <cell r="C38" t="str">
            <v>Ajudante</v>
          </cell>
          <cell r="D38">
            <v>264</v>
          </cell>
          <cell r="E38">
            <v>0</v>
          </cell>
          <cell r="F38">
            <v>0</v>
          </cell>
          <cell r="G38">
            <v>0</v>
          </cell>
          <cell r="H38">
            <v>2</v>
          </cell>
          <cell r="I38">
            <v>0</v>
          </cell>
          <cell r="J38">
            <v>2</v>
          </cell>
          <cell r="K38">
            <v>148</v>
          </cell>
          <cell r="L38" t="str">
            <v>N.C.C.</v>
          </cell>
          <cell r="M38">
            <v>5</v>
          </cell>
          <cell r="N38">
            <v>1</v>
          </cell>
          <cell r="O38">
            <v>32874</v>
          </cell>
        </row>
        <row r="39">
          <cell r="A39">
            <v>36</v>
          </cell>
          <cell r="B39" t="str">
            <v>Reinaldo Alves Brito</v>
          </cell>
          <cell r="C39" t="str">
            <v>Ajudante</v>
          </cell>
          <cell r="D39">
            <v>264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2</v>
          </cell>
          <cell r="K39">
            <v>148</v>
          </cell>
          <cell r="L39" t="str">
            <v>N.C.C.</v>
          </cell>
          <cell r="M39">
            <v>449</v>
          </cell>
          <cell r="N39">
            <v>1</v>
          </cell>
          <cell r="O39">
            <v>36654</v>
          </cell>
        </row>
        <row r="40">
          <cell r="A40">
            <v>37</v>
          </cell>
          <cell r="B40" t="str">
            <v>Sandro Sousa Bastos</v>
          </cell>
          <cell r="C40" t="str">
            <v xml:space="preserve">Apontador </v>
          </cell>
          <cell r="D40">
            <v>369</v>
          </cell>
          <cell r="E40">
            <v>0</v>
          </cell>
          <cell r="F40">
            <v>0</v>
          </cell>
          <cell r="G40" t="str">
            <v>Desc. Vale Transporte</v>
          </cell>
          <cell r="H40">
            <v>1</v>
          </cell>
          <cell r="I40">
            <v>0</v>
          </cell>
          <cell r="J40">
            <v>2</v>
          </cell>
          <cell r="K40">
            <v>148</v>
          </cell>
          <cell r="L40" t="str">
            <v>N.C.C.</v>
          </cell>
          <cell r="M40">
            <v>684</v>
          </cell>
          <cell r="N40">
            <v>50</v>
          </cell>
          <cell r="O40">
            <v>37043</v>
          </cell>
        </row>
        <row r="41">
          <cell r="A41">
            <v>38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J41">
            <v>0</v>
          </cell>
          <cell r="K41">
            <v>0</v>
          </cell>
          <cell r="M41">
            <v>0</v>
          </cell>
          <cell r="N41">
            <v>0</v>
          </cell>
          <cell r="O41">
            <v>0</v>
          </cell>
        </row>
        <row r="42">
          <cell r="A42">
            <v>39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J42">
            <v>0</v>
          </cell>
          <cell r="K42">
            <v>0</v>
          </cell>
          <cell r="M42">
            <v>0</v>
          </cell>
          <cell r="N42">
            <v>0</v>
          </cell>
          <cell r="O42">
            <v>0</v>
          </cell>
        </row>
        <row r="43">
          <cell r="A43">
            <v>40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H43">
            <v>0</v>
          </cell>
          <cell r="J43">
            <v>0</v>
          </cell>
          <cell r="K43">
            <v>0</v>
          </cell>
          <cell r="M43">
            <v>0</v>
          </cell>
          <cell r="N43">
            <v>0</v>
          </cell>
          <cell r="O43">
            <v>0</v>
          </cell>
        </row>
        <row r="44">
          <cell r="A44">
            <v>41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J44">
            <v>0</v>
          </cell>
          <cell r="K44">
            <v>0</v>
          </cell>
          <cell r="O44">
            <v>0</v>
          </cell>
        </row>
        <row r="45">
          <cell r="A45">
            <v>42</v>
          </cell>
          <cell r="B45">
            <v>0</v>
          </cell>
          <cell r="C45">
            <v>0</v>
          </cell>
          <cell r="D45">
            <v>0</v>
          </cell>
          <cell r="I45">
            <v>0</v>
          </cell>
          <cell r="J45">
            <v>0</v>
          </cell>
          <cell r="K45">
            <v>0</v>
          </cell>
          <cell r="O45">
            <v>0</v>
          </cell>
        </row>
        <row r="46">
          <cell r="A46">
            <v>43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J46">
            <v>0</v>
          </cell>
          <cell r="K46">
            <v>0</v>
          </cell>
          <cell r="M46">
            <v>0</v>
          </cell>
          <cell r="N46">
            <v>0</v>
          </cell>
          <cell r="O46">
            <v>0</v>
          </cell>
        </row>
        <row r="47">
          <cell r="A47">
            <v>44</v>
          </cell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H47">
            <v>0</v>
          </cell>
          <cell r="J47">
            <v>0</v>
          </cell>
          <cell r="K47">
            <v>0</v>
          </cell>
          <cell r="M47">
            <v>0</v>
          </cell>
          <cell r="N47">
            <v>0</v>
          </cell>
          <cell r="O47">
            <v>0</v>
          </cell>
        </row>
        <row r="48">
          <cell r="A48">
            <v>45</v>
          </cell>
          <cell r="B48">
            <v>0</v>
          </cell>
          <cell r="C48">
            <v>0</v>
          </cell>
          <cell r="D48">
            <v>0</v>
          </cell>
          <cell r="E48">
            <v>0</v>
          </cell>
          <cell r="G48">
            <v>0</v>
          </cell>
          <cell r="H48">
            <v>0</v>
          </cell>
          <cell r="J48">
            <v>0</v>
          </cell>
          <cell r="K48">
            <v>0</v>
          </cell>
          <cell r="N48">
            <v>0</v>
          </cell>
          <cell r="O48">
            <v>0</v>
          </cell>
        </row>
        <row r="49">
          <cell r="A49">
            <v>46</v>
          </cell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J49">
            <v>0</v>
          </cell>
          <cell r="K49">
            <v>0</v>
          </cell>
          <cell r="M49">
            <v>0</v>
          </cell>
          <cell r="N49">
            <v>0</v>
          </cell>
          <cell r="O49">
            <v>0</v>
          </cell>
        </row>
        <row r="50">
          <cell r="A50">
            <v>47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  <cell r="G50">
            <v>0</v>
          </cell>
          <cell r="H50">
            <v>0</v>
          </cell>
          <cell r="J50">
            <v>0</v>
          </cell>
          <cell r="K50">
            <v>0</v>
          </cell>
          <cell r="M50">
            <v>0</v>
          </cell>
          <cell r="N50">
            <v>0</v>
          </cell>
          <cell r="O50">
            <v>0</v>
          </cell>
        </row>
        <row r="51">
          <cell r="A51">
            <v>48</v>
          </cell>
          <cell r="B51">
            <v>0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H51">
            <v>0</v>
          </cell>
          <cell r="J51">
            <v>0</v>
          </cell>
          <cell r="K51">
            <v>0</v>
          </cell>
          <cell r="M51">
            <v>0</v>
          </cell>
          <cell r="N51">
            <v>0</v>
          </cell>
          <cell r="O51">
            <v>0</v>
          </cell>
        </row>
        <row r="52">
          <cell r="A52">
            <v>49</v>
          </cell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J52">
            <v>0</v>
          </cell>
          <cell r="K52">
            <v>0</v>
          </cell>
          <cell r="M52">
            <v>0</v>
          </cell>
          <cell r="N52">
            <v>0</v>
          </cell>
          <cell r="O52">
            <v>0</v>
          </cell>
        </row>
        <row r="53">
          <cell r="A53">
            <v>50</v>
          </cell>
          <cell r="B53">
            <v>0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H53">
            <v>0</v>
          </cell>
          <cell r="J53">
            <v>0</v>
          </cell>
          <cell r="K53">
            <v>0</v>
          </cell>
          <cell r="M53">
            <v>0</v>
          </cell>
          <cell r="N53">
            <v>0</v>
          </cell>
          <cell r="O53">
            <v>0</v>
          </cell>
        </row>
        <row r="54">
          <cell r="A54">
            <v>51</v>
          </cell>
          <cell r="B54">
            <v>0</v>
          </cell>
          <cell r="C54">
            <v>0</v>
          </cell>
          <cell r="D54">
            <v>0</v>
          </cell>
          <cell r="E54">
            <v>0</v>
          </cell>
          <cell r="G54">
            <v>0</v>
          </cell>
          <cell r="H54">
            <v>0</v>
          </cell>
          <cell r="J54">
            <v>0</v>
          </cell>
          <cell r="K54">
            <v>0</v>
          </cell>
          <cell r="M54">
            <v>0</v>
          </cell>
          <cell r="N54">
            <v>0</v>
          </cell>
          <cell r="O54">
            <v>0</v>
          </cell>
        </row>
        <row r="55">
          <cell r="A55">
            <v>52</v>
          </cell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J55">
            <v>0</v>
          </cell>
          <cell r="K55">
            <v>0</v>
          </cell>
          <cell r="M55">
            <v>0</v>
          </cell>
          <cell r="N55">
            <v>0</v>
          </cell>
          <cell r="O55">
            <v>0</v>
          </cell>
        </row>
        <row r="56">
          <cell r="A56">
            <v>53</v>
          </cell>
          <cell r="B56">
            <v>0</v>
          </cell>
          <cell r="C56">
            <v>0</v>
          </cell>
          <cell r="D56">
            <v>0</v>
          </cell>
          <cell r="H56">
            <v>0</v>
          </cell>
          <cell r="J56">
            <v>0</v>
          </cell>
          <cell r="K56">
            <v>0</v>
          </cell>
          <cell r="O56">
            <v>0</v>
          </cell>
        </row>
        <row r="57">
          <cell r="A57">
            <v>54</v>
          </cell>
          <cell r="B57">
            <v>0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J57">
            <v>0</v>
          </cell>
          <cell r="K57">
            <v>0</v>
          </cell>
          <cell r="M57">
            <v>0</v>
          </cell>
          <cell r="N57">
            <v>0</v>
          </cell>
          <cell r="O57">
            <v>0</v>
          </cell>
        </row>
        <row r="58">
          <cell r="A58">
            <v>55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H58">
            <v>0</v>
          </cell>
          <cell r="J58">
            <v>0</v>
          </cell>
          <cell r="K58">
            <v>0</v>
          </cell>
          <cell r="M58">
            <v>0</v>
          </cell>
          <cell r="O58">
            <v>0</v>
          </cell>
        </row>
        <row r="59">
          <cell r="A59">
            <v>56</v>
          </cell>
          <cell r="B59">
            <v>0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H59">
            <v>0</v>
          </cell>
          <cell r="J59">
            <v>0</v>
          </cell>
          <cell r="K59">
            <v>0</v>
          </cell>
          <cell r="M59">
            <v>0</v>
          </cell>
          <cell r="N59">
            <v>0</v>
          </cell>
          <cell r="O59">
            <v>0</v>
          </cell>
        </row>
        <row r="60">
          <cell r="A60">
            <v>57</v>
          </cell>
          <cell r="B60">
            <v>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H60">
            <v>0</v>
          </cell>
          <cell r="J60">
            <v>0</v>
          </cell>
          <cell r="K60">
            <v>0</v>
          </cell>
          <cell r="M60">
            <v>0</v>
          </cell>
          <cell r="N60">
            <v>0</v>
          </cell>
          <cell r="O60">
            <v>0</v>
          </cell>
        </row>
        <row r="61">
          <cell r="A61">
            <v>58</v>
          </cell>
          <cell r="B61">
            <v>0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J61">
            <v>0</v>
          </cell>
          <cell r="K61">
            <v>0</v>
          </cell>
          <cell r="O61">
            <v>0</v>
          </cell>
        </row>
        <row r="62">
          <cell r="A62">
            <v>59</v>
          </cell>
          <cell r="B62">
            <v>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J62">
            <v>0</v>
          </cell>
          <cell r="K62">
            <v>0</v>
          </cell>
          <cell r="O62">
            <v>0</v>
          </cell>
        </row>
        <row r="63">
          <cell r="A63">
            <v>60</v>
          </cell>
        </row>
        <row r="64">
          <cell r="A64">
            <v>61</v>
          </cell>
        </row>
        <row r="65">
          <cell r="A65">
            <v>62</v>
          </cell>
        </row>
        <row r="66">
          <cell r="A66">
            <v>63</v>
          </cell>
        </row>
        <row r="67">
          <cell r="A67">
            <v>64</v>
          </cell>
        </row>
        <row r="68">
          <cell r="A68">
            <v>65</v>
          </cell>
        </row>
        <row r="69">
          <cell r="A69">
            <v>66</v>
          </cell>
        </row>
        <row r="70">
          <cell r="A70">
            <v>67</v>
          </cell>
        </row>
        <row r="71">
          <cell r="A71">
            <v>68</v>
          </cell>
        </row>
        <row r="72">
          <cell r="A72">
            <v>69</v>
          </cell>
        </row>
        <row r="73">
          <cell r="A73">
            <v>70</v>
          </cell>
        </row>
        <row r="74">
          <cell r="A74">
            <v>71</v>
          </cell>
        </row>
        <row r="75">
          <cell r="A75">
            <v>72</v>
          </cell>
        </row>
        <row r="76">
          <cell r="A76">
            <v>73</v>
          </cell>
        </row>
        <row r="77">
          <cell r="A77">
            <v>74</v>
          </cell>
        </row>
        <row r="78">
          <cell r="A78">
            <v>75</v>
          </cell>
        </row>
        <row r="79">
          <cell r="A79">
            <v>76</v>
          </cell>
        </row>
        <row r="80">
          <cell r="A80">
            <v>77</v>
          </cell>
        </row>
        <row r="81">
          <cell r="A81">
            <v>78</v>
          </cell>
        </row>
        <row r="82">
          <cell r="A82">
            <v>79</v>
          </cell>
        </row>
        <row r="83">
          <cell r="A83">
            <v>80</v>
          </cell>
        </row>
        <row r="84">
          <cell r="A84">
            <v>81</v>
          </cell>
        </row>
        <row r="85">
          <cell r="A85">
            <v>82</v>
          </cell>
        </row>
        <row r="86">
          <cell r="A86">
            <v>83</v>
          </cell>
        </row>
        <row r="87">
          <cell r="A87">
            <v>84</v>
          </cell>
        </row>
        <row r="88">
          <cell r="A88">
            <v>85</v>
          </cell>
        </row>
        <row r="89">
          <cell r="A89">
            <v>86</v>
          </cell>
        </row>
        <row r="90">
          <cell r="A90">
            <v>87</v>
          </cell>
        </row>
        <row r="91">
          <cell r="A91">
            <v>88</v>
          </cell>
        </row>
        <row r="92">
          <cell r="A92">
            <v>89</v>
          </cell>
        </row>
        <row r="93">
          <cell r="A93">
            <v>90</v>
          </cell>
        </row>
        <row r="94">
          <cell r="A94">
            <v>91</v>
          </cell>
        </row>
        <row r="95">
          <cell r="A95">
            <v>92</v>
          </cell>
        </row>
        <row r="96">
          <cell r="A96">
            <v>93</v>
          </cell>
        </row>
        <row r="97">
          <cell r="A97">
            <v>94</v>
          </cell>
        </row>
        <row r="98">
          <cell r="A98">
            <v>95</v>
          </cell>
        </row>
        <row r="99">
          <cell r="A99">
            <v>96</v>
          </cell>
        </row>
        <row r="100">
          <cell r="A100">
            <v>97</v>
          </cell>
        </row>
        <row r="101">
          <cell r="A101">
            <v>98</v>
          </cell>
        </row>
        <row r="102">
          <cell r="A102">
            <v>99</v>
          </cell>
        </row>
        <row r="103">
          <cell r="A103">
            <v>100</v>
          </cell>
        </row>
        <row r="104">
          <cell r="A104">
            <v>101</v>
          </cell>
        </row>
        <row r="105">
          <cell r="A105">
            <v>102</v>
          </cell>
        </row>
        <row r="106">
          <cell r="A106">
            <v>103</v>
          </cell>
        </row>
        <row r="107">
          <cell r="A107">
            <v>104</v>
          </cell>
        </row>
        <row r="108">
          <cell r="A108">
            <v>105</v>
          </cell>
        </row>
        <row r="109">
          <cell r="A109">
            <v>106</v>
          </cell>
        </row>
        <row r="110">
          <cell r="A110">
            <v>107</v>
          </cell>
        </row>
        <row r="111">
          <cell r="A111">
            <v>108</v>
          </cell>
        </row>
        <row r="112">
          <cell r="A112">
            <v>109</v>
          </cell>
        </row>
        <row r="113">
          <cell r="A113">
            <v>110</v>
          </cell>
        </row>
        <row r="114">
          <cell r="A114">
            <v>111</v>
          </cell>
        </row>
        <row r="115">
          <cell r="A115">
            <v>112</v>
          </cell>
        </row>
        <row r="116">
          <cell r="A116">
            <v>113</v>
          </cell>
        </row>
        <row r="117">
          <cell r="A117">
            <v>114</v>
          </cell>
        </row>
        <row r="118">
          <cell r="A118">
            <v>115</v>
          </cell>
        </row>
        <row r="119">
          <cell r="A119">
            <v>116</v>
          </cell>
        </row>
        <row r="120">
          <cell r="A120">
            <v>117</v>
          </cell>
        </row>
        <row r="121">
          <cell r="A121">
            <v>118</v>
          </cell>
        </row>
        <row r="122">
          <cell r="A122">
            <v>119</v>
          </cell>
        </row>
        <row r="123">
          <cell r="A123">
            <v>120</v>
          </cell>
        </row>
        <row r="124">
          <cell r="A124">
            <v>121</v>
          </cell>
        </row>
        <row r="125">
          <cell r="A125">
            <v>122</v>
          </cell>
        </row>
        <row r="126">
          <cell r="A126">
            <v>123</v>
          </cell>
        </row>
        <row r="127">
          <cell r="A127">
            <v>124</v>
          </cell>
        </row>
        <row r="128">
          <cell r="A128">
            <v>125</v>
          </cell>
        </row>
        <row r="129">
          <cell r="A129">
            <v>126</v>
          </cell>
        </row>
        <row r="130">
          <cell r="A130">
            <v>127</v>
          </cell>
        </row>
        <row r="131">
          <cell r="A131">
            <v>128</v>
          </cell>
        </row>
        <row r="132">
          <cell r="A132">
            <v>129</v>
          </cell>
        </row>
        <row r="133">
          <cell r="A133">
            <v>130</v>
          </cell>
        </row>
        <row r="134">
          <cell r="A134">
            <v>131</v>
          </cell>
        </row>
        <row r="135">
          <cell r="A135">
            <v>132</v>
          </cell>
        </row>
        <row r="136">
          <cell r="A136">
            <v>133</v>
          </cell>
        </row>
        <row r="137">
          <cell r="A137">
            <v>134</v>
          </cell>
        </row>
        <row r="138">
          <cell r="A138">
            <v>135</v>
          </cell>
        </row>
        <row r="139">
          <cell r="A139">
            <v>136</v>
          </cell>
        </row>
        <row r="140">
          <cell r="A140">
            <v>137</v>
          </cell>
        </row>
        <row r="141">
          <cell r="A141">
            <v>138</v>
          </cell>
        </row>
        <row r="142">
          <cell r="A142">
            <v>139</v>
          </cell>
        </row>
        <row r="143">
          <cell r="A143">
            <v>140</v>
          </cell>
        </row>
        <row r="144">
          <cell r="A144">
            <v>141</v>
          </cell>
        </row>
        <row r="145">
          <cell r="A145">
            <v>142</v>
          </cell>
        </row>
        <row r="146">
          <cell r="A146">
            <v>143</v>
          </cell>
        </row>
        <row r="147">
          <cell r="A147">
            <v>144</v>
          </cell>
        </row>
        <row r="148">
          <cell r="A148">
            <v>145</v>
          </cell>
        </row>
        <row r="149">
          <cell r="A149">
            <v>146</v>
          </cell>
        </row>
        <row r="150">
          <cell r="A150">
            <v>147</v>
          </cell>
        </row>
        <row r="151">
          <cell r="A151">
            <v>148</v>
          </cell>
        </row>
        <row r="152">
          <cell r="A152">
            <v>149</v>
          </cell>
        </row>
        <row r="153">
          <cell r="A153">
            <v>150</v>
          </cell>
        </row>
        <row r="154">
          <cell r="A154">
            <v>151</v>
          </cell>
        </row>
        <row r="155">
          <cell r="A155">
            <v>152</v>
          </cell>
        </row>
        <row r="156">
          <cell r="A156">
            <v>153</v>
          </cell>
        </row>
        <row r="157">
          <cell r="A157">
            <v>154</v>
          </cell>
        </row>
        <row r="158">
          <cell r="A158">
            <v>155</v>
          </cell>
        </row>
        <row r="159">
          <cell r="A159">
            <v>156</v>
          </cell>
        </row>
        <row r="160">
          <cell r="A160">
            <v>157</v>
          </cell>
        </row>
        <row r="161">
          <cell r="A161">
            <v>165</v>
          </cell>
        </row>
        <row r="162">
          <cell r="A162">
            <v>166</v>
          </cell>
        </row>
        <row r="163">
          <cell r="A163">
            <v>167</v>
          </cell>
        </row>
        <row r="164">
          <cell r="A164">
            <v>168</v>
          </cell>
        </row>
        <row r="165">
          <cell r="A165">
            <v>169</v>
          </cell>
        </row>
        <row r="166">
          <cell r="A166">
            <v>170</v>
          </cell>
        </row>
        <row r="167">
          <cell r="A167">
            <v>171</v>
          </cell>
        </row>
        <row r="168">
          <cell r="A168">
            <v>172</v>
          </cell>
        </row>
        <row r="169">
          <cell r="A169">
            <v>173</v>
          </cell>
        </row>
        <row r="170">
          <cell r="A170">
            <v>174</v>
          </cell>
        </row>
        <row r="171">
          <cell r="A171">
            <v>175</v>
          </cell>
        </row>
        <row r="172">
          <cell r="A172">
            <v>176</v>
          </cell>
        </row>
        <row r="173">
          <cell r="A173">
            <v>177</v>
          </cell>
        </row>
        <row r="174">
          <cell r="A174">
            <v>178</v>
          </cell>
        </row>
        <row r="175">
          <cell r="A175">
            <v>179</v>
          </cell>
        </row>
        <row r="176">
          <cell r="A176">
            <v>180</v>
          </cell>
        </row>
        <row r="177">
          <cell r="A177">
            <v>181</v>
          </cell>
        </row>
        <row r="178">
          <cell r="A178">
            <v>182</v>
          </cell>
        </row>
        <row r="179">
          <cell r="A179">
            <v>183</v>
          </cell>
        </row>
        <row r="180">
          <cell r="A180">
            <v>184</v>
          </cell>
        </row>
        <row r="181">
          <cell r="A181">
            <v>185</v>
          </cell>
        </row>
        <row r="182">
          <cell r="A182">
            <v>186</v>
          </cell>
        </row>
        <row r="183">
          <cell r="A183">
            <v>187</v>
          </cell>
        </row>
        <row r="184">
          <cell r="A184">
            <v>188</v>
          </cell>
        </row>
        <row r="185">
          <cell r="A185">
            <v>189</v>
          </cell>
        </row>
        <row r="186">
          <cell r="A186">
            <v>190</v>
          </cell>
        </row>
        <row r="187">
          <cell r="A187">
            <v>191</v>
          </cell>
        </row>
        <row r="188">
          <cell r="A188">
            <v>192</v>
          </cell>
        </row>
        <row r="189">
          <cell r="A189">
            <v>193</v>
          </cell>
        </row>
        <row r="190">
          <cell r="A190">
            <v>194</v>
          </cell>
        </row>
        <row r="191">
          <cell r="A191">
            <v>195</v>
          </cell>
        </row>
        <row r="192">
          <cell r="A192">
            <v>196</v>
          </cell>
        </row>
        <row r="193">
          <cell r="A193">
            <v>197</v>
          </cell>
        </row>
        <row r="194">
          <cell r="A194">
            <v>198</v>
          </cell>
        </row>
        <row r="195">
          <cell r="A195">
            <v>199</v>
          </cell>
        </row>
        <row r="196">
          <cell r="A196">
            <v>200</v>
          </cell>
        </row>
        <row r="197">
          <cell r="A197">
            <v>201</v>
          </cell>
        </row>
        <row r="198">
          <cell r="A198">
            <v>202</v>
          </cell>
        </row>
        <row r="199">
          <cell r="A199">
            <v>203</v>
          </cell>
        </row>
        <row r="200">
          <cell r="A200">
            <v>204</v>
          </cell>
        </row>
        <row r="201">
          <cell r="A201">
            <v>205</v>
          </cell>
        </row>
        <row r="202">
          <cell r="A202">
            <v>206</v>
          </cell>
        </row>
        <row r="203">
          <cell r="A203">
            <v>207</v>
          </cell>
        </row>
        <row r="204">
          <cell r="A204">
            <v>208</v>
          </cell>
        </row>
        <row r="205">
          <cell r="A205">
            <v>209</v>
          </cell>
        </row>
        <row r="206">
          <cell r="A206">
            <v>210</v>
          </cell>
        </row>
        <row r="207">
          <cell r="A207">
            <v>211</v>
          </cell>
        </row>
        <row r="208">
          <cell r="A208">
            <v>212</v>
          </cell>
        </row>
        <row r="209">
          <cell r="A209">
            <v>213</v>
          </cell>
        </row>
        <row r="210">
          <cell r="A210">
            <v>214</v>
          </cell>
        </row>
        <row r="211">
          <cell r="A211">
            <v>215</v>
          </cell>
        </row>
        <row r="212">
          <cell r="A212">
            <v>216</v>
          </cell>
        </row>
        <row r="213">
          <cell r="A213">
            <v>217</v>
          </cell>
        </row>
        <row r="214">
          <cell r="A214">
            <v>218</v>
          </cell>
        </row>
        <row r="215">
          <cell r="A215">
            <v>219</v>
          </cell>
        </row>
        <row r="216">
          <cell r="A216">
            <v>220</v>
          </cell>
        </row>
        <row r="217">
          <cell r="A217">
            <v>221</v>
          </cell>
        </row>
        <row r="218">
          <cell r="A218">
            <v>222</v>
          </cell>
        </row>
        <row r="219">
          <cell r="A219">
            <v>223</v>
          </cell>
        </row>
        <row r="220">
          <cell r="A220">
            <v>224</v>
          </cell>
        </row>
        <row r="221">
          <cell r="A221">
            <v>225</v>
          </cell>
        </row>
        <row r="222">
          <cell r="A222">
            <v>226</v>
          </cell>
        </row>
        <row r="223">
          <cell r="A223">
            <v>227</v>
          </cell>
        </row>
        <row r="224">
          <cell r="A224">
            <v>228</v>
          </cell>
        </row>
        <row r="225">
          <cell r="A225">
            <v>229</v>
          </cell>
        </row>
        <row r="226">
          <cell r="A226">
            <v>230</v>
          </cell>
        </row>
        <row r="227">
          <cell r="A227">
            <v>231</v>
          </cell>
        </row>
        <row r="228">
          <cell r="A228">
            <v>232</v>
          </cell>
        </row>
        <row r="229">
          <cell r="A229">
            <v>233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APA STCP (2)"/>
      <sheetName val="MATERIAIS"/>
      <sheetName val="10-2021 - SINAPI"/>
      <sheetName val="MEMORIAL DE CALCULO"/>
      <sheetName val="SIMULADOR"/>
      <sheetName val="ADITIVO"/>
      <sheetName val="ARG POLIMERICA"/>
      <sheetName val="RESULTADO"/>
      <sheetName val="Planilha2"/>
      <sheetName val="FATORES"/>
      <sheetName val="Planilha1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RVA ABC"/>
      <sheetName val="QCI"/>
      <sheetName val="RESUMO"/>
      <sheetName val="PLANILHA ORÇAM."/>
      <sheetName val="LOGO"/>
      <sheetName val="MEMORIA CALC."/>
      <sheetName val="COMP.NÃO.DESO."/>
      <sheetName val="COMP.DESO."/>
      <sheetName val="COTAÇÕES"/>
      <sheetName val="CRONOGRAMA"/>
      <sheetName val="BDI_NÃO_DESO"/>
      <sheetName val="BDI_DESO"/>
      <sheetName val="COM DESONERADO"/>
      <sheetName val="SEM DESONERADO"/>
    </sheetNames>
    <sheetDataSet>
      <sheetData sheetId="0"/>
      <sheetData sheetId="1"/>
      <sheetData sheetId="2"/>
      <sheetData sheetId="3">
        <row r="5">
          <cell r="N5"/>
        </row>
      </sheetData>
      <sheetData sheetId="4">
        <row r="5">
          <cell r="C5" t="str">
            <v>PREFEITURA DE ALTA FLORESTA</v>
          </cell>
        </row>
        <row r="6">
          <cell r="C6" t="str">
            <v>PREFEITURA DE ALTO ALEGRE DOS PARECIS</v>
          </cell>
        </row>
        <row r="7">
          <cell r="C7" t="str">
            <v>PREFEITURA DE ALVORADA DO OESTE</v>
          </cell>
        </row>
        <row r="8">
          <cell r="C8" t="str">
            <v>PREFEITURA DE ARIQUEMES</v>
          </cell>
        </row>
        <row r="9">
          <cell r="C9" t="str">
            <v>PREFEITURA DE BURITIS</v>
          </cell>
        </row>
        <row r="10">
          <cell r="C10" t="str">
            <v>PREFEITURA DE CABIXI</v>
          </cell>
        </row>
        <row r="11">
          <cell r="C11" t="str">
            <v>PREFEITURA DE CACAULÂNDIA</v>
          </cell>
        </row>
        <row r="12">
          <cell r="C12" t="str">
            <v>PREFEITURA DE CACOAL</v>
          </cell>
        </row>
        <row r="13">
          <cell r="C13" t="str">
            <v>PREFEITURA DE CAMPO NOVO DE RONDÔNIA</v>
          </cell>
        </row>
        <row r="14">
          <cell r="C14" t="str">
            <v>PREFEITURA DE CANDEIAS DO JAMARI</v>
          </cell>
        </row>
        <row r="15">
          <cell r="C15" t="str">
            <v>PREFEITURA DE CASTANHEIRA</v>
          </cell>
        </row>
        <row r="16">
          <cell r="C16" t="str">
            <v>PREFEITURA DE CEREJEIRAS</v>
          </cell>
        </row>
        <row r="17">
          <cell r="C17" t="str">
            <v>PREFEITURA DE CHUPINGUAIA</v>
          </cell>
        </row>
        <row r="18">
          <cell r="C18" t="str">
            <v>PREFEITURA DE COLORADO DO OESTE</v>
          </cell>
        </row>
        <row r="19">
          <cell r="C19" t="str">
            <v>PREFEITURA DE CORUMBIARA</v>
          </cell>
        </row>
        <row r="20">
          <cell r="C20" t="str">
            <v>PREFEITURA DE COSTA MARQUES</v>
          </cell>
        </row>
        <row r="21">
          <cell r="C21" t="str">
            <v>PREFEITURA DE CUJUBIM</v>
          </cell>
        </row>
        <row r="22">
          <cell r="C22" t="str">
            <v>PREFEITURA DE ESPIGÃO DO OESTE</v>
          </cell>
        </row>
        <row r="23">
          <cell r="C23" t="str">
            <v>PREFEITURA DE GOVERNADOR JORGE TEIXEIRA</v>
          </cell>
        </row>
        <row r="24">
          <cell r="C24" t="str">
            <v>PREFEITURA DE GUAJARA MIRIM</v>
          </cell>
        </row>
        <row r="25">
          <cell r="C25" t="str">
            <v>PREFEITURA DE ITAPUÃ DO OESTE</v>
          </cell>
        </row>
        <row r="26">
          <cell r="C26" t="str">
            <v>PREFEITURA DE JARU</v>
          </cell>
        </row>
        <row r="27">
          <cell r="C27" t="str">
            <v>PREFEITURA DE  JI-PARANA</v>
          </cell>
        </row>
        <row r="28">
          <cell r="C28" t="str">
            <v>PREFEITURA DE MACHADINHO D'OESTE</v>
          </cell>
        </row>
        <row r="29">
          <cell r="C29" t="str">
            <v>PREFEITURA DE MINISTRO ANDREAZZA</v>
          </cell>
        </row>
        <row r="30">
          <cell r="C30" t="str">
            <v>PREFEITURA DE MIRANTE DA SERRA</v>
          </cell>
        </row>
        <row r="31">
          <cell r="C31" t="str">
            <v>PREFEITURA DE NOVA BRASILÂNDIA DO OESTE</v>
          </cell>
        </row>
        <row r="32">
          <cell r="C32" t="str">
            <v>PREFEITURA DE NOVA MAMORÉ</v>
          </cell>
        </row>
        <row r="33">
          <cell r="C33" t="str">
            <v>PREFEITURA DE NOVO HORIZONTE DO OESTE</v>
          </cell>
        </row>
        <row r="34">
          <cell r="C34" t="str">
            <v>PREFEITURA DE PARECIS</v>
          </cell>
        </row>
        <row r="35">
          <cell r="C35" t="str">
            <v>PREFEITURA DE PIMENTA BUENO</v>
          </cell>
        </row>
        <row r="36">
          <cell r="C36" t="str">
            <v>PREFEITURA DE PIMENTEIRAS DO OESTE</v>
          </cell>
        </row>
        <row r="37">
          <cell r="C37" t="str">
            <v>PREFEITURA DE PORTO VELHO</v>
          </cell>
        </row>
        <row r="38">
          <cell r="C38" t="str">
            <v>PREFEITURA DE PRESIDENTE MEDICI</v>
          </cell>
        </row>
        <row r="39">
          <cell r="C39" t="str">
            <v>PREFEITURA DE PRIMAVERA DE RONDÔNIA</v>
          </cell>
        </row>
        <row r="40">
          <cell r="C40" t="str">
            <v>PREFEITURA DE RIO CRESPO</v>
          </cell>
        </row>
        <row r="41">
          <cell r="C41" t="str">
            <v>PREFEITURA DE ROLIM DE MOURA</v>
          </cell>
        </row>
        <row r="42">
          <cell r="C42" t="str">
            <v>PREFEITURA DE SANTA LUZIA DO OESTE</v>
          </cell>
        </row>
        <row r="43">
          <cell r="C43" t="str">
            <v>PREFEITURA DE SÃO FELIPE DO OESTE</v>
          </cell>
        </row>
        <row r="44">
          <cell r="C44" t="str">
            <v>PREFEITURA DE SÃO FRANCISCO DO GUAPORÉ</v>
          </cell>
        </row>
        <row r="45">
          <cell r="C45" t="str">
            <v>PREFEITURA DE SÃO MIGUEL DO GUAPORÉ</v>
          </cell>
        </row>
        <row r="46">
          <cell r="C46" t="str">
            <v>PREFEITURA DE SERINGUEIRAS</v>
          </cell>
        </row>
        <row r="47">
          <cell r="C47" t="str">
            <v>PREFEITURA DE TEIXEIRÓPOLIS</v>
          </cell>
        </row>
        <row r="48">
          <cell r="C48" t="str">
            <v>PREFEITURA DE THEOBROMA</v>
          </cell>
        </row>
        <row r="49">
          <cell r="C49" t="str">
            <v>PREFEITURA DE URUPA</v>
          </cell>
        </row>
        <row r="50">
          <cell r="C50" t="str">
            <v>PREFEITURA DE VALE DO ANARI</v>
          </cell>
        </row>
        <row r="51">
          <cell r="C51" t="str">
            <v>PREFEITURA DE VALE DO PARAISO</v>
          </cell>
        </row>
        <row r="52">
          <cell r="C52" t="str">
            <v>PREFEITURA DE VILHENA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E"/>
      <sheetName val="Orc_Disc_Habit"/>
      <sheetName val="OrçaResHab"/>
      <sheetName val="CronogHab"/>
      <sheetName val="ORÇAurb"/>
      <sheetName val="OrçRESUMOurb"/>
      <sheetName val="CROurb"/>
      <sheetName val="CronogGlobal"/>
      <sheetName val="MEMORIA CALC. HAB."/>
      <sheetName val="DADOS DE ENTRADA"/>
      <sheetName val="PAVIMENTAÇÃO"/>
      <sheetName val="MEM.PAVIMENTAÇÃO"/>
      <sheetName val="VOLUME DE TERRAPLENAGEM"/>
      <sheetName val="PLANILHA ORÇAMENTÁRIA"/>
      <sheetName val="Drenagem "/>
      <sheetName val="Mem Drenagem "/>
      <sheetName val="DIMEN. GALERIAS"/>
      <sheetName val="Planilha SES"/>
      <sheetName val="MEMORIA REDE COL. ESG."/>
      <sheetName val="MEM. REDE COLETORA DE ESGOTO"/>
      <sheetName val="DIMENSIONAMENTO"/>
      <sheetName val="Planilha SAA"/>
      <sheetName val="Lista de Material da REDE_"/>
      <sheetName val="Rede de agua"/>
      <sheetName val="Mem. calculo"/>
      <sheetName val="Cronograma "/>
      <sheetName val="ILUMINAÇÃO"/>
      <sheetName val="EEE-01 e 02 - LINHA REC."/>
      <sheetName val="MEM. EEE-01"/>
      <sheetName val="planejamento"/>
    </sheetNames>
    <sheetDataSet>
      <sheetData sheetId="0">
        <row r="260">
          <cell r="AM260">
            <v>0</v>
          </cell>
        </row>
        <row r="261">
          <cell r="AM261">
            <v>0</v>
          </cell>
        </row>
        <row r="262">
          <cell r="AM262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2">
          <cell r="A2" t="str">
            <v>CLIENTE:</v>
          </cell>
        </row>
      </sheetData>
      <sheetData sheetId="10">
        <row r="63">
          <cell r="G63">
            <v>4215.05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ilha"/>
      <sheetName val="CRONOGRAMA"/>
      <sheetName val="mat1ª cat (2)"/>
      <sheetName val="PORIGINAL"/>
      <sheetName val="Plan1"/>
      <sheetName val="Plan2"/>
      <sheetName val="MEMÓRIA A"/>
      <sheetName val="ORÇAMENTO A"/>
      <sheetName val="ORÇAMENTO B"/>
      <sheetName val="MEMÓRIA B"/>
      <sheetName val="mat1ª_cat_(2)"/>
      <sheetName val="MEMÓRIA_A"/>
      <sheetName val="ORÇAMENTO_A"/>
      <sheetName val="ORÇAMENTO_B"/>
      <sheetName val="MEMÓRIA_B"/>
    </sheetNames>
    <sheetDataSet>
      <sheetData sheetId="0">
        <row r="1">
          <cell r="B1" t="str">
            <v xml:space="preserve">                     PREFEITURA MUNICIPAL DE GOIÂNIA</v>
          </cell>
        </row>
      </sheetData>
      <sheetData sheetId="1"/>
      <sheetData sheetId="2"/>
      <sheetData sheetId="3" refreshError="1">
        <row r="1">
          <cell r="B1" t="str">
            <v xml:space="preserve">                     PREFEITURA MUNICIPAL DE GOIÂNIA</v>
          </cell>
        </row>
        <row r="2">
          <cell r="B2" t="str">
            <v xml:space="preserve">                     DEPARTAMENTO DE  ESTRADAS E RODAGEM DO MUNICÍPIO DE GOIÂNIA</v>
          </cell>
        </row>
        <row r="4">
          <cell r="C4" t="str">
            <v>ITEM</v>
          </cell>
          <cell r="D4" t="str">
            <v>DISCRIMINAÇÃO DOS SERVIÇOS</v>
          </cell>
          <cell r="E4" t="str">
            <v>UNIDADE</v>
          </cell>
          <cell r="F4" t="str">
            <v>PREÇO</v>
          </cell>
          <cell r="G4" t="str">
            <v>PREÇO</v>
          </cell>
        </row>
        <row r="5">
          <cell r="F5" t="str">
            <v>UNITÁRIO</v>
          </cell>
          <cell r="G5" t="str">
            <v>UNITÁRIO -ATUAL</v>
          </cell>
        </row>
        <row r="7">
          <cell r="C7" t="str">
            <v/>
          </cell>
        </row>
        <row r="8">
          <cell r="C8" t="str">
            <v>1.</v>
          </cell>
          <cell r="D8" t="str">
            <v xml:space="preserve"> TERRAPLENAGEM </v>
          </cell>
        </row>
        <row r="9">
          <cell r="C9" t="str">
            <v>1.1</v>
          </cell>
          <cell r="D9" t="str">
            <v xml:space="preserve"> Serviço topográfico e acompanhamento</v>
          </cell>
          <cell r="E9" t="str">
            <v>m²</v>
          </cell>
          <cell r="F9">
            <v>0.15</v>
          </cell>
          <cell r="G9">
            <v>0.18</v>
          </cell>
        </row>
        <row r="10">
          <cell r="C10" t="str">
            <v>1.2</v>
          </cell>
          <cell r="D10" t="str">
            <v xml:space="preserve"> Desmatamento, destocamento e limpeza  </v>
          </cell>
          <cell r="E10" t="str">
            <v>m²</v>
          </cell>
          <cell r="F10">
            <v>0.14000000000000001</v>
          </cell>
          <cell r="G10">
            <v>0.17</v>
          </cell>
        </row>
        <row r="11">
          <cell r="C11" t="str">
            <v>1.3</v>
          </cell>
          <cell r="D11" t="str">
            <v xml:space="preserve"> Transporte de material para distancia &lt;= 5 Km</v>
          </cell>
          <cell r="E11" t="str">
            <v>m³</v>
          </cell>
          <cell r="F11">
            <v>2.3199999999999998</v>
          </cell>
          <cell r="G11">
            <v>2.8</v>
          </cell>
        </row>
        <row r="12">
          <cell r="C12" t="str">
            <v>1.4</v>
          </cell>
          <cell r="D12" t="str">
            <v xml:space="preserve"> Transp. de material para distancia superior a 5 Km (DMT=10Km)</v>
          </cell>
          <cell r="E12" t="str">
            <v>m³xKm</v>
          </cell>
          <cell r="F12">
            <v>0.38</v>
          </cell>
          <cell r="G12">
            <v>0.46</v>
          </cell>
        </row>
        <row r="13">
          <cell r="C13" t="str">
            <v>1.5</v>
          </cell>
          <cell r="D13" t="str">
            <v xml:space="preserve"> Escavação  e  carga  de  material  de  1a  categoria em corte</v>
          </cell>
          <cell r="E13" t="str">
            <v>m³</v>
          </cell>
          <cell r="F13">
            <v>2.64</v>
          </cell>
          <cell r="G13">
            <v>3.18</v>
          </cell>
        </row>
        <row r="14">
          <cell r="C14" t="str">
            <v>1.6</v>
          </cell>
          <cell r="D14" t="str">
            <v xml:space="preserve"> Descarga e espalh. de mat. de 1a categ., em área de bota-fora</v>
          </cell>
          <cell r="E14" t="str">
            <v>m³</v>
          </cell>
          <cell r="F14">
            <v>0.78</v>
          </cell>
          <cell r="G14">
            <v>0.94</v>
          </cell>
        </row>
        <row r="15">
          <cell r="C15" t="str">
            <v>1.7</v>
          </cell>
          <cell r="D15" t="str">
            <v xml:space="preserve"> Escavação e carga de material jazida de 1a categ. para aterro</v>
          </cell>
          <cell r="E15" t="str">
            <v>m³</v>
          </cell>
          <cell r="F15">
            <v>2.0499999999999998</v>
          </cell>
          <cell r="G15">
            <v>2.4700000000000002</v>
          </cell>
        </row>
        <row r="16">
          <cell r="C16" t="str">
            <v>1.8</v>
          </cell>
          <cell r="D16" t="str">
            <v xml:space="preserve"> Transp. de material de jazida, com distancia de aprox. 30 Km</v>
          </cell>
          <cell r="E16" t="str">
            <v>m³xKm</v>
          </cell>
          <cell r="F16">
            <v>0.48</v>
          </cell>
          <cell r="G16">
            <v>0.57999999999999996</v>
          </cell>
        </row>
        <row r="17">
          <cell r="C17" t="str">
            <v>1.9</v>
          </cell>
          <cell r="D17" t="str">
            <v xml:space="preserve"> Aquisição de material de jazida para aterro</v>
          </cell>
          <cell r="E17" t="str">
            <v>m³</v>
          </cell>
          <cell r="F17">
            <v>1.36</v>
          </cell>
          <cell r="G17">
            <v>1.64</v>
          </cell>
        </row>
        <row r="18">
          <cell r="C18" t="str">
            <v>1.10</v>
          </cell>
          <cell r="D18" t="str">
            <v xml:space="preserve"> Espalhamento e compactação de aterros a 95% P.N.</v>
          </cell>
          <cell r="E18" t="str">
            <v>m³</v>
          </cell>
          <cell r="F18">
            <v>2.15</v>
          </cell>
          <cell r="G18">
            <v>2.59</v>
          </cell>
        </row>
        <row r="19">
          <cell r="C19" t="str">
            <v>1.11</v>
          </cell>
          <cell r="D19" t="str">
            <v xml:space="preserve"> Espalhamento e compactação de aterros a 100% P.N.</v>
          </cell>
          <cell r="E19" t="str">
            <v>m³</v>
          </cell>
          <cell r="F19">
            <v>2.4700000000000002</v>
          </cell>
          <cell r="G19">
            <v>2.98</v>
          </cell>
        </row>
        <row r="20">
          <cell r="C20" t="str">
            <v>1.12</v>
          </cell>
          <cell r="D20" t="str">
            <v xml:space="preserve"> Execução de aterros compactados c/ socadores manuais</v>
          </cell>
          <cell r="E20" t="str">
            <v>m³</v>
          </cell>
          <cell r="F20">
            <v>7.99</v>
          </cell>
          <cell r="G20">
            <v>9.6300000000000008</v>
          </cell>
        </row>
        <row r="21">
          <cell r="C21" t="str">
            <v>1.13</v>
          </cell>
          <cell r="D21" t="str">
            <v xml:space="preserve"> Execução de aterros compac. c/ compactador 95% P.N.</v>
          </cell>
          <cell r="E21" t="str">
            <v>m³</v>
          </cell>
          <cell r="F21">
            <v>3.22</v>
          </cell>
          <cell r="G21">
            <v>3.88</v>
          </cell>
        </row>
        <row r="22">
          <cell r="C22" t="str">
            <v>1.14</v>
          </cell>
          <cell r="D22" t="str">
            <v xml:space="preserve"> Execução de aterros dos canteiros e bermas, c/ mat. destinadoa bota-fora,  compact. c/ passadas do equipamento de transp.</v>
          </cell>
          <cell r="E22" t="str">
            <v>m³</v>
          </cell>
          <cell r="F22">
            <v>1.99</v>
          </cell>
          <cell r="G22">
            <v>2.4</v>
          </cell>
        </row>
        <row r="23">
          <cell r="D23" t="str">
            <v xml:space="preserve"> TOTAL DO ITEM 1.</v>
          </cell>
          <cell r="F23" t="str">
            <v>R$</v>
          </cell>
          <cell r="G23" t="str">
            <v>R$</v>
          </cell>
        </row>
        <row r="25">
          <cell r="C25" t="str">
            <v>2.</v>
          </cell>
          <cell r="D25" t="str">
            <v xml:space="preserve"> PAVIMENTAÇÃO</v>
          </cell>
        </row>
        <row r="26">
          <cell r="C26" t="str">
            <v>2.1</v>
          </cell>
          <cell r="D26" t="str">
            <v xml:space="preserve"> Regularização do sub-leito, sem fornecto. do material</v>
          </cell>
          <cell r="E26" t="str">
            <v>m²</v>
          </cell>
          <cell r="F26">
            <v>0.42</v>
          </cell>
          <cell r="G26">
            <v>0.55000000000000004</v>
          </cell>
        </row>
        <row r="27">
          <cell r="C27" t="str">
            <v>2.2</v>
          </cell>
          <cell r="D27" t="str">
            <v xml:space="preserve"> Aquisição de material de jazida, para base e sub-base </v>
          </cell>
          <cell r="E27" t="str">
            <v>m³</v>
          </cell>
          <cell r="F27">
            <v>1.85</v>
          </cell>
          <cell r="G27">
            <v>2.44</v>
          </cell>
        </row>
        <row r="28">
          <cell r="C28" t="str">
            <v>2.3</v>
          </cell>
          <cell r="D28" t="str">
            <v xml:space="preserve"> Escavação e carga de material de jazida (solo laterítico)</v>
          </cell>
          <cell r="E28" t="str">
            <v>m³</v>
          </cell>
          <cell r="F28">
            <v>2.0099999999999998</v>
          </cell>
          <cell r="G28">
            <v>2.65</v>
          </cell>
        </row>
        <row r="29">
          <cell r="C29" t="str">
            <v>2.4</v>
          </cell>
          <cell r="D29" t="str">
            <v xml:space="preserve"> Transporte de material de jazida DT = 30 Km</v>
          </cell>
          <cell r="E29" t="str">
            <v>m³xKm</v>
          </cell>
          <cell r="F29">
            <v>0.43</v>
          </cell>
          <cell r="G29">
            <v>0.56999999999999995</v>
          </cell>
        </row>
        <row r="30">
          <cell r="C30" t="str">
            <v>2.5</v>
          </cell>
          <cell r="D30" t="str">
            <v xml:space="preserve"> Base estabilizada granulometricamente com utilização de solos lateríticos</v>
          </cell>
          <cell r="E30" t="str">
            <v>m³</v>
          </cell>
          <cell r="F30">
            <v>4.0599999999999996</v>
          </cell>
          <cell r="G30">
            <v>5.35</v>
          </cell>
        </row>
        <row r="31">
          <cell r="C31" t="str">
            <v xml:space="preserve"> 2.6</v>
          </cell>
          <cell r="D31" t="str">
            <v xml:space="preserve"> Imprimacao Impermeabilizante</v>
          </cell>
          <cell r="E31" t="str">
            <v>m²</v>
          </cell>
          <cell r="F31">
            <v>0.81</v>
          </cell>
          <cell r="G31">
            <v>1.07</v>
          </cell>
        </row>
        <row r="32">
          <cell r="C32" t="str">
            <v xml:space="preserve"> 2.7</v>
          </cell>
          <cell r="D32" t="str">
            <v xml:space="preserve"> Tratamento superficial duplo, com capa selante</v>
          </cell>
          <cell r="E32" t="str">
            <v>m²</v>
          </cell>
          <cell r="F32">
            <v>2.57</v>
          </cell>
          <cell r="G32">
            <v>3.39</v>
          </cell>
        </row>
        <row r="33">
          <cell r="C33" t="str">
            <v xml:space="preserve"> 2.8</v>
          </cell>
          <cell r="D33" t="str">
            <v xml:space="preserve"> Concreto  betuminoso  usinado  a  quente </v>
          </cell>
          <cell r="E33" t="str">
            <v>m³</v>
          </cell>
          <cell r="F33">
            <v>154.13999999999999</v>
          </cell>
          <cell r="G33">
            <v>203.06</v>
          </cell>
        </row>
        <row r="34">
          <cell r="C34" t="str">
            <v xml:space="preserve"> 2.9</v>
          </cell>
          <cell r="D34" t="str">
            <v xml:space="preserve"> Transporte de CBUQ para distancia media de  25 Km</v>
          </cell>
          <cell r="E34" t="str">
            <v>tXkm</v>
          </cell>
          <cell r="F34">
            <v>0.28000000000000003</v>
          </cell>
          <cell r="G34">
            <v>0.37</v>
          </cell>
        </row>
        <row r="35">
          <cell r="C35" t="str">
            <v xml:space="preserve"> 2.10</v>
          </cell>
          <cell r="D35" t="str">
            <v xml:space="preserve"> Remendo de pavimento estabilizado</v>
          </cell>
          <cell r="E35" t="str">
            <v>m³</v>
          </cell>
          <cell r="F35">
            <v>94.41</v>
          </cell>
          <cell r="G35">
            <v>124.38</v>
          </cell>
        </row>
        <row r="36">
          <cell r="C36" t="str">
            <v xml:space="preserve"> 2.11</v>
          </cell>
          <cell r="D36" t="str">
            <v xml:space="preserve"> Remendo de capa asfáltica</v>
          </cell>
          <cell r="E36" t="str">
            <v>t</v>
          </cell>
          <cell r="F36">
            <v>91.89</v>
          </cell>
          <cell r="G36">
            <v>121.06</v>
          </cell>
        </row>
        <row r="37">
          <cell r="D37" t="str">
            <v xml:space="preserve"> TOTAL DO ITEM 2</v>
          </cell>
          <cell r="F37" t="str">
            <v>R$</v>
          </cell>
          <cell r="G37" t="str">
            <v>R$</v>
          </cell>
        </row>
        <row r="38">
          <cell r="D38">
            <v>0</v>
          </cell>
          <cell r="E38" t="str">
            <v/>
          </cell>
          <cell r="F38">
            <v>0</v>
          </cell>
          <cell r="G38">
            <v>0</v>
          </cell>
        </row>
        <row r="39">
          <cell r="C39" t="str">
            <v xml:space="preserve"> 3</v>
          </cell>
          <cell r="D39" t="str">
            <v xml:space="preserve"> DRENAGEM E CANALIZAÇÃO</v>
          </cell>
          <cell r="E39">
            <v>0</v>
          </cell>
          <cell r="F39">
            <v>0</v>
          </cell>
          <cell r="G39">
            <v>0</v>
          </cell>
        </row>
        <row r="40">
          <cell r="C40" t="str">
            <v xml:space="preserve"> 3.1</v>
          </cell>
          <cell r="D40" t="str">
            <v xml:space="preserve"> Limpeza da faixa do córrego</v>
          </cell>
          <cell r="E40">
            <v>0</v>
          </cell>
          <cell r="F40">
            <v>0</v>
          </cell>
          <cell r="G40">
            <v>0</v>
          </cell>
        </row>
        <row r="41">
          <cell r="C41" t="str">
            <v xml:space="preserve"> 3.1.1</v>
          </cell>
          <cell r="D41" t="str">
            <v xml:space="preserve"> Limpeza e carga</v>
          </cell>
          <cell r="E41" t="str">
            <v>m²</v>
          </cell>
          <cell r="F41">
            <v>0.49</v>
          </cell>
          <cell r="G41">
            <v>0.56999999999999995</v>
          </cell>
        </row>
        <row r="42">
          <cell r="C42" t="str">
            <v xml:space="preserve"> 3.1.2</v>
          </cell>
          <cell r="D42" t="str">
            <v xml:space="preserve"> Transporte do material resultante da limpeza com distância  de ate 5 Km (vol. médio medido pela capacidade dos caminhões)</v>
          </cell>
          <cell r="E42" t="str">
            <v>m³</v>
          </cell>
          <cell r="F42">
            <v>2.27</v>
          </cell>
          <cell r="G42">
            <v>2.65</v>
          </cell>
        </row>
        <row r="43">
          <cell r="C43" t="str">
            <v xml:space="preserve"> 3.2</v>
          </cell>
          <cell r="D43" t="str">
            <v xml:space="preserve"> Escavação do canal</v>
          </cell>
          <cell r="E43">
            <v>0</v>
          </cell>
          <cell r="F43">
            <v>0</v>
          </cell>
          <cell r="G43">
            <v>0</v>
          </cell>
        </row>
        <row r="44">
          <cell r="C44" t="str">
            <v xml:space="preserve"> 3.2.1</v>
          </cell>
          <cell r="D44" t="str">
            <v xml:space="preserve"> Escavação e carga de material de 1p categ., com profundidade  de ate 3,0m, c/ emprego de escavadeira hidráulica</v>
          </cell>
          <cell r="E44" t="str">
            <v>m³</v>
          </cell>
          <cell r="F44">
            <v>5.07</v>
          </cell>
          <cell r="G44">
            <v>5.93</v>
          </cell>
        </row>
        <row r="45">
          <cell r="C45" t="str">
            <v xml:space="preserve"> 3.2.2</v>
          </cell>
          <cell r="D45" t="str">
            <v xml:space="preserve"> Escavação e carga de material de 2p categ., com utilização de  compressor e guincho.</v>
          </cell>
          <cell r="E45" t="str">
            <v>m³</v>
          </cell>
          <cell r="F45">
            <v>36.68</v>
          </cell>
          <cell r="G45">
            <v>42.89</v>
          </cell>
        </row>
        <row r="46">
          <cell r="C46" t="str">
            <v>3.2.3</v>
          </cell>
          <cell r="D46" t="str">
            <v xml:space="preserve"> Escavação de material de 3p categoria</v>
          </cell>
          <cell r="E46" t="str">
            <v>m³</v>
          </cell>
          <cell r="F46">
            <v>94.32</v>
          </cell>
          <cell r="G46">
            <v>110.3</v>
          </cell>
        </row>
        <row r="47">
          <cell r="C47" t="str">
            <v>3.2.4</v>
          </cell>
          <cell r="D47" t="str">
            <v xml:space="preserve"> Escavação e carga de solo mole, ate a profundidade de 3,0 m,  com emprego de escavadeira hidráulica</v>
          </cell>
          <cell r="E47" t="str">
            <v>m³</v>
          </cell>
          <cell r="F47">
            <v>6.44</v>
          </cell>
          <cell r="G47">
            <v>7.53</v>
          </cell>
        </row>
        <row r="48">
          <cell r="C48" t="str">
            <v>3.2.5</v>
          </cell>
          <cell r="D48" t="str">
            <v xml:space="preserve"> Carga de material de 1p e 2p categ., quando impossibilitada a  operação conjunta de escavação e carga</v>
          </cell>
          <cell r="E48" t="str">
            <v>m³</v>
          </cell>
          <cell r="F48">
            <v>1.59</v>
          </cell>
          <cell r="G48">
            <v>1.86</v>
          </cell>
        </row>
        <row r="49">
          <cell r="C49" t="str">
            <v xml:space="preserve"> 3.2.6</v>
          </cell>
          <cell r="D49" t="str">
            <v xml:space="preserve"> Carga de material de 3p categoria</v>
          </cell>
          <cell r="E49" t="str">
            <v>m³</v>
          </cell>
          <cell r="F49">
            <v>1.78</v>
          </cell>
          <cell r="G49">
            <v>2.08</v>
          </cell>
        </row>
        <row r="50">
          <cell r="D50">
            <v>0</v>
          </cell>
          <cell r="E50">
            <v>0</v>
          </cell>
          <cell r="F50">
            <v>0</v>
          </cell>
          <cell r="G50">
            <v>0</v>
          </cell>
        </row>
        <row r="51">
          <cell r="C51" t="str">
            <v xml:space="preserve"> 3.2.7</v>
          </cell>
          <cell r="D51" t="str">
            <v xml:space="preserve"> Transporte de material de 1p e 2p categ., resultante de escavação do canal, para distancia de ate 5 Km</v>
          </cell>
          <cell r="E51" t="str">
            <v>m³</v>
          </cell>
          <cell r="F51">
            <v>2.27</v>
          </cell>
          <cell r="G51">
            <v>2.65</v>
          </cell>
        </row>
        <row r="52">
          <cell r="C52" t="str">
            <v>3.2.8</v>
          </cell>
          <cell r="D52" t="str">
            <v xml:space="preserve"> Transporte de material de 1p e 2p categ., resultante de escavação do canal, para distancia superior a 5 Km</v>
          </cell>
          <cell r="E52" t="str">
            <v>m³xKm</v>
          </cell>
          <cell r="F52">
            <v>0.37</v>
          </cell>
          <cell r="G52">
            <v>0.43</v>
          </cell>
        </row>
        <row r="53">
          <cell r="C53" t="str">
            <v>3.2.9</v>
          </cell>
          <cell r="D53" t="str">
            <v xml:space="preserve"> Descarga e espalhamento na área do bota-fora, de material  resultante da escavação do canal</v>
          </cell>
          <cell r="E53" t="str">
            <v>m³</v>
          </cell>
          <cell r="F53">
            <v>0.77</v>
          </cell>
          <cell r="G53">
            <v>0.9</v>
          </cell>
        </row>
        <row r="54">
          <cell r="C54" t="str">
            <v xml:space="preserve"> 3.3</v>
          </cell>
          <cell r="D54" t="str">
            <v xml:space="preserve"> Escavação manual de valas, em material de 1p categ.,   com  profundidade de ate 2,0 m, p/ assentamento de tubos</v>
          </cell>
          <cell r="E54" t="str">
            <v>m³</v>
          </cell>
          <cell r="F54">
            <v>6.12</v>
          </cell>
          <cell r="G54">
            <v>7.16</v>
          </cell>
        </row>
        <row r="55">
          <cell r="C55" t="str">
            <v xml:space="preserve"> 3.4</v>
          </cell>
          <cell r="D55" t="str">
            <v xml:space="preserve"> Escavação mecânica de valas, em material de 1p categ.,   com  profundidade de ate 2,0 m, p/ assentamento de tubos</v>
          </cell>
          <cell r="E55" t="str">
            <v>m³</v>
          </cell>
          <cell r="F55">
            <v>2.11</v>
          </cell>
          <cell r="G55">
            <v>2.4700000000000002</v>
          </cell>
        </row>
        <row r="56">
          <cell r="C56" t="str">
            <v xml:space="preserve"> 3.5</v>
          </cell>
          <cell r="D56" t="str">
            <v xml:space="preserve"> Esgotamento de valas e cavas, c/ utilização de bombas</v>
          </cell>
          <cell r="E56" t="str">
            <v>HpxHr</v>
          </cell>
          <cell r="F56">
            <v>5.86</v>
          </cell>
          <cell r="G56">
            <v>6.85</v>
          </cell>
        </row>
        <row r="57">
          <cell r="C57" t="str">
            <v xml:space="preserve"> 3.6</v>
          </cell>
          <cell r="D57" t="str">
            <v xml:space="preserve"> Aquisição, escavação e carga de material de jazida p/ reaterro de valas e parte do canal</v>
          </cell>
          <cell r="E57" t="str">
            <v>m³</v>
          </cell>
          <cell r="F57">
            <v>4.12</v>
          </cell>
          <cell r="G57">
            <v>4.82</v>
          </cell>
        </row>
        <row r="58">
          <cell r="C58" t="str">
            <v xml:space="preserve"> 3.7</v>
          </cell>
          <cell r="D58" t="str">
            <v xml:space="preserve"> Reaterro de valas, compactado manualmente</v>
          </cell>
          <cell r="E58" t="str">
            <v>m³</v>
          </cell>
          <cell r="F58">
            <v>6.57</v>
          </cell>
          <cell r="G58">
            <v>7.68</v>
          </cell>
        </row>
        <row r="59">
          <cell r="C59" t="str">
            <v xml:space="preserve"> 3.8</v>
          </cell>
          <cell r="D59" t="str">
            <v xml:space="preserve"> Reaterro de valas, compactadas c/ compactador ate 95% PN</v>
          </cell>
          <cell r="E59" t="str">
            <v>m³</v>
          </cell>
          <cell r="F59">
            <v>2.66</v>
          </cell>
          <cell r="G59">
            <v>3.11</v>
          </cell>
        </row>
        <row r="60">
          <cell r="C60" t="str">
            <v xml:space="preserve"> 3.9</v>
          </cell>
          <cell r="D60" t="str">
            <v xml:space="preserve"> Escoramento de valas c/ pranchas de madeira do tipo aberto  para profundidade de ate 2,5 m</v>
          </cell>
          <cell r="E60" t="str">
            <v>m²</v>
          </cell>
          <cell r="F60">
            <v>6.28</v>
          </cell>
          <cell r="G60">
            <v>7.34</v>
          </cell>
        </row>
        <row r="61">
          <cell r="C61" t="str">
            <v xml:space="preserve"> 3.10</v>
          </cell>
          <cell r="D61" t="str">
            <v xml:space="preserve"> Escoramento de valas c/ pranchas de madeira do tipo fechado  para profundidade de ate 2,5 m</v>
          </cell>
          <cell r="E61" t="str">
            <v>m²</v>
          </cell>
          <cell r="F61">
            <v>11.29</v>
          </cell>
          <cell r="G61">
            <v>13.2</v>
          </cell>
        </row>
        <row r="62">
          <cell r="C62" t="str">
            <v xml:space="preserve"> 3.11</v>
          </cell>
          <cell r="D62" t="str">
            <v xml:space="preserve"> Estaca prancha n_x0014_ 5 fornecimento e escavação. estronca,  caixão I-8 longarina I-12</v>
          </cell>
          <cell r="E62" t="str">
            <v>m³</v>
          </cell>
          <cell r="F62">
            <v>74.41</v>
          </cell>
          <cell r="G62">
            <v>87.02</v>
          </cell>
        </row>
        <row r="63">
          <cell r="C63" t="str">
            <v xml:space="preserve"> 3.12</v>
          </cell>
          <cell r="D63" t="str">
            <v xml:space="preserve"> Fornecimento, transporte e assentamento de tubos de concreto  para drenagem</v>
          </cell>
          <cell r="E63">
            <v>0</v>
          </cell>
          <cell r="F63">
            <v>0</v>
          </cell>
          <cell r="G63">
            <v>0</v>
          </cell>
        </row>
        <row r="64">
          <cell r="C64" t="str">
            <v>3.12.1</v>
          </cell>
          <cell r="D64" t="str">
            <v xml:space="preserve"> Tipo diâmetro 300 mm p/ drenos</v>
          </cell>
          <cell r="E64" t="str">
            <v>m</v>
          </cell>
          <cell r="F64">
            <v>30.07</v>
          </cell>
          <cell r="G64">
            <v>35.159999999999997</v>
          </cell>
        </row>
        <row r="65">
          <cell r="C65" t="str">
            <v xml:space="preserve"> 3.12.2</v>
          </cell>
          <cell r="D65" t="str">
            <v xml:space="preserve"> Tipo CA-1 diâmetro 400 mm</v>
          </cell>
          <cell r="E65" t="str">
            <v>m</v>
          </cell>
          <cell r="F65">
            <v>25.67</v>
          </cell>
          <cell r="G65">
            <v>30.02</v>
          </cell>
        </row>
        <row r="66">
          <cell r="C66" t="str">
            <v xml:space="preserve"> 3.12.3</v>
          </cell>
          <cell r="D66" t="str">
            <v xml:space="preserve"> Tipo CA-1 diâmetro 600 mm</v>
          </cell>
          <cell r="E66" t="str">
            <v>m</v>
          </cell>
          <cell r="F66">
            <v>60.34</v>
          </cell>
          <cell r="G66">
            <v>70.56</v>
          </cell>
        </row>
        <row r="67">
          <cell r="C67" t="str">
            <v xml:space="preserve"> 3.12.4</v>
          </cell>
          <cell r="D67" t="str">
            <v xml:space="preserve"> Tipo CA-1 diâmetro 800 mm</v>
          </cell>
          <cell r="E67" t="str">
            <v>m</v>
          </cell>
          <cell r="F67">
            <v>86.35</v>
          </cell>
          <cell r="G67">
            <v>100.98</v>
          </cell>
        </row>
        <row r="68">
          <cell r="C68" t="str">
            <v xml:space="preserve"> 3.12.5</v>
          </cell>
          <cell r="D68" t="str">
            <v xml:space="preserve"> Tipo CA-1 diâmetro 1.000 mm</v>
          </cell>
          <cell r="E68" t="str">
            <v>m</v>
          </cell>
          <cell r="F68">
            <v>105.83</v>
          </cell>
          <cell r="G68">
            <v>123.76</v>
          </cell>
        </row>
        <row r="69">
          <cell r="C69" t="str">
            <v xml:space="preserve"> 3.12.6</v>
          </cell>
          <cell r="D69" t="str">
            <v xml:space="preserve"> Tipo CA-1 diâmetro 1.200 mm</v>
          </cell>
          <cell r="E69" t="str">
            <v>m</v>
          </cell>
          <cell r="F69">
            <v>223.9</v>
          </cell>
          <cell r="G69">
            <v>261.83</v>
          </cell>
        </row>
        <row r="70">
          <cell r="C70" t="str">
            <v xml:space="preserve"> 3.12.7</v>
          </cell>
          <cell r="D70" t="str">
            <v xml:space="preserve"> Tipo CA-1 diâmetro 1.500 mm</v>
          </cell>
          <cell r="E70" t="str">
            <v>m</v>
          </cell>
          <cell r="F70">
            <v>277.86</v>
          </cell>
          <cell r="G70">
            <v>324.93</v>
          </cell>
        </row>
        <row r="71">
          <cell r="C71" t="str">
            <v xml:space="preserve"> 3.13</v>
          </cell>
          <cell r="D71" t="str">
            <v xml:space="preserve"> Poço de Visita parte fixa c/ 1,0 m de altura, em alvenaria  de tijolos, para rede</v>
          </cell>
          <cell r="E71">
            <v>0</v>
          </cell>
          <cell r="F71">
            <v>0</v>
          </cell>
          <cell r="G71">
            <v>0</v>
          </cell>
        </row>
        <row r="72">
          <cell r="C72" t="str">
            <v xml:space="preserve"> 3.13.1</v>
          </cell>
          <cell r="D72" t="str">
            <v xml:space="preserve"> De diâmetro 600 mm</v>
          </cell>
          <cell r="E72" t="str">
            <v>Un</v>
          </cell>
          <cell r="F72">
            <v>288.3</v>
          </cell>
          <cell r="G72">
            <v>337.14</v>
          </cell>
        </row>
        <row r="73">
          <cell r="C73" t="str">
            <v xml:space="preserve"> 3.13.2</v>
          </cell>
          <cell r="D73" t="str">
            <v xml:space="preserve"> De diâmetro 800 mm</v>
          </cell>
          <cell r="E73" t="str">
            <v>Un</v>
          </cell>
          <cell r="F73">
            <v>598.83000000000004</v>
          </cell>
          <cell r="G73">
            <v>700.27</v>
          </cell>
        </row>
        <row r="74">
          <cell r="C74" t="str">
            <v xml:space="preserve"> 3.13.3</v>
          </cell>
          <cell r="D74" t="str">
            <v xml:space="preserve"> De diâmetro 1.000 mm</v>
          </cell>
          <cell r="E74" t="str">
            <v>Un</v>
          </cell>
          <cell r="F74">
            <v>705.42</v>
          </cell>
          <cell r="G74">
            <v>824.92</v>
          </cell>
        </row>
        <row r="75">
          <cell r="C75" t="str">
            <v xml:space="preserve"> 3.13.4</v>
          </cell>
          <cell r="D75" t="str">
            <v xml:space="preserve"> De diâmetro 1.200 mm</v>
          </cell>
          <cell r="E75" t="str">
            <v>Un</v>
          </cell>
          <cell r="F75">
            <v>938.76</v>
          </cell>
          <cell r="G75">
            <v>1097.79</v>
          </cell>
        </row>
        <row r="76">
          <cell r="C76" t="str">
            <v xml:space="preserve"> 3.13.5</v>
          </cell>
          <cell r="D76" t="str">
            <v xml:space="preserve"> De diâmetro 1.500 mm</v>
          </cell>
          <cell r="E76" t="str">
            <v>Un</v>
          </cell>
          <cell r="F76">
            <v>1173.6099999999999</v>
          </cell>
          <cell r="G76">
            <v>1372.42</v>
          </cell>
        </row>
        <row r="77">
          <cell r="C77" t="str">
            <v xml:space="preserve"> 3.14</v>
          </cell>
          <cell r="D77" t="str">
            <v xml:space="preserve"> Acréscimo na altura de PV para rede</v>
          </cell>
          <cell r="E77">
            <v>0</v>
          </cell>
          <cell r="F77">
            <v>0</v>
          </cell>
          <cell r="G77">
            <v>0</v>
          </cell>
        </row>
        <row r="78">
          <cell r="C78" t="str">
            <v xml:space="preserve"> 3.14.1</v>
          </cell>
          <cell r="D78" t="str">
            <v xml:space="preserve"> De diâmetro 600 mm</v>
          </cell>
          <cell r="E78" t="str">
            <v>m</v>
          </cell>
          <cell r="F78">
            <v>102.08</v>
          </cell>
          <cell r="G78">
            <v>119.37</v>
          </cell>
        </row>
        <row r="79">
          <cell r="C79" t="str">
            <v xml:space="preserve"> 3.14.2</v>
          </cell>
          <cell r="D79" t="str">
            <v xml:space="preserve"> De diâmetro 800 mm</v>
          </cell>
          <cell r="E79" t="str">
            <v>m</v>
          </cell>
          <cell r="F79">
            <v>211.54</v>
          </cell>
          <cell r="G79">
            <v>247.37</v>
          </cell>
        </row>
        <row r="80">
          <cell r="C80" t="str">
            <v xml:space="preserve"> 3.14.3</v>
          </cell>
          <cell r="D80" t="str">
            <v xml:space="preserve"> De diâmetro 1.000 mm</v>
          </cell>
          <cell r="E80" t="str">
            <v>m</v>
          </cell>
          <cell r="F80">
            <v>235.62</v>
          </cell>
          <cell r="G80">
            <v>275.52999999999997</v>
          </cell>
        </row>
        <row r="81">
          <cell r="C81" t="str">
            <v xml:space="preserve"> 3.14.4</v>
          </cell>
          <cell r="D81" t="str">
            <v xml:space="preserve"> De diâmetro 1.200 mm</v>
          </cell>
          <cell r="E81" t="str">
            <v>m</v>
          </cell>
          <cell r="F81">
            <v>333.19</v>
          </cell>
          <cell r="G81">
            <v>389.63</v>
          </cell>
        </row>
        <row r="82">
          <cell r="C82" t="str">
            <v xml:space="preserve"> 3.14.5</v>
          </cell>
          <cell r="D82" t="str">
            <v xml:space="preserve"> De diâmetro 1.500 mm</v>
          </cell>
          <cell r="E82" t="str">
            <v>m</v>
          </cell>
          <cell r="F82">
            <v>386.86</v>
          </cell>
          <cell r="G82">
            <v>452.39</v>
          </cell>
        </row>
        <row r="83">
          <cell r="C83" t="str">
            <v xml:space="preserve"> 3.15</v>
          </cell>
          <cell r="D83" t="str">
            <v xml:space="preserve"> Chaminé para poço de visita, inclusive tampão modelo DER-Mu</v>
          </cell>
          <cell r="E83" t="str">
            <v>m</v>
          </cell>
          <cell r="F83">
            <v>159.19999999999999</v>
          </cell>
          <cell r="G83">
            <v>186.17</v>
          </cell>
        </row>
        <row r="84">
          <cell r="C84" t="str">
            <v xml:space="preserve"> 3.16</v>
          </cell>
          <cell r="D84" t="str">
            <v xml:space="preserve"> Lastro de brita</v>
          </cell>
          <cell r="E84" t="str">
            <v>m³</v>
          </cell>
          <cell r="F84">
            <v>29.88</v>
          </cell>
          <cell r="G84">
            <v>34.94</v>
          </cell>
        </row>
        <row r="85">
          <cell r="C85" t="str">
            <v xml:space="preserve"> 3.17</v>
          </cell>
          <cell r="D85" t="str">
            <v xml:space="preserve"> Fornecimento e execução de muros de contenção em  gabiões no canal e encostas</v>
          </cell>
          <cell r="E85" t="str">
            <v>m³</v>
          </cell>
          <cell r="F85">
            <v>142.63999999999999</v>
          </cell>
          <cell r="G85">
            <v>166.8</v>
          </cell>
        </row>
        <row r="86">
          <cell r="C86" t="str">
            <v xml:space="preserve"> 3.18</v>
          </cell>
          <cell r="D86" t="str">
            <v xml:space="preserve"> Meio-fio de concreto moldado no local padrão DER-Mu</v>
          </cell>
          <cell r="E86" t="str">
            <v>m</v>
          </cell>
          <cell r="F86">
            <v>5.9</v>
          </cell>
          <cell r="G86">
            <v>6.9</v>
          </cell>
        </row>
        <row r="87">
          <cell r="C87" t="str">
            <v xml:space="preserve"> 3.19</v>
          </cell>
          <cell r="D87" t="str">
            <v xml:space="preserve"> Meio-fio e sarjeta de concreto moldado no local padrão DER-Mu</v>
          </cell>
          <cell r="E87" t="str">
            <v>m</v>
          </cell>
          <cell r="F87">
            <v>13.92</v>
          </cell>
          <cell r="G87">
            <v>16.28</v>
          </cell>
        </row>
        <row r="88">
          <cell r="C88" t="str">
            <v xml:space="preserve"> 3.20</v>
          </cell>
          <cell r="D88" t="str">
            <v xml:space="preserve"> Boca de lobo em concreto pre-moldado, modelo DER-Mu</v>
          </cell>
          <cell r="E88" t="str">
            <v>m</v>
          </cell>
          <cell r="F88">
            <v>150.63</v>
          </cell>
          <cell r="G88">
            <v>176.15</v>
          </cell>
        </row>
        <row r="89">
          <cell r="C89" t="str">
            <v xml:space="preserve"> 3.21</v>
          </cell>
          <cell r="D89" t="str">
            <v xml:space="preserve"> Meia-cana diâmetro 400 mm, p/ drenagem superficial,  instalação e fornecimento</v>
          </cell>
          <cell r="E89" t="str">
            <v>m</v>
          </cell>
          <cell r="F89">
            <v>24.11</v>
          </cell>
          <cell r="G89">
            <v>28.19</v>
          </cell>
        </row>
        <row r="90">
          <cell r="D90" t="str">
            <v xml:space="preserve"> TOTAL DO ITEM 3</v>
          </cell>
          <cell r="F90" t="str">
            <v>R$</v>
          </cell>
          <cell r="G90" t="str">
            <v>R$</v>
          </cell>
        </row>
        <row r="91">
          <cell r="D91">
            <v>0</v>
          </cell>
          <cell r="E91">
            <v>0</v>
          </cell>
          <cell r="F91">
            <v>0</v>
          </cell>
          <cell r="G91">
            <v>0</v>
          </cell>
        </row>
        <row r="92">
          <cell r="C92" t="str">
            <v xml:space="preserve"> 4</v>
          </cell>
          <cell r="D92" t="str">
            <v xml:space="preserve"> OBRAS DE ARTE ESPECIAIS</v>
          </cell>
          <cell r="E92">
            <v>0</v>
          </cell>
          <cell r="F92">
            <v>0</v>
          </cell>
          <cell r="G92">
            <v>0</v>
          </cell>
        </row>
        <row r="93">
          <cell r="C93" t="str">
            <v xml:space="preserve"> 4.1</v>
          </cell>
          <cell r="D93" t="str">
            <v xml:space="preserve"> Bueiros celulares</v>
          </cell>
          <cell r="E93" t="str">
            <v>VB</v>
          </cell>
        </row>
        <row r="94">
          <cell r="C94" t="str">
            <v xml:space="preserve"> 4.2</v>
          </cell>
          <cell r="D94" t="str">
            <v xml:space="preserve"> Passarelas em concreto armado</v>
          </cell>
          <cell r="E94" t="str">
            <v>VB</v>
          </cell>
        </row>
        <row r="95">
          <cell r="C95" t="str">
            <v xml:space="preserve"> 4.3</v>
          </cell>
          <cell r="D95" t="str">
            <v xml:space="preserve"> Cortinas de contenção em concreto armado</v>
          </cell>
          <cell r="E95" t="str">
            <v>VB</v>
          </cell>
        </row>
        <row r="96">
          <cell r="C96" t="str">
            <v xml:space="preserve"> 4.4</v>
          </cell>
          <cell r="D96" t="str">
            <v xml:space="preserve"> Ponte</v>
          </cell>
          <cell r="E96" t="str">
            <v>m²</v>
          </cell>
        </row>
        <row r="97">
          <cell r="C97" t="str">
            <v xml:space="preserve"> 4.4.1</v>
          </cell>
          <cell r="D97" t="str">
            <v xml:space="preserve"> Ferragem depositada</v>
          </cell>
          <cell r="E97" t="str">
            <v>Kg</v>
          </cell>
          <cell r="F97">
            <v>1.7</v>
          </cell>
          <cell r="G97">
            <v>1.99</v>
          </cell>
        </row>
        <row r="98">
          <cell r="C98" t="str">
            <v xml:space="preserve"> 4.4.2</v>
          </cell>
          <cell r="D98" t="str">
            <v xml:space="preserve"> Infra-estrutura</v>
          </cell>
          <cell r="E98">
            <v>0</v>
          </cell>
          <cell r="F98">
            <v>0</v>
          </cell>
          <cell r="G98">
            <v>0</v>
          </cell>
        </row>
        <row r="99">
          <cell r="C99" t="str">
            <v xml:space="preserve"> 4.4.2.1</v>
          </cell>
          <cell r="D99" t="str">
            <v xml:space="preserve"> Tubulão a céu aberto</v>
          </cell>
          <cell r="E99">
            <v>0</v>
          </cell>
          <cell r="F99">
            <v>0</v>
          </cell>
          <cell r="G99">
            <v>0</v>
          </cell>
        </row>
        <row r="100">
          <cell r="D100" t="str">
            <v xml:space="preserve"> - Escavação em mat. de 1a. categoria</v>
          </cell>
          <cell r="E100" t="str">
            <v>m³</v>
          </cell>
          <cell r="F100">
            <v>93.96</v>
          </cell>
          <cell r="G100">
            <v>109.88</v>
          </cell>
        </row>
        <row r="101">
          <cell r="C101" t="str">
            <v/>
          </cell>
          <cell r="D101" t="str">
            <v xml:space="preserve"> - Escavação em mat. de 2a. categoria</v>
          </cell>
          <cell r="E101" t="str">
            <v>m³</v>
          </cell>
          <cell r="F101">
            <v>125.72</v>
          </cell>
          <cell r="G101">
            <v>147.02000000000001</v>
          </cell>
        </row>
        <row r="102">
          <cell r="C102" t="str">
            <v/>
          </cell>
          <cell r="D102" t="str">
            <v xml:space="preserve"> - Alargamento de base em mat.  de 2a. categoria</v>
          </cell>
          <cell r="E102" t="str">
            <v>m³</v>
          </cell>
          <cell r="F102">
            <v>251.45</v>
          </cell>
          <cell r="G102">
            <v>294.05</v>
          </cell>
        </row>
        <row r="103">
          <cell r="C103" t="str">
            <v/>
          </cell>
          <cell r="D103" t="str">
            <v xml:space="preserve"> - Escavação em mat. de 3a. categoria</v>
          </cell>
          <cell r="E103" t="str">
            <v>m³</v>
          </cell>
          <cell r="F103">
            <v>183.24</v>
          </cell>
          <cell r="G103">
            <v>214.28</v>
          </cell>
        </row>
        <row r="104">
          <cell r="C104" t="str">
            <v/>
          </cell>
          <cell r="D104" t="str">
            <v xml:space="preserve"> - Alargamento de base em mat.  de 3a. categoria</v>
          </cell>
          <cell r="E104" t="str">
            <v>m³</v>
          </cell>
          <cell r="F104">
            <v>549.70000000000005</v>
          </cell>
          <cell r="G104">
            <v>642.82000000000005</v>
          </cell>
        </row>
        <row r="105">
          <cell r="C105" t="str">
            <v xml:space="preserve"> 4.4..2.2</v>
          </cell>
          <cell r="D105" t="str">
            <v xml:space="preserve"> Tubulão a ar comprimido</v>
          </cell>
          <cell r="E105">
            <v>0</v>
          </cell>
          <cell r="G105">
            <v>0</v>
          </cell>
        </row>
        <row r="106">
          <cell r="C106" t="str">
            <v/>
          </cell>
          <cell r="D106" t="str">
            <v xml:space="preserve"> - Escavação em mat. de 1a. categoria</v>
          </cell>
          <cell r="E106" t="str">
            <v>m³</v>
          </cell>
          <cell r="F106">
            <v>384.94</v>
          </cell>
          <cell r="G106">
            <v>450.15</v>
          </cell>
        </row>
        <row r="107">
          <cell r="C107" t="str">
            <v/>
          </cell>
          <cell r="D107" t="str">
            <v xml:space="preserve"> - Alargamento de base em mat.  de 1a. categoria</v>
          </cell>
          <cell r="E107" t="str">
            <v>m³</v>
          </cell>
          <cell r="F107">
            <v>769.89</v>
          </cell>
          <cell r="G107">
            <v>900.31</v>
          </cell>
        </row>
        <row r="108">
          <cell r="C108" t="str">
            <v/>
          </cell>
          <cell r="D108" t="str">
            <v xml:space="preserve"> - Escavação em mat. de 2a. categoria</v>
          </cell>
          <cell r="E108" t="str">
            <v>m³</v>
          </cell>
          <cell r="F108">
            <v>513.26</v>
          </cell>
          <cell r="G108">
            <v>600.21</v>
          </cell>
        </row>
        <row r="109">
          <cell r="C109" t="str">
            <v/>
          </cell>
          <cell r="D109" t="str">
            <v xml:space="preserve"> - Alargamento de base em mat.  de 2a. categoria</v>
          </cell>
          <cell r="E109" t="str">
            <v>m³</v>
          </cell>
          <cell r="F109">
            <v>1026.52</v>
          </cell>
          <cell r="G109">
            <v>1200.4100000000001</v>
          </cell>
        </row>
        <row r="110">
          <cell r="C110" t="str">
            <v/>
          </cell>
          <cell r="D110" t="str">
            <v xml:space="preserve"> - Escavação em mat. de 3a. categoria</v>
          </cell>
          <cell r="E110" t="str">
            <v>m³</v>
          </cell>
          <cell r="F110">
            <v>668.22</v>
          </cell>
          <cell r="G110">
            <v>781.42</v>
          </cell>
        </row>
        <row r="111">
          <cell r="C111" t="str">
            <v/>
          </cell>
          <cell r="D111" t="str">
            <v xml:space="preserve"> - Alargamento da base em rocha</v>
          </cell>
          <cell r="E111" t="str">
            <v>m³</v>
          </cell>
          <cell r="F111">
            <v>2004.66</v>
          </cell>
          <cell r="G111">
            <v>2344.25</v>
          </cell>
        </row>
        <row r="112">
          <cell r="C112" t="str">
            <v xml:space="preserve"> 4.4.2.3</v>
          </cell>
          <cell r="D112" t="str">
            <v xml:space="preserve"> Estaca Raiz</v>
          </cell>
          <cell r="E112">
            <v>0</v>
          </cell>
          <cell r="F112">
            <v>0</v>
          </cell>
          <cell r="G112">
            <v>0</v>
          </cell>
        </row>
        <row r="113">
          <cell r="C113" t="str">
            <v/>
          </cell>
          <cell r="D113" t="str">
            <v xml:space="preserve"> - Perfuração de Estaca Raiz em solo comum, s/ forn. de mat.</v>
          </cell>
          <cell r="E113" t="str">
            <v>m</v>
          </cell>
          <cell r="F113">
            <v>121.83</v>
          </cell>
          <cell r="G113">
            <v>142.47</v>
          </cell>
        </row>
        <row r="114">
          <cell r="C114" t="str">
            <v/>
          </cell>
          <cell r="D114" t="str">
            <v xml:space="preserve"> - Perfuração de Estaca Raiz em solo rochoso, s/forn. de mat.</v>
          </cell>
          <cell r="E114" t="str">
            <v>m</v>
          </cell>
          <cell r="F114">
            <v>862.06</v>
          </cell>
          <cell r="G114">
            <v>1008.09</v>
          </cell>
        </row>
        <row r="115">
          <cell r="C115" t="str">
            <v/>
          </cell>
          <cell r="D115" t="str">
            <v xml:space="preserve"> - Prova de Carga em Estaca Raiz a Tração</v>
          </cell>
          <cell r="E115" t="str">
            <v>un</v>
          </cell>
          <cell r="F115">
            <v>14034.18</v>
          </cell>
          <cell r="G115">
            <v>16411.57</v>
          </cell>
        </row>
        <row r="116">
          <cell r="C116" t="str">
            <v/>
          </cell>
          <cell r="D116" t="str">
            <v xml:space="preserve"> - Prova de Carga em Estaca Raiz a Compresso</v>
          </cell>
          <cell r="E116" t="str">
            <v>un</v>
          </cell>
          <cell r="F116">
            <v>15634.69</v>
          </cell>
          <cell r="G116">
            <v>18283.21</v>
          </cell>
        </row>
        <row r="117">
          <cell r="C117" t="str">
            <v/>
          </cell>
          <cell r="D117" t="str">
            <v xml:space="preserve"> - Arrazamento de Estaca Raiz</v>
          </cell>
          <cell r="E117" t="str">
            <v>m</v>
          </cell>
          <cell r="F117">
            <v>12.89</v>
          </cell>
          <cell r="G117">
            <v>15.07</v>
          </cell>
        </row>
        <row r="118">
          <cell r="C118" t="str">
            <v xml:space="preserve"> 4.4.2.4</v>
          </cell>
          <cell r="D118" t="str">
            <v xml:space="preserve"> Forma</v>
          </cell>
          <cell r="E118" t="str">
            <v>m²</v>
          </cell>
          <cell r="F118">
            <v>35.75</v>
          </cell>
          <cell r="G118">
            <v>41.81</v>
          </cell>
        </row>
        <row r="119">
          <cell r="C119" t="str">
            <v xml:space="preserve"> 4.4.2.5</v>
          </cell>
          <cell r="D119" t="str">
            <v xml:space="preserve"> Ferragem CA-50</v>
          </cell>
          <cell r="E119" t="str">
            <v>kg</v>
          </cell>
          <cell r="F119">
            <v>0.51</v>
          </cell>
          <cell r="G119">
            <v>0.6</v>
          </cell>
        </row>
        <row r="120">
          <cell r="C120" t="str">
            <v xml:space="preserve"> 4.4.2.6</v>
          </cell>
          <cell r="D120" t="str">
            <v xml:space="preserve"> Concreto FCK 15MPa</v>
          </cell>
          <cell r="E120" t="str">
            <v>m³</v>
          </cell>
          <cell r="F120">
            <v>208.56</v>
          </cell>
          <cell r="G120">
            <v>243.89</v>
          </cell>
        </row>
        <row r="121">
          <cell r="C121" t="str">
            <v xml:space="preserve"> 4.4.2.7</v>
          </cell>
          <cell r="D121" t="str">
            <v xml:space="preserve"> Cravação de Estaca Trilho Inclusive fornecimento</v>
          </cell>
          <cell r="E121" t="str">
            <v>m</v>
          </cell>
          <cell r="F121">
            <v>216.64</v>
          </cell>
          <cell r="G121">
            <v>253.34</v>
          </cell>
        </row>
        <row r="122">
          <cell r="C122" t="str">
            <v xml:space="preserve"> 4.4.2.8</v>
          </cell>
          <cell r="D122" t="str">
            <v xml:space="preserve"> Soleira de nivelamento para Terra Armada</v>
          </cell>
          <cell r="E122" t="str">
            <v>m³</v>
          </cell>
          <cell r="F122">
            <v>285.83999999999997</v>
          </cell>
          <cell r="G122">
            <v>334.26</v>
          </cell>
        </row>
        <row r="123">
          <cell r="C123" t="str">
            <v xml:space="preserve"> 4.4.2.9</v>
          </cell>
          <cell r="D123" t="str">
            <v xml:space="preserve"> Terra Armada  aterro até 6.00m de altura</v>
          </cell>
          <cell r="E123" t="str">
            <v>m²</v>
          </cell>
          <cell r="F123">
            <v>240.3</v>
          </cell>
          <cell r="G123">
            <v>281.01</v>
          </cell>
        </row>
        <row r="124">
          <cell r="C124" t="str">
            <v xml:space="preserve"> 4.4.2.9</v>
          </cell>
          <cell r="D124" t="str">
            <v xml:space="preserve"> Terra Armada aterro de 6.00m a 9.00m de altura</v>
          </cell>
          <cell r="E124" t="str">
            <v>m²</v>
          </cell>
          <cell r="F124">
            <v>261.98</v>
          </cell>
          <cell r="G124">
            <v>306.36</v>
          </cell>
        </row>
        <row r="125">
          <cell r="C125" t="str">
            <v xml:space="preserve"> 4.4.3</v>
          </cell>
          <cell r="D125" t="str">
            <v xml:space="preserve"> Mesoestrutura</v>
          </cell>
          <cell r="E125">
            <v>0</v>
          </cell>
          <cell r="G125">
            <v>0</v>
          </cell>
        </row>
        <row r="126">
          <cell r="C126" t="str">
            <v xml:space="preserve"> 4.4.3.1</v>
          </cell>
          <cell r="D126" t="str">
            <v xml:space="preserve"> Forma</v>
          </cell>
          <cell r="E126" t="str">
            <v>m²</v>
          </cell>
          <cell r="F126">
            <v>35.75</v>
          </cell>
          <cell r="G126">
            <v>41.81</v>
          </cell>
        </row>
        <row r="127">
          <cell r="C127" t="str">
            <v xml:space="preserve"> 4.4.3.2</v>
          </cell>
          <cell r="D127" t="str">
            <v xml:space="preserve"> Ferragem CA-50</v>
          </cell>
          <cell r="E127" t="str">
            <v>kg</v>
          </cell>
          <cell r="F127">
            <v>0.51</v>
          </cell>
          <cell r="G127">
            <v>0.6</v>
          </cell>
        </row>
        <row r="128">
          <cell r="C128" t="str">
            <v xml:space="preserve"> 4.4.3.3</v>
          </cell>
          <cell r="D128" t="str">
            <v xml:space="preserve"> Concreto FCK 15MPa</v>
          </cell>
          <cell r="E128" t="str">
            <v>m³</v>
          </cell>
          <cell r="F128">
            <v>208.56</v>
          </cell>
          <cell r="G128">
            <v>243.89</v>
          </cell>
        </row>
        <row r="129">
          <cell r="C129" t="str">
            <v xml:space="preserve"> 4.4.3.4</v>
          </cell>
          <cell r="D129" t="str">
            <v xml:space="preserve"> Escoramento convencional</v>
          </cell>
          <cell r="E129" t="str">
            <v>m³</v>
          </cell>
          <cell r="F129">
            <v>25.6</v>
          </cell>
          <cell r="G129">
            <v>29.94</v>
          </cell>
        </row>
        <row r="130">
          <cell r="C130" t="str">
            <v xml:space="preserve"> 4.4.3.5</v>
          </cell>
          <cell r="D130" t="str">
            <v xml:space="preserve"> Cordoalha de aço CP - 190 RB Ø 15.2 inclusive fornecimento</v>
          </cell>
          <cell r="E130" t="str">
            <v>Kg</v>
          </cell>
          <cell r="F130">
            <v>11.68</v>
          </cell>
          <cell r="G130">
            <v>13.66</v>
          </cell>
        </row>
        <row r="131">
          <cell r="C131" t="str">
            <v xml:space="preserve"> 4.4.4</v>
          </cell>
          <cell r="D131" t="str">
            <v xml:space="preserve"> Superestrutura</v>
          </cell>
          <cell r="E131">
            <v>0</v>
          </cell>
          <cell r="F131">
            <v>0</v>
          </cell>
          <cell r="G131">
            <v>0</v>
          </cell>
        </row>
        <row r="132">
          <cell r="C132" t="str">
            <v xml:space="preserve"> 4.4.4.1</v>
          </cell>
          <cell r="D132" t="str">
            <v xml:space="preserve"> Forma</v>
          </cell>
          <cell r="E132" t="str">
            <v>m²</v>
          </cell>
          <cell r="F132">
            <v>35.75</v>
          </cell>
          <cell r="G132">
            <v>41.81</v>
          </cell>
        </row>
        <row r="133">
          <cell r="C133" t="str">
            <v xml:space="preserve"> 4.4.4.2</v>
          </cell>
          <cell r="D133" t="str">
            <v xml:space="preserve"> Ferragem CA-50</v>
          </cell>
          <cell r="E133" t="str">
            <v>kg</v>
          </cell>
          <cell r="F133">
            <v>0.51</v>
          </cell>
          <cell r="G133">
            <v>0.6</v>
          </cell>
        </row>
        <row r="134">
          <cell r="C134" t="str">
            <v xml:space="preserve"> 4.4.4.3</v>
          </cell>
          <cell r="D134" t="str">
            <v xml:space="preserve"> Concreto FCK 18MPa</v>
          </cell>
          <cell r="E134" t="str">
            <v>m³</v>
          </cell>
          <cell r="F134">
            <v>227.72</v>
          </cell>
          <cell r="G134">
            <v>266.3</v>
          </cell>
        </row>
        <row r="135">
          <cell r="C135" t="str">
            <v xml:space="preserve"> 4.4.4.4</v>
          </cell>
          <cell r="D135" t="str">
            <v xml:space="preserve"> Concreto FCK 20MPa</v>
          </cell>
          <cell r="E135" t="str">
            <v>m³</v>
          </cell>
          <cell r="F135">
            <v>256.05</v>
          </cell>
          <cell r="G135">
            <v>299.42</v>
          </cell>
        </row>
        <row r="136">
          <cell r="C136" t="str">
            <v xml:space="preserve"> 4.4.4.5</v>
          </cell>
          <cell r="D136" t="str">
            <v xml:space="preserve"> Concreto FCK 25MPa</v>
          </cell>
          <cell r="E136" t="str">
            <v>m³</v>
          </cell>
          <cell r="F136">
            <v>265.87</v>
          </cell>
          <cell r="G136">
            <v>310.91000000000003</v>
          </cell>
        </row>
        <row r="137">
          <cell r="C137" t="str">
            <v xml:space="preserve"> 4.4.4.6</v>
          </cell>
          <cell r="D137" t="str">
            <v xml:space="preserve"> Concreto FCK 30MPa</v>
          </cell>
          <cell r="E137" t="str">
            <v>m³</v>
          </cell>
          <cell r="F137">
            <v>276.56</v>
          </cell>
          <cell r="G137">
            <v>323.41000000000003</v>
          </cell>
        </row>
        <row r="138">
          <cell r="C138" t="str">
            <v xml:space="preserve"> 4.4.4.7</v>
          </cell>
          <cell r="D138" t="str">
            <v xml:space="preserve"> Concreto FCK 35MPa</v>
          </cell>
          <cell r="E138" t="str">
            <v>m³</v>
          </cell>
          <cell r="F138">
            <v>287.68</v>
          </cell>
          <cell r="G138">
            <v>336.41</v>
          </cell>
        </row>
        <row r="139">
          <cell r="C139" t="str">
            <v/>
          </cell>
          <cell r="D139" t="str">
            <v xml:space="preserve"> TOTAL DO ITEM 4</v>
          </cell>
          <cell r="F139" t="str">
            <v>R$</v>
          </cell>
          <cell r="G139" t="str">
            <v>R$</v>
          </cell>
        </row>
        <row r="140">
          <cell r="C140" t="str">
            <v xml:space="preserve"> 5</v>
          </cell>
          <cell r="D140" t="str">
            <v>SERVIÇOS DIVERSOS</v>
          </cell>
          <cell r="E140">
            <v>0</v>
          </cell>
          <cell r="F140">
            <v>0</v>
          </cell>
          <cell r="G140">
            <v>0</v>
          </cell>
        </row>
        <row r="141">
          <cell r="C141" t="str">
            <v xml:space="preserve"> 5.1</v>
          </cell>
          <cell r="D141" t="str">
            <v xml:space="preserve"> Demolição de estrutura de concreto armado</v>
          </cell>
          <cell r="E141" t="str">
            <v>VB (%)</v>
          </cell>
          <cell r="F141">
            <v>67144.37</v>
          </cell>
          <cell r="G141">
            <v>78518.63</v>
          </cell>
        </row>
        <row r="142">
          <cell r="C142" t="str">
            <v xml:space="preserve"> 5.2</v>
          </cell>
          <cell r="D142" t="str">
            <v xml:space="preserve"> Remoção de meio-fio de concreto</v>
          </cell>
          <cell r="E142" t="str">
            <v>m</v>
          </cell>
          <cell r="F142">
            <v>1.62</v>
          </cell>
          <cell r="G142">
            <v>1.89</v>
          </cell>
        </row>
        <row r="143">
          <cell r="C143" t="str">
            <v xml:space="preserve"> 5.3</v>
          </cell>
          <cell r="D143" t="str">
            <v xml:space="preserve"> Reposição de meio-fio de concreto</v>
          </cell>
          <cell r="E143" t="str">
            <v>m</v>
          </cell>
          <cell r="F143">
            <v>3.39</v>
          </cell>
          <cell r="G143">
            <v>3.96</v>
          </cell>
        </row>
        <row r="144">
          <cell r="C144" t="str">
            <v xml:space="preserve"> 5.4</v>
          </cell>
          <cell r="D144" t="str">
            <v xml:space="preserve"> Demolição de pavimentação em asfalto</v>
          </cell>
          <cell r="E144" t="str">
            <v>m²</v>
          </cell>
          <cell r="F144">
            <v>4.1900000000000004</v>
          </cell>
          <cell r="G144">
            <v>4.9000000000000004</v>
          </cell>
        </row>
        <row r="145">
          <cell r="C145" t="str">
            <v xml:space="preserve"> 5.5</v>
          </cell>
          <cell r="D145" t="str">
            <v xml:space="preserve"> Sinalização, proteção de valas, cavas e cercas</v>
          </cell>
          <cell r="E145" t="str">
            <v>VB (%)</v>
          </cell>
          <cell r="F145">
            <v>86169.78</v>
          </cell>
          <cell r="G145">
            <v>100766.94</v>
          </cell>
        </row>
        <row r="146">
          <cell r="C146" t="str">
            <v xml:space="preserve"> 5.6</v>
          </cell>
          <cell r="D146" t="str">
            <v xml:space="preserve"> Desmobilização geral de instalação, equipamentos, pessoal e  limpeza da área ou serviço</v>
          </cell>
          <cell r="E146" t="str">
            <v>VB (%)</v>
          </cell>
          <cell r="F146">
            <v>348406.67</v>
          </cell>
          <cell r="G146">
            <v>407426.76</v>
          </cell>
        </row>
        <row r="147">
          <cell r="C147" t="str">
            <v xml:space="preserve"> 5.7</v>
          </cell>
          <cell r="D147" t="str">
            <v xml:space="preserve"> Fornecimento e Instalação de Manta de Bidim</v>
          </cell>
          <cell r="E147" t="str">
            <v>m²</v>
          </cell>
          <cell r="F147">
            <v>3.87</v>
          </cell>
          <cell r="G147">
            <v>4.53</v>
          </cell>
        </row>
        <row r="148">
          <cell r="C148" t="str">
            <v xml:space="preserve"> 5.8</v>
          </cell>
          <cell r="D148" t="str">
            <v xml:space="preserve"> Alvenaria de Pedra e Argamassada</v>
          </cell>
          <cell r="E148" t="str">
            <v>m³</v>
          </cell>
          <cell r="F148">
            <v>68.569999999999993</v>
          </cell>
          <cell r="G148">
            <v>80.19</v>
          </cell>
        </row>
        <row r="149">
          <cell r="C149" t="str">
            <v/>
          </cell>
          <cell r="D149" t="str">
            <v xml:space="preserve"> TOTAL DO ITEM 5</v>
          </cell>
          <cell r="F149" t="str">
            <v>R$</v>
          </cell>
          <cell r="G149" t="str">
            <v>R$</v>
          </cell>
        </row>
        <row r="150">
          <cell r="C150" t="str">
            <v/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</row>
        <row r="151">
          <cell r="C151" t="str">
            <v xml:space="preserve"> 6</v>
          </cell>
          <cell r="D151" t="str">
            <v xml:space="preserve"> OBRAS COMPLEMENTARES</v>
          </cell>
          <cell r="E151">
            <v>0</v>
          </cell>
          <cell r="F151">
            <v>0</v>
          </cell>
          <cell r="G151">
            <v>0</v>
          </cell>
        </row>
        <row r="152">
          <cell r="C152" t="str">
            <v xml:space="preserve"> 6.1</v>
          </cell>
          <cell r="D152" t="str">
            <v xml:space="preserve"> Passeios em concreto simples</v>
          </cell>
          <cell r="E152" t="str">
            <v>VB (%)</v>
          </cell>
          <cell r="F152">
            <v>871480</v>
          </cell>
          <cell r="G152">
            <v>1019108.71</v>
          </cell>
        </row>
        <row r="153">
          <cell r="C153" t="str">
            <v xml:space="preserve"> 6.2</v>
          </cell>
          <cell r="D153" t="str">
            <v xml:space="preserve"> Revestimento com grama</v>
          </cell>
          <cell r="E153" t="str">
            <v>VB (%)</v>
          </cell>
          <cell r="F153">
            <v>450765.5</v>
          </cell>
          <cell r="G153">
            <v>527125.18000000005</v>
          </cell>
        </row>
        <row r="154">
          <cell r="C154" t="str">
            <v xml:space="preserve"> 6.3</v>
          </cell>
          <cell r="D154" t="str">
            <v xml:space="preserve"> Plantio de mudas</v>
          </cell>
          <cell r="E154" t="str">
            <v>VB (%)</v>
          </cell>
          <cell r="F154">
            <v>150255.18</v>
          </cell>
          <cell r="G154">
            <v>175708.41</v>
          </cell>
        </row>
        <row r="155">
          <cell r="C155" t="str">
            <v xml:space="preserve"> 6.4</v>
          </cell>
          <cell r="D155" t="str">
            <v xml:space="preserve"> Defensas metálicas</v>
          </cell>
          <cell r="E155" t="str">
            <v>VB (%)</v>
          </cell>
          <cell r="F155">
            <v>1502551.7</v>
          </cell>
          <cell r="G155">
            <v>1757083.96</v>
          </cell>
        </row>
        <row r="156">
          <cell r="C156" t="str">
            <v xml:space="preserve"> 6.5</v>
          </cell>
          <cell r="D156" t="str">
            <v xml:space="preserve"> Fornecimento de areia</v>
          </cell>
          <cell r="E156" t="str">
            <v>VB (%)</v>
          </cell>
          <cell r="F156">
            <v>30051.040000000001</v>
          </cell>
          <cell r="G156">
            <v>35141.69</v>
          </cell>
        </row>
        <row r="157">
          <cell r="C157" t="str">
            <v/>
          </cell>
          <cell r="D157" t="str">
            <v xml:space="preserve"> TOTAL DO ITEM 6</v>
          </cell>
          <cell r="F157" t="str">
            <v>R$</v>
          </cell>
          <cell r="G157" t="str">
            <v>R$</v>
          </cell>
        </row>
        <row r="158">
          <cell r="C158" t="str">
            <v/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</row>
        <row r="159">
          <cell r="C159" t="str">
            <v xml:space="preserve"> 7</v>
          </cell>
          <cell r="D159" t="str">
            <v xml:space="preserve"> SERVIÇOS PRELIMINARES</v>
          </cell>
          <cell r="E159">
            <v>0</v>
          </cell>
          <cell r="F159">
            <v>0</v>
          </cell>
          <cell r="G159">
            <v>0</v>
          </cell>
        </row>
        <row r="160">
          <cell r="C160" t="str">
            <v xml:space="preserve"> 7.1</v>
          </cell>
          <cell r="D160" t="str">
            <v xml:space="preserve"> Mobilização de maquinas, equipamentos e pessoal (verba orçada em  em 3% do valor total dos serviços)</v>
          </cell>
          <cell r="E160" t="str">
            <v>VB (%)</v>
          </cell>
          <cell r="F160">
            <v>1045220.03</v>
          </cell>
          <cell r="G160">
            <v>1222280.3</v>
          </cell>
        </row>
        <row r="161">
          <cell r="C161" t="str">
            <v xml:space="preserve"> 7.2</v>
          </cell>
          <cell r="D161" t="str">
            <v xml:space="preserve"> Instalação provisória, cercas, placas de obra, oficinas,  energizacao e instal. hidro-sanit. (2% do valor dos serviços)</v>
          </cell>
          <cell r="E161" t="str">
            <v>VB (%)</v>
          </cell>
          <cell r="F161">
            <v>696813.36</v>
          </cell>
          <cell r="G161">
            <v>814853.54</v>
          </cell>
        </row>
        <row r="162">
          <cell r="C162" t="str">
            <v/>
          </cell>
          <cell r="D162" t="str">
            <v xml:space="preserve"> TOTAL DO ITEM 7</v>
          </cell>
          <cell r="F162" t="str">
            <v>R$</v>
          </cell>
          <cell r="G162" t="str">
            <v>R$</v>
          </cell>
        </row>
        <row r="163">
          <cell r="C163" t="str">
            <v xml:space="preserve"> 8</v>
          </cell>
          <cell r="D163" t="str">
            <v>SERVIÇOS EXTRA PLANILHA</v>
          </cell>
          <cell r="E163">
            <v>0</v>
          </cell>
          <cell r="F163">
            <v>0</v>
          </cell>
          <cell r="G163">
            <v>0</v>
          </cell>
        </row>
        <row r="164">
          <cell r="C164" t="str">
            <v xml:space="preserve"> 8.1</v>
          </cell>
          <cell r="D164" t="str">
            <v xml:space="preserve">Fornecimento e Assentamento de Apoio Neoprene Fretado </v>
          </cell>
          <cell r="E164" t="str">
            <v>dc³</v>
          </cell>
          <cell r="F164">
            <v>71.36</v>
          </cell>
          <cell r="G164">
            <v>83.45</v>
          </cell>
        </row>
        <row r="165">
          <cell r="C165" t="str">
            <v xml:space="preserve"> 8.2</v>
          </cell>
          <cell r="D165" t="str">
            <v xml:space="preserve">Preparo de Berço, Fornecimento e Aplicação de Junta Jeene </v>
          </cell>
          <cell r="E165" t="str">
            <v>m</v>
          </cell>
          <cell r="F165">
            <v>583.53</v>
          </cell>
          <cell r="G165">
            <v>682.38</v>
          </cell>
        </row>
        <row r="166">
          <cell r="C166" t="str">
            <v xml:space="preserve"> 8.3</v>
          </cell>
          <cell r="D166" t="str">
            <v>Graut</v>
          </cell>
          <cell r="E166" t="str">
            <v>m³</v>
          </cell>
          <cell r="F166">
            <v>1252.46</v>
          </cell>
          <cell r="G166">
            <v>1464.63</v>
          </cell>
        </row>
        <row r="167">
          <cell r="C167" t="str">
            <v xml:space="preserve"> 8.4</v>
          </cell>
          <cell r="D167" t="str">
            <v>Impermeabilização de Estrutura de Concreto com Neutrol</v>
          </cell>
          <cell r="E167" t="str">
            <v>m²</v>
          </cell>
          <cell r="F167">
            <v>3.55</v>
          </cell>
          <cell r="G167">
            <v>4.1500000000000004</v>
          </cell>
        </row>
        <row r="168">
          <cell r="C168" t="str">
            <v xml:space="preserve"> 8.5</v>
          </cell>
          <cell r="D168" t="str">
            <v>Junta de Dilatação</v>
          </cell>
          <cell r="E168" t="str">
            <v>m</v>
          </cell>
          <cell r="F168">
            <v>11.18</v>
          </cell>
          <cell r="G168">
            <v>13.07</v>
          </cell>
        </row>
        <row r="169">
          <cell r="C169" t="str">
            <v xml:space="preserve"> 8.6</v>
          </cell>
          <cell r="D169" t="str">
            <v>Barbacam com Tubo de Pvc D=40 mm</v>
          </cell>
          <cell r="E169" t="str">
            <v>m</v>
          </cell>
          <cell r="F169">
            <v>23.93</v>
          </cell>
          <cell r="G169">
            <v>27.98</v>
          </cell>
        </row>
        <row r="170">
          <cell r="C170" t="str">
            <v xml:space="preserve"> 8.7</v>
          </cell>
          <cell r="D170" t="str">
            <v>Barbacam com Tubo de Pvc D=100 mm</v>
          </cell>
          <cell r="E170" t="str">
            <v>m</v>
          </cell>
          <cell r="F170">
            <v>25.57</v>
          </cell>
          <cell r="G170">
            <v>29.9</v>
          </cell>
        </row>
        <row r="171">
          <cell r="C171" t="str">
            <v xml:space="preserve"> 8.8</v>
          </cell>
          <cell r="D171" t="str">
            <v>Rede de Esgoto com tubo de Pvc D=100mm</v>
          </cell>
          <cell r="E171" t="str">
            <v>m</v>
          </cell>
          <cell r="F171">
            <v>6.47</v>
          </cell>
          <cell r="G171">
            <v>7.57</v>
          </cell>
        </row>
        <row r="172">
          <cell r="C172" t="str">
            <v xml:space="preserve"> 8.9</v>
          </cell>
          <cell r="D172" t="str">
            <v>Rede de Esgoto com tubo de Pvc D=150mm</v>
          </cell>
          <cell r="E172" t="str">
            <v>m</v>
          </cell>
          <cell r="F172">
            <v>10.6</v>
          </cell>
          <cell r="G172">
            <v>12.4</v>
          </cell>
        </row>
        <row r="173">
          <cell r="C173" t="str">
            <v xml:space="preserve"> 8.10</v>
          </cell>
          <cell r="D173" t="str">
            <v>Rede de Esgoto com tubo de Pvc D=200mm</v>
          </cell>
          <cell r="E173" t="str">
            <v>m</v>
          </cell>
          <cell r="F173">
            <v>19.48</v>
          </cell>
          <cell r="G173">
            <v>22.78</v>
          </cell>
        </row>
        <row r="174">
          <cell r="C174" t="str">
            <v xml:space="preserve"> 8.11</v>
          </cell>
          <cell r="D174" t="str">
            <v>Gabião tipo Colchão Reno</v>
          </cell>
          <cell r="E174" t="str">
            <v>m³</v>
          </cell>
          <cell r="F174">
            <v>193.82</v>
          </cell>
          <cell r="G174">
            <v>226.65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R960887"/>
      <sheetName val="PROJETO"/>
      <sheetName val="Capa"/>
      <sheetName val="Sumário"/>
      <sheetName val="Capa Apres"/>
      <sheetName val="Apres"/>
      <sheetName val="Capa Mapa"/>
      <sheetName val="Mapa"/>
      <sheetName val="Capa Premissas"/>
      <sheetName val="Premissas"/>
      <sheetName val="Capa Caract. Seg."/>
      <sheetName val="Áreas gramadas"/>
      <sheetName val="OAE"/>
      <sheetName val="Drenagem"/>
      <sheetName val="Capa Memória de Calc"/>
      <sheetName val="Características"/>
      <sheetName val="Percentual"/>
      <sheetName val="M2"/>
      <sheetName val="Quantitativos"/>
      <sheetName val="CMB"/>
      <sheetName val="ESP"/>
      <sheetName val="Fresagem"/>
      <sheetName val="Capa Resumo"/>
      <sheetName val="Unifilar"/>
      <sheetName val="Orçamento Total"/>
      <sheetName val="Crono. Financ. (kmf) (2)"/>
      <sheetName val="Orçamento por Kmf"/>
      <sheetName val="Orçamento por solução"/>
      <sheetName val="Orçamento Kmf"/>
      <sheetName val="Orçam. Resumo"/>
      <sheetName val="Crono. Financ."/>
      <sheetName val="Canteiro"/>
      <sheetName val="Capa Documentação"/>
      <sheetName val="Capa Anexo I"/>
      <sheetName val="LVC"/>
      <sheetName val="Capa Anexo II"/>
      <sheetName val="Capa Anexo III"/>
      <sheetName val="Capa Anexo IV"/>
      <sheetName val="AVS"/>
      <sheetName val="Ctr."/>
      <sheetName val="Orçamento"/>
      <sheetName val="QuQuant"/>
      <sheetName val="DADOS"/>
      <sheetName val="Orçamentária"/>
      <sheetName val="Materiais Betuminosos"/>
      <sheetName val="OR960887.XLS"/>
      <sheetName val="BR-267_TR01"/>
      <sheetName val="BR-267_TR02"/>
      <sheetName val="BR-267_TR03"/>
      <sheetName val="BR-376"/>
      <sheetName val="BR-463"/>
      <sheetName val="BR-487"/>
      <sheetName val="DG"/>
      <sheetName val="Qd05 Preço"/>
      <sheetName val="Qd06"/>
      <sheetName val="LOTE 6"/>
      <sheetName val="Acumulado"/>
      <sheetName val="TLMB"/>
      <sheetName val="SERVIÇOS"/>
      <sheetName val="[OR960887.XLS][OR960887.XLS][OR"/>
      <sheetName val="Plan1"/>
      <sheetName val="Plan2"/>
      <sheetName val="Plan3"/>
      <sheetName val="[OR960887.XLS][OR960887.XLS]//l"/>
      <sheetName val="//localhost/@/DFBSA00535/dyna01"/>
      <sheetName val="[OR960887.XLS]//localhost/@/DFB"/>
      <sheetName val="comp1"/>
      <sheetName val="SIIG 2010-Jun"/>
      <sheetName val="Estimativa"/>
      <sheetName val="_OR960887.XLS__OR960887.XLS__OR"/>
      <sheetName val="_OR960887.XLS__OR960887.XLS___l"/>
      <sheetName val="__localhost_@_DFBSA00535_dyna01"/>
      <sheetName val="_OR960887.XLS___localhost_@_DFB"/>
      <sheetName val="alteração"/>
      <sheetName val="PGR"/>
      <sheetName val="Mat"/>
      <sheetName val="CONS_CORR"/>
      <sheetName val="Mobra"/>
      <sheetName val="RELATA VÉIO"/>
      <sheetName val="C"/>
      <sheetName val="Final"/>
      <sheetName val="Inicio"/>
      <sheetName val="Organiza"/>
      <sheetName val="page 1"/>
      <sheetName val="page 2"/>
      <sheetName val="page 3"/>
      <sheetName val="page 4"/>
      <sheetName val="page 5"/>
      <sheetName val="page 6"/>
      <sheetName val="page 7"/>
      <sheetName val="page 8"/>
      <sheetName val="SERVIÇOS CUSTO SICRO"/>
      <sheetName val="Equipamentos"/>
      <sheetName val="Materiais"/>
      <sheetName val="Mão de Obra"/>
      <sheetName val="Mapa Localização"/>
      <sheetName val="PATO"/>
      <sheetName val="Valeta"/>
      <sheetName val="Descida"/>
      <sheetName val="Meio-Fio"/>
      <sheetName val="Sarjeta"/>
      <sheetName val="Bueiro"/>
      <sheetName val="Plan.Preç.Unit."/>
      <sheetName val="QUANT E CUSTOS"/>
      <sheetName val="Transportes"/>
      <sheetName val="Referência"/>
      <sheetName val="Cronograma"/>
      <sheetName val="Grafico Dist. Transp"/>
      <sheetName val="Mobilização e Desmob"/>
      <sheetName val="Resumo Inventario"/>
      <sheetName val="Defensa Recompor"/>
      <sheetName val="Pintura Faixa"/>
      <sheetName val="Pintura Setas"/>
      <sheetName val="Tacha"/>
      <sheetName val="Sinalização"/>
      <sheetName val="Lay out canteiro"/>
      <sheetName val="Custo Canteiro"/>
      <sheetName val="Transp com c carroc rodov pav"/>
      <sheetName val="Aquis. CAP-50-70 MBUQ"/>
      <sheetName val="Transp. CAP-50-70 MBUQ"/>
      <sheetName val="Aquis. RR-1C Remendo"/>
      <sheetName val="Transp. RR-1C Remendo"/>
      <sheetName val="Aquis. RR-1C Tapa Buraco"/>
      <sheetName val="Trans. RR-1C Tapa Buraco"/>
      <sheetName val="Aquis. RR-1C Correção"/>
      <sheetName val="Trans. RR-1C Correção"/>
      <sheetName val="E011"/>
      <sheetName val="E016"/>
      <sheetName val="E400"/>
      <sheetName val="E408"/>
      <sheetName val="Teor"/>
      <sheetName val="CUSTO LARANJEIRAS"/>
      <sheetName val="Micro Revest MAN"/>
      <sheetName val="Micro Revest REC 1ªMP"/>
      <sheetName val="REM.MEC MAT.BET.MAN"/>
      <sheetName val="TRANSPORTE REC"/>
      <sheetName val="Composição de Custo"/>
    </sheetNames>
    <definedNames>
      <definedName name="PassaExtenso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ilha"/>
      <sheetName val="CronogramaFisico"/>
      <sheetName val="Resumo_%"/>
      <sheetName val="Relat_compras"/>
      <sheetName val="Março"/>
      <sheetName val="Abril"/>
      <sheetName val="Maio"/>
      <sheetName val="Tubos"/>
      <sheetName val="CCU"/>
      <sheetName val="ResumoBCC"/>
      <sheetName val="BSCC 2,0x2,0"/>
      <sheetName val="BSCC 2,5x2,5"/>
      <sheetName val="BDCC 2,0x2,0"/>
      <sheetName val="BDCC 3,0x3,0"/>
      <sheetName val="BTCC 2,0x2,0"/>
      <sheetName val="cr lote 02"/>
    </sheetNames>
    <sheetDataSet>
      <sheetData sheetId="0"/>
      <sheetData sheetId="1"/>
      <sheetData sheetId="2">
        <row r="5">
          <cell r="C5">
            <v>0</v>
          </cell>
          <cell r="D5">
            <v>1</v>
          </cell>
          <cell r="E5">
            <v>2</v>
          </cell>
          <cell r="F5">
            <v>3</v>
          </cell>
          <cell r="G5">
            <v>4</v>
          </cell>
          <cell r="H5">
            <v>5</v>
          </cell>
          <cell r="I5">
            <v>6</v>
          </cell>
          <cell r="J5">
            <v>7</v>
          </cell>
          <cell r="K5">
            <v>8</v>
          </cell>
          <cell r="L5">
            <v>9</v>
          </cell>
          <cell r="M5">
            <v>10</v>
          </cell>
          <cell r="N5">
            <v>11</v>
          </cell>
          <cell r="O5">
            <v>12</v>
          </cell>
        </row>
        <row r="6">
          <cell r="C6">
            <v>0</v>
          </cell>
          <cell r="D6" t="str">
            <v>Janeiro</v>
          </cell>
          <cell r="E6" t="str">
            <v>Fevereiro</v>
          </cell>
          <cell r="F6" t="str">
            <v>Março</v>
          </cell>
          <cell r="G6" t="str">
            <v>Abril</v>
          </cell>
          <cell r="H6" t="str">
            <v>Maio</v>
          </cell>
          <cell r="I6" t="str">
            <v>Junho</v>
          </cell>
          <cell r="J6" t="str">
            <v>Julho</v>
          </cell>
          <cell r="K6" t="str">
            <v>Agosto</v>
          </cell>
          <cell r="L6" t="str">
            <v>Setembro</v>
          </cell>
          <cell r="M6" t="str">
            <v>Outubro</v>
          </cell>
          <cell r="N6" t="str">
            <v>Novembro</v>
          </cell>
          <cell r="O6" t="str">
            <v>Dezembro</v>
          </cell>
        </row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1.5429577351808856E-2</v>
          </cell>
          <cell r="H7">
            <v>6.6081917524180231E-2</v>
          </cell>
          <cell r="I7">
            <v>9.9186655742514604E-2</v>
          </cell>
          <cell r="J7">
            <v>0.10838790725230207</v>
          </cell>
          <cell r="K7">
            <v>0.10997866041613656</v>
          </cell>
          <cell r="L7">
            <v>0.15952149360665965</v>
          </cell>
          <cell r="M7">
            <v>0.20126971920420086</v>
          </cell>
          <cell r="N7">
            <v>0.15605281881665611</v>
          </cell>
          <cell r="O7">
            <v>8.4091250085540928E-2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0.33333333333333337</v>
          </cell>
          <cell r="L8">
            <v>0.33333333333333337</v>
          </cell>
          <cell r="M8">
            <v>0.33333333333333337</v>
          </cell>
          <cell r="N8">
            <v>0</v>
          </cell>
          <cell r="O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1.542957735180886E-2</v>
          </cell>
          <cell r="H9">
            <v>6.6081917524180245E-2</v>
          </cell>
          <cell r="I9">
            <v>9.9186655742514618E-2</v>
          </cell>
          <cell r="J9">
            <v>0.10838790725230209</v>
          </cell>
          <cell r="K9">
            <v>0.10997866041613659</v>
          </cell>
          <cell r="L9">
            <v>0.15952149360665968</v>
          </cell>
          <cell r="M9">
            <v>0.20126971920420092</v>
          </cell>
          <cell r="N9">
            <v>0.15605281881665614</v>
          </cell>
          <cell r="O9">
            <v>8.4091250085540942E-2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6.25E-2</v>
          </cell>
          <cell r="G10">
            <v>0.125</v>
          </cell>
          <cell r="H10">
            <v>0.125</v>
          </cell>
          <cell r="I10">
            <v>0.125</v>
          </cell>
          <cell r="J10">
            <v>0.125</v>
          </cell>
          <cell r="K10">
            <v>0.125</v>
          </cell>
          <cell r="L10">
            <v>0.125</v>
          </cell>
          <cell r="M10">
            <v>0.125</v>
          </cell>
          <cell r="N10">
            <v>6.25E-2</v>
          </cell>
          <cell r="O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0.74984806203642995</v>
          </cell>
          <cell r="O11">
            <v>0.25015193796357016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1.3288286835830723E-3</v>
          </cell>
          <cell r="G12">
            <v>6.2644780797487688E-3</v>
          </cell>
          <cell r="H12">
            <v>9.0872457218850369E-3</v>
          </cell>
          <cell r="I12">
            <v>1.0109693306994138E-2</v>
          </cell>
          <cell r="J12">
            <v>1.0559994056912655E-2</v>
          </cell>
          <cell r="K12">
            <v>1.0450509168697171E-2</v>
          </cell>
          <cell r="L12">
            <v>8.9464163697046371E-3</v>
          </cell>
          <cell r="M12">
            <v>1.0559994056912655E-2</v>
          </cell>
          <cell r="N12">
            <v>8.4983229764033687E-3</v>
          </cell>
          <cell r="O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0.17408344684471744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6.7390306301624001E-2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0.16911807086301528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6.3340732519164944E-2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7.0816266735850744E-2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0.12277682148866689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9.6482988209198012E-2</v>
          </cell>
          <cell r="M19">
            <v>0</v>
          </cell>
          <cell r="N19">
            <v>0</v>
          </cell>
          <cell r="O19">
            <v>0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6.6133754303961984E-2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</row>
        <row r="21"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9.4052130312959129E-2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1.3288286835830723E-3</v>
          </cell>
          <cell r="G22">
            <v>7.3654784381372768E-2</v>
          </cell>
          <cell r="H22">
            <v>0.24651142508576743</v>
          </cell>
          <cell r="I22">
            <v>0.25004403090586014</v>
          </cell>
          <cell r="J22">
            <v>0.19947056984954153</v>
          </cell>
          <cell r="K22">
            <v>0.10450263948165631</v>
          </cell>
          <cell r="L22">
            <v>0.10542940457890265</v>
          </cell>
          <cell r="M22">
            <v>1.0559994056912655E-2</v>
          </cell>
          <cell r="N22">
            <v>8.4983229764033687E-3</v>
          </cell>
          <cell r="O22">
            <v>0</v>
          </cell>
        </row>
      </sheetData>
      <sheetData sheetId="3"/>
      <sheetData sheetId="4">
        <row r="87">
          <cell r="B87" t="str">
            <v>Escora Madeira 6,0m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P1"/>
      <sheetName val="P2"/>
      <sheetName val="P3"/>
      <sheetName val="P4"/>
      <sheetName val="P5"/>
      <sheetName val="P6"/>
      <sheetName val="P7"/>
      <sheetName val="P8"/>
      <sheetName val="P9"/>
      <sheetName val="P10"/>
      <sheetName val="P11"/>
      <sheetName val="P12"/>
      <sheetName val="P13"/>
      <sheetName val="P14"/>
      <sheetName val="P15"/>
      <sheetName val="P16"/>
      <sheetName val="P17"/>
      <sheetName val="P18"/>
      <sheetName val="P19"/>
      <sheetName val="P20"/>
      <sheetName val="P21"/>
      <sheetName val="P22"/>
      <sheetName val="P23"/>
      <sheetName val="P24"/>
      <sheetName val="P25"/>
      <sheetName val="P26"/>
      <sheetName val="COMPOSIÇÃO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Quant-Vol1 (2)"/>
      <sheetName val="QQegesa"/>
      <sheetName val="QQuant-Vol1"/>
      <sheetName val="Licitação"/>
      <sheetName val="QQegesa-ant"/>
      <sheetName val="QQUANT"/>
      <sheetName val="QQder"/>
      <sheetName val="NumerN"/>
      <sheetName val="BS"/>
      <sheetName val="FR"/>
      <sheetName val="Dimens"/>
      <sheetName val="QuantPav"/>
      <sheetName val="QuQuant"/>
      <sheetName val="NumerN (2)"/>
      <sheetName val="Dimens (2)"/>
      <sheetName val="QuantPav (2)"/>
      <sheetName val="Plan2"/>
      <sheetName val="Plan3"/>
      <sheetName val="Plan4"/>
      <sheetName val="Plan5"/>
      <sheetName val="Plan6"/>
      <sheetName val="Plan7"/>
      <sheetName val="Plan8"/>
      <sheetName val="Plan9"/>
      <sheetName val="Plan10"/>
      <sheetName val="Plan11"/>
      <sheetName val="Plan12"/>
      <sheetName val="Plan13"/>
      <sheetName val="Plan14"/>
      <sheetName val="Plan15"/>
      <sheetName val="Plan16"/>
      <sheetName val="CANAA"/>
      <sheetName val="CANAA.XLS"/>
      <sheetName val="\G\Users\eduardoiunes\Documents"/>
      <sheetName val="RESUMO_AUT1"/>
      <sheetName val="MATRIZ"/>
      <sheetName val="PATO"/>
      <sheetName val="Medição"/>
      <sheetName val="Medição Completa"/>
      <sheetName val="QQuant-Vol1_(2)"/>
      <sheetName val="RECOMPOSIÇÃO MAN"/>
      <sheetName val="BD Equip."/>
      <sheetName val="CAPACIDADES"/>
      <sheetName val="8ª MP_BR-459"/>
      <sheetName val="8ª MP_BR_459"/>
      <sheetName val="P AUX 01-FERRAGENS"/>
      <sheetName val="P AUX 02-PINTURA"/>
      <sheetName val="[CANAA.XLS][CANAA.XLS][CANAA.XL"/>
      <sheetName val="[CANAA.XLS][CANAA.XLS]\G\Users\"/>
      <sheetName val="[CANAA.XLS]\G\Users\eduardoiune"/>
      <sheetName val="MB"/>
      <sheetName val="CORDEF-163"/>
      <sheetName val="QUADRO COMPARATIVO"/>
      <sheetName val="CADASTRO"/>
      <sheetName val="[CANAA.XLS]_G_Users_eduardoiu_2"/>
      <sheetName val="QQuant-Vol1_(2)6"/>
      <sheetName val="NumerN_(2)6"/>
      <sheetName val="Dimens_(2)6"/>
      <sheetName val="QuantPav_(2)6"/>
      <sheetName val="QQuant-Vol1_(2)1"/>
      <sheetName val="NumerN_(2)1"/>
      <sheetName val="Dimens_(2)1"/>
      <sheetName val="QuantPav_(2)1"/>
      <sheetName val="NumerN_(2)"/>
      <sheetName val="Dimens_(2)"/>
      <sheetName val="QuantPav_(2)"/>
      <sheetName val="QQuant-Vol1_(2)2"/>
      <sheetName val="NumerN_(2)2"/>
      <sheetName val="Dimens_(2)2"/>
      <sheetName val="QuantPav_(2)2"/>
      <sheetName val="QQuant-Vol1_(2)3"/>
      <sheetName val="NumerN_(2)3"/>
      <sheetName val="Dimens_(2)3"/>
      <sheetName val="QuantPav_(2)3"/>
      <sheetName val="QQuant-Vol1_(2)4"/>
      <sheetName val="NumerN_(2)4"/>
      <sheetName val="Dimens_(2)4"/>
      <sheetName val="QuantPav_(2)4"/>
      <sheetName val="QQuant-Vol1_(2)5"/>
      <sheetName val="NumerN_(2)5"/>
      <sheetName val="Dimens_(2)5"/>
      <sheetName val="QuantPav_(2)5"/>
      <sheetName val="QQuant-Vol1_(2)7"/>
      <sheetName val="NumerN_(2)7"/>
      <sheetName val="Dimens_(2)7"/>
      <sheetName val="QuantPav_(2)7"/>
      <sheetName val="QQuant-Vol1_(2)8"/>
      <sheetName val="NumerN_(2)8"/>
      <sheetName val="Dimens_(2)8"/>
      <sheetName val="QuantPav_(2)8"/>
      <sheetName val="QQuant-Vol1_(2)9"/>
      <sheetName val="NumerN_(2)9"/>
      <sheetName val="Dimens_(2)9"/>
      <sheetName val="QuantPav_(2)9"/>
      <sheetName val="PT"/>
      <sheetName val="PROJETO"/>
      <sheetName val="Orçamento"/>
      <sheetName val="PROJETO BR_146 (2)"/>
      <sheetName val="RESUMO DE MEDIÇÃO"/>
      <sheetName val="C"/>
      <sheetName val="PRO-08"/>
      <sheetName val="[CANAA.XLS][CANAA.XLS]_CANAA__2"/>
      <sheetName val="_CANAA.XLS__CANAA.XLS__CANAA.XL"/>
      <sheetName val="_CANAA.XLS__CANAA.XLS__G_Users_"/>
      <sheetName val="_G_Users_eduardoiunes_Documents"/>
      <sheetName val="_CANAA.XLS__G_Users_eduardoiune"/>
      <sheetName val="[CANAA.XLS][CANAA.XLS]_G_User_2"/>
      <sheetName val="Teor"/>
      <sheetName val="Página 16"/>
      <sheetName val="TPU-MARÇO_2002"/>
      <sheetName val="CBUQ DRENO LONGIT RECOBRIMENTO"/>
      <sheetName val="DAR-01"/>
      <sheetName val="PQ"/>
      <sheetName val="Equipamentos"/>
      <sheetName val="Índices DNIT"/>
      <sheetName val="INFO"/>
      <sheetName val="RESUMO"/>
      <sheetName val="TR.01"/>
      <sheetName val="TR.02"/>
      <sheetName val="CPU"/>
      <sheetName val="CPU (BET.)"/>
      <sheetName val="CRONO"/>
      <sheetName val="BDI"/>
      <sheetName val="SERV."/>
      <sheetName val="EQUIP."/>
      <sheetName val="MAT."/>
      <sheetName val="MDO"/>
      <sheetName val="TRANSP."/>
      <sheetName val="GLOBAL.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RANPX14"/>
      <sheetName val="DRANPX14 (2)"/>
      <sheetName val="DRANPX14 (3)"/>
      <sheetName val="DRANPX14 (4)"/>
      <sheetName val="LOURDES OUTROS"/>
      <sheetName val="cronograma"/>
      <sheetName val="original"/>
      <sheetName val="LOURDES OUTROS (2)"/>
      <sheetName val="LOURDES OUTROS (3)"/>
      <sheetName val="LOURDES  E OUTROS (CUSTO - CEF)"/>
      <sheetName val="mariana"/>
      <sheetName val="PARAISO"/>
      <sheetName val="N.PARAISO"/>
      <sheetName val="REC. SOL"/>
      <sheetName val="RES. FLORES"/>
      <sheetName val="VL. NORTE"/>
      <sheetName val="B. LOURDES"/>
      <sheetName val="JD. AMERICAS 1."/>
      <sheetName val="JD. AMERICAS 2."/>
      <sheetName val="geral"/>
    </sheetNames>
    <sheetDataSet>
      <sheetData sheetId="0" refreshError="1">
        <row r="1">
          <cell r="A1" t="str">
            <v>PREFEITURA MUNICIPAL DE ANÁPOLIS</v>
          </cell>
          <cell r="Q1" t="str">
            <v>7m</v>
          </cell>
          <cell r="R1">
            <v>947</v>
          </cell>
          <cell r="T1" t="str">
            <v>7m</v>
          </cell>
          <cell r="U1">
            <v>642</v>
          </cell>
          <cell r="W1" t="str">
            <v>7m</v>
          </cell>
          <cell r="X1">
            <v>956</v>
          </cell>
          <cell r="Z1" t="str">
            <v>7m</v>
          </cell>
          <cell r="AA1">
            <v>1510</v>
          </cell>
          <cell r="AC1" t="str">
            <v>7m</v>
          </cell>
          <cell r="AD1">
            <v>1040</v>
          </cell>
          <cell r="AF1" t="str">
            <v>7m</v>
          </cell>
          <cell r="AG1">
            <v>1400</v>
          </cell>
          <cell r="AI1" t="str">
            <v>7m</v>
          </cell>
          <cell r="AJ1">
            <v>1120</v>
          </cell>
          <cell r="AL1" t="str">
            <v>7m</v>
          </cell>
          <cell r="AM1">
            <v>956</v>
          </cell>
        </row>
        <row r="2">
          <cell r="Q2" t="str">
            <v>9m</v>
          </cell>
          <cell r="R2">
            <v>0</v>
          </cell>
          <cell r="T2" t="str">
            <v>9m</v>
          </cell>
          <cell r="U2">
            <v>260</v>
          </cell>
          <cell r="W2" t="str">
            <v>9m</v>
          </cell>
          <cell r="X2">
            <v>650</v>
          </cell>
          <cell r="Z2" t="str">
            <v>9m</v>
          </cell>
          <cell r="AA2">
            <v>100</v>
          </cell>
          <cell r="AC2" t="str">
            <v>9m</v>
          </cell>
          <cell r="AD2">
            <v>0</v>
          </cell>
          <cell r="AF2" t="str">
            <v>9m</v>
          </cell>
          <cell r="AG2">
            <v>2525</v>
          </cell>
          <cell r="AI2" t="str">
            <v>9m</v>
          </cell>
          <cell r="AJ2">
            <v>0</v>
          </cell>
          <cell r="AL2" t="str">
            <v>9m</v>
          </cell>
          <cell r="AM2">
            <v>650</v>
          </cell>
        </row>
        <row r="3">
          <cell r="Q3" t="str">
            <v>area</v>
          </cell>
          <cell r="R3">
            <v>6630</v>
          </cell>
          <cell r="T3" t="str">
            <v>area</v>
          </cell>
          <cell r="U3">
            <v>6834</v>
          </cell>
          <cell r="W3" t="str">
            <v>area</v>
          </cell>
          <cell r="X3">
            <v>12542</v>
          </cell>
          <cell r="Z3" t="str">
            <v>area</v>
          </cell>
          <cell r="AA3">
            <v>11470</v>
          </cell>
          <cell r="AC3" t="str">
            <v>area</v>
          </cell>
          <cell r="AD3">
            <v>7280</v>
          </cell>
          <cell r="AF3" t="str">
            <v>area</v>
          </cell>
          <cell r="AG3">
            <v>32525</v>
          </cell>
          <cell r="AI3" t="str">
            <v>area</v>
          </cell>
          <cell r="AJ3">
            <v>7840</v>
          </cell>
          <cell r="AL3" t="str">
            <v>area</v>
          </cell>
          <cell r="AM3">
            <v>12542</v>
          </cell>
        </row>
        <row r="4">
          <cell r="Q4" t="str">
            <v>escavacao</v>
          </cell>
          <cell r="R4">
            <v>0</v>
          </cell>
          <cell r="T4" t="str">
            <v>escavacao</v>
          </cell>
          <cell r="U4">
            <v>4658</v>
          </cell>
          <cell r="W4" t="str">
            <v>escavacao</v>
          </cell>
          <cell r="X4">
            <v>31728</v>
          </cell>
          <cell r="Z4" t="str">
            <v>escavacao</v>
          </cell>
          <cell r="AA4">
            <v>4282</v>
          </cell>
          <cell r="AC4" t="str">
            <v>escavacao</v>
          </cell>
          <cell r="AD4">
            <v>31490</v>
          </cell>
          <cell r="AF4" t="str">
            <v>escavacao</v>
          </cell>
          <cell r="AG4">
            <v>29607</v>
          </cell>
          <cell r="AI4" t="str">
            <v>escavacao</v>
          </cell>
          <cell r="AJ4">
            <v>6736</v>
          </cell>
          <cell r="AL4" t="str">
            <v>escavacao</v>
          </cell>
          <cell r="AM4">
            <v>31728</v>
          </cell>
        </row>
        <row r="5">
          <cell r="Q5" t="str">
            <v>reaterro</v>
          </cell>
          <cell r="R5">
            <v>0</v>
          </cell>
          <cell r="T5" t="str">
            <v>reaterro</v>
          </cell>
          <cell r="U5">
            <v>4041</v>
          </cell>
          <cell r="W5" t="str">
            <v>reaterro</v>
          </cell>
          <cell r="X5">
            <v>27560</v>
          </cell>
          <cell r="Z5" t="str">
            <v>reaterro</v>
          </cell>
          <cell r="AA5">
            <v>3761</v>
          </cell>
          <cell r="AC5" t="str">
            <v>reaterro</v>
          </cell>
          <cell r="AD5">
            <v>27386</v>
          </cell>
          <cell r="AF5" t="str">
            <v>reaterro</v>
          </cell>
          <cell r="AG5">
            <v>25698</v>
          </cell>
          <cell r="AI5" t="str">
            <v>reaterro</v>
          </cell>
          <cell r="AJ5">
            <v>5794</v>
          </cell>
          <cell r="AL5" t="str">
            <v>reaterro</v>
          </cell>
          <cell r="AM5">
            <v>27560</v>
          </cell>
        </row>
        <row r="6">
          <cell r="Q6" t="str">
            <v>pv60</v>
          </cell>
          <cell r="R6">
            <v>0</v>
          </cell>
          <cell r="T6" t="str">
            <v>pv60</v>
          </cell>
          <cell r="U6">
            <v>0</v>
          </cell>
          <cell r="W6" t="str">
            <v>pv60</v>
          </cell>
          <cell r="X6">
            <v>8</v>
          </cell>
          <cell r="Z6" t="str">
            <v>pv60</v>
          </cell>
          <cell r="AA6">
            <v>1</v>
          </cell>
          <cell r="AC6" t="str">
            <v>pv60</v>
          </cell>
          <cell r="AD6">
            <v>1</v>
          </cell>
          <cell r="AF6" t="str">
            <v>pv60</v>
          </cell>
          <cell r="AG6">
            <v>5</v>
          </cell>
          <cell r="AI6" t="str">
            <v>pv60</v>
          </cell>
          <cell r="AJ6">
            <v>1</v>
          </cell>
          <cell r="AL6" t="str">
            <v>pv60</v>
          </cell>
          <cell r="AM6">
            <v>8</v>
          </cell>
        </row>
        <row r="7">
          <cell r="Q7" t="str">
            <v>pv80</v>
          </cell>
          <cell r="R7">
            <v>0</v>
          </cell>
          <cell r="T7" t="str">
            <v>pv80</v>
          </cell>
          <cell r="U7">
            <v>14</v>
          </cell>
          <cell r="W7" t="str">
            <v>pv80</v>
          </cell>
          <cell r="X7">
            <v>29</v>
          </cell>
          <cell r="Z7" t="str">
            <v>pv80</v>
          </cell>
          <cell r="AA7">
            <v>15</v>
          </cell>
          <cell r="AC7" t="str">
            <v>pv80</v>
          </cell>
          <cell r="AD7">
            <v>44</v>
          </cell>
          <cell r="AF7" t="str">
            <v>pv80</v>
          </cell>
          <cell r="AG7">
            <v>36</v>
          </cell>
          <cell r="AI7" t="str">
            <v>pv80</v>
          </cell>
          <cell r="AJ7">
            <v>18</v>
          </cell>
          <cell r="AL7" t="str">
            <v>pv80</v>
          </cell>
          <cell r="AM7">
            <v>29</v>
          </cell>
        </row>
        <row r="8">
          <cell r="Q8" t="str">
            <v>pv100</v>
          </cell>
          <cell r="R8">
            <v>0</v>
          </cell>
          <cell r="T8" t="str">
            <v>pv100</v>
          </cell>
          <cell r="U8">
            <v>3</v>
          </cell>
          <cell r="W8" t="str">
            <v>pv100</v>
          </cell>
          <cell r="X8">
            <v>37</v>
          </cell>
          <cell r="Z8" t="str">
            <v>pv100</v>
          </cell>
          <cell r="AA8">
            <v>0</v>
          </cell>
          <cell r="AC8" t="str">
            <v>pv100</v>
          </cell>
          <cell r="AD8">
            <v>63</v>
          </cell>
          <cell r="AF8" t="str">
            <v>pv100</v>
          </cell>
          <cell r="AG8">
            <v>33</v>
          </cell>
          <cell r="AI8" t="str">
            <v>pv100</v>
          </cell>
          <cell r="AJ8">
            <v>0</v>
          </cell>
          <cell r="AL8" t="str">
            <v>pv100</v>
          </cell>
          <cell r="AM8">
            <v>37</v>
          </cell>
        </row>
        <row r="9">
          <cell r="Q9" t="str">
            <v>dn40 (ramal)</v>
          </cell>
          <cell r="R9">
            <v>0</v>
          </cell>
          <cell r="T9" t="str">
            <v>dn40 (ramal)</v>
          </cell>
          <cell r="U9">
            <v>210</v>
          </cell>
          <cell r="W9" t="str">
            <v>dn40 (ramal)</v>
          </cell>
          <cell r="X9">
            <v>440</v>
          </cell>
          <cell r="Z9" t="str">
            <v>dn40 (ramal)</v>
          </cell>
          <cell r="AA9">
            <v>210</v>
          </cell>
          <cell r="AC9" t="str">
            <v>dn40 (ramal)</v>
          </cell>
          <cell r="AD9">
            <v>760</v>
          </cell>
          <cell r="AF9" t="str">
            <v>dn40 (ramal)</v>
          </cell>
          <cell r="AG9">
            <v>890</v>
          </cell>
          <cell r="AI9" t="str">
            <v>dn40 (ramal)</v>
          </cell>
          <cell r="AJ9">
            <v>50</v>
          </cell>
          <cell r="AL9" t="str">
            <v>dn40 (ramal)</v>
          </cell>
          <cell r="AM9">
            <v>440</v>
          </cell>
        </row>
        <row r="10">
          <cell r="Q10" t="str">
            <v>dn60 (ramal)</v>
          </cell>
          <cell r="R10">
            <v>0</v>
          </cell>
          <cell r="T10" t="str">
            <v>dn60 (ramal)</v>
          </cell>
          <cell r="U10">
            <v>70</v>
          </cell>
          <cell r="W10" t="str">
            <v>dn60 (ramal)</v>
          </cell>
          <cell r="X10">
            <v>610</v>
          </cell>
          <cell r="Z10" t="str">
            <v>dn60 (ramal)</v>
          </cell>
          <cell r="AA10">
            <v>150</v>
          </cell>
          <cell r="AC10" t="str">
            <v>dn60 (ramal)</v>
          </cell>
          <cell r="AD10">
            <v>320</v>
          </cell>
          <cell r="AF10" t="str">
            <v>dn60 (ramal)</v>
          </cell>
          <cell r="AG10">
            <v>30</v>
          </cell>
          <cell r="AI10" t="str">
            <v>dn60 (ramal)</v>
          </cell>
          <cell r="AJ10">
            <v>150</v>
          </cell>
          <cell r="AL10" t="str">
            <v>dn60 (ramal)</v>
          </cell>
          <cell r="AM10">
            <v>610</v>
          </cell>
        </row>
        <row r="11">
          <cell r="Q11" t="str">
            <v>dn60</v>
          </cell>
          <cell r="R11">
            <v>0</v>
          </cell>
          <cell r="T11" t="str">
            <v>dn60</v>
          </cell>
          <cell r="U11">
            <v>380</v>
          </cell>
          <cell r="W11" t="str">
            <v>dn60</v>
          </cell>
          <cell r="X11">
            <v>1708</v>
          </cell>
          <cell r="Z11" t="str">
            <v>dn60</v>
          </cell>
          <cell r="AA11">
            <v>912</v>
          </cell>
          <cell r="AC11" t="str">
            <v>dn60</v>
          </cell>
          <cell r="AD11">
            <v>1736</v>
          </cell>
          <cell r="AF11" t="str">
            <v>dn60</v>
          </cell>
          <cell r="AG11">
            <v>1185</v>
          </cell>
          <cell r="AI11" t="str">
            <v>dn60</v>
          </cell>
          <cell r="AJ11">
            <v>190</v>
          </cell>
          <cell r="AL11" t="str">
            <v>dn60</v>
          </cell>
          <cell r="AM11">
            <v>1708</v>
          </cell>
        </row>
        <row r="12">
          <cell r="Q12" t="str">
            <v>dn80</v>
          </cell>
          <cell r="R12">
            <v>0</v>
          </cell>
          <cell r="T12" t="str">
            <v>dn80</v>
          </cell>
          <cell r="U12">
            <v>309</v>
          </cell>
          <cell r="W12" t="str">
            <v>dn80</v>
          </cell>
          <cell r="X12">
            <v>882</v>
          </cell>
          <cell r="Z12" t="str">
            <v>dn80</v>
          </cell>
          <cell r="AA12">
            <v>0</v>
          </cell>
          <cell r="AC12" t="str">
            <v>dn80</v>
          </cell>
          <cell r="AD12">
            <v>887</v>
          </cell>
          <cell r="AF12" t="str">
            <v>dn80</v>
          </cell>
          <cell r="AG12">
            <v>1750</v>
          </cell>
          <cell r="AI12" t="str">
            <v>dn80</v>
          </cell>
          <cell r="AJ12">
            <v>970</v>
          </cell>
          <cell r="AL12" t="str">
            <v>dn80</v>
          </cell>
          <cell r="AM12">
            <v>882</v>
          </cell>
        </row>
        <row r="13">
          <cell r="Q13" t="str">
            <v>dn100</v>
          </cell>
          <cell r="R13">
            <v>0</v>
          </cell>
          <cell r="T13" t="str">
            <v>dn100</v>
          </cell>
          <cell r="U13">
            <v>100</v>
          </cell>
          <cell r="W13" t="str">
            <v>dn100</v>
          </cell>
          <cell r="X13">
            <v>1872</v>
          </cell>
          <cell r="Z13" t="str">
            <v>dn100</v>
          </cell>
          <cell r="AA13">
            <v>0</v>
          </cell>
          <cell r="AC13" t="str">
            <v>dn100</v>
          </cell>
          <cell r="AD13">
            <v>1862</v>
          </cell>
          <cell r="AF13" t="str">
            <v>dn100</v>
          </cell>
          <cell r="AG13">
            <v>1432</v>
          </cell>
          <cell r="AI13" t="str">
            <v>dn100</v>
          </cell>
          <cell r="AJ13">
            <v>0</v>
          </cell>
          <cell r="AL13" t="str">
            <v>dn100</v>
          </cell>
          <cell r="AM13">
            <v>1872</v>
          </cell>
        </row>
        <row r="14">
          <cell r="Q14" t="str">
            <v>dn120</v>
          </cell>
          <cell r="R14">
            <v>0</v>
          </cell>
          <cell r="T14" t="str">
            <v>dn120</v>
          </cell>
          <cell r="U14">
            <v>0</v>
          </cell>
          <cell r="W14" t="str">
            <v>dn120</v>
          </cell>
          <cell r="X14">
            <v>0</v>
          </cell>
          <cell r="Z14" t="str">
            <v>dn120</v>
          </cell>
          <cell r="AA14">
            <v>0</v>
          </cell>
          <cell r="AC14" t="str">
            <v>dn120</v>
          </cell>
          <cell r="AD14">
            <v>0</v>
          </cell>
          <cell r="AF14" t="str">
            <v>dn120</v>
          </cell>
          <cell r="AG14">
            <v>0</v>
          </cell>
          <cell r="AI14" t="str">
            <v>dn120</v>
          </cell>
          <cell r="AJ14">
            <v>0</v>
          </cell>
          <cell r="AL14" t="str">
            <v>dn120</v>
          </cell>
          <cell r="AM14">
            <v>0</v>
          </cell>
        </row>
        <row r="15">
          <cell r="Q15" t="str">
            <v>chamine</v>
          </cell>
          <cell r="R15">
            <v>0</v>
          </cell>
          <cell r="T15" t="str">
            <v>chamine</v>
          </cell>
          <cell r="U15">
            <v>17</v>
          </cell>
          <cell r="W15" t="str">
            <v>chamine</v>
          </cell>
          <cell r="X15">
            <v>61</v>
          </cell>
          <cell r="Z15" t="str">
            <v>chamine</v>
          </cell>
          <cell r="AA15">
            <v>16</v>
          </cell>
          <cell r="AC15" t="str">
            <v>chamine</v>
          </cell>
          <cell r="AD15">
            <v>65</v>
          </cell>
          <cell r="AF15" t="str">
            <v>chamine</v>
          </cell>
          <cell r="AG15">
            <v>53</v>
          </cell>
          <cell r="AI15" t="str">
            <v>chamine</v>
          </cell>
          <cell r="AJ15">
            <v>9</v>
          </cell>
          <cell r="AL15" t="str">
            <v>chamine</v>
          </cell>
          <cell r="AM15">
            <v>61</v>
          </cell>
        </row>
        <row r="16">
          <cell r="Q16" t="str">
            <v>bl</v>
          </cell>
          <cell r="R16">
            <v>0</v>
          </cell>
          <cell r="T16" t="str">
            <v>bl</v>
          </cell>
          <cell r="U16">
            <v>37</v>
          </cell>
          <cell r="W16" t="str">
            <v>bl</v>
          </cell>
          <cell r="X16">
            <v>166</v>
          </cell>
          <cell r="Z16" t="str">
            <v>bl</v>
          </cell>
          <cell r="AA16">
            <v>51</v>
          </cell>
          <cell r="AC16" t="str">
            <v>bl</v>
          </cell>
          <cell r="AD16">
            <v>148</v>
          </cell>
          <cell r="AF16" t="str">
            <v>bl</v>
          </cell>
          <cell r="AG16">
            <v>95</v>
          </cell>
          <cell r="AI16" t="str">
            <v>bl</v>
          </cell>
          <cell r="AJ16">
            <v>27</v>
          </cell>
          <cell r="AL16" t="str">
            <v>bl</v>
          </cell>
          <cell r="AM16">
            <v>166</v>
          </cell>
        </row>
        <row r="17">
          <cell r="Q17" t="str">
            <v>el</v>
          </cell>
          <cell r="R17">
            <v>0</v>
          </cell>
          <cell r="T17" t="str">
            <v>el</v>
          </cell>
          <cell r="U17">
            <v>18</v>
          </cell>
          <cell r="W17" t="str">
            <v>el</v>
          </cell>
          <cell r="X17">
            <v>30</v>
          </cell>
          <cell r="Z17" t="str">
            <v>el</v>
          </cell>
          <cell r="AA17">
            <v>20</v>
          </cell>
          <cell r="AC17" t="str">
            <v>el</v>
          </cell>
          <cell r="AD17">
            <v>45</v>
          </cell>
          <cell r="AF17" t="str">
            <v>el</v>
          </cell>
          <cell r="AG17">
            <v>40</v>
          </cell>
          <cell r="AI17" t="str">
            <v>el</v>
          </cell>
          <cell r="AJ17">
            <v>10</v>
          </cell>
          <cell r="AL17" t="str">
            <v>el</v>
          </cell>
          <cell r="AM17">
            <v>30</v>
          </cell>
        </row>
        <row r="18">
          <cell r="Q18" t="str">
            <v>rede</v>
          </cell>
          <cell r="R18">
            <v>0</v>
          </cell>
          <cell r="T18" t="str">
            <v>rede</v>
          </cell>
          <cell r="U18">
            <v>789</v>
          </cell>
          <cell r="W18" t="str">
            <v>rede</v>
          </cell>
          <cell r="X18">
            <v>4462</v>
          </cell>
          <cell r="Z18" t="str">
            <v>rede</v>
          </cell>
          <cell r="AA18">
            <v>912</v>
          </cell>
          <cell r="AC18" t="str">
            <v>rede</v>
          </cell>
          <cell r="AD18">
            <v>4485</v>
          </cell>
          <cell r="AF18" t="str">
            <v>rede</v>
          </cell>
          <cell r="AG18">
            <v>4367</v>
          </cell>
          <cell r="AI18" t="str">
            <v>rede</v>
          </cell>
          <cell r="AJ18">
            <v>1160</v>
          </cell>
          <cell r="AL18" t="str">
            <v>rede</v>
          </cell>
          <cell r="AM18">
            <v>4462</v>
          </cell>
        </row>
        <row r="19">
          <cell r="Q19" t="str">
            <v>meio fio</v>
          </cell>
          <cell r="R19">
            <v>1894</v>
          </cell>
          <cell r="T19" t="str">
            <v>meio fio</v>
          </cell>
          <cell r="U19">
            <v>1804</v>
          </cell>
          <cell r="W19" t="str">
            <v>meio fio</v>
          </cell>
          <cell r="X19">
            <v>3212</v>
          </cell>
          <cell r="Z19" t="str">
            <v>meio fio</v>
          </cell>
          <cell r="AA19">
            <v>3220</v>
          </cell>
          <cell r="AC19" t="str">
            <v>meio fio</v>
          </cell>
          <cell r="AD19">
            <v>2080</v>
          </cell>
          <cell r="AF19" t="str">
            <v>meio fio</v>
          </cell>
          <cell r="AG19">
            <v>7850</v>
          </cell>
          <cell r="AI19" t="str">
            <v>meio fio</v>
          </cell>
          <cell r="AJ19">
            <v>2240</v>
          </cell>
          <cell r="AL19" t="str">
            <v>meio fio</v>
          </cell>
          <cell r="AM19">
            <v>3212</v>
          </cell>
        </row>
        <row r="20">
          <cell r="Q20" t="str">
            <v>escavacao</v>
          </cell>
          <cell r="T20" t="str">
            <v>escavacao</v>
          </cell>
          <cell r="W20" t="str">
            <v>escavacao</v>
          </cell>
          <cell r="Z20" t="str">
            <v>escavacao</v>
          </cell>
          <cell r="AC20" t="str">
            <v>escavacao</v>
          </cell>
          <cell r="AF20" t="str">
            <v>escavacao</v>
          </cell>
          <cell r="AI20" t="str">
            <v>escavacao</v>
          </cell>
          <cell r="AL20" t="str">
            <v>escavacao</v>
          </cell>
        </row>
        <row r="21">
          <cell r="Q21" t="str">
            <v>dn40 (ramal)</v>
          </cell>
          <cell r="R21">
            <v>0.9</v>
          </cell>
          <cell r="T21" t="str">
            <v>dn40 (ramal)</v>
          </cell>
          <cell r="U21">
            <v>0.9</v>
          </cell>
          <cell r="W21" t="str">
            <v>dn40 (ramal)</v>
          </cell>
          <cell r="X21">
            <v>0.9</v>
          </cell>
          <cell r="Z21" t="str">
            <v>dn40 (ramal)</v>
          </cell>
          <cell r="AA21">
            <v>0.9</v>
          </cell>
          <cell r="AC21" t="str">
            <v>dn40 (ramal)</v>
          </cell>
          <cell r="AD21">
            <v>0.9</v>
          </cell>
          <cell r="AF21" t="str">
            <v>dn40 (ramal)</v>
          </cell>
          <cell r="AG21">
            <v>0.9</v>
          </cell>
          <cell r="AI21" t="str">
            <v>dn40 (ramal)</v>
          </cell>
          <cell r="AJ21">
            <v>0.9</v>
          </cell>
          <cell r="AL21" t="str">
            <v>dn40 (ramal)</v>
          </cell>
          <cell r="AM21">
            <v>0.9</v>
          </cell>
        </row>
        <row r="22">
          <cell r="Q22" t="str">
            <v>dn60 (ramal)</v>
          </cell>
          <cell r="R22">
            <v>1.89</v>
          </cell>
          <cell r="T22" t="str">
            <v>dn60 (ramal)</v>
          </cell>
          <cell r="U22">
            <v>1.89</v>
          </cell>
          <cell r="W22" t="str">
            <v>dn60 (ramal)</v>
          </cell>
          <cell r="X22">
            <v>1.89</v>
          </cell>
          <cell r="Z22" t="str">
            <v>dn60 (ramal)</v>
          </cell>
          <cell r="AA22">
            <v>1.89</v>
          </cell>
          <cell r="AC22" t="str">
            <v>dn60 (ramal)</v>
          </cell>
          <cell r="AD22">
            <v>1.89</v>
          </cell>
          <cell r="AF22" t="str">
            <v>dn60 (ramal)</v>
          </cell>
          <cell r="AG22">
            <v>1.89</v>
          </cell>
          <cell r="AI22" t="str">
            <v>dn60 (ramal)</v>
          </cell>
          <cell r="AJ22">
            <v>1.89</v>
          </cell>
          <cell r="AL22" t="str">
            <v>dn60 (ramal)</v>
          </cell>
          <cell r="AM22">
            <v>1.89</v>
          </cell>
        </row>
        <row r="23">
          <cell r="Q23" t="str">
            <v>dn60</v>
          </cell>
          <cell r="R23">
            <v>3.75</v>
          </cell>
          <cell r="T23" t="str">
            <v>dn60</v>
          </cell>
          <cell r="U23">
            <v>3.75</v>
          </cell>
          <cell r="W23" t="str">
            <v>dn60</v>
          </cell>
          <cell r="X23">
            <v>3.75</v>
          </cell>
          <cell r="Z23" t="str">
            <v>dn60</v>
          </cell>
          <cell r="AA23">
            <v>3.75</v>
          </cell>
          <cell r="AC23" t="str">
            <v>dn60</v>
          </cell>
          <cell r="AD23">
            <v>3.75</v>
          </cell>
          <cell r="AF23" t="str">
            <v>dn60</v>
          </cell>
          <cell r="AG23">
            <v>3.75</v>
          </cell>
          <cell r="AI23" t="str">
            <v>dn60</v>
          </cell>
          <cell r="AJ23">
            <v>3.75</v>
          </cell>
          <cell r="AL23" t="str">
            <v>dn60</v>
          </cell>
          <cell r="AM23">
            <v>3.75</v>
          </cell>
        </row>
        <row r="24">
          <cell r="Q24" t="str">
            <v>dn80</v>
          </cell>
          <cell r="R24">
            <v>5.24</v>
          </cell>
          <cell r="T24" t="str">
            <v>dn80</v>
          </cell>
          <cell r="U24">
            <v>5.24</v>
          </cell>
          <cell r="W24" t="str">
            <v>dn80</v>
          </cell>
          <cell r="X24">
            <v>5.24</v>
          </cell>
          <cell r="Z24" t="str">
            <v>dn80</v>
          </cell>
          <cell r="AA24">
            <v>5.24</v>
          </cell>
          <cell r="AC24" t="str">
            <v>dn80</v>
          </cell>
          <cell r="AD24">
            <v>5.24</v>
          </cell>
          <cell r="AF24" t="str">
            <v>dn80</v>
          </cell>
          <cell r="AG24">
            <v>5.24</v>
          </cell>
          <cell r="AI24" t="str">
            <v>dn80</v>
          </cell>
          <cell r="AJ24">
            <v>5.24</v>
          </cell>
          <cell r="AL24" t="str">
            <v>dn80</v>
          </cell>
          <cell r="AM24">
            <v>5.24</v>
          </cell>
        </row>
        <row r="25">
          <cell r="Q25" t="str">
            <v>dn100</v>
          </cell>
          <cell r="R25">
            <v>8.69</v>
          </cell>
          <cell r="T25" t="str">
            <v>dn100</v>
          </cell>
          <cell r="U25">
            <v>8.69</v>
          </cell>
          <cell r="W25" t="str">
            <v>dn100</v>
          </cell>
          <cell r="X25">
            <v>8.69</v>
          </cell>
          <cell r="Z25" t="str">
            <v>dn100</v>
          </cell>
          <cell r="AA25">
            <v>8.69</v>
          </cell>
          <cell r="AC25" t="str">
            <v>dn100</v>
          </cell>
          <cell r="AD25">
            <v>8.69</v>
          </cell>
          <cell r="AF25" t="str">
            <v>dn100</v>
          </cell>
          <cell r="AG25">
            <v>8.69</v>
          </cell>
          <cell r="AI25" t="str">
            <v>dn100</v>
          </cell>
          <cell r="AJ25">
            <v>8.69</v>
          </cell>
          <cell r="AL25" t="str">
            <v>dn100</v>
          </cell>
          <cell r="AM25">
            <v>8.69</v>
          </cell>
        </row>
        <row r="26">
          <cell r="Q26" t="str">
            <v>dn120</v>
          </cell>
          <cell r="R26">
            <v>9</v>
          </cell>
          <cell r="T26" t="str">
            <v>dn120</v>
          </cell>
          <cell r="U26">
            <v>9</v>
          </cell>
          <cell r="W26" t="str">
            <v>dn120</v>
          </cell>
          <cell r="X26">
            <v>9</v>
          </cell>
          <cell r="Z26" t="str">
            <v>dn120</v>
          </cell>
          <cell r="AA26">
            <v>9</v>
          </cell>
          <cell r="AC26" t="str">
            <v>dn120</v>
          </cell>
          <cell r="AD26">
            <v>9</v>
          </cell>
          <cell r="AF26" t="str">
            <v>dn120</v>
          </cell>
          <cell r="AG26">
            <v>9</v>
          </cell>
          <cell r="AI26" t="str">
            <v>dn120</v>
          </cell>
          <cell r="AJ26">
            <v>9</v>
          </cell>
          <cell r="AL26" t="str">
            <v>dn120</v>
          </cell>
          <cell r="AM26">
            <v>9</v>
          </cell>
        </row>
        <row r="27">
          <cell r="Q27" t="str">
            <v>reaterro</v>
          </cell>
          <cell r="T27" t="str">
            <v>reaterro</v>
          </cell>
          <cell r="W27" t="str">
            <v>reaterro</v>
          </cell>
          <cell r="Z27" t="str">
            <v>reaterro</v>
          </cell>
          <cell r="AC27" t="str">
            <v>reaterro</v>
          </cell>
          <cell r="AF27" t="str">
            <v>reaterro</v>
          </cell>
          <cell r="AI27" t="str">
            <v>reaterro</v>
          </cell>
          <cell r="AL27" t="str">
            <v>reaterro</v>
          </cell>
        </row>
        <row r="28">
          <cell r="Q28" t="str">
            <v>dn40 (ramal)</v>
          </cell>
          <cell r="R28">
            <v>0.72</v>
          </cell>
          <cell r="T28" t="str">
            <v>dn40 (ramal)</v>
          </cell>
          <cell r="U28">
            <v>0.72</v>
          </cell>
          <cell r="W28" t="str">
            <v>dn40 (ramal)</v>
          </cell>
          <cell r="X28">
            <v>0.72</v>
          </cell>
          <cell r="Z28" t="str">
            <v>dn40 (ramal)</v>
          </cell>
          <cell r="AA28">
            <v>0.72</v>
          </cell>
          <cell r="AC28" t="str">
            <v>dn40 (ramal)</v>
          </cell>
          <cell r="AD28">
            <v>0.72</v>
          </cell>
          <cell r="AF28" t="str">
            <v>dn40 (ramal)</v>
          </cell>
          <cell r="AG28">
            <v>0.72</v>
          </cell>
          <cell r="AI28" t="str">
            <v>dn40 (ramal)</v>
          </cell>
          <cell r="AJ28">
            <v>0.72</v>
          </cell>
          <cell r="AL28" t="str">
            <v>dn40 (ramal)</v>
          </cell>
          <cell r="AM28">
            <v>0.72</v>
          </cell>
        </row>
        <row r="29">
          <cell r="Q29" t="str">
            <v>dn60 (ramal)</v>
          </cell>
          <cell r="R29">
            <v>1.48</v>
          </cell>
          <cell r="T29" t="str">
            <v>dn60 (ramal)</v>
          </cell>
          <cell r="U29">
            <v>1.48</v>
          </cell>
          <cell r="W29" t="str">
            <v>dn60 (ramal)</v>
          </cell>
          <cell r="X29">
            <v>1.48</v>
          </cell>
          <cell r="Z29" t="str">
            <v>dn60 (ramal)</v>
          </cell>
          <cell r="AA29">
            <v>1.48</v>
          </cell>
          <cell r="AC29" t="str">
            <v>dn60 (ramal)</v>
          </cell>
          <cell r="AD29">
            <v>1.48</v>
          </cell>
          <cell r="AF29" t="str">
            <v>dn60 (ramal)</v>
          </cell>
          <cell r="AG29">
            <v>1.48</v>
          </cell>
          <cell r="AI29" t="str">
            <v>dn60 (ramal)</v>
          </cell>
          <cell r="AJ29">
            <v>1.48</v>
          </cell>
          <cell r="AL29" t="str">
            <v>dn60 (ramal)</v>
          </cell>
          <cell r="AM29">
            <v>1.48</v>
          </cell>
        </row>
        <row r="30">
          <cell r="Q30" t="str">
            <v>dn60</v>
          </cell>
          <cell r="R30">
            <v>3.34</v>
          </cell>
          <cell r="T30" t="str">
            <v>dn60</v>
          </cell>
          <cell r="U30">
            <v>3.34</v>
          </cell>
          <cell r="W30" t="str">
            <v>dn60</v>
          </cell>
          <cell r="X30">
            <v>3.34</v>
          </cell>
          <cell r="Z30" t="str">
            <v>dn60</v>
          </cell>
          <cell r="AA30">
            <v>3.34</v>
          </cell>
          <cell r="AC30" t="str">
            <v>dn60</v>
          </cell>
          <cell r="AD30">
            <v>3.34</v>
          </cell>
          <cell r="AF30" t="str">
            <v>dn60</v>
          </cell>
          <cell r="AG30">
            <v>3.34</v>
          </cell>
          <cell r="AI30" t="str">
            <v>dn60</v>
          </cell>
          <cell r="AJ30">
            <v>3.34</v>
          </cell>
          <cell r="AL30" t="str">
            <v>dn60</v>
          </cell>
          <cell r="AM30">
            <v>3.34</v>
          </cell>
        </row>
        <row r="31">
          <cell r="Q31" t="str">
            <v>dn80</v>
          </cell>
          <cell r="R31">
            <v>4.51</v>
          </cell>
          <cell r="T31" t="str">
            <v>dn80</v>
          </cell>
          <cell r="U31">
            <v>4.51</v>
          </cell>
          <cell r="W31" t="str">
            <v>dn80</v>
          </cell>
          <cell r="X31">
            <v>4.51</v>
          </cell>
          <cell r="Z31" t="str">
            <v>dn80</v>
          </cell>
          <cell r="AA31">
            <v>4.51</v>
          </cell>
          <cell r="AC31" t="str">
            <v>dn80</v>
          </cell>
          <cell r="AD31">
            <v>4.51</v>
          </cell>
          <cell r="AF31" t="str">
            <v>dn80</v>
          </cell>
          <cell r="AG31">
            <v>4.51</v>
          </cell>
          <cell r="AI31" t="str">
            <v>dn80</v>
          </cell>
          <cell r="AJ31">
            <v>4.51</v>
          </cell>
          <cell r="AL31" t="str">
            <v>dn80</v>
          </cell>
          <cell r="AM31">
            <v>4.51</v>
          </cell>
        </row>
        <row r="32">
          <cell r="Q32" t="str">
            <v>dn100</v>
          </cell>
          <cell r="R32">
            <v>7.56</v>
          </cell>
          <cell r="T32" t="str">
            <v>dn100</v>
          </cell>
          <cell r="U32">
            <v>7.56</v>
          </cell>
          <cell r="W32" t="str">
            <v>dn100</v>
          </cell>
          <cell r="X32">
            <v>7.56</v>
          </cell>
          <cell r="Z32" t="str">
            <v>dn100</v>
          </cell>
          <cell r="AA32">
            <v>7.56</v>
          </cell>
          <cell r="AC32" t="str">
            <v>dn100</v>
          </cell>
          <cell r="AD32">
            <v>7.56</v>
          </cell>
          <cell r="AF32" t="str">
            <v>dn100</v>
          </cell>
          <cell r="AG32">
            <v>7.56</v>
          </cell>
          <cell r="AI32" t="str">
            <v>dn100</v>
          </cell>
          <cell r="AJ32">
            <v>7.56</v>
          </cell>
          <cell r="AL32" t="str">
            <v>dn100</v>
          </cell>
          <cell r="AM32">
            <v>7.56</v>
          </cell>
        </row>
        <row r="33">
          <cell r="Q33" t="str">
            <v>dn120</v>
          </cell>
          <cell r="R33">
            <v>7.37</v>
          </cell>
          <cell r="T33" t="str">
            <v>dn120</v>
          </cell>
          <cell r="U33">
            <v>7.37</v>
          </cell>
          <cell r="W33" t="str">
            <v>dn120</v>
          </cell>
          <cell r="X33">
            <v>7.37</v>
          </cell>
          <cell r="Z33" t="str">
            <v>dn120</v>
          </cell>
          <cell r="AA33">
            <v>7.37</v>
          </cell>
          <cell r="AC33" t="str">
            <v>dn120</v>
          </cell>
          <cell r="AD33">
            <v>7.37</v>
          </cell>
          <cell r="AF33" t="str">
            <v>dn120</v>
          </cell>
          <cell r="AG33">
            <v>7.37</v>
          </cell>
          <cell r="AI33" t="str">
            <v>dn120</v>
          </cell>
          <cell r="AJ33">
            <v>7.37</v>
          </cell>
          <cell r="AL33" t="str">
            <v>dn120</v>
          </cell>
          <cell r="AM33">
            <v>7.37</v>
          </cell>
        </row>
        <row r="36">
          <cell r="E36" t="str">
            <v>4ª MEDIÇÃO</v>
          </cell>
          <cell r="H36" t="str">
            <v>1ª MEDIÇÃO</v>
          </cell>
          <cell r="K36" t="str">
            <v>2ª MEDIÇÃO</v>
          </cell>
          <cell r="N36" t="str">
            <v>3ª MEDIÇÃO</v>
          </cell>
          <cell r="Q36" t="str">
            <v>C. UNIVERST.</v>
          </cell>
          <cell r="T36" t="str">
            <v>MARIANA</v>
          </cell>
          <cell r="W36" t="str">
            <v>PARAÍSO</v>
          </cell>
          <cell r="Z36" t="str">
            <v>N. PARAÍSO</v>
          </cell>
          <cell r="AC36" t="str">
            <v>REC. SOL</v>
          </cell>
          <cell r="AF36" t="str">
            <v>RES. FLORES</v>
          </cell>
          <cell r="AI36" t="str">
            <v>VL. NORTE</v>
          </cell>
          <cell r="AL36" t="str">
            <v>B. LOURDES</v>
          </cell>
        </row>
        <row r="37">
          <cell r="AN37" t="str">
            <v>PTANA063.XLS</v>
          </cell>
        </row>
        <row r="38">
          <cell r="A38" t="str">
            <v>ITEM</v>
          </cell>
          <cell r="B38" t="str">
            <v>DESCRIÇÃO DO SERVIÇO</v>
          </cell>
          <cell r="C38" t="str">
            <v>UNID.</v>
          </cell>
          <cell r="D38" t="str">
            <v>P. UNIT.</v>
          </cell>
          <cell r="E38" t="str">
            <v>QUANT.</v>
          </cell>
          <cell r="F38" t="str">
            <v>P. TOTAL</v>
          </cell>
          <cell r="G38" t="str">
            <v>DT(KM)</v>
          </cell>
          <cell r="H38" t="str">
            <v>QUANT.</v>
          </cell>
          <cell r="I38" t="str">
            <v>P. TOTAL</v>
          </cell>
          <cell r="J38" t="str">
            <v>DT(KM)</v>
          </cell>
          <cell r="K38" t="str">
            <v>QUANT.</v>
          </cell>
          <cell r="L38" t="str">
            <v>P. TOTAL</v>
          </cell>
          <cell r="M38" t="str">
            <v>DT(KM)</v>
          </cell>
          <cell r="N38" t="str">
            <v>QUANT.</v>
          </cell>
          <cell r="O38" t="str">
            <v>P. TOTAL</v>
          </cell>
          <cell r="P38" t="str">
            <v>DT(KM)</v>
          </cell>
          <cell r="Q38" t="str">
            <v>QUANT.</v>
          </cell>
          <cell r="R38" t="str">
            <v>P. TOTAL</v>
          </cell>
          <cell r="S38" t="str">
            <v>DT(KM)</v>
          </cell>
          <cell r="T38" t="str">
            <v>QUANT.</v>
          </cell>
          <cell r="U38" t="str">
            <v>P. TOTAL</v>
          </cell>
          <cell r="V38" t="str">
            <v>DT(KM)</v>
          </cell>
          <cell r="W38" t="str">
            <v>QUANT.</v>
          </cell>
          <cell r="X38" t="str">
            <v>P. TOTAL</v>
          </cell>
          <cell r="Y38" t="str">
            <v>DT(KM)</v>
          </cell>
          <cell r="Z38" t="str">
            <v>QUANT.</v>
          </cell>
          <cell r="AA38" t="str">
            <v>P. TOTAL</v>
          </cell>
          <cell r="AB38" t="str">
            <v>DT(KM)</v>
          </cell>
          <cell r="AC38" t="str">
            <v>QUANT.</v>
          </cell>
          <cell r="AD38" t="str">
            <v>P. TOTAL</v>
          </cell>
          <cell r="AE38" t="str">
            <v>DT(KM)</v>
          </cell>
          <cell r="AF38" t="str">
            <v>QUANT.</v>
          </cell>
          <cell r="AG38" t="str">
            <v>P. TOTAL</v>
          </cell>
          <cell r="AH38" t="str">
            <v>DT(KM)</v>
          </cell>
          <cell r="AI38" t="str">
            <v>QUANT.</v>
          </cell>
          <cell r="AJ38" t="str">
            <v>P. TOTAL</v>
          </cell>
          <cell r="AK38" t="str">
            <v>DT(KM)</v>
          </cell>
          <cell r="AL38" t="str">
            <v>QUANT.</v>
          </cell>
          <cell r="AM38" t="str">
            <v>P. TOTAL</v>
          </cell>
          <cell r="AN38" t="str">
            <v>DT(KM)</v>
          </cell>
        </row>
        <row r="40">
          <cell r="A40" t="str">
            <v>1.0</v>
          </cell>
          <cell r="B40" t="str">
            <v>SERVICOS PRELIMINARES</v>
          </cell>
        </row>
        <row r="42">
          <cell r="B42" t="str">
            <v>Instalacao e Apoio Logistico</v>
          </cell>
          <cell r="C42" t="str">
            <v>%</v>
          </cell>
          <cell r="E42">
            <v>1</v>
          </cell>
        </row>
        <row r="43">
          <cell r="B43" t="str">
            <v>Mobilizacao de maquinarios,equipamentos e pessoal</v>
          </cell>
          <cell r="C43" t="str">
            <v>%</v>
          </cell>
          <cell r="E43">
            <v>1.5</v>
          </cell>
        </row>
        <row r="44">
          <cell r="B44" t="str">
            <v>Projeto executivo incluindo estudos tecnicos,</v>
          </cell>
          <cell r="C44" t="str">
            <v xml:space="preserve"> </v>
          </cell>
        </row>
        <row r="45">
          <cell r="B45" t="str">
            <v>cadastramento, notas de servicos e sondagens</v>
          </cell>
          <cell r="C45" t="str">
            <v>%</v>
          </cell>
          <cell r="E45">
            <v>3</v>
          </cell>
        </row>
        <row r="47">
          <cell r="B47" t="str">
            <v>TOTAL SERVICOS PRELIMINARES</v>
          </cell>
        </row>
        <row r="49">
          <cell r="A49" t="str">
            <v>2.0</v>
          </cell>
          <cell r="B49" t="str">
            <v>TERRAPLENAGEM</v>
          </cell>
        </row>
        <row r="51">
          <cell r="B51" t="str">
            <v>Locacao/Nivelamento/Acompanhamento Topografico</v>
          </cell>
          <cell r="C51" t="str">
            <v>m2</v>
          </cell>
          <cell r="D51">
            <v>0.16</v>
          </cell>
        </row>
        <row r="52">
          <cell r="B52" t="str">
            <v>Raspagem/Desmatamento/Limpeza espessura ate 0,15m</v>
          </cell>
          <cell r="C52" t="str">
            <v>m2</v>
          </cell>
          <cell r="D52">
            <v>0.14000000000000001</v>
          </cell>
        </row>
        <row r="53">
          <cell r="B53" t="str">
            <v>Carga de material de limpeza</v>
          </cell>
          <cell r="C53" t="str">
            <v>m3</v>
          </cell>
          <cell r="D53">
            <v>2.0099999999999998</v>
          </cell>
        </row>
        <row r="54">
          <cell r="B54" t="str">
            <v>Escav. em cortes de argila ou solo mole incl.carga</v>
          </cell>
          <cell r="C54" t="str">
            <v>m3</v>
          </cell>
          <cell r="D54">
            <v>3.83</v>
          </cell>
        </row>
        <row r="55">
          <cell r="B55" t="str">
            <v>Transporte e Desc.de argila ou solo mole</v>
          </cell>
          <cell r="C55" t="str">
            <v>m3xkm</v>
          </cell>
          <cell r="D55">
            <v>1.21</v>
          </cell>
        </row>
        <row r="56">
          <cell r="B56" t="str">
            <v>Espalhamento em bota fora</v>
          </cell>
          <cell r="C56" t="str">
            <v>m3</v>
          </cell>
          <cell r="D56">
            <v>1.17</v>
          </cell>
        </row>
        <row r="57">
          <cell r="B57" t="str">
            <v>Aterro compactado 95 % PN</v>
          </cell>
          <cell r="C57" t="str">
            <v>m3</v>
          </cell>
          <cell r="D57">
            <v>0.92</v>
          </cell>
        </row>
        <row r="58">
          <cell r="B58" t="str">
            <v xml:space="preserve">Aterro compactado 100 % PN </v>
          </cell>
          <cell r="C58" t="str">
            <v>m3</v>
          </cell>
          <cell r="D58">
            <v>1.1499999999999999</v>
          </cell>
        </row>
        <row r="59">
          <cell r="B59" t="str">
            <v>Aquisicao de material de jazida</v>
          </cell>
          <cell r="C59" t="str">
            <v>m3</v>
          </cell>
          <cell r="D59">
            <v>0.47</v>
          </cell>
        </row>
        <row r="60">
          <cell r="B60" t="str">
            <v>Escavacao de material de jazida</v>
          </cell>
          <cell r="C60" t="str">
            <v>m3</v>
          </cell>
          <cell r="D60">
            <v>1.24</v>
          </cell>
        </row>
        <row r="61">
          <cell r="B61" t="str">
            <v>Carga de material de jazida</v>
          </cell>
          <cell r="C61" t="str">
            <v>m3</v>
          </cell>
          <cell r="D61">
            <v>1.2</v>
          </cell>
        </row>
        <row r="62">
          <cell r="B62" t="str">
            <v>Transporte e descarga de material de jazida</v>
          </cell>
          <cell r="C62" t="str">
            <v>m3xkm</v>
          </cell>
          <cell r="D62">
            <v>0.46</v>
          </cell>
        </row>
        <row r="63">
          <cell r="B63" t="str">
            <v xml:space="preserve"> </v>
          </cell>
          <cell r="C63" t="str">
            <v xml:space="preserve"> </v>
          </cell>
        </row>
        <row r="64">
          <cell r="B64" t="str">
            <v>TOTAL TERRAPLENAGEM</v>
          </cell>
        </row>
        <row r="66">
          <cell r="A66" t="str">
            <v>3.0</v>
          </cell>
          <cell r="B66" t="str">
            <v>PAVIMENTACAO</v>
          </cell>
        </row>
        <row r="68">
          <cell r="B68" t="str">
            <v xml:space="preserve">Regularizacao de sub-leito </v>
          </cell>
          <cell r="C68" t="str">
            <v>m2</v>
          </cell>
          <cell r="D68">
            <v>0.53</v>
          </cell>
        </row>
        <row r="69">
          <cell r="B69" t="str">
            <v>Aquisicao de material de jazida</v>
          </cell>
          <cell r="C69" t="str">
            <v>m3</v>
          </cell>
          <cell r="D69">
            <v>0.45</v>
          </cell>
        </row>
        <row r="70">
          <cell r="B70" t="str">
            <v xml:space="preserve">Escavacao de material de jazida </v>
          </cell>
          <cell r="C70" t="str">
            <v>m3</v>
          </cell>
          <cell r="D70">
            <v>1.19</v>
          </cell>
        </row>
        <row r="71">
          <cell r="B71" t="str">
            <v>Carga de material de jazida</v>
          </cell>
          <cell r="C71" t="str">
            <v>m3</v>
          </cell>
          <cell r="D71">
            <v>1.1499999999999999</v>
          </cell>
        </row>
        <row r="72">
          <cell r="B72" t="str">
            <v>Transporte e Descarga de material de jazida</v>
          </cell>
          <cell r="C72" t="str">
            <v>m3xkm</v>
          </cell>
          <cell r="D72">
            <v>0.44</v>
          </cell>
        </row>
        <row r="73">
          <cell r="B73" t="str">
            <v>Base e sub-base solo estab. 100 % PI</v>
          </cell>
          <cell r="C73" t="str">
            <v>m3</v>
          </cell>
          <cell r="D73">
            <v>6.06</v>
          </cell>
        </row>
        <row r="74">
          <cell r="B74" t="str">
            <v>Imprimacao, fornecimento e transporte de CM-30</v>
          </cell>
          <cell r="C74" t="str">
            <v>m2</v>
          </cell>
          <cell r="D74">
            <v>0.74</v>
          </cell>
        </row>
        <row r="75">
          <cell r="B75" t="str">
            <v>Pintura de ligação</v>
          </cell>
          <cell r="C75" t="str">
            <v>m2</v>
          </cell>
          <cell r="D75">
            <v>0.74</v>
          </cell>
        </row>
        <row r="76">
          <cell r="B76" t="str">
            <v>Pré misturado a frio - PMF</v>
          </cell>
          <cell r="C76" t="str">
            <v>t</v>
          </cell>
          <cell r="D76">
            <v>64.11</v>
          </cell>
        </row>
        <row r="77">
          <cell r="B77" t="str">
            <v>Transporte local de material betuminoso</v>
          </cell>
          <cell r="C77" t="str">
            <v>txkm</v>
          </cell>
          <cell r="D77">
            <v>0.67</v>
          </cell>
        </row>
        <row r="78">
          <cell r="B78" t="str">
            <v>Transporte local de massa</v>
          </cell>
          <cell r="C78" t="str">
            <v>txkm</v>
          </cell>
          <cell r="D78">
            <v>0.42</v>
          </cell>
        </row>
        <row r="79">
          <cell r="B79" t="str">
            <v>Transporte comercial de brita</v>
          </cell>
          <cell r="C79" t="str">
            <v>m3xkm</v>
          </cell>
          <cell r="D79">
            <v>0.2</v>
          </cell>
        </row>
        <row r="80">
          <cell r="D80">
            <v>0</v>
          </cell>
        </row>
        <row r="81">
          <cell r="B81" t="str">
            <v>TOTAL PAVIMENTACAO</v>
          </cell>
          <cell r="D81">
            <v>0</v>
          </cell>
        </row>
        <row r="82">
          <cell r="D82">
            <v>0</v>
          </cell>
        </row>
        <row r="83">
          <cell r="A83" t="str">
            <v>4.0</v>
          </cell>
          <cell r="B83" t="str">
            <v>GALERIAS DE AGUAS PLUVIAIS E DRENAGEM</v>
          </cell>
          <cell r="D83">
            <v>0</v>
          </cell>
        </row>
        <row r="84">
          <cell r="B84" t="str">
            <v xml:space="preserve"> </v>
          </cell>
          <cell r="D84">
            <v>0</v>
          </cell>
        </row>
        <row r="85">
          <cell r="B85" t="str">
            <v>Escavação manual de valas ate 2,00m</v>
          </cell>
          <cell r="C85" t="str">
            <v>m3</v>
          </cell>
          <cell r="D85">
            <v>7.19</v>
          </cell>
          <cell r="E85">
            <v>140.79</v>
          </cell>
        </row>
        <row r="86">
          <cell r="B86" t="str">
            <v>Escavação manual de valas entre 2,0 a 4,0m</v>
          </cell>
          <cell r="C86" t="str">
            <v>m3</v>
          </cell>
          <cell r="D86">
            <v>8.64</v>
          </cell>
          <cell r="E86">
            <v>0</v>
          </cell>
        </row>
        <row r="87">
          <cell r="B87" t="str">
            <v>Escavação mecânica em terra</v>
          </cell>
          <cell r="C87" t="str">
            <v>m3</v>
          </cell>
          <cell r="D87">
            <v>3.16</v>
          </cell>
          <cell r="E87">
            <v>1874.34</v>
          </cell>
        </row>
        <row r="88">
          <cell r="B88" t="str">
            <v>Escavação mecânica em cascalho</v>
          </cell>
          <cell r="C88" t="str">
            <v>m3</v>
          </cell>
          <cell r="D88">
            <v>3.22</v>
          </cell>
          <cell r="E88">
            <v>0</v>
          </cell>
        </row>
        <row r="89">
          <cell r="B89" t="str">
            <v>Escavação mecânica em rocha decomposta ou matacão</v>
          </cell>
          <cell r="C89" t="str">
            <v>m3</v>
          </cell>
          <cell r="D89">
            <v>5.86</v>
          </cell>
          <cell r="E89">
            <v>0</v>
          </cell>
        </row>
        <row r="90">
          <cell r="B90" t="str">
            <v>Escavação mecânica em solo mole</v>
          </cell>
          <cell r="C90" t="str">
            <v>m3</v>
          </cell>
          <cell r="D90">
            <v>7.64</v>
          </cell>
          <cell r="E90">
            <v>259.38</v>
          </cell>
        </row>
        <row r="91">
          <cell r="B91" t="str">
            <v>Reaterro de valas</v>
          </cell>
          <cell r="C91" t="str">
            <v>m3</v>
          </cell>
          <cell r="D91">
            <v>8.24</v>
          </cell>
          <cell r="E91">
            <v>1845.34</v>
          </cell>
        </row>
        <row r="92">
          <cell r="B92" t="str">
            <v>Fornecimento,transporte e assentamento tubo DN 40cm</v>
          </cell>
          <cell r="C92" t="str">
            <v>m</v>
          </cell>
          <cell r="D92">
            <v>27.73</v>
          </cell>
          <cell r="E92">
            <v>102.45</v>
          </cell>
        </row>
        <row r="93">
          <cell r="B93" t="str">
            <v>Fornecimento,transporte e assentamento tubo DN 60cm</v>
          </cell>
          <cell r="C93" t="str">
            <v>m</v>
          </cell>
          <cell r="D93">
            <v>59.92</v>
          </cell>
          <cell r="E93">
            <v>303.14999999999998</v>
          </cell>
        </row>
        <row r="94">
          <cell r="B94" t="str">
            <v>Fornecimento,transporte e assentamento tubo DN 80cm</v>
          </cell>
          <cell r="C94" t="str">
            <v>m</v>
          </cell>
          <cell r="D94">
            <v>99.03</v>
          </cell>
          <cell r="E94">
            <v>85.75</v>
          </cell>
        </row>
        <row r="95">
          <cell r="B95" t="str">
            <v>Fornecimento,transporte e assentamento tubo DN 100cm</v>
          </cell>
          <cell r="C95" t="str">
            <v>m</v>
          </cell>
          <cell r="D95">
            <v>133.38999999999999</v>
          </cell>
          <cell r="E95">
            <v>0</v>
          </cell>
        </row>
        <row r="96">
          <cell r="B96" t="str">
            <v>Fornecimento,transporte e assentamento tubo DN 120cm</v>
          </cell>
          <cell r="C96" t="str">
            <v>m</v>
          </cell>
          <cell r="D96">
            <v>168.46</v>
          </cell>
          <cell r="E96">
            <v>0</v>
          </cell>
        </row>
        <row r="97">
          <cell r="B97" t="str">
            <v>Poco visita p/rede DN 60cm parte fixa c/ 1m de altura</v>
          </cell>
          <cell r="C97" t="str">
            <v>ud</v>
          </cell>
          <cell r="D97">
            <v>396.76</v>
          </cell>
          <cell r="E97">
            <v>7</v>
          </cell>
        </row>
        <row r="98">
          <cell r="B98" t="str">
            <v>Acréscimo na altura do poço de visita p/ rede de 60cm</v>
          </cell>
          <cell r="C98" t="str">
            <v>m</v>
          </cell>
          <cell r="D98">
            <v>146.05000000000001</v>
          </cell>
          <cell r="E98">
            <v>13.07</v>
          </cell>
        </row>
        <row r="99">
          <cell r="B99" t="str">
            <v>Poço visita p/rede DN 80cm parte fixa c/ 1m de altura</v>
          </cell>
          <cell r="C99" t="str">
            <v>ud</v>
          </cell>
          <cell r="D99">
            <v>869.85</v>
          </cell>
          <cell r="E99">
            <v>1</v>
          </cell>
        </row>
        <row r="100">
          <cell r="B100" t="str">
            <v>Acréscimo na altura do poço de visita p/ rede de 80cm</v>
          </cell>
          <cell r="C100" t="str">
            <v>m</v>
          </cell>
          <cell r="D100">
            <v>301.98</v>
          </cell>
          <cell r="E100">
            <v>0.64</v>
          </cell>
        </row>
        <row r="101">
          <cell r="B101" t="str">
            <v>Poço visita p/rede DN 100cm parte fixa c/ 1m de altura</v>
          </cell>
          <cell r="C101" t="str">
            <v>ud</v>
          </cell>
          <cell r="D101">
            <v>1029.77</v>
          </cell>
          <cell r="E101">
            <v>0</v>
          </cell>
        </row>
        <row r="102">
          <cell r="B102" t="str">
            <v>Acréscimo na altura do poço de visita p/ rede de 100cm</v>
          </cell>
          <cell r="C102" t="str">
            <v>m</v>
          </cell>
          <cell r="D102">
            <v>336.02</v>
          </cell>
          <cell r="E102">
            <v>0</v>
          </cell>
        </row>
        <row r="103">
          <cell r="B103" t="str">
            <v>Poço visita p/rede DN 120cm parte fixa c/ 1m de altura</v>
          </cell>
          <cell r="C103" t="str">
            <v>ud</v>
          </cell>
          <cell r="D103">
            <v>1375.16</v>
          </cell>
          <cell r="E103">
            <v>0</v>
          </cell>
        </row>
        <row r="104">
          <cell r="B104" t="str">
            <v>Acréscimo na altura do poço de visita p/ rede de 120cm</v>
          </cell>
          <cell r="C104" t="str">
            <v>m</v>
          </cell>
          <cell r="D104">
            <v>474.73</v>
          </cell>
          <cell r="E104">
            <v>0</v>
          </cell>
        </row>
        <row r="105">
          <cell r="B105" t="str">
            <v>Chaminé p/ PV c/ 1,0m alt.incl.tampão e anel de concreto</v>
          </cell>
          <cell r="C105" t="str">
            <v>ud</v>
          </cell>
          <cell r="D105">
            <v>212.55</v>
          </cell>
          <cell r="E105">
            <v>7</v>
          </cell>
        </row>
        <row r="106">
          <cell r="B106" t="str">
            <v>Boca de lobo altura média de 1,30m</v>
          </cell>
          <cell r="C106" t="str">
            <v>ud</v>
          </cell>
          <cell r="D106">
            <v>206.94</v>
          </cell>
          <cell r="E106">
            <v>25</v>
          </cell>
        </row>
        <row r="107">
          <cell r="B107" t="str">
            <v>Gabião</v>
          </cell>
          <cell r="C107" t="str">
            <v>m3</v>
          </cell>
          <cell r="D107">
            <v>171.88</v>
          </cell>
          <cell r="E107">
            <v>0</v>
          </cell>
        </row>
        <row r="108">
          <cell r="B108" t="str">
            <v>Dreno de tubo de concreto diam=0,20m (0,50 x 0,50)</v>
          </cell>
          <cell r="C108" t="str">
            <v>m</v>
          </cell>
          <cell r="D108">
            <v>16.73</v>
          </cell>
          <cell r="E108">
            <v>0</v>
          </cell>
        </row>
        <row r="109">
          <cell r="B109" t="str">
            <v>Dreno profundo c/ tubo de concreto diam=0,20m (1,0 x 0,75m)</v>
          </cell>
          <cell r="C109" t="str">
            <v>m</v>
          </cell>
          <cell r="D109">
            <v>27.12</v>
          </cell>
          <cell r="E109">
            <v>0</v>
          </cell>
        </row>
        <row r="110">
          <cell r="B110" t="str">
            <v>Meio fio moldado no local inclusive escoramento, padrao PMA</v>
          </cell>
          <cell r="C110" t="str">
            <v>m</v>
          </cell>
          <cell r="D110">
            <v>9.7100000000000009</v>
          </cell>
          <cell r="E110">
            <v>0</v>
          </cell>
        </row>
        <row r="111">
          <cell r="B111" t="str">
            <v>Meio fio e sarjeta moldados no local inclusive escavação</v>
          </cell>
          <cell r="C111" t="str">
            <v xml:space="preserve"> </v>
          </cell>
          <cell r="E111">
            <v>0</v>
          </cell>
        </row>
        <row r="112">
          <cell r="B112" t="str">
            <v>e escoramento, padrao PMA</v>
          </cell>
          <cell r="C112" t="str">
            <v>m</v>
          </cell>
          <cell r="D112">
            <v>11.47</v>
          </cell>
          <cell r="E112">
            <v>0</v>
          </cell>
        </row>
        <row r="113">
          <cell r="B113" t="str">
            <v>Escoram.descont. prancha 5 x 25 espacam. 1,8m compr.</v>
          </cell>
          <cell r="C113" t="str">
            <v>m</v>
          </cell>
          <cell r="D113">
            <v>4.9000000000000004</v>
          </cell>
          <cell r="E113">
            <v>0</v>
          </cell>
        </row>
        <row r="114">
          <cell r="B114" t="str">
            <v>Lastro de brita</v>
          </cell>
          <cell r="C114" t="str">
            <v>m3</v>
          </cell>
          <cell r="D114">
            <v>37.18</v>
          </cell>
          <cell r="E114">
            <v>62.96</v>
          </cell>
        </row>
        <row r="115">
          <cell r="B115" t="str">
            <v>Lastro de pedra marroada</v>
          </cell>
          <cell r="C115" t="str">
            <v>m3</v>
          </cell>
          <cell r="D115">
            <v>50.2</v>
          </cell>
          <cell r="E115">
            <v>0</v>
          </cell>
        </row>
        <row r="116">
          <cell r="B116" t="str">
            <v>Transporte de material de escavação de galerias</v>
          </cell>
          <cell r="C116" t="str">
            <v>m3xkm</v>
          </cell>
          <cell r="D116">
            <v>1.17</v>
          </cell>
          <cell r="E116">
            <v>0</v>
          </cell>
        </row>
        <row r="117">
          <cell r="B117" t="str">
            <v>Transporte de solo mole</v>
          </cell>
          <cell r="C117" t="str">
            <v>m3xkm</v>
          </cell>
          <cell r="D117">
            <v>1.17</v>
          </cell>
          <cell r="E117">
            <v>0</v>
          </cell>
        </row>
        <row r="118">
          <cell r="B118" t="str">
            <v>Carga de material escavado das galerias</v>
          </cell>
          <cell r="C118" t="str">
            <v>m3</v>
          </cell>
          <cell r="D118">
            <v>1.56</v>
          </cell>
          <cell r="E118">
            <v>0</v>
          </cell>
        </row>
        <row r="119">
          <cell r="B119" t="str">
            <v>Escavacao de 3ª categorias em valas</v>
          </cell>
          <cell r="C119" t="str">
            <v>m3</v>
          </cell>
          <cell r="D119">
            <v>55.25</v>
          </cell>
          <cell r="E119">
            <v>0</v>
          </cell>
        </row>
        <row r="120">
          <cell r="B120" t="str">
            <v>Concreto de regularizacao fck 15MPa</v>
          </cell>
          <cell r="C120" t="str">
            <v>m3</v>
          </cell>
          <cell r="D120">
            <v>228.3</v>
          </cell>
          <cell r="E120">
            <v>0</v>
          </cell>
        </row>
        <row r="121">
          <cell r="B121" t="str">
            <v>Concreto estrutural fck 180MPa</v>
          </cell>
          <cell r="C121" t="str">
            <v>m3</v>
          </cell>
          <cell r="D121">
            <v>235.05</v>
          </cell>
          <cell r="E121">
            <v>0</v>
          </cell>
        </row>
        <row r="122">
          <cell r="B122" t="str">
            <v>Concreto ciclopico 30% PM</v>
          </cell>
          <cell r="C122" t="str">
            <v>m3</v>
          </cell>
          <cell r="D122">
            <v>127.53</v>
          </cell>
          <cell r="E122">
            <v>0</v>
          </cell>
        </row>
        <row r="123">
          <cell r="B123" t="str">
            <v>Dreno profundo para corte em solo com tubo poroso 20cm</v>
          </cell>
          <cell r="C123" t="str">
            <v>m</v>
          </cell>
          <cell r="D123">
            <v>22.51</v>
          </cell>
          <cell r="E123">
            <v>0</v>
          </cell>
        </row>
        <row r="124">
          <cell r="B124" t="str">
            <v>Bueiro simples em tubo de concreto DN 80</v>
          </cell>
          <cell r="C124" t="str">
            <v>ml</v>
          </cell>
          <cell r="D124">
            <v>90.73</v>
          </cell>
          <cell r="E124">
            <v>0</v>
          </cell>
        </row>
        <row r="125">
          <cell r="A125" t="str">
            <v xml:space="preserve"> </v>
          </cell>
          <cell r="B125" t="str">
            <v xml:space="preserve"> </v>
          </cell>
          <cell r="C125" t="str">
            <v xml:space="preserve"> </v>
          </cell>
        </row>
        <row r="126">
          <cell r="B126" t="str">
            <v>TOTAL GALERIAS DE AGUAS PLUVIAIS E DRENAGEM</v>
          </cell>
          <cell r="D126">
            <v>0</v>
          </cell>
        </row>
        <row r="127">
          <cell r="D127">
            <v>0</v>
          </cell>
        </row>
        <row r="128">
          <cell r="D128">
            <v>0</v>
          </cell>
        </row>
        <row r="129">
          <cell r="D129">
            <v>0</v>
          </cell>
        </row>
        <row r="130">
          <cell r="B130" t="str">
            <v>TOTAL GERAL</v>
          </cell>
        </row>
        <row r="134">
          <cell r="E134">
            <v>0.88949</v>
          </cell>
        </row>
        <row r="136">
          <cell r="E136">
            <v>158.28</v>
          </cell>
        </row>
        <row r="137">
          <cell r="E137">
            <v>0</v>
          </cell>
        </row>
        <row r="138">
          <cell r="E138">
            <v>2107.21</v>
          </cell>
        </row>
        <row r="139">
          <cell r="E139">
            <v>0</v>
          </cell>
        </row>
        <row r="140">
          <cell r="E140">
            <v>0</v>
          </cell>
        </row>
        <row r="141">
          <cell r="E141">
            <v>291.61</v>
          </cell>
        </row>
        <row r="142">
          <cell r="E142">
            <v>2074.6</v>
          </cell>
        </row>
        <row r="148">
          <cell r="E148">
            <v>0</v>
          </cell>
        </row>
        <row r="149">
          <cell r="E149">
            <v>72131.900849999991</v>
          </cell>
        </row>
        <row r="150">
          <cell r="E150">
            <v>72131.900849999991</v>
          </cell>
        </row>
        <row r="152">
          <cell r="E152" t="str">
            <v>ok</v>
          </cell>
        </row>
        <row r="155">
          <cell r="E155">
            <v>627079.38219999988</v>
          </cell>
        </row>
        <row r="157">
          <cell r="E157">
            <v>5982537.3113999991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OSIÇOES"/>
    </sheetNames>
    <sheetDataSet>
      <sheetData sheetId="0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dos de entrada 1"/>
      <sheetName val="Dados de entrada 2"/>
      <sheetName val="Dados de entrada 3"/>
      <sheetName val="Dados de entrada 4"/>
      <sheetName val="Capa"/>
      <sheetName val="Página 1"/>
      <sheetName val="Página 2"/>
      <sheetName val="Página 3"/>
      <sheetName val="Página 4"/>
      <sheetName val="Página 5"/>
      <sheetName val="Página 6"/>
      <sheetName val="Página 7"/>
      <sheetName val="Página 8"/>
      <sheetName val="Página 9"/>
      <sheetName val="Página 10"/>
      <sheetName val="Página 11"/>
      <sheetName val="Página 12"/>
      <sheetName val="Página 13"/>
      <sheetName val="Dens. médias"/>
      <sheetName val="Dens. teórica"/>
      <sheetName val="Teor"/>
      <sheetName val="FX-B-REST"/>
      <sheetName val="CUSTO ZONA SUL"/>
      <sheetName val="RESUMO_AUT1"/>
    </sheetNames>
    <sheetDataSet>
      <sheetData sheetId="0">
        <row r="3">
          <cell r="A3">
            <v>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3">
          <cell r="A3">
            <v>4</v>
          </cell>
        </row>
      </sheetData>
      <sheetData sheetId="20" refreshError="1">
        <row r="3">
          <cell r="A3">
            <v>4</v>
          </cell>
          <cell r="B3">
            <v>8.0329999999999995</v>
          </cell>
          <cell r="C3">
            <v>53.398000000000003</v>
          </cell>
        </row>
        <row r="4">
          <cell r="A4">
            <v>4.5</v>
          </cell>
          <cell r="B4">
            <v>6.57</v>
          </cell>
          <cell r="C4">
            <v>61.369</v>
          </cell>
        </row>
        <row r="5">
          <cell r="A5">
            <v>5</v>
          </cell>
          <cell r="B5">
            <v>5.3609999999999998</v>
          </cell>
          <cell r="C5">
            <v>68.516000000000005</v>
          </cell>
        </row>
        <row r="6">
          <cell r="A6">
            <v>5.5</v>
          </cell>
          <cell r="B6">
            <v>4.9109999999999996</v>
          </cell>
          <cell r="C6">
            <v>72.241</v>
          </cell>
        </row>
        <row r="7">
          <cell r="A7">
            <v>6</v>
          </cell>
          <cell r="B7">
            <v>4.0279999999999996</v>
          </cell>
          <cell r="C7">
            <v>77.608999999999995</v>
          </cell>
        </row>
      </sheetData>
      <sheetData sheetId="21" refreshError="1"/>
      <sheetData sheetId="22" refreshError="1"/>
      <sheetData sheetId="23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lculo"/>
      <sheetName val="Tabela"/>
      <sheetName val="2012"/>
      <sheetName val="2013"/>
      <sheetName val="poço"/>
    </sheetNames>
    <sheetDataSet>
      <sheetData sheetId="0"/>
      <sheetData sheetId="1">
        <row r="7">
          <cell r="A7">
            <v>2000.12</v>
          </cell>
          <cell r="B7">
            <v>2000</v>
          </cell>
          <cell r="C7" t="str">
            <v>Dezembro</v>
          </cell>
          <cell r="D7">
            <v>100</v>
          </cell>
          <cell r="E7">
            <v>100</v>
          </cell>
          <cell r="G7">
            <v>100</v>
          </cell>
          <cell r="H7">
            <v>100</v>
          </cell>
          <cell r="I7">
            <v>100</v>
          </cell>
          <cell r="J7">
            <v>100</v>
          </cell>
          <cell r="L7">
            <v>100</v>
          </cell>
          <cell r="M7">
            <v>100</v>
          </cell>
          <cell r="N7">
            <v>100</v>
          </cell>
          <cell r="R7">
            <v>193.97</v>
          </cell>
        </row>
        <row r="8">
          <cell r="A8">
            <v>2001.01</v>
          </cell>
          <cell r="B8">
            <v>2001</v>
          </cell>
          <cell r="C8" t="str">
            <v>Janeiro</v>
          </cell>
          <cell r="D8">
            <v>101.621</v>
          </cell>
          <cell r="E8">
            <v>101.38800000000001</v>
          </cell>
          <cell r="G8">
            <v>102.048</v>
          </cell>
          <cell r="H8">
            <v>100.39</v>
          </cell>
          <cell r="I8">
            <v>101.631</v>
          </cell>
          <cell r="J8">
            <v>100.748</v>
          </cell>
          <cell r="L8">
            <v>101.35899999999999</v>
          </cell>
          <cell r="M8">
            <v>101.355</v>
          </cell>
          <cell r="N8">
            <v>101.979</v>
          </cell>
          <cell r="R8">
            <v>194.92</v>
          </cell>
        </row>
        <row r="9">
          <cell r="A9">
            <v>2001.02</v>
          </cell>
          <cell r="B9">
            <v>2001</v>
          </cell>
          <cell r="C9" t="str">
            <v>Fevereiro</v>
          </cell>
          <cell r="D9">
            <v>101.748</v>
          </cell>
          <cell r="E9">
            <v>101.557</v>
          </cell>
          <cell r="G9">
            <v>102.083</v>
          </cell>
          <cell r="H9">
            <v>100.411</v>
          </cell>
          <cell r="I9">
            <v>101.755</v>
          </cell>
          <cell r="J9">
            <v>100.88800000000001</v>
          </cell>
          <cell r="L9">
            <v>102.089</v>
          </cell>
          <cell r="M9">
            <v>101.48</v>
          </cell>
          <cell r="N9">
            <v>101.98699999999999</v>
          </cell>
          <cell r="R9">
            <v>195.58</v>
          </cell>
        </row>
        <row r="10">
          <cell r="A10">
            <v>2001.03</v>
          </cell>
          <cell r="B10">
            <v>2001</v>
          </cell>
          <cell r="C10" t="str">
            <v>Março</v>
          </cell>
          <cell r="D10">
            <v>101.97799999999999</v>
          </cell>
          <cell r="E10">
            <v>101.81399999999999</v>
          </cell>
          <cell r="G10">
            <v>102.328</v>
          </cell>
          <cell r="H10">
            <v>100.401</v>
          </cell>
          <cell r="I10">
            <v>101.999</v>
          </cell>
          <cell r="J10">
            <v>101.771</v>
          </cell>
          <cell r="L10">
            <v>102.72499999999999</v>
          </cell>
          <cell r="M10">
            <v>101.636</v>
          </cell>
          <cell r="N10">
            <v>102.849</v>
          </cell>
          <cell r="R10">
            <v>197.15100000000001</v>
          </cell>
        </row>
        <row r="11">
          <cell r="A11">
            <v>2001.04</v>
          </cell>
          <cell r="B11">
            <v>2001</v>
          </cell>
          <cell r="C11" t="str">
            <v>Abril</v>
          </cell>
          <cell r="D11">
            <v>102.64100000000001</v>
          </cell>
          <cell r="E11">
            <v>102.07299999999999</v>
          </cell>
          <cell r="G11">
            <v>102.44799999999999</v>
          </cell>
          <cell r="H11">
            <v>100.438</v>
          </cell>
          <cell r="I11">
            <v>102.24</v>
          </cell>
          <cell r="J11">
            <v>102.072</v>
          </cell>
          <cell r="L11">
            <v>102.95099999999999</v>
          </cell>
          <cell r="M11">
            <v>101.908</v>
          </cell>
          <cell r="N11">
            <v>104.059</v>
          </cell>
          <cell r="R11">
            <v>199.374</v>
          </cell>
        </row>
        <row r="12">
          <cell r="A12">
            <v>2001.05</v>
          </cell>
          <cell r="B12">
            <v>2001</v>
          </cell>
          <cell r="C12" t="str">
            <v>Maio</v>
          </cell>
          <cell r="D12">
            <v>102.887</v>
          </cell>
          <cell r="E12">
            <v>102.61</v>
          </cell>
          <cell r="G12">
            <v>102.631</v>
          </cell>
          <cell r="H12">
            <v>100.84699999999999</v>
          </cell>
          <cell r="I12">
            <v>102.748</v>
          </cell>
          <cell r="J12">
            <v>102.206</v>
          </cell>
          <cell r="L12">
            <v>103.622</v>
          </cell>
          <cell r="M12">
            <v>102.569</v>
          </cell>
          <cell r="N12">
            <v>105.82599999999999</v>
          </cell>
          <cell r="R12">
            <v>200.251</v>
          </cell>
        </row>
        <row r="13">
          <cell r="A13">
            <v>2001.06</v>
          </cell>
          <cell r="B13">
            <v>2001</v>
          </cell>
          <cell r="C13" t="str">
            <v>Junho</v>
          </cell>
          <cell r="D13">
            <v>103.499</v>
          </cell>
          <cell r="E13">
            <v>104.051</v>
          </cell>
          <cell r="G13">
            <v>103.054</v>
          </cell>
          <cell r="H13">
            <v>102.416</v>
          </cell>
          <cell r="I13">
            <v>104.261</v>
          </cell>
          <cell r="J13">
            <v>102.48</v>
          </cell>
          <cell r="L13">
            <v>104.544</v>
          </cell>
          <cell r="M13">
            <v>104.31399999999999</v>
          </cell>
          <cell r="N13">
            <v>106.78700000000001</v>
          </cell>
          <cell r="R13">
            <v>203.167</v>
          </cell>
        </row>
        <row r="14">
          <cell r="A14">
            <v>2001.07</v>
          </cell>
          <cell r="B14">
            <v>2001</v>
          </cell>
          <cell r="C14" t="str">
            <v>Julho</v>
          </cell>
          <cell r="D14">
            <v>104.676</v>
          </cell>
          <cell r="E14">
            <v>105.672</v>
          </cell>
          <cell r="G14">
            <v>104.797</v>
          </cell>
          <cell r="H14">
            <v>103.221</v>
          </cell>
          <cell r="I14">
            <v>106.033</v>
          </cell>
          <cell r="J14">
            <v>103.021</v>
          </cell>
          <cell r="L14">
            <v>105.75</v>
          </cell>
          <cell r="M14">
            <v>106.012</v>
          </cell>
          <cell r="N14">
            <v>106.08</v>
          </cell>
          <cell r="R14">
            <v>206.45</v>
          </cell>
        </row>
        <row r="15">
          <cell r="A15">
            <v>2001.08</v>
          </cell>
          <cell r="B15">
            <v>2001</v>
          </cell>
          <cell r="C15" t="str">
            <v>Agosto</v>
          </cell>
          <cell r="D15">
            <v>105.904</v>
          </cell>
          <cell r="E15">
            <v>106.88</v>
          </cell>
          <cell r="G15">
            <v>106.34</v>
          </cell>
          <cell r="H15">
            <v>103.625</v>
          </cell>
          <cell r="I15">
            <v>107.29300000000001</v>
          </cell>
          <cell r="J15">
            <v>104.08199999999999</v>
          </cell>
          <cell r="L15">
            <v>107.952</v>
          </cell>
          <cell r="M15">
            <v>106.851</v>
          </cell>
          <cell r="N15">
            <v>111.295</v>
          </cell>
          <cell r="R15">
            <v>208.315</v>
          </cell>
        </row>
        <row r="16">
          <cell r="A16">
            <v>2001.09</v>
          </cell>
          <cell r="B16">
            <v>2001</v>
          </cell>
          <cell r="C16" t="str">
            <v>Setembro</v>
          </cell>
          <cell r="D16">
            <v>106.762</v>
          </cell>
          <cell r="E16">
            <v>108.08199999999999</v>
          </cell>
          <cell r="G16">
            <v>107.01300000000001</v>
          </cell>
          <cell r="H16">
            <v>104.206</v>
          </cell>
          <cell r="I16">
            <v>108.578</v>
          </cell>
          <cell r="J16">
            <v>104.871</v>
          </cell>
          <cell r="L16">
            <v>109.38</v>
          </cell>
          <cell r="M16">
            <v>107.896</v>
          </cell>
          <cell r="N16">
            <v>112.39</v>
          </cell>
          <cell r="R16">
            <v>209.11099999999999</v>
          </cell>
        </row>
        <row r="17">
          <cell r="A17">
            <v>2001.1</v>
          </cell>
          <cell r="B17">
            <v>2001</v>
          </cell>
          <cell r="C17" t="str">
            <v>Outubro</v>
          </cell>
          <cell r="D17">
            <v>109.053</v>
          </cell>
          <cell r="E17">
            <v>108.89</v>
          </cell>
          <cell r="G17">
            <v>108.29600000000001</v>
          </cell>
          <cell r="H17">
            <v>104.711</v>
          </cell>
          <cell r="I17">
            <v>109.616</v>
          </cell>
          <cell r="J17">
            <v>106.071</v>
          </cell>
          <cell r="L17">
            <v>110.642</v>
          </cell>
          <cell r="M17">
            <v>108.50700000000001</v>
          </cell>
          <cell r="N17">
            <v>116.042</v>
          </cell>
          <cell r="R17">
            <v>212.13499999999999</v>
          </cell>
        </row>
        <row r="18">
          <cell r="A18">
            <v>2001.11</v>
          </cell>
          <cell r="B18">
            <v>2001</v>
          </cell>
          <cell r="C18" t="str">
            <v>Novembro</v>
          </cell>
          <cell r="D18">
            <v>109.04600000000001</v>
          </cell>
          <cell r="E18">
            <v>109.69799999999999</v>
          </cell>
          <cell r="G18">
            <v>108.636</v>
          </cell>
          <cell r="H18">
            <v>105.268</v>
          </cell>
          <cell r="I18">
            <v>110.244</v>
          </cell>
          <cell r="J18">
            <v>107.813</v>
          </cell>
          <cell r="L18">
            <v>112.041</v>
          </cell>
          <cell r="M18">
            <v>109.13500000000001</v>
          </cell>
          <cell r="N18">
            <v>116.758</v>
          </cell>
          <cell r="R18">
            <v>213.756</v>
          </cell>
        </row>
        <row r="19">
          <cell r="A19">
            <v>2001.12</v>
          </cell>
          <cell r="B19">
            <v>2001</v>
          </cell>
          <cell r="C19" t="str">
            <v>Dezembro</v>
          </cell>
          <cell r="D19">
            <v>111.11199999999999</v>
          </cell>
          <cell r="E19">
            <v>110.511</v>
          </cell>
          <cell r="G19">
            <v>109.238</v>
          </cell>
          <cell r="H19">
            <v>106.04900000000001</v>
          </cell>
          <cell r="I19">
            <v>110.98699999999999</v>
          </cell>
          <cell r="J19">
            <v>108.053</v>
          </cell>
          <cell r="L19">
            <v>112.84399999999999</v>
          </cell>
          <cell r="M19">
            <v>109.821</v>
          </cell>
          <cell r="N19">
            <v>111.116</v>
          </cell>
          <cell r="R19">
            <v>214.137</v>
          </cell>
        </row>
        <row r="20">
          <cell r="A20">
            <v>2002.01</v>
          </cell>
          <cell r="B20">
            <v>2002</v>
          </cell>
          <cell r="C20" t="str">
            <v>Janeiro</v>
          </cell>
          <cell r="D20">
            <v>111.08</v>
          </cell>
          <cell r="E20">
            <v>110.977</v>
          </cell>
          <cell r="G20">
            <v>108.396</v>
          </cell>
          <cell r="H20">
            <v>106.45</v>
          </cell>
          <cell r="I20">
            <v>111.16500000000001</v>
          </cell>
          <cell r="J20">
            <v>108.357</v>
          </cell>
          <cell r="L20">
            <v>114.574</v>
          </cell>
          <cell r="M20">
            <v>110.203</v>
          </cell>
          <cell r="N20">
            <v>108.65300000000001</v>
          </cell>
          <cell r="R20">
            <v>214.535</v>
          </cell>
        </row>
        <row r="21">
          <cell r="A21">
            <v>2002.02</v>
          </cell>
          <cell r="B21">
            <v>2002</v>
          </cell>
          <cell r="C21" t="str">
            <v>Fevereiro</v>
          </cell>
          <cell r="D21">
            <v>111.044</v>
          </cell>
          <cell r="E21">
            <v>111.27800000000001</v>
          </cell>
          <cell r="G21">
            <v>108.77500000000001</v>
          </cell>
          <cell r="H21">
            <v>106.566</v>
          </cell>
          <cell r="I21">
            <v>111.57299999999999</v>
          </cell>
          <cell r="J21">
            <v>108.629</v>
          </cell>
          <cell r="L21">
            <v>115.315</v>
          </cell>
          <cell r="M21">
            <v>110.496</v>
          </cell>
          <cell r="N21">
            <v>109.34699999999999</v>
          </cell>
          <cell r="R21">
            <v>214.92699999999999</v>
          </cell>
        </row>
        <row r="22">
          <cell r="A22">
            <v>2002.03</v>
          </cell>
          <cell r="B22">
            <v>2002</v>
          </cell>
          <cell r="C22" t="str">
            <v>Março</v>
          </cell>
          <cell r="D22">
            <v>111.444</v>
          </cell>
          <cell r="E22">
            <v>111.712</v>
          </cell>
          <cell r="G22">
            <v>109.542</v>
          </cell>
          <cell r="H22">
            <v>106.836</v>
          </cell>
          <cell r="I22">
            <v>112.092</v>
          </cell>
          <cell r="J22">
            <v>109.03100000000001</v>
          </cell>
          <cell r="L22">
            <v>115.292</v>
          </cell>
          <cell r="M22">
            <v>111.126</v>
          </cell>
          <cell r="N22">
            <v>110.38800000000001</v>
          </cell>
          <cell r="R22">
            <v>215.17</v>
          </cell>
        </row>
        <row r="23">
          <cell r="A23">
            <v>2002.04</v>
          </cell>
          <cell r="B23">
            <v>2002</v>
          </cell>
          <cell r="C23" t="str">
            <v>Abril</v>
          </cell>
          <cell r="D23">
            <v>113.643</v>
          </cell>
          <cell r="E23">
            <v>113.001</v>
          </cell>
          <cell r="G23">
            <v>112.23699999999999</v>
          </cell>
          <cell r="H23">
            <v>107.321</v>
          </cell>
          <cell r="I23">
            <v>113.56699999999999</v>
          </cell>
          <cell r="J23">
            <v>108.423</v>
          </cell>
          <cell r="L23">
            <v>115.20699999999999</v>
          </cell>
          <cell r="M23">
            <v>112.361</v>
          </cell>
          <cell r="N23">
            <v>112.099</v>
          </cell>
          <cell r="R23">
            <v>216.673</v>
          </cell>
        </row>
        <row r="24">
          <cell r="A24">
            <v>2002.05</v>
          </cell>
          <cell r="B24">
            <v>2002</v>
          </cell>
          <cell r="C24" t="str">
            <v>Maio</v>
          </cell>
          <cell r="D24">
            <v>115.136</v>
          </cell>
          <cell r="E24">
            <v>114.24299999999999</v>
          </cell>
          <cell r="G24">
            <v>112.91500000000001</v>
          </cell>
          <cell r="H24">
            <v>107.82599999999999</v>
          </cell>
          <cell r="I24">
            <v>115.012</v>
          </cell>
          <cell r="J24">
            <v>108.36</v>
          </cell>
          <cell r="L24">
            <v>115.56100000000001</v>
          </cell>
          <cell r="M24">
            <v>113.997</v>
          </cell>
          <cell r="N24">
            <v>110.27</v>
          </cell>
          <cell r="R24">
            <v>219.07</v>
          </cell>
        </row>
        <row r="25">
          <cell r="A25">
            <v>2002.06</v>
          </cell>
          <cell r="B25">
            <v>2002</v>
          </cell>
          <cell r="C25" t="str">
            <v>Junho</v>
          </cell>
          <cell r="D25">
            <v>117.054</v>
          </cell>
          <cell r="E25">
            <v>115.63800000000001</v>
          </cell>
          <cell r="G25">
            <v>114.176</v>
          </cell>
          <cell r="H25">
            <v>109.601</v>
          </cell>
          <cell r="I25">
            <v>116.547</v>
          </cell>
          <cell r="J25">
            <v>109.265</v>
          </cell>
          <cell r="L25">
            <v>116.029</v>
          </cell>
          <cell r="M25">
            <v>115.575</v>
          </cell>
          <cell r="N25">
            <v>110.15900000000001</v>
          </cell>
          <cell r="R25">
            <v>222.87200000000001</v>
          </cell>
        </row>
        <row r="26">
          <cell r="A26">
            <v>2002.07</v>
          </cell>
          <cell r="B26">
            <v>2002</v>
          </cell>
          <cell r="C26" t="str">
            <v>Julho</v>
          </cell>
          <cell r="D26">
            <v>121.32899999999999</v>
          </cell>
          <cell r="E26">
            <v>116.809</v>
          </cell>
          <cell r="G26">
            <v>116.982</v>
          </cell>
          <cell r="H26">
            <v>110.21599999999999</v>
          </cell>
          <cell r="I26">
            <v>117.965</v>
          </cell>
          <cell r="J26">
            <v>109.818</v>
          </cell>
          <cell r="L26">
            <v>116.864</v>
          </cell>
          <cell r="M26">
            <v>116.887</v>
          </cell>
          <cell r="N26">
            <v>113.84699999999999</v>
          </cell>
          <cell r="R26">
            <v>227.441</v>
          </cell>
        </row>
        <row r="27">
          <cell r="A27">
            <v>2002.08</v>
          </cell>
          <cell r="B27">
            <v>2002</v>
          </cell>
          <cell r="C27" t="str">
            <v>Agosto</v>
          </cell>
          <cell r="D27">
            <v>123.119</v>
          </cell>
          <cell r="E27">
            <v>117.901</v>
          </cell>
          <cell r="G27">
            <v>118.613</v>
          </cell>
          <cell r="H27">
            <v>110.574</v>
          </cell>
          <cell r="I27">
            <v>118.96299999999999</v>
          </cell>
          <cell r="J27">
            <v>110.279</v>
          </cell>
          <cell r="L27">
            <v>118.146</v>
          </cell>
          <cell r="M27">
            <v>117.73099999999999</v>
          </cell>
          <cell r="N27">
            <v>129.102</v>
          </cell>
          <cell r="R27">
            <v>232.81800000000001</v>
          </cell>
        </row>
        <row r="28">
          <cell r="A28">
            <v>2002.09</v>
          </cell>
          <cell r="B28">
            <v>2002</v>
          </cell>
          <cell r="C28" t="str">
            <v>Setembro</v>
          </cell>
          <cell r="D28">
            <v>124.857</v>
          </cell>
          <cell r="E28">
            <v>119.194</v>
          </cell>
          <cell r="G28">
            <v>118.938</v>
          </cell>
          <cell r="H28">
            <v>111.1</v>
          </cell>
          <cell r="I28">
            <v>120.176</v>
          </cell>
          <cell r="J28">
            <v>113.506</v>
          </cell>
          <cell r="L28">
            <v>120.673</v>
          </cell>
          <cell r="M28">
            <v>118.672</v>
          </cell>
          <cell r="N28">
            <v>141.01900000000001</v>
          </cell>
          <cell r="R28">
            <v>238.97300000000001</v>
          </cell>
        </row>
        <row r="29">
          <cell r="A29">
            <v>2002.1</v>
          </cell>
          <cell r="B29">
            <v>2002</v>
          </cell>
          <cell r="C29" t="str">
            <v>Outubro</v>
          </cell>
          <cell r="D29">
            <v>127.876</v>
          </cell>
          <cell r="E29">
            <v>120.702</v>
          </cell>
          <cell r="G29">
            <v>119.57899999999999</v>
          </cell>
          <cell r="H29">
            <v>112.021</v>
          </cell>
          <cell r="I29">
            <v>121.548</v>
          </cell>
          <cell r="J29">
            <v>117.07899999999999</v>
          </cell>
          <cell r="L29">
            <v>122.71</v>
          </cell>
          <cell r="M29">
            <v>119.607</v>
          </cell>
          <cell r="N29">
            <v>157.05099999999999</v>
          </cell>
          <cell r="R29">
            <v>249.042</v>
          </cell>
        </row>
        <row r="30">
          <cell r="A30">
            <v>2002.11</v>
          </cell>
          <cell r="B30">
            <v>2002</v>
          </cell>
          <cell r="C30" t="str">
            <v>Novembro</v>
          </cell>
          <cell r="D30">
            <v>133.13900000000001</v>
          </cell>
          <cell r="E30">
            <v>125.48399999999999</v>
          </cell>
          <cell r="G30">
            <v>127.836</v>
          </cell>
          <cell r="H30">
            <v>112.708</v>
          </cell>
          <cell r="I30">
            <v>126.884</v>
          </cell>
          <cell r="J30">
            <v>122.538</v>
          </cell>
          <cell r="L30">
            <v>129.09299999999999</v>
          </cell>
          <cell r="M30">
            <v>123.604</v>
          </cell>
          <cell r="N30">
            <v>170.08199999999999</v>
          </cell>
          <cell r="R30">
            <v>263.58</v>
          </cell>
        </row>
        <row r="31">
          <cell r="A31">
            <v>2002.12</v>
          </cell>
          <cell r="B31">
            <v>2002</v>
          </cell>
          <cell r="C31" t="str">
            <v>Dezembro</v>
          </cell>
          <cell r="D31">
            <v>137.14099999999999</v>
          </cell>
          <cell r="E31">
            <v>128.96700000000001</v>
          </cell>
          <cell r="G31">
            <v>133.04300000000001</v>
          </cell>
          <cell r="H31">
            <v>113.151</v>
          </cell>
          <cell r="I31">
            <v>130.16800000000001</v>
          </cell>
          <cell r="J31">
            <v>123.679</v>
          </cell>
          <cell r="L31">
            <v>134.47499999999999</v>
          </cell>
          <cell r="M31">
            <v>125.855</v>
          </cell>
          <cell r="N31">
            <v>188.38800000000001</v>
          </cell>
          <cell r="R31">
            <v>270.69200000000001</v>
          </cell>
        </row>
        <row r="32">
          <cell r="A32">
            <v>2003.01</v>
          </cell>
          <cell r="B32">
            <v>2003</v>
          </cell>
          <cell r="C32" t="str">
            <v>Janeiro</v>
          </cell>
          <cell r="D32">
            <v>142.91499999999999</v>
          </cell>
          <cell r="E32">
            <v>132.65799999999999</v>
          </cell>
          <cell r="G32">
            <v>142.10599999999999</v>
          </cell>
          <cell r="H32">
            <v>114.105</v>
          </cell>
          <cell r="I32">
            <v>134.238</v>
          </cell>
          <cell r="J32">
            <v>126.38800000000001</v>
          </cell>
          <cell r="L32">
            <v>140.58199999999999</v>
          </cell>
          <cell r="M32">
            <v>128.708</v>
          </cell>
          <cell r="N32">
            <v>190.922</v>
          </cell>
          <cell r="R32">
            <v>276.57799999999997</v>
          </cell>
        </row>
        <row r="33">
          <cell r="A33">
            <v>2003.02</v>
          </cell>
          <cell r="B33">
            <v>2003</v>
          </cell>
          <cell r="C33" t="str">
            <v>Fevereiro</v>
          </cell>
          <cell r="D33">
            <v>144.98599999999999</v>
          </cell>
          <cell r="E33">
            <v>133.57900000000001</v>
          </cell>
          <cell r="G33">
            <v>144.49199999999999</v>
          </cell>
          <cell r="H33">
            <v>114.22799999999999</v>
          </cell>
          <cell r="I33">
            <v>134.999</v>
          </cell>
          <cell r="J33">
            <v>127.983</v>
          </cell>
          <cell r="L33">
            <v>142.923</v>
          </cell>
          <cell r="M33">
            <v>129.268</v>
          </cell>
          <cell r="N33">
            <v>179.95500000000001</v>
          </cell>
          <cell r="R33">
            <v>280.98399999999998</v>
          </cell>
        </row>
        <row r="34">
          <cell r="A34">
            <v>2003.03</v>
          </cell>
          <cell r="B34">
            <v>2003</v>
          </cell>
          <cell r="C34" t="str">
            <v>Março</v>
          </cell>
          <cell r="D34">
            <v>145.68299999999999</v>
          </cell>
          <cell r="E34">
            <v>134.28700000000001</v>
          </cell>
          <cell r="G34">
            <v>145.642</v>
          </cell>
          <cell r="H34">
            <v>115.73399999999999</v>
          </cell>
          <cell r="I34">
            <v>136.04900000000001</v>
          </cell>
          <cell r="J34">
            <v>128.27099999999999</v>
          </cell>
          <cell r="L34">
            <v>143.55500000000001</v>
          </cell>
          <cell r="M34">
            <v>130.029</v>
          </cell>
          <cell r="N34">
            <v>194.40700000000001</v>
          </cell>
          <cell r="R34">
            <v>285.64</v>
          </cell>
        </row>
        <row r="35">
          <cell r="A35">
            <v>2003.04</v>
          </cell>
          <cell r="B35">
            <v>2003</v>
          </cell>
          <cell r="C35" t="str">
            <v>Abril</v>
          </cell>
          <cell r="D35">
            <v>144.93700000000001</v>
          </cell>
          <cell r="E35">
            <v>136.12700000000001</v>
          </cell>
          <cell r="G35">
            <v>146.774</v>
          </cell>
          <cell r="H35">
            <v>116.36499999999999</v>
          </cell>
          <cell r="I35">
            <v>137.66800000000001</v>
          </cell>
          <cell r="J35">
            <v>129.63300000000001</v>
          </cell>
          <cell r="L35">
            <v>144.78800000000001</v>
          </cell>
          <cell r="M35">
            <v>131.422</v>
          </cell>
          <cell r="N35">
            <v>191.25200000000001</v>
          </cell>
          <cell r="R35">
            <v>286.815</v>
          </cell>
        </row>
        <row r="36">
          <cell r="A36">
            <v>2003.05</v>
          </cell>
          <cell r="B36">
            <v>2003</v>
          </cell>
          <cell r="C36" t="str">
            <v>Maio</v>
          </cell>
          <cell r="D36">
            <v>143.13800000000001</v>
          </cell>
          <cell r="E36">
            <v>136.375</v>
          </cell>
          <cell r="G36">
            <v>144.803</v>
          </cell>
          <cell r="H36">
            <v>117.631</v>
          </cell>
          <cell r="I36">
            <v>137.828</v>
          </cell>
          <cell r="J36">
            <v>130.06299999999999</v>
          </cell>
          <cell r="L36">
            <v>144.50399999999999</v>
          </cell>
          <cell r="M36">
            <v>131.70699999999999</v>
          </cell>
          <cell r="N36">
            <v>180.35599999999999</v>
          </cell>
          <cell r="R36">
            <v>284.89999999999998</v>
          </cell>
        </row>
        <row r="37">
          <cell r="A37">
            <v>2003.06</v>
          </cell>
          <cell r="B37">
            <v>2003</v>
          </cell>
          <cell r="C37" t="str">
            <v>Junho</v>
          </cell>
          <cell r="D37">
            <v>142.74600000000001</v>
          </cell>
          <cell r="E37">
            <v>137.102</v>
          </cell>
          <cell r="G37">
            <v>144.22999999999999</v>
          </cell>
          <cell r="H37">
            <v>119.036</v>
          </cell>
          <cell r="I37">
            <v>138.51599999999999</v>
          </cell>
          <cell r="J37">
            <v>130.25700000000001</v>
          </cell>
          <cell r="L37">
            <v>144.73099999999999</v>
          </cell>
          <cell r="M37">
            <v>132.55000000000001</v>
          </cell>
          <cell r="N37">
            <v>180.35599999999999</v>
          </cell>
          <cell r="R37">
            <v>282.91300000000001</v>
          </cell>
        </row>
        <row r="38">
          <cell r="A38">
            <v>2003.07</v>
          </cell>
          <cell r="B38">
            <v>2003</v>
          </cell>
          <cell r="C38" t="str">
            <v>Julho</v>
          </cell>
          <cell r="D38">
            <v>142.46299999999999</v>
          </cell>
          <cell r="E38">
            <v>137.47399999999999</v>
          </cell>
          <cell r="G38">
            <v>143.84800000000001</v>
          </cell>
          <cell r="H38">
            <v>119.503</v>
          </cell>
          <cell r="I38">
            <v>139.00800000000001</v>
          </cell>
          <cell r="J38">
            <v>131.40600000000001</v>
          </cell>
          <cell r="L38">
            <v>143.999</v>
          </cell>
          <cell r="M38">
            <v>133.221</v>
          </cell>
          <cell r="N38">
            <v>180.35599999999999</v>
          </cell>
          <cell r="R38">
            <v>282.34899999999999</v>
          </cell>
        </row>
        <row r="39">
          <cell r="A39">
            <v>2003.08</v>
          </cell>
          <cell r="B39">
            <v>2003</v>
          </cell>
          <cell r="C39" t="str">
            <v>Agosto</v>
          </cell>
          <cell r="D39">
            <v>144.45500000000001</v>
          </cell>
          <cell r="E39">
            <v>139.58099999999999</v>
          </cell>
          <cell r="G39">
            <v>144.69</v>
          </cell>
          <cell r="H39">
            <v>121.383</v>
          </cell>
          <cell r="I39">
            <v>141.012</v>
          </cell>
          <cell r="J39">
            <v>131.43899999999999</v>
          </cell>
          <cell r="L39">
            <v>144.471</v>
          </cell>
          <cell r="M39">
            <v>135.827</v>
          </cell>
          <cell r="N39">
            <v>178.286</v>
          </cell>
          <cell r="R39">
            <v>284.10500000000002</v>
          </cell>
        </row>
        <row r="40">
          <cell r="A40">
            <v>2003.09</v>
          </cell>
          <cell r="B40">
            <v>2003</v>
          </cell>
          <cell r="C40" t="str">
            <v>Setembro</v>
          </cell>
          <cell r="D40">
            <v>144.80000000000001</v>
          </cell>
          <cell r="E40">
            <v>140.22300000000001</v>
          </cell>
          <cell r="G40">
            <v>145.07599999999999</v>
          </cell>
          <cell r="H40">
            <v>121.952</v>
          </cell>
          <cell r="I40">
            <v>141.80600000000001</v>
          </cell>
          <cell r="J40">
            <v>131.166</v>
          </cell>
          <cell r="L40">
            <v>144.22999999999999</v>
          </cell>
          <cell r="M40">
            <v>136.631</v>
          </cell>
          <cell r="N40">
            <v>177.47499999999999</v>
          </cell>
          <cell r="R40">
            <v>287.08100000000002</v>
          </cell>
        </row>
        <row r="41">
          <cell r="A41">
            <v>2003.1</v>
          </cell>
          <cell r="B41">
            <v>2003</v>
          </cell>
          <cell r="C41" t="str">
            <v>Outubro</v>
          </cell>
          <cell r="D41">
            <v>145.12700000000001</v>
          </cell>
          <cell r="E41">
            <v>140.14400000000001</v>
          </cell>
          <cell r="G41">
            <v>144.88900000000001</v>
          </cell>
          <cell r="H41">
            <v>122.482</v>
          </cell>
          <cell r="I41">
            <v>141.834</v>
          </cell>
          <cell r="J41">
            <v>130.95099999999999</v>
          </cell>
          <cell r="L41">
            <v>144.24600000000001</v>
          </cell>
          <cell r="M41">
            <v>136.56700000000001</v>
          </cell>
          <cell r="N41">
            <v>177.47499999999999</v>
          </cell>
          <cell r="R41">
            <v>288.33699999999999</v>
          </cell>
        </row>
        <row r="42">
          <cell r="A42">
            <v>2003.11</v>
          </cell>
          <cell r="B42">
            <v>2003</v>
          </cell>
          <cell r="C42" t="str">
            <v>Novembro</v>
          </cell>
          <cell r="D42">
            <v>145.31100000000001</v>
          </cell>
          <cell r="E42">
            <v>140.447</v>
          </cell>
          <cell r="G42">
            <v>144.97999999999999</v>
          </cell>
          <cell r="H42">
            <v>122.98099999999999</v>
          </cell>
          <cell r="I42">
            <v>142.196</v>
          </cell>
          <cell r="J42">
            <v>131.33600000000001</v>
          </cell>
          <cell r="L42">
            <v>144.06100000000001</v>
          </cell>
          <cell r="M42">
            <v>136.91800000000001</v>
          </cell>
          <cell r="N42">
            <v>174.36699999999999</v>
          </cell>
          <cell r="R42">
            <v>289.71800000000002</v>
          </cell>
        </row>
        <row r="43">
          <cell r="A43">
            <v>2003.12</v>
          </cell>
          <cell r="B43">
            <v>2003</v>
          </cell>
          <cell r="C43" t="str">
            <v>Dezembro</v>
          </cell>
          <cell r="D43">
            <v>146.30500000000001</v>
          </cell>
          <cell r="E43">
            <v>141.51</v>
          </cell>
          <cell r="G43">
            <v>145.68299999999999</v>
          </cell>
          <cell r="H43">
            <v>124.039</v>
          </cell>
          <cell r="I43">
            <v>143.31100000000001</v>
          </cell>
          <cell r="J43">
            <v>133.43700000000001</v>
          </cell>
          <cell r="L43">
            <v>143.911</v>
          </cell>
          <cell r="M43">
            <v>138.33600000000001</v>
          </cell>
          <cell r="N43">
            <v>174.179</v>
          </cell>
          <cell r="R43">
            <v>291.46199999999999</v>
          </cell>
        </row>
        <row r="44">
          <cell r="A44">
            <v>2004.01</v>
          </cell>
          <cell r="B44">
            <v>2004</v>
          </cell>
          <cell r="C44" t="str">
            <v>Janeiro</v>
          </cell>
          <cell r="D44">
            <v>147.691</v>
          </cell>
          <cell r="E44">
            <v>142.61500000000001</v>
          </cell>
          <cell r="G44">
            <v>147.488</v>
          </cell>
          <cell r="H44">
            <v>125.005</v>
          </cell>
          <cell r="I44">
            <v>144.07900000000001</v>
          </cell>
          <cell r="J44">
            <v>135.78399999999999</v>
          </cell>
          <cell r="L44">
            <v>144.245</v>
          </cell>
          <cell r="M44">
            <v>138.982</v>
          </cell>
          <cell r="N44">
            <v>173.48599999999999</v>
          </cell>
          <cell r="R44">
            <v>293.79300000000001</v>
          </cell>
        </row>
        <row r="45">
          <cell r="A45">
            <v>2004.02</v>
          </cell>
          <cell r="B45">
            <v>2004</v>
          </cell>
          <cell r="C45" t="str">
            <v>Fevereiro</v>
          </cell>
          <cell r="D45">
            <v>148.78200000000001</v>
          </cell>
          <cell r="E45">
            <v>142.84700000000001</v>
          </cell>
          <cell r="G45">
            <v>147.49100000000001</v>
          </cell>
          <cell r="H45">
            <v>125.64</v>
          </cell>
          <cell r="I45">
            <v>144.559</v>
          </cell>
          <cell r="J45">
            <v>137.45599999999999</v>
          </cell>
          <cell r="L45">
            <v>144.637</v>
          </cell>
          <cell r="M45">
            <v>139.78899999999999</v>
          </cell>
          <cell r="N45">
            <v>175.28299999999999</v>
          </cell>
          <cell r="R45">
            <v>296.976</v>
          </cell>
        </row>
        <row r="46">
          <cell r="A46">
            <v>2004.03</v>
          </cell>
          <cell r="B46">
            <v>2004</v>
          </cell>
          <cell r="C46" t="str">
            <v>Março</v>
          </cell>
          <cell r="D46">
            <v>150.672</v>
          </cell>
          <cell r="E46">
            <v>144.66999999999999</v>
          </cell>
          <cell r="G46">
            <v>149.95400000000001</v>
          </cell>
          <cell r="H46">
            <v>126.151</v>
          </cell>
          <cell r="I46">
            <v>146.34700000000001</v>
          </cell>
          <cell r="J46">
            <v>140.14500000000001</v>
          </cell>
          <cell r="L46">
            <v>145.49199999999999</v>
          </cell>
          <cell r="M46">
            <v>141.215</v>
          </cell>
          <cell r="N46">
            <v>176.035</v>
          </cell>
          <cell r="R46">
            <v>299.74599999999998</v>
          </cell>
        </row>
        <row r="47">
          <cell r="A47">
            <v>2004.04</v>
          </cell>
          <cell r="B47">
            <v>2004</v>
          </cell>
          <cell r="C47" t="str">
            <v>Abril</v>
          </cell>
          <cell r="D47">
            <v>151.023</v>
          </cell>
          <cell r="E47">
            <v>146.14099999999999</v>
          </cell>
          <cell r="G47">
            <v>150.30799999999999</v>
          </cell>
          <cell r="H47">
            <v>126.476</v>
          </cell>
          <cell r="I47">
            <v>147.48099999999999</v>
          </cell>
          <cell r="J47">
            <v>141.577</v>
          </cell>
          <cell r="L47">
            <v>146.24700000000001</v>
          </cell>
          <cell r="M47">
            <v>141.81700000000001</v>
          </cell>
          <cell r="N47">
            <v>176.357</v>
          </cell>
          <cell r="R47">
            <v>303.18400000000003</v>
          </cell>
        </row>
        <row r="48">
          <cell r="A48">
            <v>2004.05</v>
          </cell>
          <cell r="B48">
            <v>2004</v>
          </cell>
          <cell r="C48" t="str">
            <v>Maio</v>
          </cell>
          <cell r="D48">
            <v>153.714</v>
          </cell>
          <cell r="E48">
            <v>148.584</v>
          </cell>
          <cell r="G48">
            <v>151.98099999999999</v>
          </cell>
          <cell r="H48">
            <v>127.416</v>
          </cell>
          <cell r="I48">
            <v>149.61099999999999</v>
          </cell>
          <cell r="J48">
            <v>142.846</v>
          </cell>
          <cell r="L48">
            <v>147.30099999999999</v>
          </cell>
          <cell r="M48">
            <v>143.655</v>
          </cell>
          <cell r="N48">
            <v>176.77799999999999</v>
          </cell>
          <cell r="R48">
            <v>307.61599999999999</v>
          </cell>
        </row>
        <row r="49">
          <cell r="A49">
            <v>2004.06</v>
          </cell>
          <cell r="B49">
            <v>2004</v>
          </cell>
          <cell r="C49" t="str">
            <v>Junho</v>
          </cell>
          <cell r="D49">
            <v>155.16499999999999</v>
          </cell>
          <cell r="E49">
            <v>149.38900000000001</v>
          </cell>
          <cell r="G49">
            <v>153.28</v>
          </cell>
          <cell r="H49">
            <v>128.07900000000001</v>
          </cell>
          <cell r="I49">
            <v>150.434</v>
          </cell>
          <cell r="J49">
            <v>143.14599999999999</v>
          </cell>
          <cell r="L49">
            <v>148.03299999999999</v>
          </cell>
          <cell r="M49">
            <v>144.29400000000001</v>
          </cell>
          <cell r="N49">
            <v>186.858</v>
          </cell>
          <cell r="R49">
            <v>311.57600000000002</v>
          </cell>
        </row>
        <row r="50">
          <cell r="A50">
            <v>2004.07</v>
          </cell>
          <cell r="B50">
            <v>2004</v>
          </cell>
          <cell r="C50" t="str">
            <v>Julho</v>
          </cell>
          <cell r="D50">
            <v>157.047</v>
          </cell>
          <cell r="E50">
            <v>152.03</v>
          </cell>
          <cell r="G50">
            <v>156.77000000000001</v>
          </cell>
          <cell r="H50">
            <v>129.202</v>
          </cell>
          <cell r="I50">
            <v>153.37899999999999</v>
          </cell>
          <cell r="J50">
            <v>145.00800000000001</v>
          </cell>
          <cell r="L50">
            <v>149.57300000000001</v>
          </cell>
          <cell r="M50">
            <v>146.64599999999999</v>
          </cell>
          <cell r="N50">
            <v>187.39099999999999</v>
          </cell>
          <cell r="R50">
            <v>315.113</v>
          </cell>
        </row>
        <row r="51">
          <cell r="A51">
            <v>2004.08</v>
          </cell>
          <cell r="B51">
            <v>2004</v>
          </cell>
          <cell r="C51" t="str">
            <v>Agosto</v>
          </cell>
          <cell r="D51">
            <v>158.19200000000001</v>
          </cell>
          <cell r="E51">
            <v>153.79499999999999</v>
          </cell>
          <cell r="G51">
            <v>158.10599999999999</v>
          </cell>
          <cell r="H51">
            <v>129.898</v>
          </cell>
          <cell r="I51">
            <v>154.899</v>
          </cell>
          <cell r="J51">
            <v>146.87</v>
          </cell>
          <cell r="L51">
            <v>150.21799999999999</v>
          </cell>
          <cell r="M51">
            <v>147.31800000000001</v>
          </cell>
          <cell r="N51">
            <v>187.899</v>
          </cell>
          <cell r="R51">
            <v>319.24400000000003</v>
          </cell>
        </row>
        <row r="52">
          <cell r="A52">
            <v>2004.09</v>
          </cell>
          <cell r="B52">
            <v>2004</v>
          </cell>
          <cell r="C52" t="str">
            <v>Setembro</v>
          </cell>
          <cell r="D52">
            <v>158.167</v>
          </cell>
          <cell r="E52">
            <v>155.12799999999999</v>
          </cell>
          <cell r="G52">
            <v>158.75399999999999</v>
          </cell>
          <cell r="H52">
            <v>130.06700000000001</v>
          </cell>
          <cell r="I52">
            <v>155.60499999999999</v>
          </cell>
          <cell r="J52">
            <v>147.59299999999999</v>
          </cell>
          <cell r="L52">
            <v>150.565</v>
          </cell>
          <cell r="M52">
            <v>147.66999999999999</v>
          </cell>
          <cell r="N52">
            <v>188.017</v>
          </cell>
          <cell r="R52">
            <v>320.78800000000001</v>
          </cell>
        </row>
        <row r="53">
          <cell r="A53">
            <v>2004.1</v>
          </cell>
          <cell r="B53">
            <v>2004</v>
          </cell>
          <cell r="C53" t="str">
            <v>Outubro</v>
          </cell>
          <cell r="D53">
            <v>159.62200000000001</v>
          </cell>
          <cell r="E53">
            <v>157.12100000000001</v>
          </cell>
          <cell r="G53">
            <v>161.44200000000001</v>
          </cell>
          <cell r="H53">
            <v>130.44499999999999</v>
          </cell>
          <cell r="I53">
            <v>157.404</v>
          </cell>
          <cell r="J53">
            <v>149.501</v>
          </cell>
          <cell r="L53">
            <v>151.89400000000001</v>
          </cell>
          <cell r="M53">
            <v>148.702</v>
          </cell>
          <cell r="N53">
            <v>187.77099999999999</v>
          </cell>
          <cell r="R53">
            <v>322.49200000000002</v>
          </cell>
        </row>
        <row r="54">
          <cell r="A54">
            <v>2004.11</v>
          </cell>
          <cell r="B54">
            <v>2004</v>
          </cell>
          <cell r="C54" t="str">
            <v>Novembro</v>
          </cell>
          <cell r="D54">
            <v>161.328</v>
          </cell>
          <cell r="E54">
            <v>158.48599999999999</v>
          </cell>
          <cell r="G54">
            <v>164.06399999999999</v>
          </cell>
          <cell r="H54">
            <v>131.04400000000001</v>
          </cell>
          <cell r="I54">
            <v>159.03200000000001</v>
          </cell>
          <cell r="J54">
            <v>152.614</v>
          </cell>
          <cell r="L54">
            <v>152.029</v>
          </cell>
          <cell r="M54">
            <v>149.86600000000001</v>
          </cell>
          <cell r="N54">
            <v>187.739</v>
          </cell>
          <cell r="R54">
            <v>325.14800000000002</v>
          </cell>
        </row>
        <row r="55">
          <cell r="A55">
            <v>2004.12</v>
          </cell>
          <cell r="B55">
            <v>2004</v>
          </cell>
          <cell r="C55" t="str">
            <v>Dezembro</v>
          </cell>
          <cell r="D55">
            <v>163.65100000000001</v>
          </cell>
          <cell r="E55">
            <v>160.15799999999999</v>
          </cell>
          <cell r="G55">
            <v>167.227</v>
          </cell>
          <cell r="H55">
            <v>131.72</v>
          </cell>
          <cell r="I55">
            <v>161.48699999999999</v>
          </cell>
          <cell r="J55">
            <v>153.11199999999999</v>
          </cell>
          <cell r="L55">
            <v>153.499</v>
          </cell>
          <cell r="M55">
            <v>151.66</v>
          </cell>
          <cell r="N55">
            <v>187.869</v>
          </cell>
          <cell r="R55">
            <v>326.83300000000003</v>
          </cell>
        </row>
        <row r="56">
          <cell r="A56">
            <v>2005.01</v>
          </cell>
          <cell r="B56">
            <v>2005</v>
          </cell>
          <cell r="C56" t="str">
            <v>Janeiro</v>
          </cell>
          <cell r="D56">
            <v>165.06</v>
          </cell>
          <cell r="E56">
            <v>161.476</v>
          </cell>
          <cell r="G56">
            <v>169.72499999999999</v>
          </cell>
          <cell r="H56">
            <v>132.32599999999999</v>
          </cell>
          <cell r="I56">
            <v>162.37700000000001</v>
          </cell>
          <cell r="J56">
            <v>156.39599999999999</v>
          </cell>
          <cell r="L56">
            <v>153.923</v>
          </cell>
          <cell r="M56">
            <v>152.42099999999999</v>
          </cell>
          <cell r="N56">
            <v>187.79900000000001</v>
          </cell>
          <cell r="R56">
            <v>327.91500000000002</v>
          </cell>
        </row>
        <row r="57">
          <cell r="A57">
            <v>2005.02</v>
          </cell>
          <cell r="B57">
            <v>2005</v>
          </cell>
          <cell r="C57" t="str">
            <v>Fevereiro</v>
          </cell>
          <cell r="D57">
            <v>165.31299999999999</v>
          </cell>
          <cell r="E57">
            <v>162.22499999999999</v>
          </cell>
          <cell r="G57">
            <v>171.25299999999999</v>
          </cell>
          <cell r="H57">
            <v>132.51400000000001</v>
          </cell>
          <cell r="I57">
            <v>162.94200000000001</v>
          </cell>
          <cell r="J57">
            <v>157.46700000000001</v>
          </cell>
          <cell r="L57">
            <v>153.40700000000001</v>
          </cell>
          <cell r="M57">
            <v>152.81399999999999</v>
          </cell>
          <cell r="N57">
            <v>187.79900000000001</v>
          </cell>
          <cell r="R57">
            <v>329.24099999999999</v>
          </cell>
        </row>
        <row r="58">
          <cell r="A58">
            <v>2005.03</v>
          </cell>
          <cell r="B58">
            <v>2005</v>
          </cell>
          <cell r="C58" t="str">
            <v>Março</v>
          </cell>
          <cell r="D58">
            <v>166.34</v>
          </cell>
          <cell r="E58">
            <v>162.19900000000001</v>
          </cell>
          <cell r="G58">
            <v>171.703</v>
          </cell>
          <cell r="H58">
            <v>132.733</v>
          </cell>
          <cell r="I58">
            <v>163.012</v>
          </cell>
          <cell r="J58">
            <v>158.71700000000001</v>
          </cell>
          <cell r="L58">
            <v>152.19</v>
          </cell>
          <cell r="M58">
            <v>152.80000000000001</v>
          </cell>
          <cell r="N58">
            <v>187.81399999999999</v>
          </cell>
          <cell r="R58">
            <v>329.24099999999999</v>
          </cell>
        </row>
        <row r="59">
          <cell r="A59">
            <v>2005.04</v>
          </cell>
          <cell r="B59">
            <v>2005</v>
          </cell>
          <cell r="C59" t="str">
            <v>Abril</v>
          </cell>
          <cell r="D59">
            <v>166.07</v>
          </cell>
          <cell r="E59">
            <v>162.184</v>
          </cell>
          <cell r="G59">
            <v>172.29</v>
          </cell>
          <cell r="H59">
            <v>132.76599999999999</v>
          </cell>
          <cell r="I59">
            <v>163.02500000000001</v>
          </cell>
          <cell r="J59">
            <v>159.834</v>
          </cell>
          <cell r="L59">
            <v>151.429</v>
          </cell>
          <cell r="M59">
            <v>152.70099999999999</v>
          </cell>
          <cell r="N59">
            <v>187.756</v>
          </cell>
          <cell r="R59">
            <v>334.17</v>
          </cell>
        </row>
        <row r="60">
          <cell r="A60">
            <v>2005.05</v>
          </cell>
          <cell r="B60">
            <v>2005</v>
          </cell>
          <cell r="C60" t="str">
            <v>Maio</v>
          </cell>
          <cell r="D60">
            <v>166.96899999999999</v>
          </cell>
          <cell r="E60">
            <v>162.69200000000001</v>
          </cell>
          <cell r="G60">
            <v>174.59</v>
          </cell>
          <cell r="H60">
            <v>133.46199999999999</v>
          </cell>
          <cell r="I60">
            <v>164.05</v>
          </cell>
          <cell r="J60">
            <v>160.822</v>
          </cell>
          <cell r="K60">
            <v>100</v>
          </cell>
          <cell r="L60">
            <v>151.196</v>
          </cell>
          <cell r="M60">
            <v>153.81100000000001</v>
          </cell>
          <cell r="N60">
            <v>187.797</v>
          </cell>
          <cell r="R60">
            <v>333.32100000000003</v>
          </cell>
        </row>
        <row r="61">
          <cell r="A61">
            <v>2005.06</v>
          </cell>
          <cell r="B61">
            <v>2005</v>
          </cell>
          <cell r="C61" t="str">
            <v>Junho</v>
          </cell>
          <cell r="D61">
            <v>168.762</v>
          </cell>
          <cell r="E61">
            <v>164.387</v>
          </cell>
          <cell r="G61">
            <v>176.15100000000001</v>
          </cell>
          <cell r="H61">
            <v>135.571</v>
          </cell>
          <cell r="I61">
            <v>166.06800000000001</v>
          </cell>
          <cell r="J61">
            <v>161.95599999999999</v>
          </cell>
          <cell r="K61">
            <v>100.113</v>
          </cell>
          <cell r="L61">
            <v>149.74600000000001</v>
          </cell>
          <cell r="M61">
            <v>156.298</v>
          </cell>
          <cell r="N61">
            <v>182.59700000000001</v>
          </cell>
          <cell r="O61">
            <v>209.05600000000001</v>
          </cell>
          <cell r="P61">
            <v>185.39400000000001</v>
          </cell>
          <cell r="Q61">
            <v>177.86500000000001</v>
          </cell>
          <cell r="R61">
            <v>331.82299999999998</v>
          </cell>
        </row>
        <row r="62">
          <cell r="A62">
            <v>2005.07</v>
          </cell>
          <cell r="B62">
            <v>2005</v>
          </cell>
          <cell r="C62" t="str">
            <v>Julho</v>
          </cell>
          <cell r="D62">
            <v>168.49199999999999</v>
          </cell>
          <cell r="E62">
            <v>165.017</v>
          </cell>
          <cell r="G62">
            <v>176.678</v>
          </cell>
          <cell r="H62">
            <v>136.715</v>
          </cell>
          <cell r="I62">
            <v>166.65799999999999</v>
          </cell>
          <cell r="J62">
            <v>163.60300000000001</v>
          </cell>
          <cell r="K62">
            <v>100.104</v>
          </cell>
          <cell r="L62">
            <v>149.548</v>
          </cell>
          <cell r="M62">
            <v>157.21899999999999</v>
          </cell>
          <cell r="N62">
            <v>182.82</v>
          </cell>
          <cell r="O62">
            <v>210.03</v>
          </cell>
          <cell r="P62">
            <v>185.761</v>
          </cell>
          <cell r="Q62">
            <v>177.90199999999999</v>
          </cell>
          <cell r="R62">
            <v>330.48399999999998</v>
          </cell>
        </row>
        <row r="63">
          <cell r="A63">
            <v>2005.08</v>
          </cell>
          <cell r="B63">
            <v>2005</v>
          </cell>
          <cell r="C63" t="str">
            <v>Agosto</v>
          </cell>
          <cell r="D63">
            <v>169.553</v>
          </cell>
          <cell r="E63">
            <v>165.101</v>
          </cell>
          <cell r="G63">
            <v>178.215</v>
          </cell>
          <cell r="H63">
            <v>137.03100000000001</v>
          </cell>
          <cell r="I63">
            <v>167.05500000000001</v>
          </cell>
          <cell r="J63">
            <v>163.286</v>
          </cell>
          <cell r="K63">
            <v>99.921999999999997</v>
          </cell>
          <cell r="L63">
            <v>148.17099999999999</v>
          </cell>
          <cell r="M63">
            <v>157.673</v>
          </cell>
          <cell r="N63">
            <v>182.92099999999999</v>
          </cell>
          <cell r="O63">
            <v>212.31899999999999</v>
          </cell>
          <cell r="P63">
            <v>185.761</v>
          </cell>
          <cell r="Q63">
            <v>177.90199999999999</v>
          </cell>
          <cell r="R63">
            <v>327.887</v>
          </cell>
        </row>
        <row r="64">
          <cell r="A64">
            <v>2005.09</v>
          </cell>
          <cell r="B64">
            <v>2005</v>
          </cell>
          <cell r="C64" t="str">
            <v>Setembro</v>
          </cell>
          <cell r="D64">
            <v>171.399</v>
          </cell>
          <cell r="E64">
            <v>166.10599999999999</v>
          </cell>
          <cell r="G64">
            <v>180.74</v>
          </cell>
          <cell r="H64">
            <v>137.30600000000001</v>
          </cell>
          <cell r="I64">
            <v>168.46799999999999</v>
          </cell>
          <cell r="J64">
            <v>164.488</v>
          </cell>
          <cell r="K64">
            <v>99.594999999999999</v>
          </cell>
          <cell r="L64">
            <v>148.41300000000001</v>
          </cell>
          <cell r="M64">
            <v>158.476</v>
          </cell>
          <cell r="N64">
            <v>182.67599999999999</v>
          </cell>
          <cell r="O64">
            <v>212.31899999999999</v>
          </cell>
          <cell r="P64">
            <v>185.19800000000001</v>
          </cell>
          <cell r="Q64">
            <v>177.90199999999999</v>
          </cell>
          <cell r="R64">
            <v>327.45400000000001</v>
          </cell>
        </row>
        <row r="65">
          <cell r="A65">
            <v>2005.1</v>
          </cell>
          <cell r="B65">
            <v>2005</v>
          </cell>
          <cell r="C65" t="str">
            <v>Outubro</v>
          </cell>
          <cell r="D65">
            <v>173.98699999999999</v>
          </cell>
          <cell r="E65">
            <v>167.59800000000001</v>
          </cell>
          <cell r="G65">
            <v>184.572</v>
          </cell>
          <cell r="H65">
            <v>137.64400000000001</v>
          </cell>
          <cell r="I65">
            <v>170.535</v>
          </cell>
          <cell r="J65">
            <v>164.072</v>
          </cell>
          <cell r="K65">
            <v>99.596999999999994</v>
          </cell>
          <cell r="L65">
            <v>148.50800000000001</v>
          </cell>
          <cell r="M65">
            <v>159.63800000000001</v>
          </cell>
          <cell r="N65">
            <v>182.67599999999999</v>
          </cell>
          <cell r="O65">
            <v>212.31899999999999</v>
          </cell>
          <cell r="P65">
            <v>185.19800000000001</v>
          </cell>
          <cell r="Q65">
            <v>177.90199999999999</v>
          </cell>
          <cell r="R65">
            <v>329.529</v>
          </cell>
        </row>
        <row r="66">
          <cell r="A66">
            <v>2005.11</v>
          </cell>
          <cell r="B66">
            <v>2005</v>
          </cell>
          <cell r="C66" t="str">
            <v>Novembro</v>
          </cell>
          <cell r="D66">
            <v>173.703</v>
          </cell>
          <cell r="E66">
            <v>167.53399999999999</v>
          </cell>
          <cell r="G66">
            <v>185.25299999999999</v>
          </cell>
          <cell r="H66">
            <v>137.74299999999999</v>
          </cell>
          <cell r="I66">
            <v>170.70400000000001</v>
          </cell>
          <cell r="J66">
            <v>164.589</v>
          </cell>
          <cell r="K66">
            <v>99.292000000000002</v>
          </cell>
          <cell r="L66">
            <v>148.79499999999999</v>
          </cell>
          <cell r="M66">
            <v>159.80199999999999</v>
          </cell>
          <cell r="N66">
            <v>184.80600000000001</v>
          </cell>
          <cell r="O66">
            <v>219.221</v>
          </cell>
          <cell r="P66">
            <v>187.10599999999999</v>
          </cell>
          <cell r="Q66">
            <v>179.81399999999999</v>
          </cell>
          <cell r="R66">
            <v>330.61900000000003</v>
          </cell>
        </row>
        <row r="67">
          <cell r="A67">
            <v>2005.12</v>
          </cell>
          <cell r="B67">
            <v>2005</v>
          </cell>
          <cell r="C67" t="str">
            <v>Dezembro</v>
          </cell>
          <cell r="D67">
            <v>174.358</v>
          </cell>
          <cell r="E67">
            <v>168.03700000000001</v>
          </cell>
          <cell r="G67">
            <v>185.67699999999999</v>
          </cell>
          <cell r="H67">
            <v>138.68</v>
          </cell>
          <cell r="I67">
            <v>171.226</v>
          </cell>
          <cell r="J67">
            <v>164.846</v>
          </cell>
          <cell r="K67">
            <v>99.17</v>
          </cell>
          <cell r="L67">
            <v>147.63999999999999</v>
          </cell>
          <cell r="M67">
            <v>160.483</v>
          </cell>
          <cell r="N67">
            <v>184.81899999999999</v>
          </cell>
          <cell r="O67">
            <v>219.624</v>
          </cell>
          <cell r="P67">
            <v>187.08699999999999</v>
          </cell>
          <cell r="Q67">
            <v>179.82300000000001</v>
          </cell>
          <cell r="R67">
            <v>330.83499999999998</v>
          </cell>
        </row>
        <row r="68">
          <cell r="A68">
            <v>2006.01</v>
          </cell>
          <cell r="B68">
            <v>2006</v>
          </cell>
          <cell r="C68" t="str">
            <v>Janeiro</v>
          </cell>
          <cell r="D68">
            <v>175.54900000000001</v>
          </cell>
          <cell r="E68">
            <v>168.42099999999999</v>
          </cell>
          <cell r="G68">
            <v>186.56899999999999</v>
          </cell>
          <cell r="H68">
            <v>138.83600000000001</v>
          </cell>
          <cell r="I68">
            <v>171.77600000000001</v>
          </cell>
          <cell r="J68">
            <v>165.535</v>
          </cell>
          <cell r="K68">
            <v>99.849000000000004</v>
          </cell>
          <cell r="L68">
            <v>147.934</v>
          </cell>
          <cell r="M68">
            <v>161.13</v>
          </cell>
          <cell r="N68">
            <v>189.08199999999999</v>
          </cell>
          <cell r="O68">
            <v>225.25800000000001</v>
          </cell>
          <cell r="P68">
            <v>192.85</v>
          </cell>
          <cell r="Q68">
            <v>182.68100000000001</v>
          </cell>
          <cell r="R68">
            <v>332.22199999999998</v>
          </cell>
        </row>
        <row r="69">
          <cell r="A69">
            <v>2006.02</v>
          </cell>
          <cell r="B69">
            <v>2006</v>
          </cell>
          <cell r="C69" t="str">
            <v>Fevereiro</v>
          </cell>
          <cell r="D69">
            <v>176.72499999999999</v>
          </cell>
          <cell r="E69">
            <v>168.68700000000001</v>
          </cell>
          <cell r="G69">
            <v>187.251</v>
          </cell>
          <cell r="H69">
            <v>139.10599999999999</v>
          </cell>
          <cell r="I69">
            <v>172.279</v>
          </cell>
          <cell r="J69">
            <v>166.76400000000001</v>
          </cell>
          <cell r="K69">
            <v>99.915000000000006</v>
          </cell>
          <cell r="L69">
            <v>149.23699999999999</v>
          </cell>
          <cell r="M69">
            <v>161.441</v>
          </cell>
          <cell r="N69">
            <v>192.624</v>
          </cell>
          <cell r="O69">
            <v>227.94399999999999</v>
          </cell>
          <cell r="P69">
            <v>194.89400000000001</v>
          </cell>
          <cell r="Q69">
            <v>187.54599999999999</v>
          </cell>
          <cell r="R69">
            <v>333.03</v>
          </cell>
        </row>
        <row r="70">
          <cell r="A70">
            <v>2006.03</v>
          </cell>
          <cell r="B70">
            <v>2006</v>
          </cell>
          <cell r="C70" t="str">
            <v>Março</v>
          </cell>
          <cell r="D70">
            <v>177.09299999999999</v>
          </cell>
          <cell r="E70">
            <v>168.50800000000001</v>
          </cell>
          <cell r="G70">
            <v>187.822</v>
          </cell>
          <cell r="H70">
            <v>139.006</v>
          </cell>
          <cell r="I70">
            <v>172.01</v>
          </cell>
          <cell r="J70">
            <v>165.864</v>
          </cell>
          <cell r="K70">
            <v>99.787000000000006</v>
          </cell>
          <cell r="L70">
            <v>148.929</v>
          </cell>
          <cell r="M70">
            <v>161.83000000000001</v>
          </cell>
          <cell r="N70">
            <v>192.16800000000001</v>
          </cell>
          <cell r="O70">
            <v>227.55500000000001</v>
          </cell>
          <cell r="P70">
            <v>194.25700000000001</v>
          </cell>
          <cell r="Q70">
            <v>187.23500000000001</v>
          </cell>
          <cell r="R70">
            <v>331.53100000000001</v>
          </cell>
        </row>
        <row r="71">
          <cell r="A71">
            <v>2006.04</v>
          </cell>
          <cell r="B71">
            <v>2006</v>
          </cell>
          <cell r="C71" t="str">
            <v>Abril</v>
          </cell>
          <cell r="D71">
            <v>177.536</v>
          </cell>
          <cell r="E71">
            <v>168.76499999999999</v>
          </cell>
          <cell r="G71">
            <v>188.24</v>
          </cell>
          <cell r="H71">
            <v>139.215</v>
          </cell>
          <cell r="I71">
            <v>172.27500000000001</v>
          </cell>
          <cell r="J71">
            <v>166.179</v>
          </cell>
          <cell r="K71">
            <v>100.346</v>
          </cell>
          <cell r="L71">
            <v>149.02099999999999</v>
          </cell>
          <cell r="M71">
            <v>162.21799999999999</v>
          </cell>
          <cell r="N71">
            <v>201.517</v>
          </cell>
          <cell r="O71">
            <v>240.59200000000001</v>
          </cell>
          <cell r="P71">
            <v>198.68100000000001</v>
          </cell>
          <cell r="Q71">
            <v>200.381</v>
          </cell>
          <cell r="R71">
            <v>331.60700000000003</v>
          </cell>
        </row>
        <row r="72">
          <cell r="A72">
            <v>2006.05</v>
          </cell>
          <cell r="B72">
            <v>2006</v>
          </cell>
          <cell r="C72" t="str">
            <v>Maio</v>
          </cell>
          <cell r="D72">
            <v>178.64699999999999</v>
          </cell>
          <cell r="E72">
            <v>169.88300000000001</v>
          </cell>
          <cell r="G72">
            <v>189.31100000000001</v>
          </cell>
          <cell r="H72">
            <v>139.86000000000001</v>
          </cell>
          <cell r="I72">
            <v>173.374</v>
          </cell>
          <cell r="J72">
            <v>167.79499999999999</v>
          </cell>
          <cell r="K72">
            <v>101.218</v>
          </cell>
          <cell r="L72">
            <v>149.565</v>
          </cell>
          <cell r="M72">
            <v>163.56100000000001</v>
          </cell>
          <cell r="N72">
            <v>205.95</v>
          </cell>
          <cell r="O72">
            <v>244.31100000000001</v>
          </cell>
          <cell r="P72">
            <v>203.38499999999999</v>
          </cell>
          <cell r="Q72">
            <v>204.63200000000001</v>
          </cell>
          <cell r="R72">
            <v>332.851</v>
          </cell>
        </row>
        <row r="73">
          <cell r="A73">
            <v>2006.06</v>
          </cell>
          <cell r="B73">
            <v>2006</v>
          </cell>
          <cell r="C73" t="str">
            <v>Junho</v>
          </cell>
          <cell r="D73">
            <v>179.48</v>
          </cell>
          <cell r="E73">
            <v>170.40899999999999</v>
          </cell>
          <cell r="G73">
            <v>190.17500000000001</v>
          </cell>
          <cell r="H73">
            <v>140.54900000000001</v>
          </cell>
          <cell r="I73">
            <v>174.03200000000001</v>
          </cell>
          <cell r="J73">
            <v>167.99199999999999</v>
          </cell>
          <cell r="K73">
            <v>101.527</v>
          </cell>
          <cell r="L73">
            <v>149.446</v>
          </cell>
          <cell r="M73">
            <v>164.197</v>
          </cell>
          <cell r="N73">
            <v>214.989</v>
          </cell>
          <cell r="O73">
            <v>255.435</v>
          </cell>
          <cell r="P73">
            <v>211.69399999999999</v>
          </cell>
          <cell r="Q73">
            <v>214.096</v>
          </cell>
          <cell r="R73">
            <v>335.06700000000001</v>
          </cell>
        </row>
        <row r="74">
          <cell r="A74">
            <v>2006.07</v>
          </cell>
          <cell r="B74">
            <v>2006</v>
          </cell>
          <cell r="C74" t="str">
            <v>Julho</v>
          </cell>
          <cell r="D74">
            <v>179.816</v>
          </cell>
          <cell r="E74">
            <v>171.22200000000001</v>
          </cell>
          <cell r="G74">
            <v>190.255</v>
          </cell>
          <cell r="H74">
            <v>141.124</v>
          </cell>
          <cell r="I74">
            <v>174.77699999999999</v>
          </cell>
          <cell r="J74">
            <v>168.86600000000001</v>
          </cell>
          <cell r="K74">
            <v>101.887</v>
          </cell>
          <cell r="L74">
            <v>149.56700000000001</v>
          </cell>
          <cell r="M74">
            <v>165.44900000000001</v>
          </cell>
          <cell r="N74">
            <v>215.964</v>
          </cell>
          <cell r="O74">
            <v>257.30700000000002</v>
          </cell>
          <cell r="P74">
            <v>213.28899999999999</v>
          </cell>
          <cell r="Q74">
            <v>214.482</v>
          </cell>
          <cell r="R74">
            <v>335.637</v>
          </cell>
          <cell r="W74">
            <v>473.50299999999999</v>
          </cell>
        </row>
        <row r="75">
          <cell r="A75">
            <v>2006.08</v>
          </cell>
          <cell r="B75">
            <v>2006</v>
          </cell>
          <cell r="C75" t="str">
            <v>Agosto</v>
          </cell>
          <cell r="D75">
            <v>179.83799999999999</v>
          </cell>
          <cell r="E75">
            <v>171.459</v>
          </cell>
          <cell r="G75">
            <v>190.36199999999999</v>
          </cell>
          <cell r="H75">
            <v>141.774</v>
          </cell>
          <cell r="I75">
            <v>175.02199999999999</v>
          </cell>
          <cell r="J75">
            <v>168.11500000000001</v>
          </cell>
          <cell r="K75">
            <v>102.486</v>
          </cell>
          <cell r="L75">
            <v>149.977</v>
          </cell>
          <cell r="M75">
            <v>165.79499999999999</v>
          </cell>
          <cell r="N75">
            <v>216.214</v>
          </cell>
          <cell r="O75">
            <v>258.68700000000001</v>
          </cell>
          <cell r="P75">
            <v>213.28899999999999</v>
          </cell>
          <cell r="Q75">
            <v>214.83699999999999</v>
          </cell>
          <cell r="R75">
            <v>337.01100000000002</v>
          </cell>
          <cell r="W75">
            <v>474.24599999999998</v>
          </cell>
        </row>
        <row r="76">
          <cell r="A76">
            <v>2006.09</v>
          </cell>
          <cell r="B76">
            <v>2006</v>
          </cell>
          <cell r="C76" t="str">
            <v>Setembro</v>
          </cell>
          <cell r="D76">
            <v>180.01499999999999</v>
          </cell>
          <cell r="E76">
            <v>171.52500000000001</v>
          </cell>
          <cell r="G76">
            <v>190.398</v>
          </cell>
          <cell r="H76">
            <v>141.828</v>
          </cell>
          <cell r="I76">
            <v>175.078</v>
          </cell>
          <cell r="J76">
            <v>169.22499999999999</v>
          </cell>
          <cell r="K76">
            <v>103.039</v>
          </cell>
          <cell r="L76">
            <v>150.102</v>
          </cell>
          <cell r="M76">
            <v>165.83600000000001</v>
          </cell>
          <cell r="N76">
            <v>219.089</v>
          </cell>
          <cell r="O76">
            <v>258.68700000000001</v>
          </cell>
          <cell r="P76">
            <v>213.28899999999999</v>
          </cell>
          <cell r="Q76">
            <v>220.34100000000001</v>
          </cell>
          <cell r="R76">
            <v>337.81700000000001</v>
          </cell>
          <cell r="W76">
            <v>472.86399999999998</v>
          </cell>
        </row>
        <row r="77">
          <cell r="A77">
            <v>2006.1</v>
          </cell>
          <cell r="B77">
            <v>2006</v>
          </cell>
          <cell r="C77" t="str">
            <v>Outubro</v>
          </cell>
          <cell r="D77">
            <v>180.18799999999999</v>
          </cell>
          <cell r="E77">
            <v>171.71600000000001</v>
          </cell>
          <cell r="G77">
            <v>190.59100000000001</v>
          </cell>
          <cell r="H77">
            <v>142.07599999999999</v>
          </cell>
          <cell r="I77">
            <v>175.28399999999999</v>
          </cell>
          <cell r="J77">
            <v>170.749</v>
          </cell>
          <cell r="K77">
            <v>103.172</v>
          </cell>
          <cell r="L77">
            <v>150.149</v>
          </cell>
          <cell r="M77">
            <v>166.03100000000001</v>
          </cell>
          <cell r="N77">
            <v>219.09</v>
          </cell>
          <cell r="O77">
            <v>258.68700000000001</v>
          </cell>
          <cell r="P77">
            <v>213.28899999999999</v>
          </cell>
          <cell r="Q77">
            <v>220.34399999999999</v>
          </cell>
          <cell r="R77">
            <v>340.541</v>
          </cell>
          <cell r="W77">
            <v>471.51100000000002</v>
          </cell>
        </row>
        <row r="78">
          <cell r="A78">
            <v>2006.11</v>
          </cell>
          <cell r="B78">
            <v>2006</v>
          </cell>
          <cell r="C78" t="str">
            <v>Novembro</v>
          </cell>
          <cell r="D78">
            <v>180.84399999999999</v>
          </cell>
          <cell r="E78">
            <v>172.45</v>
          </cell>
          <cell r="G78">
            <v>191.22800000000001</v>
          </cell>
          <cell r="H78">
            <v>143.274</v>
          </cell>
          <cell r="I78">
            <v>175.999</v>
          </cell>
          <cell r="J78">
            <v>171.279</v>
          </cell>
          <cell r="K78">
            <v>103.664</v>
          </cell>
          <cell r="L78">
            <v>150.197</v>
          </cell>
          <cell r="M78">
            <v>166.96600000000001</v>
          </cell>
          <cell r="N78">
            <v>219.03700000000001</v>
          </cell>
          <cell r="O78">
            <v>257.505</v>
          </cell>
          <cell r="P78">
            <v>213.28899999999999</v>
          </cell>
          <cell r="Q78">
            <v>220.34200000000001</v>
          </cell>
          <cell r="R78">
            <v>342.48200000000003</v>
          </cell>
          <cell r="W78">
            <v>471.20699999999999</v>
          </cell>
        </row>
        <row r="79">
          <cell r="A79">
            <v>2006.12</v>
          </cell>
          <cell r="B79">
            <v>2006</v>
          </cell>
          <cell r="C79" t="str">
            <v>Dezembro</v>
          </cell>
          <cell r="D79">
            <v>180.86799999999999</v>
          </cell>
          <cell r="E79">
            <v>172.65899999999999</v>
          </cell>
          <cell r="G79">
            <v>191.387</v>
          </cell>
          <cell r="H79">
            <v>143.61099999999999</v>
          </cell>
          <cell r="I79">
            <v>176.27199999999999</v>
          </cell>
          <cell r="J79">
            <v>171.577</v>
          </cell>
          <cell r="K79">
            <v>104.005</v>
          </cell>
          <cell r="L79">
            <v>150.029</v>
          </cell>
          <cell r="M79">
            <v>167.34299999999999</v>
          </cell>
          <cell r="N79">
            <v>231.76300000000001</v>
          </cell>
          <cell r="O79">
            <v>255.43600000000001</v>
          </cell>
          <cell r="P79">
            <v>221.255</v>
          </cell>
          <cell r="Q79">
            <v>238.28899999999999</v>
          </cell>
          <cell r="R79">
            <v>343.38400000000001</v>
          </cell>
          <cell r="W79">
            <v>472.21</v>
          </cell>
        </row>
        <row r="80">
          <cell r="A80">
            <v>2007.01</v>
          </cell>
          <cell r="B80">
            <v>2007</v>
          </cell>
          <cell r="C80" t="str">
            <v>Janeiro</v>
          </cell>
          <cell r="D80">
            <v>181.89500000000001</v>
          </cell>
          <cell r="E80">
            <v>173.15899999999999</v>
          </cell>
          <cell r="G80">
            <v>193.232</v>
          </cell>
          <cell r="H80">
            <v>143.72200000000001</v>
          </cell>
          <cell r="I80">
            <v>176.98099999999999</v>
          </cell>
          <cell r="J80">
            <v>172.59299999999999</v>
          </cell>
          <cell r="K80">
            <v>104.80800000000001</v>
          </cell>
          <cell r="L80">
            <v>150.74299999999999</v>
          </cell>
          <cell r="M80">
            <v>168.02199999999999</v>
          </cell>
          <cell r="N80">
            <v>241.28299999999999</v>
          </cell>
          <cell r="O80">
            <v>264.00099999999998</v>
          </cell>
          <cell r="P80">
            <v>224.88</v>
          </cell>
          <cell r="Q80">
            <v>252.79400000000001</v>
          </cell>
          <cell r="R80">
            <v>344.85</v>
          </cell>
          <cell r="W80">
            <v>476.72</v>
          </cell>
        </row>
        <row r="81">
          <cell r="A81">
            <v>2007.02</v>
          </cell>
          <cell r="B81">
            <v>2007</v>
          </cell>
          <cell r="C81" t="str">
            <v>Fevereiro</v>
          </cell>
          <cell r="D81">
            <v>182.21</v>
          </cell>
          <cell r="E81">
            <v>173.43799999999999</v>
          </cell>
          <cell r="G81">
            <v>193.62100000000001</v>
          </cell>
          <cell r="H81">
            <v>143.77099999999999</v>
          </cell>
          <cell r="I81">
            <v>177.22300000000001</v>
          </cell>
          <cell r="J81">
            <v>172.92400000000001</v>
          </cell>
          <cell r="K81">
            <v>105.08199999999999</v>
          </cell>
          <cell r="L81">
            <v>151.161</v>
          </cell>
          <cell r="M81">
            <v>168.24600000000001</v>
          </cell>
          <cell r="N81">
            <v>241.392</v>
          </cell>
          <cell r="O81">
            <v>265.21899999999999</v>
          </cell>
          <cell r="P81">
            <v>224.90600000000001</v>
          </cell>
          <cell r="Q81">
            <v>252.87700000000001</v>
          </cell>
          <cell r="R81">
            <v>345.65199999999999</v>
          </cell>
          <cell r="W81">
            <v>480.46800000000002</v>
          </cell>
        </row>
        <row r="82">
          <cell r="A82">
            <v>2007.03</v>
          </cell>
          <cell r="B82">
            <v>2007</v>
          </cell>
          <cell r="C82" t="str">
            <v>Março</v>
          </cell>
          <cell r="D82">
            <v>182.21600000000001</v>
          </cell>
          <cell r="E82">
            <v>173.51400000000001</v>
          </cell>
          <cell r="G82">
            <v>193.666</v>
          </cell>
          <cell r="H82">
            <v>144.05699999999999</v>
          </cell>
          <cell r="I82">
            <v>177.44399999999999</v>
          </cell>
          <cell r="J82">
            <v>173.417</v>
          </cell>
          <cell r="K82">
            <v>105.24299999999999</v>
          </cell>
          <cell r="L82">
            <v>151.113</v>
          </cell>
          <cell r="M82">
            <v>168.39</v>
          </cell>
          <cell r="N82">
            <v>241.446</v>
          </cell>
          <cell r="O82">
            <v>265.82</v>
          </cell>
          <cell r="P82">
            <v>224.94499999999999</v>
          </cell>
          <cell r="Q82">
            <v>252.89500000000001</v>
          </cell>
          <cell r="R82">
            <v>346.40699999999998</v>
          </cell>
          <cell r="W82">
            <v>482.90199999999999</v>
          </cell>
        </row>
        <row r="83">
          <cell r="A83">
            <v>2007.04</v>
          </cell>
          <cell r="B83">
            <v>2007</v>
          </cell>
          <cell r="C83" t="str">
            <v>Abril</v>
          </cell>
          <cell r="D83">
            <v>182.38300000000001</v>
          </cell>
          <cell r="E83">
            <v>173.93100000000001</v>
          </cell>
          <cell r="G83">
            <v>195.309</v>
          </cell>
          <cell r="H83">
            <v>144.22900000000001</v>
          </cell>
          <cell r="I83">
            <v>178.01300000000001</v>
          </cell>
          <cell r="J83">
            <v>173.48</v>
          </cell>
          <cell r="K83">
            <v>105.97199999999999</v>
          </cell>
          <cell r="L83">
            <v>151.24600000000001</v>
          </cell>
          <cell r="M83">
            <v>168.739</v>
          </cell>
          <cell r="N83">
            <v>242.22499999999999</v>
          </cell>
          <cell r="O83">
            <v>266.18099999999998</v>
          </cell>
          <cell r="P83">
            <v>225.143</v>
          </cell>
          <cell r="Q83">
            <v>254.191</v>
          </cell>
          <cell r="R83">
            <v>346.87799999999999</v>
          </cell>
          <cell r="W83">
            <v>484.39</v>
          </cell>
        </row>
        <row r="84">
          <cell r="A84">
            <v>2007.05</v>
          </cell>
          <cell r="B84">
            <v>2007</v>
          </cell>
          <cell r="C84" t="str">
            <v>Maio</v>
          </cell>
          <cell r="D84">
            <v>182.90899999999999</v>
          </cell>
          <cell r="E84">
            <v>175.244</v>
          </cell>
          <cell r="G84">
            <v>195.78700000000001</v>
          </cell>
          <cell r="H84">
            <v>145.22499999999999</v>
          </cell>
          <cell r="I84">
            <v>179.386</v>
          </cell>
          <cell r="J84">
            <v>173.846</v>
          </cell>
          <cell r="K84">
            <v>106.997</v>
          </cell>
          <cell r="L84">
            <v>151.81100000000001</v>
          </cell>
          <cell r="M84">
            <v>170.53100000000001</v>
          </cell>
          <cell r="N84">
            <v>242.30099999999999</v>
          </cell>
          <cell r="O84">
            <v>266.36399999999998</v>
          </cell>
          <cell r="P84">
            <v>225.28200000000001</v>
          </cell>
          <cell r="Q84">
            <v>254.208</v>
          </cell>
          <cell r="R84">
            <v>347.42099999999999</v>
          </cell>
          <cell r="W84">
            <v>488.83100000000002</v>
          </cell>
        </row>
        <row r="85">
          <cell r="A85">
            <v>2007.06</v>
          </cell>
          <cell r="B85">
            <v>2007</v>
          </cell>
          <cell r="C85" t="str">
            <v>Junho</v>
          </cell>
          <cell r="D85">
            <v>183.01900000000001</v>
          </cell>
          <cell r="E85">
            <v>175.999</v>
          </cell>
          <cell r="G85">
            <v>196.19900000000001</v>
          </cell>
          <cell r="H85">
            <v>146.15799999999999</v>
          </cell>
          <cell r="I85">
            <v>180.02</v>
          </cell>
          <cell r="J85">
            <v>173.976</v>
          </cell>
          <cell r="K85">
            <v>107.779</v>
          </cell>
          <cell r="L85">
            <v>152.18600000000001</v>
          </cell>
          <cell r="M85">
            <v>171.29300000000001</v>
          </cell>
          <cell r="N85">
            <v>241.86</v>
          </cell>
          <cell r="O85">
            <v>267.21699999999998</v>
          </cell>
          <cell r="P85">
            <v>224.929</v>
          </cell>
          <cell r="Q85">
            <v>253.583</v>
          </cell>
          <cell r="R85">
            <v>348.32799999999997</v>
          </cell>
          <cell r="W85">
            <v>487.91899999999998</v>
          </cell>
        </row>
        <row r="86">
          <cell r="A86">
            <v>2007.07</v>
          </cell>
          <cell r="B86">
            <v>2007</v>
          </cell>
          <cell r="C86" t="str">
            <v>Julho</v>
          </cell>
          <cell r="D86">
            <v>183.09</v>
          </cell>
          <cell r="E86">
            <v>176.83099999999999</v>
          </cell>
          <cell r="G86">
            <v>196.53700000000001</v>
          </cell>
          <cell r="H86">
            <v>146.864</v>
          </cell>
          <cell r="I86">
            <v>180.6</v>
          </cell>
          <cell r="J86">
            <v>174.80500000000001</v>
          </cell>
          <cell r="K86">
            <v>108.009</v>
          </cell>
          <cell r="L86">
            <v>152.69999999999999</v>
          </cell>
          <cell r="M86">
            <v>172.054</v>
          </cell>
          <cell r="N86">
            <v>241.86</v>
          </cell>
          <cell r="O86">
            <v>267.21699999999998</v>
          </cell>
          <cell r="P86">
            <v>224.929</v>
          </cell>
          <cell r="Q86">
            <v>253.583</v>
          </cell>
          <cell r="R86">
            <v>349.62799999999999</v>
          </cell>
          <cell r="W86">
            <v>485.58699999999999</v>
          </cell>
        </row>
        <row r="87">
          <cell r="A87">
            <v>2007.08</v>
          </cell>
          <cell r="B87">
            <v>2007</v>
          </cell>
          <cell r="C87" t="str">
            <v>Agosto</v>
          </cell>
          <cell r="D87">
            <v>183.8</v>
          </cell>
          <cell r="E87">
            <v>177.143</v>
          </cell>
          <cell r="G87">
            <v>196.64599999999999</v>
          </cell>
          <cell r="H87">
            <v>146.93199999999999</v>
          </cell>
          <cell r="I87">
            <v>180.63800000000001</v>
          </cell>
          <cell r="J87">
            <v>174.91800000000001</v>
          </cell>
          <cell r="K87">
            <v>107.895</v>
          </cell>
          <cell r="L87">
            <v>153.79599999999999</v>
          </cell>
          <cell r="M87">
            <v>172.30799999999999</v>
          </cell>
          <cell r="N87">
            <v>241.72499999999999</v>
          </cell>
          <cell r="O87">
            <v>267.262</v>
          </cell>
          <cell r="P87">
            <v>224.929</v>
          </cell>
          <cell r="Q87">
            <v>253.321</v>
          </cell>
          <cell r="R87">
            <v>354.495</v>
          </cell>
          <cell r="W87">
            <v>488.21499999999997</v>
          </cell>
        </row>
        <row r="88">
          <cell r="A88">
            <v>2007.09</v>
          </cell>
          <cell r="B88">
            <v>2007</v>
          </cell>
          <cell r="C88" t="str">
            <v>Setembro</v>
          </cell>
          <cell r="D88">
            <v>184.15799999999999</v>
          </cell>
          <cell r="E88">
            <v>178.21199999999999</v>
          </cell>
          <cell r="G88">
            <v>197.881</v>
          </cell>
          <cell r="H88">
            <v>147.18700000000001</v>
          </cell>
          <cell r="I88">
            <v>181.66399999999999</v>
          </cell>
          <cell r="J88">
            <v>175.23500000000001</v>
          </cell>
          <cell r="K88">
            <v>108.86</v>
          </cell>
          <cell r="L88">
            <v>156.41999999999999</v>
          </cell>
          <cell r="M88">
            <v>173.262</v>
          </cell>
          <cell r="N88">
            <v>241.72499999999999</v>
          </cell>
          <cell r="O88">
            <v>267.262</v>
          </cell>
          <cell r="P88">
            <v>224.929</v>
          </cell>
          <cell r="Q88">
            <v>253.321</v>
          </cell>
          <cell r="R88">
            <v>358.63299999999998</v>
          </cell>
          <cell r="W88">
            <v>490.12099999999998</v>
          </cell>
        </row>
        <row r="89">
          <cell r="A89">
            <v>2007.1</v>
          </cell>
          <cell r="B89">
            <v>2007</v>
          </cell>
          <cell r="C89" t="str">
            <v>Outubro</v>
          </cell>
          <cell r="D89">
            <v>183.42599999999999</v>
          </cell>
          <cell r="E89">
            <v>179.255</v>
          </cell>
          <cell r="G89">
            <v>197.637</v>
          </cell>
          <cell r="H89">
            <v>147.43</v>
          </cell>
          <cell r="I89">
            <v>182.25899999999999</v>
          </cell>
          <cell r="J89">
            <v>175.64699999999999</v>
          </cell>
          <cell r="K89">
            <v>109.032</v>
          </cell>
          <cell r="L89">
            <v>161.626</v>
          </cell>
          <cell r="M89">
            <v>174.07400000000001</v>
          </cell>
          <cell r="N89">
            <v>241.72499999999999</v>
          </cell>
          <cell r="O89">
            <v>267.262</v>
          </cell>
          <cell r="P89">
            <v>224.929</v>
          </cell>
          <cell r="Q89">
            <v>253.321</v>
          </cell>
          <cell r="R89">
            <v>361.30799999999999</v>
          </cell>
          <cell r="W89">
            <v>489.91899999999998</v>
          </cell>
        </row>
        <row r="90">
          <cell r="A90">
            <v>2007.11</v>
          </cell>
          <cell r="B90">
            <v>2007</v>
          </cell>
          <cell r="C90" t="str">
            <v>Novembro</v>
          </cell>
          <cell r="D90">
            <v>183.559</v>
          </cell>
          <cell r="E90">
            <v>180.08099999999999</v>
          </cell>
          <cell r="G90">
            <v>197.995</v>
          </cell>
          <cell r="H90">
            <v>147.52600000000001</v>
          </cell>
          <cell r="I90">
            <v>182.87700000000001</v>
          </cell>
          <cell r="J90">
            <v>175.26900000000001</v>
          </cell>
          <cell r="K90">
            <v>109.508</v>
          </cell>
          <cell r="L90">
            <v>165.185</v>
          </cell>
          <cell r="M90">
            <v>174.81399999999999</v>
          </cell>
          <cell r="N90">
            <v>243.459</v>
          </cell>
          <cell r="O90">
            <v>269.76100000000002</v>
          </cell>
          <cell r="P90">
            <v>228.27600000000001</v>
          </cell>
          <cell r="Q90">
            <v>253.65299999999999</v>
          </cell>
          <cell r="R90">
            <v>365.1</v>
          </cell>
          <cell r="W90">
            <v>487.916</v>
          </cell>
        </row>
        <row r="91">
          <cell r="A91">
            <v>2007.12</v>
          </cell>
          <cell r="B91">
            <v>2007</v>
          </cell>
          <cell r="C91" t="str">
            <v>Dezembro</v>
          </cell>
          <cell r="D91">
            <v>184.125</v>
          </cell>
          <cell r="E91">
            <v>180.70500000000001</v>
          </cell>
          <cell r="G91">
            <v>198.61699999999999</v>
          </cell>
          <cell r="H91">
            <v>148.03299999999999</v>
          </cell>
          <cell r="I91">
            <v>183.58199999999999</v>
          </cell>
          <cell r="J91">
            <v>175.63800000000001</v>
          </cell>
          <cell r="K91">
            <v>109.624</v>
          </cell>
          <cell r="L91">
            <v>165.41900000000001</v>
          </cell>
          <cell r="M91">
            <v>175.49799999999999</v>
          </cell>
          <cell r="N91">
            <v>244.465</v>
          </cell>
          <cell r="O91">
            <v>270.34399999999999</v>
          </cell>
          <cell r="P91">
            <v>227.76599999999999</v>
          </cell>
          <cell r="Q91">
            <v>255.952</v>
          </cell>
          <cell r="R91">
            <v>370.48500000000001</v>
          </cell>
          <cell r="W91">
            <v>487.904</v>
          </cell>
        </row>
        <row r="92">
          <cell r="A92">
            <v>2008.01</v>
          </cell>
          <cell r="B92">
            <v>2008</v>
          </cell>
          <cell r="C92" t="str">
            <v>Janeiro</v>
          </cell>
          <cell r="D92">
            <v>185.8</v>
          </cell>
          <cell r="E92">
            <v>180.99199999999999</v>
          </cell>
          <cell r="G92">
            <v>199.988</v>
          </cell>
          <cell r="H92">
            <v>148.45099999999999</v>
          </cell>
          <cell r="I92">
            <v>184.02799999999999</v>
          </cell>
          <cell r="J92">
            <v>178.29599999999999</v>
          </cell>
          <cell r="K92">
            <v>110.422</v>
          </cell>
          <cell r="L92">
            <v>164.91800000000001</v>
          </cell>
          <cell r="M92">
            <v>175.63</v>
          </cell>
          <cell r="N92">
            <v>254.42</v>
          </cell>
          <cell r="O92">
            <v>282.59899999999999</v>
          </cell>
          <cell r="P92">
            <v>230.22200000000001</v>
          </cell>
          <cell r="Q92">
            <v>271.95299999999997</v>
          </cell>
          <cell r="R92">
            <v>374.13900000000001</v>
          </cell>
          <cell r="W92">
            <v>492.47300000000001</v>
          </cell>
        </row>
        <row r="93">
          <cell r="A93">
            <v>2008.02</v>
          </cell>
          <cell r="B93">
            <v>2008</v>
          </cell>
          <cell r="C93" t="str">
            <v>Fevereiro</v>
          </cell>
          <cell r="D93">
            <v>185.74299999999999</v>
          </cell>
          <cell r="E93">
            <v>181.56800000000001</v>
          </cell>
          <cell r="G93">
            <v>199.477</v>
          </cell>
          <cell r="H93">
            <v>148.126</v>
          </cell>
          <cell r="I93">
            <v>184.428</v>
          </cell>
          <cell r="J93">
            <v>178.14099999999999</v>
          </cell>
          <cell r="K93">
            <v>110.215</v>
          </cell>
          <cell r="L93">
            <v>165.114</v>
          </cell>
          <cell r="M93">
            <v>175.768</v>
          </cell>
          <cell r="N93">
            <v>255.28200000000001</v>
          </cell>
          <cell r="O93">
            <v>283.58600000000001</v>
          </cell>
          <cell r="P93">
            <v>231.881</v>
          </cell>
          <cell r="Q93">
            <v>272.11500000000001</v>
          </cell>
          <cell r="R93">
            <v>375.55799999999999</v>
          </cell>
          <cell r="W93">
            <v>498.834</v>
          </cell>
        </row>
        <row r="94">
          <cell r="A94">
            <v>2008.03</v>
          </cell>
          <cell r="B94">
            <v>2008</v>
          </cell>
          <cell r="C94" t="str">
            <v>março</v>
          </cell>
          <cell r="D94">
            <v>185.59100000000001</v>
          </cell>
          <cell r="E94">
            <v>182.34399999999999</v>
          </cell>
          <cell r="G94">
            <v>199.572</v>
          </cell>
          <cell r="H94">
            <v>148.27099999999999</v>
          </cell>
          <cell r="I94">
            <v>185.196</v>
          </cell>
          <cell r="J94">
            <v>178.27099999999999</v>
          </cell>
          <cell r="K94">
            <v>111.006</v>
          </cell>
          <cell r="L94">
            <v>165.54300000000001</v>
          </cell>
          <cell r="M94">
            <v>176.215</v>
          </cell>
          <cell r="N94">
            <v>255.26</v>
          </cell>
          <cell r="O94">
            <v>283.08999999999997</v>
          </cell>
          <cell r="P94">
            <v>231.881</v>
          </cell>
          <cell r="Q94">
            <v>272.11500000000001</v>
          </cell>
          <cell r="R94">
            <v>378.19400000000002</v>
          </cell>
          <cell r="W94">
            <v>509.678</v>
          </cell>
        </row>
        <row r="95">
          <cell r="A95">
            <v>2008.04</v>
          </cell>
          <cell r="B95">
            <v>2008</v>
          </cell>
          <cell r="C95" t="str">
            <v>Abril</v>
          </cell>
          <cell r="D95">
            <v>186.51499999999999</v>
          </cell>
          <cell r="E95">
            <v>183.32599999999999</v>
          </cell>
          <cell r="G95">
            <v>201.13499999999999</v>
          </cell>
          <cell r="H95">
            <v>148.452</v>
          </cell>
          <cell r="I95">
            <v>186.22200000000001</v>
          </cell>
          <cell r="J95">
            <v>178.62</v>
          </cell>
          <cell r="K95">
            <v>111.81699999999999</v>
          </cell>
          <cell r="L95">
            <v>166.761</v>
          </cell>
          <cell r="M95">
            <v>177.21100000000001</v>
          </cell>
          <cell r="N95">
            <v>256.565</v>
          </cell>
          <cell r="O95">
            <v>287.43099999999998</v>
          </cell>
          <cell r="P95">
            <v>234.221</v>
          </cell>
          <cell r="Q95">
            <v>272.28500000000003</v>
          </cell>
          <cell r="R95">
            <v>382.41399999999999</v>
          </cell>
          <cell r="W95">
            <v>527.70799999999997</v>
          </cell>
        </row>
        <row r="96">
          <cell r="A96">
            <v>2008.05</v>
          </cell>
          <cell r="B96">
            <v>2008</v>
          </cell>
          <cell r="C96" t="str">
            <v>Maio</v>
          </cell>
          <cell r="D96">
            <v>189.71700000000001</v>
          </cell>
          <cell r="E96">
            <v>186.87899999999999</v>
          </cell>
          <cell r="G96">
            <v>207.386</v>
          </cell>
          <cell r="H96">
            <v>149.167</v>
          </cell>
          <cell r="I96">
            <v>190.375</v>
          </cell>
          <cell r="J96">
            <v>179.727</v>
          </cell>
          <cell r="K96">
            <v>113.62</v>
          </cell>
          <cell r="L96">
            <v>170.947</v>
          </cell>
          <cell r="M96">
            <v>180.45099999999999</v>
          </cell>
          <cell r="N96">
            <v>256.565</v>
          </cell>
          <cell r="O96">
            <v>287.43099999999998</v>
          </cell>
          <cell r="P96">
            <v>234.221</v>
          </cell>
          <cell r="Q96">
            <v>272.28500000000003</v>
          </cell>
          <cell r="R96">
            <v>389.58499999999998</v>
          </cell>
          <cell r="W96">
            <v>556.99900000000002</v>
          </cell>
        </row>
        <row r="97">
          <cell r="A97">
            <v>2008.06</v>
          </cell>
          <cell r="B97">
            <v>2008</v>
          </cell>
          <cell r="C97" t="str">
            <v>Junho</v>
          </cell>
          <cell r="D97">
            <v>191.429</v>
          </cell>
          <cell r="E97">
            <v>190.17</v>
          </cell>
          <cell r="G97">
            <v>209.559</v>
          </cell>
          <cell r="H97">
            <v>151.51300000000001</v>
          </cell>
          <cell r="I97">
            <v>193.60300000000001</v>
          </cell>
          <cell r="J97">
            <v>181.49799999999999</v>
          </cell>
          <cell r="K97">
            <v>115.977</v>
          </cell>
          <cell r="L97">
            <v>173.66900000000001</v>
          </cell>
          <cell r="M97">
            <v>183.578</v>
          </cell>
          <cell r="N97">
            <v>256.565</v>
          </cell>
          <cell r="O97">
            <v>287.43099999999998</v>
          </cell>
          <cell r="P97">
            <v>234.221</v>
          </cell>
          <cell r="Q97">
            <v>272.28500000000003</v>
          </cell>
          <cell r="R97">
            <v>396.95400000000001</v>
          </cell>
          <cell r="W97">
            <v>595.322</v>
          </cell>
        </row>
        <row r="98">
          <cell r="A98">
            <v>2008.07</v>
          </cell>
          <cell r="B98">
            <v>2008</v>
          </cell>
          <cell r="C98" t="str">
            <v>Julho</v>
          </cell>
          <cell r="D98">
            <v>193.691</v>
          </cell>
          <cell r="E98">
            <v>194.874</v>
          </cell>
          <cell r="G98">
            <v>214.09800000000001</v>
          </cell>
          <cell r="H98">
            <v>152.41800000000001</v>
          </cell>
          <cell r="I98">
            <v>197.404</v>
          </cell>
          <cell r="J98">
            <v>184.012</v>
          </cell>
          <cell r="K98">
            <v>118.29</v>
          </cell>
          <cell r="L98">
            <v>176.69200000000001</v>
          </cell>
          <cell r="M98">
            <v>186.49799999999999</v>
          </cell>
          <cell r="N98">
            <v>255.53200000000001</v>
          </cell>
          <cell r="O98">
            <v>286.80700000000002</v>
          </cell>
          <cell r="P98">
            <v>234.399</v>
          </cell>
          <cell r="Q98">
            <v>270.18400000000003</v>
          </cell>
          <cell r="R98">
            <v>401.40600000000001</v>
          </cell>
          <cell r="W98">
            <v>617.52200000000005</v>
          </cell>
        </row>
        <row r="99">
          <cell r="A99">
            <v>2008.08</v>
          </cell>
          <cell r="B99">
            <v>2008</v>
          </cell>
          <cell r="C99" t="str">
            <v>Agosto</v>
          </cell>
          <cell r="D99">
            <v>194.63</v>
          </cell>
          <cell r="E99">
            <v>198.58</v>
          </cell>
          <cell r="G99">
            <v>217.321</v>
          </cell>
          <cell r="H99">
            <v>153.066</v>
          </cell>
          <cell r="I99">
            <v>200.12</v>
          </cell>
          <cell r="J99">
            <v>185.042</v>
          </cell>
          <cell r="K99">
            <v>121.89100000000001</v>
          </cell>
          <cell r="L99">
            <v>182.29599999999999</v>
          </cell>
          <cell r="M99">
            <v>188.47300000000001</v>
          </cell>
          <cell r="N99">
            <v>263.149</v>
          </cell>
          <cell r="O99">
            <v>301.096</v>
          </cell>
          <cell r="P99">
            <v>240.03700000000001</v>
          </cell>
          <cell r="Q99">
            <v>278.88499999999999</v>
          </cell>
          <cell r="R99">
            <v>399.87</v>
          </cell>
          <cell r="W99">
            <v>653.63699999999994</v>
          </cell>
        </row>
        <row r="100">
          <cell r="A100">
            <v>2008.09</v>
          </cell>
          <cell r="B100">
            <v>2008</v>
          </cell>
          <cell r="C100" t="str">
            <v>Setembro</v>
          </cell>
          <cell r="D100">
            <v>196.898</v>
          </cell>
          <cell r="E100">
            <v>201.071</v>
          </cell>
          <cell r="G100">
            <v>219.17500000000001</v>
          </cell>
          <cell r="H100">
            <v>153.81200000000001</v>
          </cell>
          <cell r="I100">
            <v>202.34</v>
          </cell>
          <cell r="J100">
            <v>187.667</v>
          </cell>
          <cell r="K100">
            <v>124.268</v>
          </cell>
          <cell r="L100">
            <v>187.607</v>
          </cell>
          <cell r="M100">
            <v>190.01400000000001</v>
          </cell>
          <cell r="N100">
            <v>273.74299999999999</v>
          </cell>
          <cell r="O100">
            <v>309.58300000000003</v>
          </cell>
          <cell r="P100">
            <v>252.09299999999999</v>
          </cell>
          <cell r="Q100">
            <v>288.464</v>
          </cell>
          <cell r="R100">
            <v>401.327</v>
          </cell>
          <cell r="W100">
            <v>653.47199999999998</v>
          </cell>
        </row>
        <row r="101">
          <cell r="A101">
            <v>2008.1</v>
          </cell>
          <cell r="B101">
            <v>2008</v>
          </cell>
          <cell r="C101" t="str">
            <v>Outubro</v>
          </cell>
          <cell r="D101">
            <v>197.506</v>
          </cell>
          <cell r="E101">
            <v>202.80799999999999</v>
          </cell>
          <cell r="G101">
            <v>220.08199999999999</v>
          </cell>
          <cell r="H101">
            <v>153.767</v>
          </cell>
          <cell r="I101">
            <v>203.887</v>
          </cell>
          <cell r="J101">
            <v>190.40299999999999</v>
          </cell>
          <cell r="K101">
            <v>124.705</v>
          </cell>
          <cell r="L101">
            <v>192.875</v>
          </cell>
          <cell r="M101">
            <v>191.43199999999999</v>
          </cell>
          <cell r="N101">
            <v>274.101</v>
          </cell>
          <cell r="O101">
            <v>306.67399999999998</v>
          </cell>
          <cell r="P101">
            <v>250.67599999999999</v>
          </cell>
          <cell r="Q101">
            <v>290.572</v>
          </cell>
          <cell r="R101">
            <v>405.70699999999999</v>
          </cell>
          <cell r="W101">
            <v>641.26199999999994</v>
          </cell>
        </row>
        <row r="102">
          <cell r="A102">
            <v>2008.11</v>
          </cell>
          <cell r="B102">
            <v>2008</v>
          </cell>
          <cell r="C102" t="str">
            <v>Novembro</v>
          </cell>
          <cell r="D102">
            <v>199.37</v>
          </cell>
          <cell r="E102">
            <v>203.27500000000001</v>
          </cell>
          <cell r="G102">
            <v>223.97300000000001</v>
          </cell>
          <cell r="H102">
            <v>154.51900000000001</v>
          </cell>
          <cell r="I102">
            <v>204.459</v>
          </cell>
          <cell r="J102">
            <v>192.67599999999999</v>
          </cell>
          <cell r="K102">
            <v>128.196</v>
          </cell>
          <cell r="L102">
            <v>193.46100000000001</v>
          </cell>
          <cell r="M102">
            <v>192.023</v>
          </cell>
          <cell r="N102">
            <v>270.05500000000001</v>
          </cell>
          <cell r="O102">
            <v>306.67399999999998</v>
          </cell>
          <cell r="P102">
            <v>250.67599999999999</v>
          </cell>
          <cell r="Q102">
            <v>282.83499999999998</v>
          </cell>
          <cell r="R102">
            <v>405.98200000000003</v>
          </cell>
          <cell r="W102">
            <v>637.96</v>
          </cell>
        </row>
        <row r="103">
          <cell r="A103">
            <v>2008.12</v>
          </cell>
          <cell r="B103">
            <v>2008</v>
          </cell>
          <cell r="C103" t="str">
            <v>Dezembro</v>
          </cell>
          <cell r="D103">
            <v>201.48599999999999</v>
          </cell>
          <cell r="E103">
            <v>204.75700000000001</v>
          </cell>
          <cell r="G103">
            <v>224.898</v>
          </cell>
          <cell r="H103">
            <v>155.82300000000001</v>
          </cell>
          <cell r="I103">
            <v>205.78299999999999</v>
          </cell>
          <cell r="J103">
            <v>197.46600000000001</v>
          </cell>
          <cell r="K103">
            <v>129.893</v>
          </cell>
          <cell r="L103">
            <v>193.19800000000001</v>
          </cell>
          <cell r="M103">
            <v>193.95400000000001</v>
          </cell>
          <cell r="N103">
            <v>268.666</v>
          </cell>
          <cell r="O103">
            <v>306.67399999999998</v>
          </cell>
          <cell r="P103">
            <v>250.67599999999999</v>
          </cell>
          <cell r="Q103">
            <v>280.15800000000002</v>
          </cell>
          <cell r="R103">
            <v>404.185</v>
          </cell>
          <cell r="W103">
            <v>634.91099999999994</v>
          </cell>
        </row>
        <row r="104">
          <cell r="A104">
            <v>2009.01</v>
          </cell>
          <cell r="B104">
            <v>2009</v>
          </cell>
          <cell r="C104" t="str">
            <v>Janeiro</v>
          </cell>
          <cell r="D104">
            <v>201.953</v>
          </cell>
          <cell r="E104">
            <v>204.77699999999999</v>
          </cell>
          <cell r="G104">
            <v>224.886</v>
          </cell>
          <cell r="H104">
            <v>156.197</v>
          </cell>
          <cell r="I104">
            <v>206.214</v>
          </cell>
          <cell r="J104">
            <v>199.215</v>
          </cell>
          <cell r="K104">
            <v>131.173</v>
          </cell>
          <cell r="L104">
            <v>194.10599999999999</v>
          </cell>
          <cell r="M104">
            <v>193.91499999999999</v>
          </cell>
          <cell r="N104">
            <v>286.44499999999999</v>
          </cell>
          <cell r="O104">
            <v>298.238</v>
          </cell>
          <cell r="P104">
            <v>242.51499999999999</v>
          </cell>
          <cell r="Q104">
            <v>321.70999999999998</v>
          </cell>
          <cell r="R104">
            <v>404.24400000000003</v>
          </cell>
          <cell r="W104">
            <v>631.71500000000003</v>
          </cell>
        </row>
        <row r="105">
          <cell r="A105">
            <v>2009.02</v>
          </cell>
          <cell r="B105">
            <v>2009</v>
          </cell>
          <cell r="C105" t="str">
            <v>Fevereiro</v>
          </cell>
          <cell r="D105">
            <v>201.506</v>
          </cell>
          <cell r="E105">
            <v>203.9</v>
          </cell>
          <cell r="G105">
            <v>223.941</v>
          </cell>
          <cell r="H105">
            <v>156.22499999999999</v>
          </cell>
          <cell r="I105">
            <v>205.619</v>
          </cell>
          <cell r="J105">
            <v>199.21199999999999</v>
          </cell>
          <cell r="K105">
            <v>127.476</v>
          </cell>
          <cell r="L105">
            <v>192.77199999999999</v>
          </cell>
          <cell r="M105">
            <v>193.85599999999999</v>
          </cell>
          <cell r="N105">
            <v>286.47199999999998</v>
          </cell>
          <cell r="O105">
            <v>298.238</v>
          </cell>
          <cell r="P105">
            <v>242.51499999999999</v>
          </cell>
          <cell r="Q105">
            <v>321.76100000000002</v>
          </cell>
          <cell r="R105">
            <v>403.73700000000002</v>
          </cell>
          <cell r="W105">
            <v>623.86699999999996</v>
          </cell>
        </row>
        <row r="106">
          <cell r="A106">
            <v>2009.03</v>
          </cell>
          <cell r="B106">
            <v>2009</v>
          </cell>
          <cell r="C106" t="str">
            <v>Março</v>
          </cell>
          <cell r="D106">
            <v>201.45500000000001</v>
          </cell>
          <cell r="E106">
            <v>203.245</v>
          </cell>
          <cell r="G106">
            <v>223.86799999999999</v>
          </cell>
          <cell r="H106">
            <v>156.43600000000001</v>
          </cell>
          <cell r="I106">
            <v>205.678</v>
          </cell>
          <cell r="J106">
            <v>199.01599999999999</v>
          </cell>
          <cell r="K106">
            <v>126.407</v>
          </cell>
          <cell r="L106">
            <v>192.214</v>
          </cell>
          <cell r="M106">
            <v>194.35</v>
          </cell>
          <cell r="N106">
            <v>261.75900000000001</v>
          </cell>
          <cell r="O106">
            <v>297.666</v>
          </cell>
          <cell r="P106">
            <v>241.959</v>
          </cell>
          <cell r="Q106">
            <v>274.94600000000003</v>
          </cell>
          <cell r="R106">
            <v>400.35300000000001</v>
          </cell>
          <cell r="W106">
            <v>596.85900000000004</v>
          </cell>
        </row>
        <row r="107">
          <cell r="A107">
            <v>2009.04</v>
          </cell>
          <cell r="B107">
            <v>2009</v>
          </cell>
          <cell r="C107" t="str">
            <v>Abril</v>
          </cell>
          <cell r="D107">
            <v>201.96799999999999</v>
          </cell>
          <cell r="E107">
            <v>202.09399999999999</v>
          </cell>
          <cell r="G107">
            <v>223.02500000000001</v>
          </cell>
          <cell r="H107">
            <v>156.41399999999999</v>
          </cell>
          <cell r="I107">
            <v>204.95599999999999</v>
          </cell>
          <cell r="J107">
            <v>198.977</v>
          </cell>
          <cell r="K107">
            <v>124.96299999999999</v>
          </cell>
          <cell r="L107">
            <v>188.22300000000001</v>
          </cell>
          <cell r="M107">
            <v>193.90299999999999</v>
          </cell>
          <cell r="N107">
            <v>259.40499999999997</v>
          </cell>
          <cell r="O107">
            <v>296.75799999999998</v>
          </cell>
          <cell r="P107">
            <v>240.131</v>
          </cell>
          <cell r="Q107">
            <v>272.01400000000001</v>
          </cell>
          <cell r="R107">
            <v>400.53</v>
          </cell>
          <cell r="W107">
            <v>583.36</v>
          </cell>
        </row>
        <row r="108">
          <cell r="A108">
            <v>2009.05</v>
          </cell>
          <cell r="B108">
            <v>2009</v>
          </cell>
          <cell r="C108" t="str">
            <v>Maio</v>
          </cell>
          <cell r="D108">
            <v>200.92</v>
          </cell>
          <cell r="E108">
            <v>202.00700000000001</v>
          </cell>
          <cell r="G108">
            <v>223.31700000000001</v>
          </cell>
          <cell r="H108">
            <v>157.30000000000001</v>
          </cell>
          <cell r="I108">
            <v>204.923</v>
          </cell>
          <cell r="J108">
            <v>198.333</v>
          </cell>
          <cell r="K108">
            <v>123.79</v>
          </cell>
          <cell r="L108">
            <v>186.99100000000001</v>
          </cell>
          <cell r="M108">
            <v>194.22200000000001</v>
          </cell>
          <cell r="N108">
            <v>259.40499999999997</v>
          </cell>
          <cell r="O108">
            <v>296.75799999999998</v>
          </cell>
          <cell r="P108">
            <v>240.131</v>
          </cell>
          <cell r="Q108">
            <v>272.01400000000001</v>
          </cell>
          <cell r="R108">
            <v>401.23200000000003</v>
          </cell>
          <cell r="W108">
            <v>573.27200000000005</v>
          </cell>
        </row>
        <row r="109">
          <cell r="A109">
            <v>2009.06</v>
          </cell>
          <cell r="B109">
            <v>2009</v>
          </cell>
          <cell r="C109" t="str">
            <v>Junho</v>
          </cell>
          <cell r="D109">
            <v>199.255</v>
          </cell>
          <cell r="E109">
            <v>201.65600000000001</v>
          </cell>
          <cell r="G109">
            <v>222.54400000000001</v>
          </cell>
          <cell r="H109">
            <v>158.32300000000001</v>
          </cell>
          <cell r="I109">
            <v>204.43</v>
          </cell>
          <cell r="J109">
            <v>199.26599999999999</v>
          </cell>
          <cell r="K109">
            <v>121.73099999999999</v>
          </cell>
          <cell r="L109">
            <v>186.46199999999999</v>
          </cell>
          <cell r="M109">
            <v>194.21100000000001</v>
          </cell>
          <cell r="N109">
            <v>253.393</v>
          </cell>
          <cell r="O109">
            <v>297.74099999999999</v>
          </cell>
          <cell r="P109">
            <v>242.41800000000001</v>
          </cell>
          <cell r="Q109">
            <v>258.47399999999999</v>
          </cell>
          <cell r="R109">
            <v>399.96600000000001</v>
          </cell>
          <cell r="W109">
            <v>566.82399999999996</v>
          </cell>
        </row>
        <row r="110">
          <cell r="A110">
            <v>2009.07</v>
          </cell>
          <cell r="B110">
            <v>2009</v>
          </cell>
          <cell r="C110" t="str">
            <v>Julho</v>
          </cell>
          <cell r="D110">
            <v>198.13200000000001</v>
          </cell>
          <cell r="E110">
            <v>201.25700000000001</v>
          </cell>
          <cell r="G110">
            <v>221.28899999999999</v>
          </cell>
          <cell r="H110">
            <v>159.40199999999999</v>
          </cell>
          <cell r="I110">
            <v>203.86099999999999</v>
          </cell>
          <cell r="J110">
            <v>196.73099999999999</v>
          </cell>
          <cell r="K110">
            <v>119.218</v>
          </cell>
          <cell r="L110">
            <v>186.38800000000001</v>
          </cell>
          <cell r="M110">
            <v>194.63300000000001</v>
          </cell>
          <cell r="N110">
            <v>252.405</v>
          </cell>
          <cell r="O110">
            <v>295.988</v>
          </cell>
          <cell r="P110">
            <v>241.67699999999999</v>
          </cell>
          <cell r="Q110">
            <v>257.34699999999998</v>
          </cell>
          <cell r="R110">
            <v>397.39299999999997</v>
          </cell>
        </row>
        <row r="111">
          <cell r="A111">
            <v>2009.08</v>
          </cell>
          <cell r="B111">
            <v>2009</v>
          </cell>
          <cell r="C111" t="str">
            <v>Agosto</v>
          </cell>
          <cell r="D111">
            <v>196.554</v>
          </cell>
          <cell r="E111">
            <v>201.57900000000001</v>
          </cell>
          <cell r="G111">
            <v>220.31399999999999</v>
          </cell>
          <cell r="H111">
            <v>160.547</v>
          </cell>
          <cell r="I111">
            <v>203.79400000000001</v>
          </cell>
          <cell r="J111">
            <v>195.33099999999999</v>
          </cell>
          <cell r="K111">
            <v>118.616</v>
          </cell>
          <cell r="L111">
            <v>186.036</v>
          </cell>
          <cell r="M111">
            <v>195.11699999999999</v>
          </cell>
          <cell r="N111">
            <v>250.56700000000001</v>
          </cell>
          <cell r="O111">
            <v>294.12</v>
          </cell>
          <cell r="P111">
            <v>234.62700000000001</v>
          </cell>
          <cell r="Q111">
            <v>259.94799999999998</v>
          </cell>
          <cell r="R111">
            <v>397.75799999999998</v>
          </cell>
        </row>
        <row r="112">
          <cell r="A112">
            <v>2009.09</v>
          </cell>
          <cell r="B112">
            <v>2009</v>
          </cell>
          <cell r="C112" t="str">
            <v>Setembro</v>
          </cell>
          <cell r="D112">
            <v>195.87700000000001</v>
          </cell>
          <cell r="E112">
            <v>201.98400000000001</v>
          </cell>
          <cell r="G112">
            <v>220.41399999999999</v>
          </cell>
          <cell r="H112">
            <v>161.251</v>
          </cell>
          <cell r="I112">
            <v>204.285</v>
          </cell>
          <cell r="J112">
            <v>195.46</v>
          </cell>
          <cell r="K112">
            <v>119.57599999999999</v>
          </cell>
          <cell r="L112">
            <v>186.084</v>
          </cell>
          <cell r="M112">
            <v>195.79499999999999</v>
          </cell>
          <cell r="N112">
            <v>251.93600000000001</v>
          </cell>
          <cell r="O112">
            <v>295.53399999999999</v>
          </cell>
          <cell r="P112">
            <v>237.92099999999999</v>
          </cell>
          <cell r="Q112">
            <v>259.67399999999998</v>
          </cell>
          <cell r="R112">
            <v>398.738</v>
          </cell>
        </row>
        <row r="113">
          <cell r="A113">
            <v>2009.1</v>
          </cell>
          <cell r="B113">
            <v>2009</v>
          </cell>
          <cell r="C113" t="str">
            <v>Outubro</v>
          </cell>
          <cell r="D113">
            <v>195.36699999999999</v>
          </cell>
          <cell r="E113">
            <v>203.02600000000001</v>
          </cell>
          <cell r="G113">
            <v>220.77</v>
          </cell>
          <cell r="H113">
            <v>161.642</v>
          </cell>
          <cell r="I113">
            <v>204.99299999999999</v>
          </cell>
          <cell r="J113">
            <v>195.79599999999999</v>
          </cell>
          <cell r="K113">
            <v>119.626</v>
          </cell>
          <cell r="L113">
            <v>185.994</v>
          </cell>
          <cell r="M113">
            <v>196.465</v>
          </cell>
          <cell r="N113">
            <v>251.744</v>
          </cell>
          <cell r="O113">
            <v>295.38799999999998</v>
          </cell>
          <cell r="P113">
            <v>237.774</v>
          </cell>
          <cell r="Q113">
            <v>259.44</v>
          </cell>
          <cell r="R113">
            <v>398.57499999999999</v>
          </cell>
        </row>
        <row r="114">
          <cell r="A114">
            <v>2009.11</v>
          </cell>
          <cell r="B114">
            <v>2009</v>
          </cell>
          <cell r="C114" t="str">
            <v>Novembro</v>
          </cell>
          <cell r="D114">
            <v>195.761</v>
          </cell>
          <cell r="E114">
            <v>203.441</v>
          </cell>
          <cell r="G114">
            <v>221.42500000000001</v>
          </cell>
          <cell r="H114">
            <v>162.24100000000001</v>
          </cell>
          <cell r="I114">
            <v>205.59100000000001</v>
          </cell>
          <cell r="J114">
            <v>195.98699999999999</v>
          </cell>
          <cell r="K114">
            <v>120.05500000000001</v>
          </cell>
          <cell r="L114">
            <v>186.458</v>
          </cell>
          <cell r="M114">
            <v>197.13300000000001</v>
          </cell>
          <cell r="N114">
            <v>251.38399999999999</v>
          </cell>
          <cell r="O114">
            <v>295.10199999999998</v>
          </cell>
          <cell r="P114">
            <v>237.476</v>
          </cell>
          <cell r="Q114">
            <v>259.02100000000002</v>
          </cell>
          <cell r="R114">
            <v>398.85700000000003</v>
          </cell>
        </row>
        <row r="115">
          <cell r="A115">
            <v>2009.12</v>
          </cell>
          <cell r="B115">
            <v>2009</v>
          </cell>
          <cell r="C115" t="str">
            <v>Dezembro</v>
          </cell>
          <cell r="D115">
            <v>195.72200000000001</v>
          </cell>
          <cell r="E115">
            <v>203.4</v>
          </cell>
          <cell r="G115">
            <v>221.434</v>
          </cell>
          <cell r="H115">
            <v>162.446</v>
          </cell>
          <cell r="I115">
            <v>205.376</v>
          </cell>
          <cell r="J115">
            <v>196.28800000000001</v>
          </cell>
          <cell r="K115">
            <v>120.20399999999999</v>
          </cell>
          <cell r="L115">
            <v>186.47499999999999</v>
          </cell>
          <cell r="M115">
            <v>197.261</v>
          </cell>
          <cell r="N115">
            <v>251.96899999999999</v>
          </cell>
          <cell r="O115">
            <v>296.43299999999999</v>
          </cell>
          <cell r="P115">
            <v>239.05199999999999</v>
          </cell>
          <cell r="Q115">
            <v>258.702</v>
          </cell>
          <cell r="R115">
            <v>398.40699999999998</v>
          </cell>
        </row>
        <row r="116">
          <cell r="A116">
            <v>2010.01</v>
          </cell>
          <cell r="B116">
            <v>2010</v>
          </cell>
          <cell r="C116" t="str">
            <v>Janeiro</v>
          </cell>
          <cell r="D116">
            <v>196.70099999999999</v>
          </cell>
          <cell r="E116">
            <v>203.71299999999999</v>
          </cell>
          <cell r="F116">
            <v>193.61</v>
          </cell>
          <cell r="G116">
            <v>222.27199999999999</v>
          </cell>
          <cell r="H116">
            <v>162.648</v>
          </cell>
          <cell r="I116">
            <v>205.751</v>
          </cell>
          <cell r="J116">
            <v>196.267</v>
          </cell>
          <cell r="K116">
            <v>120.245</v>
          </cell>
          <cell r="L116">
            <v>186.75200000000001</v>
          </cell>
          <cell r="M116">
            <v>197.93899999999999</v>
          </cell>
          <cell r="N116">
            <v>251.83099999999999</v>
          </cell>
          <cell r="O116">
            <v>296.27100000000002</v>
          </cell>
          <cell r="P116">
            <v>238.92599999999999</v>
          </cell>
          <cell r="Q116">
            <v>258.55500000000001</v>
          </cell>
          <cell r="R116">
            <v>402.42500000000001</v>
          </cell>
          <cell r="S116">
            <v>423.74</v>
          </cell>
          <cell r="T116">
            <v>562.49400000000003</v>
          </cell>
          <cell r="U116">
            <v>117.233</v>
          </cell>
          <cell r="V116">
            <v>282.995</v>
          </cell>
          <cell r="W116">
            <v>0</v>
          </cell>
        </row>
        <row r="117">
          <cell r="A117">
            <v>2010.02</v>
          </cell>
          <cell r="B117">
            <v>2010</v>
          </cell>
          <cell r="C117" t="str">
            <v>Fevereiro</v>
          </cell>
          <cell r="D117">
            <v>197.93600000000001</v>
          </cell>
          <cell r="E117">
            <v>204.90600000000001</v>
          </cell>
          <cell r="F117">
            <v>194.80699999999999</v>
          </cell>
          <cell r="G117">
            <v>223.21600000000001</v>
          </cell>
          <cell r="H117">
            <v>163.10900000000001</v>
          </cell>
          <cell r="I117">
            <v>206.73500000000001</v>
          </cell>
          <cell r="J117">
            <v>197.33</v>
          </cell>
          <cell r="K117">
            <v>120.45699999999999</v>
          </cell>
          <cell r="L117">
            <v>187.39500000000001</v>
          </cell>
          <cell r="M117">
            <v>199.482</v>
          </cell>
          <cell r="N117">
            <v>251.70099999999999</v>
          </cell>
          <cell r="O117">
            <v>296.12</v>
          </cell>
          <cell r="P117">
            <v>238.79900000000001</v>
          </cell>
          <cell r="Q117">
            <v>258.42399999999998</v>
          </cell>
          <cell r="R117">
            <v>406.82600000000002</v>
          </cell>
          <cell r="S117">
            <v>425.26799999999997</v>
          </cell>
          <cell r="T117">
            <v>565.51700000000005</v>
          </cell>
          <cell r="U117">
            <v>117.203</v>
          </cell>
          <cell r="V117">
            <v>283.04700000000003</v>
          </cell>
          <cell r="W117">
            <v>0</v>
          </cell>
        </row>
        <row r="118">
          <cell r="A118">
            <v>2010.03</v>
          </cell>
          <cell r="B118">
            <v>2010</v>
          </cell>
          <cell r="C118" t="str">
            <v>Março</v>
          </cell>
          <cell r="D118">
            <v>198.625</v>
          </cell>
          <cell r="E118">
            <v>204.92400000000001</v>
          </cell>
          <cell r="F118">
            <v>195.023</v>
          </cell>
          <cell r="G118">
            <v>223.43</v>
          </cell>
          <cell r="H118">
            <v>163.452</v>
          </cell>
          <cell r="I118">
            <v>206.93199999999999</v>
          </cell>
          <cell r="J118">
            <v>198.89400000000001</v>
          </cell>
          <cell r="K118">
            <v>120.438</v>
          </cell>
          <cell r="L118">
            <v>188.125</v>
          </cell>
          <cell r="M118">
            <v>199.57599999999999</v>
          </cell>
          <cell r="N118">
            <v>256.61099999999999</v>
          </cell>
          <cell r="O118">
            <v>297.12700000000001</v>
          </cell>
          <cell r="P118">
            <v>250.191</v>
          </cell>
          <cell r="Q118">
            <v>258.37200000000001</v>
          </cell>
          <cell r="R118">
            <v>409.399</v>
          </cell>
          <cell r="S118">
            <v>428.476</v>
          </cell>
          <cell r="T118">
            <v>563.40599999999995</v>
          </cell>
          <cell r="U118">
            <v>117.575</v>
          </cell>
          <cell r="V118">
            <v>283.39</v>
          </cell>
          <cell r="W118">
            <v>0</v>
          </cell>
        </row>
        <row r="119">
          <cell r="A119">
            <v>2010.04</v>
          </cell>
          <cell r="B119">
            <v>2010</v>
          </cell>
          <cell r="C119" t="str">
            <v>Abril</v>
          </cell>
          <cell r="D119">
            <v>198.74299999999999</v>
          </cell>
          <cell r="E119">
            <v>205.48599999999999</v>
          </cell>
          <cell r="F119">
            <v>195.83600000000001</v>
          </cell>
          <cell r="G119">
            <v>223.953</v>
          </cell>
          <cell r="H119">
            <v>164.34299999999999</v>
          </cell>
          <cell r="I119">
            <v>207.53899999999999</v>
          </cell>
          <cell r="J119">
            <v>199.53299999999999</v>
          </cell>
          <cell r="K119">
            <v>121.895</v>
          </cell>
          <cell r="L119">
            <v>189.053</v>
          </cell>
          <cell r="M119">
            <v>200.10499999999999</v>
          </cell>
          <cell r="N119">
            <v>256.64</v>
          </cell>
          <cell r="O119">
            <v>297.464</v>
          </cell>
          <cell r="P119">
            <v>250.059</v>
          </cell>
          <cell r="Q119">
            <v>258.50299999999999</v>
          </cell>
          <cell r="R119">
            <v>412.34100000000001</v>
          </cell>
          <cell r="S119">
            <v>432.07900000000001</v>
          </cell>
          <cell r="T119">
            <v>556.06899999999996</v>
          </cell>
          <cell r="U119">
            <v>120.247</v>
          </cell>
          <cell r="V119">
            <v>283.5</v>
          </cell>
          <cell r="W119">
            <v>0</v>
          </cell>
        </row>
        <row r="120">
          <cell r="A120">
            <v>2010.05</v>
          </cell>
          <cell r="B120">
            <v>2010</v>
          </cell>
          <cell r="C120" t="str">
            <v>Maio</v>
          </cell>
          <cell r="D120">
            <v>199.85499999999999</v>
          </cell>
          <cell r="E120">
            <v>206.697</v>
          </cell>
          <cell r="F120">
            <v>197.36799999999999</v>
          </cell>
          <cell r="G120">
            <v>224.65600000000001</v>
          </cell>
          <cell r="H120">
            <v>165.03200000000001</v>
          </cell>
          <cell r="I120">
            <v>208.727</v>
          </cell>
          <cell r="J120">
            <v>199.6</v>
          </cell>
          <cell r="K120">
            <v>122.492</v>
          </cell>
          <cell r="L120">
            <v>191.05199999999999</v>
          </cell>
          <cell r="M120">
            <v>201.67699999999999</v>
          </cell>
          <cell r="N120">
            <v>256.60500000000002</v>
          </cell>
          <cell r="O120">
            <v>297.464</v>
          </cell>
          <cell r="P120">
            <v>250.059</v>
          </cell>
          <cell r="Q120">
            <v>258.43599999999998</v>
          </cell>
          <cell r="R120">
            <v>418.81099999999998</v>
          </cell>
          <cell r="S120">
            <v>439.91399999999999</v>
          </cell>
          <cell r="T120">
            <v>553.18700000000001</v>
          </cell>
          <cell r="U120">
            <v>123.682</v>
          </cell>
          <cell r="V120">
            <v>283.97899999999998</v>
          </cell>
          <cell r="W120">
            <v>0</v>
          </cell>
        </row>
        <row r="121">
          <cell r="A121">
            <v>2010.06</v>
          </cell>
          <cell r="B121">
            <v>2010</v>
          </cell>
          <cell r="C121" t="str">
            <v>Junho</v>
          </cell>
          <cell r="D121">
            <v>200.66800000000001</v>
          </cell>
          <cell r="E121">
            <v>208.82300000000001</v>
          </cell>
          <cell r="F121">
            <v>199.172</v>
          </cell>
          <cell r="G121">
            <v>225.761</v>
          </cell>
          <cell r="H121">
            <v>167.005</v>
          </cell>
          <cell r="I121">
            <v>211.06700000000001</v>
          </cell>
          <cell r="J121">
            <v>201.24700000000001</v>
          </cell>
          <cell r="K121">
            <v>123.173</v>
          </cell>
          <cell r="L121">
            <v>193.25299999999999</v>
          </cell>
          <cell r="M121">
            <v>203.756</v>
          </cell>
          <cell r="N121">
            <v>256.79000000000002</v>
          </cell>
          <cell r="O121">
            <v>297.858</v>
          </cell>
          <cell r="P121">
            <v>250.441</v>
          </cell>
          <cell r="Q121">
            <v>258.43599999999998</v>
          </cell>
          <cell r="R121">
            <v>420.24099999999999</v>
          </cell>
          <cell r="S121">
            <v>444.71800000000002</v>
          </cell>
          <cell r="T121">
            <v>568.42399999999998</v>
          </cell>
          <cell r="U121">
            <v>125.571</v>
          </cell>
          <cell r="V121">
            <v>284.99599999999998</v>
          </cell>
          <cell r="W121">
            <v>0</v>
          </cell>
        </row>
        <row r="122">
          <cell r="A122">
            <v>2010.07</v>
          </cell>
          <cell r="B122">
            <v>2010</v>
          </cell>
          <cell r="C122" t="str">
            <v>Julho</v>
          </cell>
          <cell r="D122">
            <v>201.114</v>
          </cell>
          <cell r="E122">
            <v>210.81</v>
          </cell>
          <cell r="F122">
            <v>201.37299999999999</v>
          </cell>
          <cell r="G122">
            <v>226.84700000000001</v>
          </cell>
          <cell r="H122">
            <v>168.82400000000001</v>
          </cell>
          <cell r="I122">
            <v>212.952</v>
          </cell>
          <cell r="J122">
            <v>200.88900000000001</v>
          </cell>
          <cell r="K122">
            <v>123.328</v>
          </cell>
          <cell r="L122">
            <v>194.55699999999999</v>
          </cell>
          <cell r="M122">
            <v>206.17400000000001</v>
          </cell>
          <cell r="N122">
            <v>256.79000000000002</v>
          </cell>
          <cell r="O122">
            <v>297.858</v>
          </cell>
          <cell r="P122">
            <v>250.441</v>
          </cell>
          <cell r="Q122">
            <v>258.43599999999998</v>
          </cell>
          <cell r="R122">
            <v>421.154</v>
          </cell>
          <cell r="S122">
            <v>446.68799999999999</v>
          </cell>
          <cell r="T122">
            <v>575.44899999999996</v>
          </cell>
          <cell r="U122">
            <v>126.149</v>
          </cell>
          <cell r="V122">
            <v>285.29599999999999</v>
          </cell>
          <cell r="W122">
            <v>0</v>
          </cell>
        </row>
        <row r="123">
          <cell r="A123">
            <v>2010.08</v>
          </cell>
          <cell r="B123">
            <v>2010</v>
          </cell>
          <cell r="C123" t="str">
            <v>Agosto</v>
          </cell>
          <cell r="D123">
            <v>201.57300000000001</v>
          </cell>
          <cell r="E123">
            <v>211.51900000000001</v>
          </cell>
          <cell r="F123">
            <v>202.274</v>
          </cell>
          <cell r="G123">
            <v>227.33199999999999</v>
          </cell>
          <cell r="H123">
            <v>170.32300000000001</v>
          </cell>
          <cell r="I123">
            <v>213.62100000000001</v>
          </cell>
          <cell r="J123">
            <v>206.29599999999999</v>
          </cell>
          <cell r="K123">
            <v>122.76600000000001</v>
          </cell>
          <cell r="L123">
            <v>195.05799999999999</v>
          </cell>
          <cell r="M123">
            <v>207.47300000000001</v>
          </cell>
          <cell r="N123">
            <v>256.94</v>
          </cell>
          <cell r="O123">
            <v>298.01799999999997</v>
          </cell>
          <cell r="P123">
            <v>250.57599999999999</v>
          </cell>
          <cell r="Q123">
            <v>258.59699999999998</v>
          </cell>
          <cell r="R123">
            <v>425.78800000000001</v>
          </cell>
          <cell r="S123">
            <v>447.29599999999999</v>
          </cell>
          <cell r="T123">
            <v>571.78700000000003</v>
          </cell>
          <cell r="U123">
            <v>125.66800000000001</v>
          </cell>
          <cell r="V123">
            <v>285.851</v>
          </cell>
          <cell r="W123">
            <v>0</v>
          </cell>
        </row>
        <row r="124">
          <cell r="A124">
            <v>2010.09</v>
          </cell>
          <cell r="B124">
            <v>2010</v>
          </cell>
          <cell r="C124" t="str">
            <v>Setembro</v>
          </cell>
          <cell r="D124">
            <v>202.584</v>
          </cell>
          <cell r="E124">
            <v>211.91900000000001</v>
          </cell>
          <cell r="F124">
            <v>203.53299999999999</v>
          </cell>
          <cell r="G124">
            <v>228.702</v>
          </cell>
          <cell r="H124">
            <v>169.357</v>
          </cell>
          <cell r="I124">
            <v>214.50399999999999</v>
          </cell>
          <cell r="J124">
            <v>206.285</v>
          </cell>
          <cell r="K124">
            <v>121.423</v>
          </cell>
          <cell r="L124">
            <v>195.94900000000001</v>
          </cell>
          <cell r="M124">
            <v>208.83099999999999</v>
          </cell>
          <cell r="N124">
            <v>257.02100000000002</v>
          </cell>
          <cell r="O124">
            <v>299.24599999999998</v>
          </cell>
          <cell r="P124">
            <v>250.57599999999999</v>
          </cell>
          <cell r="Q124">
            <v>258.64800000000002</v>
          </cell>
          <cell r="R124">
            <v>430.45299999999997</v>
          </cell>
          <cell r="S124">
            <v>448.22199999999998</v>
          </cell>
          <cell r="T124">
            <v>567.10299999999995</v>
          </cell>
          <cell r="U124">
            <v>122.553</v>
          </cell>
          <cell r="V124">
            <v>285.38400000000001</v>
          </cell>
          <cell r="W124">
            <v>0</v>
          </cell>
        </row>
        <row r="125">
          <cell r="A125">
            <v>2010.1</v>
          </cell>
          <cell r="B125">
            <v>2010</v>
          </cell>
          <cell r="C125" t="str">
            <v>Outubro</v>
          </cell>
          <cell r="D125">
            <v>202.38900000000001</v>
          </cell>
          <cell r="E125">
            <v>211.86099999999999</v>
          </cell>
          <cell r="F125">
            <v>204.10499999999999</v>
          </cell>
          <cell r="G125">
            <v>229.36099999999999</v>
          </cell>
          <cell r="H125">
            <v>169.72200000000001</v>
          </cell>
          <cell r="I125">
            <v>214.33500000000001</v>
          </cell>
          <cell r="J125">
            <v>206.24799999999999</v>
          </cell>
          <cell r="K125">
            <v>121.351</v>
          </cell>
          <cell r="L125">
            <v>196.94800000000001</v>
          </cell>
          <cell r="M125">
            <v>209.119</v>
          </cell>
          <cell r="N125">
            <v>257.37799999999999</v>
          </cell>
          <cell r="O125">
            <v>298.67700000000002</v>
          </cell>
          <cell r="P125">
            <v>251.65600000000001</v>
          </cell>
          <cell r="Q125">
            <v>258.476</v>
          </cell>
          <cell r="R125">
            <v>434.88200000000001</v>
          </cell>
          <cell r="S125">
            <v>449.10300000000001</v>
          </cell>
          <cell r="T125">
            <v>550.19899999999996</v>
          </cell>
          <cell r="U125">
            <v>120.696</v>
          </cell>
          <cell r="V125">
            <v>284.68799999999999</v>
          </cell>
          <cell r="W125">
            <v>0</v>
          </cell>
        </row>
        <row r="126">
          <cell r="A126">
            <v>2010.11</v>
          </cell>
          <cell r="B126">
            <v>2010</v>
          </cell>
          <cell r="C126" t="str">
            <v>Novembro</v>
          </cell>
          <cell r="D126">
            <v>202.84899999999999</v>
          </cell>
          <cell r="E126">
            <v>211.60300000000001</v>
          </cell>
          <cell r="F126">
            <v>204.50700000000001</v>
          </cell>
          <cell r="G126">
            <v>229.464</v>
          </cell>
          <cell r="H126">
            <v>170.166</v>
          </cell>
          <cell r="I126">
            <v>214.16399999999999</v>
          </cell>
          <cell r="J126">
            <v>206.38399999999999</v>
          </cell>
          <cell r="K126">
            <v>120.998</v>
          </cell>
          <cell r="L126">
            <v>196.47300000000001</v>
          </cell>
          <cell r="M126">
            <v>209.571</v>
          </cell>
          <cell r="N126">
            <v>258.23099999999999</v>
          </cell>
          <cell r="O126">
            <v>298.86700000000002</v>
          </cell>
          <cell r="P126">
            <v>252.71899999999999</v>
          </cell>
          <cell r="Q126">
            <v>259.20400000000001</v>
          </cell>
          <cell r="R126">
            <v>441.75400000000002</v>
          </cell>
          <cell r="S126">
            <v>450.76299999999998</v>
          </cell>
          <cell r="T126">
            <v>538.495</v>
          </cell>
          <cell r="U126">
            <v>119.24</v>
          </cell>
          <cell r="V126">
            <v>284.41000000000003</v>
          </cell>
          <cell r="W126">
            <v>0</v>
          </cell>
        </row>
        <row r="127">
          <cell r="A127">
            <v>2010.12</v>
          </cell>
          <cell r="B127">
            <v>2010</v>
          </cell>
          <cell r="C127" t="str">
            <v>Dezembro</v>
          </cell>
          <cell r="D127">
            <v>203.102</v>
          </cell>
          <cell r="E127">
            <v>211.71</v>
          </cell>
          <cell r="F127">
            <v>204.96600000000001</v>
          </cell>
          <cell r="G127">
            <v>230.03100000000001</v>
          </cell>
          <cell r="H127">
            <v>170.44</v>
          </cell>
          <cell r="I127">
            <v>214.35400000000001</v>
          </cell>
          <cell r="J127">
            <v>206.46700000000001</v>
          </cell>
          <cell r="K127">
            <v>120.955</v>
          </cell>
          <cell r="L127">
            <v>196.98400000000001</v>
          </cell>
          <cell r="M127">
            <v>210.02600000000001</v>
          </cell>
          <cell r="N127">
            <v>258.67599999999999</v>
          </cell>
          <cell r="O127">
            <v>298.91399999999999</v>
          </cell>
          <cell r="P127">
            <v>253.72399999999999</v>
          </cell>
          <cell r="Q127">
            <v>259.20600000000002</v>
          </cell>
          <cell r="R127">
            <v>443.42700000000002</v>
          </cell>
          <cell r="S127">
            <v>453.76600000000002</v>
          </cell>
          <cell r="T127">
            <v>528.03200000000004</v>
          </cell>
          <cell r="U127">
            <v>117.467</v>
          </cell>
          <cell r="V127">
            <v>283.31299999999999</v>
          </cell>
          <cell r="W127">
            <v>0</v>
          </cell>
        </row>
        <row r="128">
          <cell r="A128">
            <v>2011.01</v>
          </cell>
          <cell r="B128">
            <v>2011</v>
          </cell>
          <cell r="C128" t="str">
            <v>Janeiro</v>
          </cell>
          <cell r="D128">
            <v>203.31299999999999</v>
          </cell>
          <cell r="E128">
            <v>212.17</v>
          </cell>
          <cell r="F128">
            <v>205.48400000000001</v>
          </cell>
          <cell r="G128">
            <v>231.428</v>
          </cell>
          <cell r="H128">
            <v>170.65</v>
          </cell>
          <cell r="I128">
            <v>214.78899999999999</v>
          </cell>
          <cell r="J128">
            <v>206.78399999999999</v>
          </cell>
          <cell r="K128">
            <v>121.253</v>
          </cell>
          <cell r="L128">
            <v>196.88399999999999</v>
          </cell>
          <cell r="M128">
            <v>210.33099999999999</v>
          </cell>
          <cell r="N128">
            <v>258.67599999999999</v>
          </cell>
          <cell r="O128">
            <v>298.91399999999999</v>
          </cell>
          <cell r="P128">
            <v>253.72399999999999</v>
          </cell>
          <cell r="Q128">
            <v>259.20600000000002</v>
          </cell>
          <cell r="R128">
            <v>447.76400000000001</v>
          </cell>
          <cell r="S128">
            <v>455.61900000000003</v>
          </cell>
          <cell r="T128">
            <v>521.69000000000005</v>
          </cell>
          <cell r="U128">
            <v>115.11</v>
          </cell>
          <cell r="V128">
            <v>283.37099999999998</v>
          </cell>
          <cell r="W128">
            <v>0</v>
          </cell>
        </row>
        <row r="129">
          <cell r="A129">
            <v>2011.02</v>
          </cell>
          <cell r="B129">
            <v>2011</v>
          </cell>
          <cell r="C129" t="str">
            <v>Fevereiro</v>
          </cell>
          <cell r="D129">
            <v>203.917</v>
          </cell>
          <cell r="E129">
            <v>212.44499999999999</v>
          </cell>
          <cell r="F129">
            <v>205.74799999999999</v>
          </cell>
          <cell r="G129">
            <v>232.88900000000001</v>
          </cell>
          <cell r="H129">
            <v>170.83699999999999</v>
          </cell>
          <cell r="I129">
            <v>215.26599999999999</v>
          </cell>
          <cell r="J129">
            <v>207.32499999999999</v>
          </cell>
          <cell r="K129">
            <v>122.43</v>
          </cell>
          <cell r="L129">
            <v>197.245</v>
          </cell>
          <cell r="M129">
            <v>210.649</v>
          </cell>
          <cell r="N129">
            <v>258.702</v>
          </cell>
          <cell r="O129">
            <v>298.91399999999999</v>
          </cell>
          <cell r="P129">
            <v>253.72399999999999</v>
          </cell>
          <cell r="Q129">
            <v>259.255</v>
          </cell>
          <cell r="R129">
            <v>452.04700000000003</v>
          </cell>
          <cell r="S129">
            <v>456.91699999999997</v>
          </cell>
          <cell r="T129">
            <v>528.95899999999995</v>
          </cell>
          <cell r="U129">
            <v>114.465</v>
          </cell>
          <cell r="V129">
            <v>283.10700000000003</v>
          </cell>
        </row>
        <row r="130">
          <cell r="A130">
            <v>2011.03</v>
          </cell>
          <cell r="B130">
            <v>2011</v>
          </cell>
          <cell r="C130" t="str">
            <v>Março</v>
          </cell>
          <cell r="D130">
            <v>204.429</v>
          </cell>
          <cell r="E130">
            <v>213.27199999999999</v>
          </cell>
          <cell r="F130">
            <v>206.274</v>
          </cell>
          <cell r="G130">
            <v>234.00399999999999</v>
          </cell>
          <cell r="H130">
            <v>171.14599999999999</v>
          </cell>
          <cell r="I130">
            <v>216.15899999999999</v>
          </cell>
          <cell r="J130">
            <v>207.489</v>
          </cell>
          <cell r="K130">
            <v>123.587</v>
          </cell>
          <cell r="L130">
            <v>197.59</v>
          </cell>
          <cell r="M130">
            <v>211.24</v>
          </cell>
          <cell r="N130">
            <v>258.35000000000002</v>
          </cell>
          <cell r="O130">
            <v>298.91699999999997</v>
          </cell>
          <cell r="P130">
            <v>252.922</v>
          </cell>
          <cell r="Q130">
            <v>259.255</v>
          </cell>
          <cell r="R130">
            <v>454.80500000000001</v>
          </cell>
          <cell r="S130">
            <v>458.887</v>
          </cell>
          <cell r="T130">
            <v>542.29899999999998</v>
          </cell>
          <cell r="U130">
            <v>112.398</v>
          </cell>
          <cell r="V130">
            <v>283.29700000000003</v>
          </cell>
          <cell r="W130">
            <v>0</v>
          </cell>
        </row>
        <row r="131">
          <cell r="A131">
            <v>2011.04</v>
          </cell>
          <cell r="B131">
            <v>2011</v>
          </cell>
          <cell r="C131" t="str">
            <v>Abril</v>
          </cell>
          <cell r="D131">
            <v>204.70699999999999</v>
          </cell>
          <cell r="E131">
            <v>213.86600000000001</v>
          </cell>
          <cell r="F131">
            <v>206.869</v>
          </cell>
          <cell r="G131">
            <v>234.56100000000001</v>
          </cell>
          <cell r="H131">
            <v>171.82</v>
          </cell>
          <cell r="I131">
            <v>216.71799999999999</v>
          </cell>
          <cell r="J131">
            <v>207.661</v>
          </cell>
          <cell r="K131">
            <v>123.678</v>
          </cell>
          <cell r="L131">
            <v>198.642</v>
          </cell>
          <cell r="M131">
            <v>211.77099999999999</v>
          </cell>
          <cell r="N131">
            <v>258.971</v>
          </cell>
          <cell r="O131">
            <v>299.67099999999999</v>
          </cell>
          <cell r="P131">
            <v>253.38900000000001</v>
          </cell>
          <cell r="Q131">
            <v>259.99799999999999</v>
          </cell>
          <cell r="R131">
            <v>457.05900000000003</v>
          </cell>
          <cell r="S131">
            <v>463.76600000000002</v>
          </cell>
          <cell r="T131">
            <v>544.43299999999999</v>
          </cell>
          <cell r="U131">
            <v>111.84</v>
          </cell>
          <cell r="V131">
            <v>283.637</v>
          </cell>
          <cell r="W131">
            <v>0</v>
          </cell>
        </row>
        <row r="132">
          <cell r="A132">
            <v>2011.05</v>
          </cell>
          <cell r="B132">
            <v>2011</v>
          </cell>
          <cell r="C132" t="str">
            <v>Maio</v>
          </cell>
          <cell r="D132">
            <v>206.006</v>
          </cell>
          <cell r="E132">
            <v>215.47</v>
          </cell>
          <cell r="F132">
            <v>208.804</v>
          </cell>
          <cell r="G132">
            <v>235.167</v>
          </cell>
          <cell r="H132">
            <v>173.40799999999999</v>
          </cell>
          <cell r="I132">
            <v>218.33799999999999</v>
          </cell>
          <cell r="J132">
            <v>210.429</v>
          </cell>
          <cell r="K132">
            <v>124.14</v>
          </cell>
          <cell r="L132">
            <v>200.20500000000001</v>
          </cell>
          <cell r="M132">
            <v>214.131</v>
          </cell>
          <cell r="N132">
            <v>258.19400000000002</v>
          </cell>
          <cell r="O132">
            <v>299.82799999999997</v>
          </cell>
          <cell r="P132">
            <v>255.33699999999999</v>
          </cell>
          <cell r="Q132">
            <v>256.92899999999997</v>
          </cell>
          <cell r="R132">
            <v>457.09</v>
          </cell>
          <cell r="S132">
            <v>477.40499999999997</v>
          </cell>
          <cell r="T132">
            <v>544.09</v>
          </cell>
          <cell r="U132">
            <v>113.089</v>
          </cell>
          <cell r="V132">
            <v>283.23500000000001</v>
          </cell>
          <cell r="W132">
            <v>0</v>
          </cell>
        </row>
        <row r="133">
          <cell r="A133">
            <v>2011.06</v>
          </cell>
          <cell r="B133">
            <v>2011</v>
          </cell>
          <cell r="C133" t="str">
            <v>Junho</v>
          </cell>
          <cell r="D133">
            <v>206.25899999999999</v>
          </cell>
          <cell r="E133">
            <v>216.904</v>
          </cell>
          <cell r="F133">
            <v>210.56700000000001</v>
          </cell>
          <cell r="G133">
            <v>235.22200000000001</v>
          </cell>
          <cell r="H133">
            <v>175.232</v>
          </cell>
          <cell r="I133">
            <v>219.923</v>
          </cell>
          <cell r="J133">
            <v>211.14400000000001</v>
          </cell>
          <cell r="K133">
            <v>125.129</v>
          </cell>
          <cell r="L133">
            <v>201.33099999999999</v>
          </cell>
          <cell r="M133">
            <v>216.04</v>
          </cell>
          <cell r="N133">
            <v>258.13499999999999</v>
          </cell>
          <cell r="O133">
            <v>298.71899999999999</v>
          </cell>
          <cell r="P133">
            <v>255.68899999999999</v>
          </cell>
          <cell r="Q133">
            <v>256.62099999999998</v>
          </cell>
          <cell r="R133">
            <v>456.49</v>
          </cell>
          <cell r="S133">
            <v>479.18299999999999</v>
          </cell>
          <cell r="T133">
            <v>544.524</v>
          </cell>
          <cell r="U133">
            <v>113.965</v>
          </cell>
          <cell r="V133">
            <v>283.512</v>
          </cell>
          <cell r="W133">
            <v>0</v>
          </cell>
        </row>
        <row r="134">
          <cell r="A134">
            <v>2011.07</v>
          </cell>
          <cell r="B134">
            <v>2011</v>
          </cell>
          <cell r="C134" t="str">
            <v>Julho</v>
          </cell>
          <cell r="D134">
            <v>207.19800000000001</v>
          </cell>
          <cell r="E134">
            <v>217.87200000000001</v>
          </cell>
          <cell r="F134">
            <v>211.816</v>
          </cell>
          <cell r="G134">
            <v>236.10300000000001</v>
          </cell>
          <cell r="H134">
            <v>175.40899999999999</v>
          </cell>
          <cell r="I134">
            <v>221.04400000000001</v>
          </cell>
          <cell r="J134">
            <v>211.30099999999999</v>
          </cell>
          <cell r="K134">
            <v>124.73699999999999</v>
          </cell>
          <cell r="L134">
            <v>202.33</v>
          </cell>
          <cell r="M134">
            <v>217.11600000000001</v>
          </cell>
          <cell r="N134">
            <v>258.13499999999999</v>
          </cell>
          <cell r="O134">
            <v>298.71899999999999</v>
          </cell>
          <cell r="P134">
            <v>255.68899999999999</v>
          </cell>
          <cell r="Q134">
            <v>256.62099999999998</v>
          </cell>
          <cell r="R134">
            <v>456.25799999999998</v>
          </cell>
          <cell r="S134">
            <v>481.33</v>
          </cell>
          <cell r="T134">
            <v>542.774</v>
          </cell>
          <cell r="U134">
            <v>112.505</v>
          </cell>
          <cell r="V134">
            <v>283.51</v>
          </cell>
          <cell r="W134">
            <v>0</v>
          </cell>
        </row>
        <row r="135">
          <cell r="A135">
            <v>2011.08</v>
          </cell>
          <cell r="B135">
            <v>2011</v>
          </cell>
          <cell r="C135" t="str">
            <v>Agosto</v>
          </cell>
          <cell r="D135">
            <v>207.357</v>
          </cell>
          <cell r="E135">
            <v>217.47300000000001</v>
          </cell>
          <cell r="F135">
            <v>211.64099999999999</v>
          </cell>
          <cell r="G135">
            <v>235.83500000000001</v>
          </cell>
          <cell r="H135">
            <v>176.167</v>
          </cell>
          <cell r="I135">
            <v>220.65</v>
          </cell>
          <cell r="J135">
            <v>211.71600000000001</v>
          </cell>
          <cell r="K135">
            <v>123.85599999999999</v>
          </cell>
          <cell r="L135">
            <v>202.43600000000001</v>
          </cell>
          <cell r="M135">
            <v>217.11500000000001</v>
          </cell>
          <cell r="N135">
            <v>258.48899999999998</v>
          </cell>
          <cell r="O135">
            <v>298.71899999999999</v>
          </cell>
          <cell r="P135">
            <v>255.68899999999999</v>
          </cell>
          <cell r="Q135">
            <v>257.274</v>
          </cell>
          <cell r="R135">
            <v>459.05500000000001</v>
          </cell>
          <cell r="S135">
            <v>481.96600000000001</v>
          </cell>
          <cell r="T135">
            <v>537.80200000000002</v>
          </cell>
          <cell r="U135">
            <v>111.777</v>
          </cell>
          <cell r="V135">
            <v>284.02</v>
          </cell>
          <cell r="W135">
            <v>0</v>
          </cell>
        </row>
        <row r="136">
          <cell r="A136">
            <v>2011.09</v>
          </cell>
          <cell r="B136">
            <v>2011</v>
          </cell>
          <cell r="C136" t="str">
            <v>Setembro</v>
          </cell>
          <cell r="D136">
            <v>209.01499999999999</v>
          </cell>
          <cell r="E136">
            <v>218.78800000000001</v>
          </cell>
          <cell r="F136">
            <v>212.93100000000001</v>
          </cell>
          <cell r="G136">
            <v>236.548</v>
          </cell>
          <cell r="H136">
            <v>177.232</v>
          </cell>
          <cell r="I136">
            <v>221.798</v>
          </cell>
          <cell r="J136">
            <v>211.74799999999999</v>
          </cell>
          <cell r="K136">
            <v>124.404</v>
          </cell>
          <cell r="L136">
            <v>202.94300000000001</v>
          </cell>
          <cell r="M136">
            <v>218.239</v>
          </cell>
          <cell r="N136">
            <v>259.51799999999997</v>
          </cell>
          <cell r="O136">
            <v>298.92500000000001</v>
          </cell>
          <cell r="P136">
            <v>255.25299999999999</v>
          </cell>
          <cell r="Q136">
            <v>259.59800000000001</v>
          </cell>
          <cell r="R136">
            <v>462.50900000000001</v>
          </cell>
          <cell r="S136">
            <v>482.65800000000002</v>
          </cell>
          <cell r="T136">
            <v>538.40499999999997</v>
          </cell>
          <cell r="U136">
            <v>110.053</v>
          </cell>
          <cell r="V136">
            <v>283.66699999999997</v>
          </cell>
          <cell r="W136">
            <v>0</v>
          </cell>
        </row>
        <row r="137">
          <cell r="A137">
            <v>2011.1</v>
          </cell>
          <cell r="B137">
            <v>2011</v>
          </cell>
          <cell r="C137" t="str">
            <v>Outubro</v>
          </cell>
          <cell r="D137">
            <v>209.30500000000001</v>
          </cell>
          <cell r="E137">
            <v>219.06100000000001</v>
          </cell>
          <cell r="F137">
            <v>213.08199999999999</v>
          </cell>
          <cell r="G137">
            <v>236.869</v>
          </cell>
          <cell r="H137">
            <v>177.50399999999999</v>
          </cell>
          <cell r="I137">
            <v>221.911</v>
          </cell>
          <cell r="J137">
            <v>212.262</v>
          </cell>
          <cell r="K137">
            <v>124.307</v>
          </cell>
          <cell r="L137">
            <v>203.55799999999999</v>
          </cell>
          <cell r="M137">
            <v>218.38300000000001</v>
          </cell>
          <cell r="N137">
            <v>260.09399999999999</v>
          </cell>
          <cell r="O137">
            <v>300.06099999999998</v>
          </cell>
          <cell r="P137">
            <v>256.45499999999998</v>
          </cell>
          <cell r="Q137">
            <v>259.59800000000001</v>
          </cell>
          <cell r="R137">
            <v>464.34899999999999</v>
          </cell>
          <cell r="S137">
            <v>483.75799999999998</v>
          </cell>
          <cell r="T137">
            <v>541.83100000000002</v>
          </cell>
          <cell r="U137">
            <v>110.337</v>
          </cell>
          <cell r="V137">
            <v>283.54399999999998</v>
          </cell>
          <cell r="W137">
            <v>0</v>
          </cell>
        </row>
        <row r="138">
          <cell r="A138">
            <v>2011.11</v>
          </cell>
          <cell r="B138">
            <v>2011</v>
          </cell>
          <cell r="C138" t="str">
            <v>Novembro</v>
          </cell>
          <cell r="D138">
            <v>210.02</v>
          </cell>
          <cell r="E138">
            <v>219.85300000000001</v>
          </cell>
          <cell r="F138">
            <v>213.77699999999999</v>
          </cell>
          <cell r="G138">
            <v>234.059</v>
          </cell>
          <cell r="H138">
            <v>178.04</v>
          </cell>
          <cell r="I138">
            <v>222.761</v>
          </cell>
          <cell r="J138">
            <v>212.803</v>
          </cell>
          <cell r="K138">
            <v>124.64700000000001</v>
          </cell>
          <cell r="L138">
            <v>202.76499999999999</v>
          </cell>
          <cell r="M138">
            <v>219.61</v>
          </cell>
          <cell r="N138">
            <v>259.548</v>
          </cell>
          <cell r="O138">
            <v>292.84199999999998</v>
          </cell>
          <cell r="P138">
            <v>256.10000000000002</v>
          </cell>
          <cell r="Q138">
            <v>259.459</v>
          </cell>
          <cell r="R138">
            <v>466.33100000000002</v>
          </cell>
          <cell r="S138">
            <v>487.221</v>
          </cell>
          <cell r="T138">
            <v>542.09</v>
          </cell>
          <cell r="U138">
            <v>110.255</v>
          </cell>
          <cell r="V138">
            <v>283.50400000000002</v>
          </cell>
          <cell r="W138">
            <v>0</v>
          </cell>
        </row>
        <row r="139">
          <cell r="A139">
            <v>2011.12</v>
          </cell>
          <cell r="B139">
            <v>2011</v>
          </cell>
          <cell r="C139" t="str">
            <v>Dezembro</v>
          </cell>
          <cell r="D139">
            <v>210.39599999999999</v>
          </cell>
          <cell r="E139">
            <v>219.9</v>
          </cell>
          <cell r="F139">
            <v>213.858</v>
          </cell>
          <cell r="G139">
            <v>234.29900000000001</v>
          </cell>
          <cell r="H139">
            <v>178.012</v>
          </cell>
          <cell r="I139">
            <v>222.87299999999999</v>
          </cell>
          <cell r="J139">
            <v>214.15799999999999</v>
          </cell>
          <cell r="K139">
            <v>124.547</v>
          </cell>
          <cell r="L139">
            <v>202.72800000000001</v>
          </cell>
          <cell r="M139">
            <v>219.7</v>
          </cell>
          <cell r="N139">
            <v>260.07600000000002</v>
          </cell>
          <cell r="O139">
            <v>299.66699999999997</v>
          </cell>
          <cell r="P139">
            <v>255.78200000000001</v>
          </cell>
          <cell r="Q139">
            <v>260.13900000000001</v>
          </cell>
          <cell r="R139">
            <v>465.58600000000001</v>
          </cell>
          <cell r="S139">
            <v>487.74900000000002</v>
          </cell>
          <cell r="T139">
            <v>539.90099999999995</v>
          </cell>
          <cell r="U139">
            <v>110.42400000000001</v>
          </cell>
          <cell r="V139">
            <v>282.35399999999998</v>
          </cell>
          <cell r="W139">
            <v>0</v>
          </cell>
        </row>
        <row r="140">
          <cell r="A140">
            <v>2012.01</v>
          </cell>
          <cell r="B140">
            <v>2012</v>
          </cell>
          <cell r="C140" t="str">
            <v>Janeiro</v>
          </cell>
          <cell r="D140">
            <v>210.84200000000001</v>
          </cell>
          <cell r="E140">
            <v>220.274</v>
          </cell>
          <cell r="F140">
            <v>220.274</v>
          </cell>
          <cell r="G140">
            <v>234.93199999999999</v>
          </cell>
          <cell r="H140">
            <v>178.82900000000001</v>
          </cell>
          <cell r="I140">
            <v>223.37899999999999</v>
          </cell>
          <cell r="J140">
            <v>220.54900000000001</v>
          </cell>
          <cell r="K140">
            <v>124.453</v>
          </cell>
          <cell r="L140">
            <v>203.18700000000001</v>
          </cell>
          <cell r="M140">
            <v>220.07</v>
          </cell>
          <cell r="N140">
            <v>261.89600000000002</v>
          </cell>
          <cell r="O140">
            <v>299.916</v>
          </cell>
          <cell r="P140">
            <v>257.69799999999998</v>
          </cell>
          <cell r="Q140">
            <v>262</v>
          </cell>
          <cell r="R140">
            <v>466.97899999999998</v>
          </cell>
          <cell r="S140">
            <v>492.10599999999999</v>
          </cell>
          <cell r="T140">
            <v>543.01700000000005</v>
          </cell>
          <cell r="U140">
            <v>110.542</v>
          </cell>
          <cell r="V140">
            <v>282.44</v>
          </cell>
          <cell r="W140">
            <v>0</v>
          </cell>
        </row>
        <row r="141">
          <cell r="A141">
            <v>2012.02</v>
          </cell>
          <cell r="B141">
            <v>2012</v>
          </cell>
          <cell r="C141" t="str">
            <v>Fevereiro</v>
          </cell>
          <cell r="D141">
            <v>209.92</v>
          </cell>
          <cell r="E141">
            <v>220.49799999999999</v>
          </cell>
          <cell r="F141">
            <v>220.49799999999999</v>
          </cell>
          <cell r="G141">
            <v>234.36799999999999</v>
          </cell>
          <cell r="H141">
            <v>178.45599999999999</v>
          </cell>
          <cell r="I141">
            <v>223.44300000000001</v>
          </cell>
          <cell r="J141">
            <v>220.74199999999999</v>
          </cell>
          <cell r="K141">
            <v>124.628</v>
          </cell>
          <cell r="L141">
            <v>203.667</v>
          </cell>
          <cell r="M141">
            <v>220.32499999999999</v>
          </cell>
          <cell r="N141">
            <v>261.91899999999998</v>
          </cell>
          <cell r="O141">
            <v>299.93599999999998</v>
          </cell>
          <cell r="P141">
            <v>257.69799999999998</v>
          </cell>
          <cell r="Q141">
            <v>262.04199999999997</v>
          </cell>
          <cell r="R141">
            <v>467.30799999999999</v>
          </cell>
          <cell r="S141">
            <v>493.584</v>
          </cell>
          <cell r="T141">
            <v>551.80899999999997</v>
          </cell>
          <cell r="U141">
            <v>109.73099999999999</v>
          </cell>
          <cell r="V141">
            <v>282.04000000000002</v>
          </cell>
          <cell r="W141">
            <v>0</v>
          </cell>
        </row>
        <row r="142">
          <cell r="A142">
            <v>2012.03</v>
          </cell>
          <cell r="B142">
            <v>2012</v>
          </cell>
          <cell r="C142" t="str">
            <v>Março</v>
          </cell>
          <cell r="D142">
            <v>210.65199999999999</v>
          </cell>
          <cell r="E142">
            <v>220.70099999999999</v>
          </cell>
          <cell r="F142">
            <v>220.70099999999999</v>
          </cell>
          <cell r="G142">
            <v>234.65600000000001</v>
          </cell>
          <cell r="H142">
            <v>178.73</v>
          </cell>
          <cell r="I142">
            <v>223.85599999999999</v>
          </cell>
          <cell r="J142">
            <v>220.21100000000001</v>
          </cell>
          <cell r="K142">
            <v>124.89</v>
          </cell>
          <cell r="L142">
            <v>203.89500000000001</v>
          </cell>
          <cell r="M142">
            <v>220.57300000000001</v>
          </cell>
          <cell r="N142">
            <v>261.98700000000002</v>
          </cell>
          <cell r="O142">
            <v>299.93599999999998</v>
          </cell>
          <cell r="P142">
            <v>257.69799999999998</v>
          </cell>
          <cell r="Q142">
            <v>262.17599999999999</v>
          </cell>
          <cell r="R142">
            <v>469.91</v>
          </cell>
          <cell r="S142">
            <v>496.07900000000001</v>
          </cell>
          <cell r="T142">
            <v>558.40599999999995</v>
          </cell>
          <cell r="U142">
            <v>110.276</v>
          </cell>
          <cell r="V142">
            <v>282.70299999999997</v>
          </cell>
          <cell r="W142">
            <v>0</v>
          </cell>
        </row>
        <row r="143">
          <cell r="A143">
            <v>2012.04</v>
          </cell>
          <cell r="B143">
            <v>2012</v>
          </cell>
          <cell r="C143" t="str">
            <v>Abril</v>
          </cell>
          <cell r="D143">
            <v>212.00299999999999</v>
          </cell>
          <cell r="E143">
            <v>222.00899999999999</v>
          </cell>
          <cell r="F143">
            <v>222.00899999999999</v>
          </cell>
          <cell r="G143">
            <v>235.03100000000001</v>
          </cell>
          <cell r="H143">
            <v>178.98699999999999</v>
          </cell>
          <cell r="I143">
            <v>224.786</v>
          </cell>
          <cell r="J143">
            <v>224.82</v>
          </cell>
          <cell r="K143">
            <v>124.949</v>
          </cell>
          <cell r="L143">
            <v>204.99</v>
          </cell>
          <cell r="M143">
            <v>221.364</v>
          </cell>
          <cell r="N143">
            <v>262.298</v>
          </cell>
          <cell r="O143">
            <v>299.952</v>
          </cell>
          <cell r="P143">
            <v>258.63</v>
          </cell>
          <cell r="Q143">
            <v>261.98599999999999</v>
          </cell>
          <cell r="R143">
            <v>474.68299999999999</v>
          </cell>
          <cell r="S143">
            <v>499.791</v>
          </cell>
          <cell r="T143">
            <v>560.45500000000004</v>
          </cell>
          <cell r="U143">
            <v>110.334</v>
          </cell>
          <cell r="V143">
            <v>282.79300000000001</v>
          </cell>
          <cell r="W143">
            <v>0</v>
          </cell>
        </row>
        <row r="144">
          <cell r="A144">
            <v>2012.05</v>
          </cell>
          <cell r="B144">
            <v>2012</v>
          </cell>
          <cell r="C144" t="str">
            <v>Maio</v>
          </cell>
          <cell r="D144">
            <v>213.82599999999999</v>
          </cell>
          <cell r="E144">
            <v>224.11699999999999</v>
          </cell>
          <cell r="F144">
            <v>224.11699999999999</v>
          </cell>
          <cell r="G144">
            <v>235.184</v>
          </cell>
          <cell r="H144">
            <v>180.119</v>
          </cell>
          <cell r="I144">
            <v>227.19900000000001</v>
          </cell>
          <cell r="J144">
            <v>225.46700000000001</v>
          </cell>
          <cell r="K144">
            <v>124.899</v>
          </cell>
          <cell r="L144">
            <v>205.56100000000001</v>
          </cell>
          <cell r="M144">
            <v>223.69900000000001</v>
          </cell>
          <cell r="N144">
            <v>265.154</v>
          </cell>
          <cell r="O144">
            <v>299.952</v>
          </cell>
          <cell r="P144">
            <v>258.63</v>
          </cell>
          <cell r="Q144">
            <v>267.46499999999997</v>
          </cell>
          <cell r="R144">
            <v>479.01900000000001</v>
          </cell>
          <cell r="S144">
            <v>509.18400000000003</v>
          </cell>
          <cell r="T144">
            <v>558.86900000000003</v>
          </cell>
          <cell r="U144">
            <v>109.666</v>
          </cell>
          <cell r="V144">
            <v>282.64400000000001</v>
          </cell>
          <cell r="W144">
            <v>0</v>
          </cell>
        </row>
        <row r="145">
          <cell r="A145">
            <v>2012.06</v>
          </cell>
          <cell r="B145">
            <v>2012</v>
          </cell>
          <cell r="C145" t="str">
            <v>Junho</v>
          </cell>
          <cell r="D145">
            <v>215.24299999999999</v>
          </cell>
          <cell r="E145">
            <v>224.89</v>
          </cell>
          <cell r="F145">
            <v>224.89</v>
          </cell>
          <cell r="G145">
            <v>234.84200000000001</v>
          </cell>
          <cell r="H145">
            <v>181.55799999999999</v>
          </cell>
          <cell r="I145">
            <v>228.024</v>
          </cell>
          <cell r="J145">
            <v>224.42500000000001</v>
          </cell>
          <cell r="K145">
            <v>125.691</v>
          </cell>
          <cell r="L145">
            <v>205.703</v>
          </cell>
          <cell r="M145">
            <v>224.607</v>
          </cell>
          <cell r="N145">
            <v>264.99799999999999</v>
          </cell>
          <cell r="O145">
            <v>299.952</v>
          </cell>
          <cell r="P145">
            <v>258.63</v>
          </cell>
          <cell r="Q145">
            <v>267.16800000000001</v>
          </cell>
          <cell r="R145">
            <v>482.31099999999998</v>
          </cell>
          <cell r="S145">
            <v>512.90300000000002</v>
          </cell>
          <cell r="T145">
            <v>565.36300000000006</v>
          </cell>
          <cell r="U145">
            <v>110.639</v>
          </cell>
          <cell r="V145">
            <v>282.87</v>
          </cell>
          <cell r="W145">
            <v>0</v>
          </cell>
        </row>
        <row r="146">
          <cell r="A146">
            <v>2012.07</v>
          </cell>
          <cell r="B146">
            <v>2012</v>
          </cell>
          <cell r="C146" t="str">
            <v>Julho</v>
          </cell>
          <cell r="D146">
            <v>217.29300000000001</v>
          </cell>
          <cell r="E146">
            <v>227.90899999999999</v>
          </cell>
          <cell r="F146">
            <v>227.90899999999999</v>
          </cell>
          <cell r="G146">
            <v>239.489</v>
          </cell>
          <cell r="H146">
            <v>184.512</v>
          </cell>
          <cell r="I146">
            <v>231.16</v>
          </cell>
          <cell r="J146">
            <v>224.286</v>
          </cell>
          <cell r="K146">
            <v>126.65600000000001</v>
          </cell>
          <cell r="L146">
            <v>207.48699999999999</v>
          </cell>
          <cell r="M146">
            <v>227.971</v>
          </cell>
          <cell r="N146">
            <v>265.27800000000002</v>
          </cell>
          <cell r="O146">
            <v>299.952</v>
          </cell>
          <cell r="P146">
            <v>258.63</v>
          </cell>
          <cell r="Q146">
            <v>267.70499999999998</v>
          </cell>
          <cell r="R146">
            <v>489.62099999999998</v>
          </cell>
          <cell r="S146">
            <v>516.31799999999998</v>
          </cell>
          <cell r="T146">
            <v>587.54100000000005</v>
          </cell>
          <cell r="U146">
            <v>112.306</v>
          </cell>
          <cell r="V146">
            <v>282.47500000000002</v>
          </cell>
          <cell r="W146">
            <v>0</v>
          </cell>
        </row>
        <row r="147">
          <cell r="A147">
            <v>2012.08</v>
          </cell>
          <cell r="B147">
            <v>2012</v>
          </cell>
          <cell r="C147" t="str">
            <v>Agosto</v>
          </cell>
          <cell r="D147">
            <v>218.524</v>
          </cell>
          <cell r="E147">
            <v>229.137</v>
          </cell>
          <cell r="F147">
            <v>229.137</v>
          </cell>
          <cell r="G147">
            <v>242.261</v>
          </cell>
          <cell r="H147">
            <v>184.67500000000001</v>
          </cell>
          <cell r="I147">
            <v>232.53</v>
          </cell>
          <cell r="J147">
            <v>224.78200000000001</v>
          </cell>
          <cell r="K147">
            <v>126.589</v>
          </cell>
          <cell r="L147">
            <v>208.45400000000001</v>
          </cell>
          <cell r="M147">
            <v>229.17699999999999</v>
          </cell>
          <cell r="N147">
            <v>263.47199999999998</v>
          </cell>
          <cell r="O147">
            <v>300.04700000000003</v>
          </cell>
          <cell r="P147">
            <v>258.16300000000001</v>
          </cell>
          <cell r="Q147">
            <v>264.60000000000002</v>
          </cell>
          <cell r="R147">
            <v>495.94900000000001</v>
          </cell>
          <cell r="S147">
            <v>517.65700000000004</v>
          </cell>
          <cell r="T147">
            <v>591.226</v>
          </cell>
          <cell r="U147">
            <v>112.742</v>
          </cell>
          <cell r="V147">
            <v>283.11</v>
          </cell>
          <cell r="W147">
            <v>0</v>
          </cell>
        </row>
        <row r="148">
          <cell r="A148">
            <v>2012.09</v>
          </cell>
          <cell r="B148">
            <v>2012</v>
          </cell>
          <cell r="C148" t="str">
            <v>Setembro</v>
          </cell>
          <cell r="D148">
            <v>219.02</v>
          </cell>
          <cell r="E148">
            <v>229.54499999999999</v>
          </cell>
          <cell r="F148">
            <v>229.54499999999999</v>
          </cell>
          <cell r="G148">
            <v>242.76900000000001</v>
          </cell>
          <cell r="H148">
            <v>184.971</v>
          </cell>
          <cell r="I148">
            <v>233.131</v>
          </cell>
          <cell r="J148">
            <v>225.392</v>
          </cell>
          <cell r="K148">
            <v>127.211</v>
          </cell>
          <cell r="L148">
            <v>209.28100000000001</v>
          </cell>
          <cell r="M148">
            <v>229.99600000000001</v>
          </cell>
          <cell r="N148">
            <v>263.47199999999998</v>
          </cell>
          <cell r="O148">
            <v>300.04700000000003</v>
          </cell>
          <cell r="P148">
            <v>258.16300000000001</v>
          </cell>
          <cell r="Q148">
            <v>264.60000000000002</v>
          </cell>
          <cell r="R148">
            <v>500.31400000000002</v>
          </cell>
          <cell r="S148">
            <v>518.81600000000003</v>
          </cell>
          <cell r="T148">
            <v>592.15</v>
          </cell>
          <cell r="U148">
            <v>112.309</v>
          </cell>
          <cell r="V148">
            <v>282.88</v>
          </cell>
          <cell r="W148">
            <v>0</v>
          </cell>
        </row>
        <row r="149">
          <cell r="A149">
            <v>2012.1</v>
          </cell>
          <cell r="B149">
            <v>2012</v>
          </cell>
          <cell r="C149" t="str">
            <v>Outubro</v>
          </cell>
          <cell r="D149">
            <v>219.66399999999999</v>
          </cell>
          <cell r="E149">
            <v>229.767</v>
          </cell>
          <cell r="F149">
            <v>229.767</v>
          </cell>
          <cell r="G149">
            <v>242.636</v>
          </cell>
          <cell r="H149">
            <v>184.59200000000001</v>
          </cell>
          <cell r="I149">
            <v>233.25399999999999</v>
          </cell>
          <cell r="J149">
            <v>225.57300000000001</v>
          </cell>
          <cell r="K149">
            <v>126.92</v>
          </cell>
          <cell r="L149">
            <v>209.49</v>
          </cell>
          <cell r="M149">
            <v>230.15600000000001</v>
          </cell>
          <cell r="N149">
            <v>269.78100000000001</v>
          </cell>
          <cell r="O149">
            <v>304.46199999999999</v>
          </cell>
          <cell r="P149">
            <v>260.95</v>
          </cell>
          <cell r="Q149">
            <v>274.00700000000001</v>
          </cell>
          <cell r="R149">
            <v>498.73899999999998</v>
          </cell>
          <cell r="S149">
            <v>519.90700000000004</v>
          </cell>
          <cell r="T149">
            <v>592.298</v>
          </cell>
          <cell r="U149">
            <v>112.992</v>
          </cell>
          <cell r="V149">
            <v>284.26299999999998</v>
          </cell>
          <cell r="W149">
            <v>0</v>
          </cell>
        </row>
        <row r="150">
          <cell r="A150">
            <v>2012.11</v>
          </cell>
          <cell r="B150">
            <v>2012</v>
          </cell>
          <cell r="C150" t="str">
            <v>Novembro</v>
          </cell>
          <cell r="D150">
            <v>220.31</v>
          </cell>
          <cell r="E150">
            <v>230.041</v>
          </cell>
          <cell r="F150">
            <v>230.041</v>
          </cell>
          <cell r="G150">
            <v>243.41800000000001</v>
          </cell>
          <cell r="H150">
            <v>184.67099999999999</v>
          </cell>
          <cell r="I150">
            <v>233.60900000000001</v>
          </cell>
          <cell r="J150">
            <v>226.16900000000001</v>
          </cell>
          <cell r="K150">
            <v>127.089</v>
          </cell>
          <cell r="L150">
            <v>209.52500000000001</v>
          </cell>
          <cell r="M150">
            <v>230.459</v>
          </cell>
          <cell r="N150">
            <v>266.44299999999998</v>
          </cell>
          <cell r="O150">
            <v>303.50599999999997</v>
          </cell>
          <cell r="P150">
            <v>259.63499999999999</v>
          </cell>
          <cell r="Q150">
            <v>268.73899999999998</v>
          </cell>
          <cell r="R150">
            <v>499.98899999999998</v>
          </cell>
          <cell r="S150">
            <v>521.63800000000003</v>
          </cell>
          <cell r="T150">
            <v>591.73400000000004</v>
          </cell>
          <cell r="U150">
            <v>113.205</v>
          </cell>
          <cell r="V150">
            <v>284.233</v>
          </cell>
          <cell r="W150">
            <v>0</v>
          </cell>
        </row>
        <row r="151">
          <cell r="A151">
            <v>2012.12</v>
          </cell>
          <cell r="B151">
            <v>2012</v>
          </cell>
          <cell r="C151" t="str">
            <v>Dezembro</v>
          </cell>
          <cell r="D151">
            <v>221.327</v>
          </cell>
          <cell r="E151">
            <v>230.423</v>
          </cell>
          <cell r="F151">
            <v>230.423</v>
          </cell>
          <cell r="G151">
            <v>244.89400000000001</v>
          </cell>
          <cell r="H151">
            <v>185.184</v>
          </cell>
          <cell r="I151">
            <v>234.011</v>
          </cell>
          <cell r="J151">
            <v>226.268</v>
          </cell>
          <cell r="K151">
            <v>127.2</v>
          </cell>
          <cell r="L151">
            <v>209.68600000000001</v>
          </cell>
          <cell r="M151">
            <v>230.595</v>
          </cell>
          <cell r="N151">
            <v>266.50299999999999</v>
          </cell>
          <cell r="O151">
            <v>303.50599999999997</v>
          </cell>
          <cell r="P151">
            <v>259.63499999999999</v>
          </cell>
          <cell r="Q151">
            <v>268.85500000000002</v>
          </cell>
          <cell r="R151">
            <v>503.28300000000002</v>
          </cell>
          <cell r="S151">
            <v>522.47400000000005</v>
          </cell>
          <cell r="T151">
            <v>591.66399999999999</v>
          </cell>
          <cell r="U151">
            <v>113.19799999999999</v>
          </cell>
          <cell r="V151">
            <v>284.036</v>
          </cell>
          <cell r="W151">
            <v>0</v>
          </cell>
        </row>
        <row r="152">
          <cell r="A152">
            <v>2013.01</v>
          </cell>
          <cell r="B152">
            <v>2013</v>
          </cell>
          <cell r="C152" t="str">
            <v>Janeiro</v>
          </cell>
          <cell r="D152">
            <v>222.60400000000001</v>
          </cell>
          <cell r="E152">
            <v>231.36500000000001</v>
          </cell>
          <cell r="F152">
            <v>231.36500000000001</v>
          </cell>
          <cell r="G152">
            <v>246.191</v>
          </cell>
          <cell r="H152">
            <v>185.32499999999999</v>
          </cell>
          <cell r="I152">
            <v>235.35400000000001</v>
          </cell>
          <cell r="J152">
            <v>227.37100000000001</v>
          </cell>
          <cell r="K152">
            <v>127.846</v>
          </cell>
          <cell r="L152">
            <v>210.178</v>
          </cell>
          <cell r="M152">
            <v>231.309</v>
          </cell>
          <cell r="N152">
            <v>269.87099999999998</v>
          </cell>
          <cell r="O152">
            <v>304.46199999999999</v>
          </cell>
          <cell r="P152">
            <v>261.36900000000003</v>
          </cell>
          <cell r="Q152">
            <v>273.82799999999997</v>
          </cell>
          <cell r="R152">
            <v>504.83</v>
          </cell>
          <cell r="S152">
            <v>525.85</v>
          </cell>
          <cell r="T152">
            <v>591.84900000000005</v>
          </cell>
          <cell r="U152">
            <v>114.31</v>
          </cell>
          <cell r="V152">
            <v>285.05099999999999</v>
          </cell>
          <cell r="W152">
            <v>0</v>
          </cell>
        </row>
        <row r="153">
          <cell r="A153">
            <v>2013.02</v>
          </cell>
          <cell r="B153">
            <v>2013</v>
          </cell>
          <cell r="C153" t="str">
            <v>Fevereiro</v>
          </cell>
          <cell r="D153">
            <v>225.732</v>
          </cell>
          <cell r="E153">
            <v>232.79400000000001</v>
          </cell>
          <cell r="F153">
            <v>232.79400000000001</v>
          </cell>
          <cell r="G153">
            <v>250.42599999999999</v>
          </cell>
          <cell r="H153">
            <v>185.47399999999999</v>
          </cell>
          <cell r="I153">
            <v>237.27699999999999</v>
          </cell>
          <cell r="J153">
            <v>221.99600000000001</v>
          </cell>
          <cell r="K153">
            <v>128.46100000000001</v>
          </cell>
          <cell r="L153">
            <v>210.90799999999999</v>
          </cell>
          <cell r="M153">
            <v>232.38200000000001</v>
          </cell>
          <cell r="N153">
            <v>266.82400000000001</v>
          </cell>
          <cell r="O153">
            <v>303.50599999999997</v>
          </cell>
          <cell r="P153">
            <v>260.05399999999997</v>
          </cell>
          <cell r="Q153">
            <v>269.12099999999998</v>
          </cell>
          <cell r="R153">
            <v>505.83199999999999</v>
          </cell>
          <cell r="S153">
            <v>529.029</v>
          </cell>
          <cell r="T153">
            <v>590.83100000000002</v>
          </cell>
          <cell r="U153">
            <v>114.739</v>
          </cell>
          <cell r="V153">
            <v>285.33300000000003</v>
          </cell>
          <cell r="W153">
            <v>0</v>
          </cell>
        </row>
        <row r="154">
          <cell r="A154">
            <v>2013.03</v>
          </cell>
          <cell r="B154">
            <v>2013</v>
          </cell>
          <cell r="C154" t="str">
            <v>Março</v>
          </cell>
          <cell r="D154">
            <v>227.13200000000001</v>
          </cell>
          <cell r="E154">
            <v>233.87899999999999</v>
          </cell>
          <cell r="F154">
            <v>233.87899999999999</v>
          </cell>
          <cell r="G154">
            <v>252.535</v>
          </cell>
          <cell r="H154">
            <v>185.97399999999999</v>
          </cell>
          <cell r="I154">
            <v>238.583</v>
          </cell>
          <cell r="J154">
            <v>222.20699999999999</v>
          </cell>
          <cell r="K154">
            <v>129.904</v>
          </cell>
          <cell r="L154">
            <v>212.01300000000001</v>
          </cell>
          <cell r="M154">
            <v>233.12299999999999</v>
          </cell>
          <cell r="N154">
            <v>267.476</v>
          </cell>
          <cell r="O154">
            <v>303.928</v>
          </cell>
          <cell r="P154">
            <v>260.05399999999997</v>
          </cell>
          <cell r="Q154">
            <v>270.31400000000002</v>
          </cell>
          <cell r="R154">
            <v>507.375</v>
          </cell>
          <cell r="S154">
            <v>531.69100000000003</v>
          </cell>
          <cell r="T154">
            <v>597.97900000000004</v>
          </cell>
          <cell r="U154">
            <v>115.392</v>
          </cell>
          <cell r="V154">
            <v>284.94499999999999</v>
          </cell>
          <cell r="W154">
            <v>0</v>
          </cell>
        </row>
        <row r="155">
          <cell r="A155">
            <v>2013.04</v>
          </cell>
          <cell r="B155">
            <v>2013</v>
          </cell>
          <cell r="C155" t="str">
            <v>Abril</v>
          </cell>
          <cell r="D155">
            <v>228.40199999999999</v>
          </cell>
          <cell r="E155">
            <v>235.142</v>
          </cell>
          <cell r="F155">
            <v>235.142</v>
          </cell>
          <cell r="G155">
            <v>254.14599999999999</v>
          </cell>
          <cell r="H155">
            <v>186.15700000000001</v>
          </cell>
          <cell r="I155">
            <v>240.006</v>
          </cell>
          <cell r="J155">
            <v>222.94399999999999</v>
          </cell>
          <cell r="K155">
            <v>132.18299999999999</v>
          </cell>
          <cell r="L155">
            <v>213.512</v>
          </cell>
          <cell r="M155">
            <v>234.38399999999999</v>
          </cell>
          <cell r="N155">
            <v>271.00200000000001</v>
          </cell>
          <cell r="O155">
            <v>304.88400000000001</v>
          </cell>
          <cell r="P155">
            <v>261.38299999999998</v>
          </cell>
          <cell r="Q155">
            <v>275.93299999999999</v>
          </cell>
          <cell r="R155">
            <v>507.08699999999999</v>
          </cell>
          <cell r="S155">
            <v>535.601</v>
          </cell>
          <cell r="T155">
            <v>602.73800000000006</v>
          </cell>
          <cell r="U155">
            <v>116.94799999999999</v>
          </cell>
          <cell r="V155">
            <v>284.71899999999999</v>
          </cell>
          <cell r="W155">
            <v>0</v>
          </cell>
        </row>
        <row r="156">
          <cell r="A156">
            <v>2013.05</v>
          </cell>
          <cell r="B156">
            <v>2013</v>
          </cell>
          <cell r="C156" t="str">
            <v>Maio</v>
          </cell>
          <cell r="D156">
            <v>229.035</v>
          </cell>
          <cell r="E156">
            <v>236.58199999999999</v>
          </cell>
          <cell r="F156">
            <v>236.58199999999999</v>
          </cell>
          <cell r="G156">
            <v>254.63800000000001</v>
          </cell>
          <cell r="H156">
            <v>186.46700000000001</v>
          </cell>
          <cell r="I156">
            <v>241.304</v>
          </cell>
          <cell r="J156">
            <v>228.643</v>
          </cell>
          <cell r="K156">
            <v>132.374</v>
          </cell>
          <cell r="L156">
            <v>215.11500000000001</v>
          </cell>
          <cell r="M156">
            <v>235.50899999999999</v>
          </cell>
          <cell r="N156">
            <v>270.68799999999999</v>
          </cell>
          <cell r="O156">
            <v>304.46199999999999</v>
          </cell>
          <cell r="P156">
            <v>261.38299999999998</v>
          </cell>
          <cell r="Q156">
            <v>275.37700000000001</v>
          </cell>
          <cell r="R156">
            <v>508.71499999999997</v>
          </cell>
          <cell r="S156">
            <v>547.65499999999997</v>
          </cell>
          <cell r="T156">
            <v>623.46699999999998</v>
          </cell>
          <cell r="U156">
            <v>117.907</v>
          </cell>
          <cell r="V156">
            <v>284.47300000000001</v>
          </cell>
          <cell r="W156">
            <v>0</v>
          </cell>
        </row>
        <row r="157">
          <cell r="A157">
            <v>2013.06</v>
          </cell>
          <cell r="B157">
            <v>2013</v>
          </cell>
          <cell r="C157" t="str">
            <v>Junho</v>
          </cell>
        </row>
        <row r="158">
          <cell r="A158">
            <v>2013.07</v>
          </cell>
          <cell r="B158">
            <v>2013</v>
          </cell>
          <cell r="C158" t="str">
            <v>Julho</v>
          </cell>
        </row>
        <row r="159">
          <cell r="A159">
            <v>2013.08</v>
          </cell>
          <cell r="B159">
            <v>2013</v>
          </cell>
          <cell r="C159" t="str">
            <v>Agosto</v>
          </cell>
        </row>
        <row r="160">
          <cell r="A160">
            <v>2013.09</v>
          </cell>
          <cell r="B160">
            <v>2013</v>
          </cell>
          <cell r="C160" t="str">
            <v>Setembro</v>
          </cell>
        </row>
        <row r="161">
          <cell r="A161">
            <v>2013.1</v>
          </cell>
          <cell r="B161">
            <v>2013</v>
          </cell>
          <cell r="C161" t="str">
            <v>Outubro</v>
          </cell>
        </row>
        <row r="162">
          <cell r="A162">
            <v>2013.11</v>
          </cell>
          <cell r="B162">
            <v>2013</v>
          </cell>
          <cell r="C162" t="str">
            <v>Novembro</v>
          </cell>
        </row>
        <row r="163">
          <cell r="A163">
            <v>2013.12</v>
          </cell>
          <cell r="B163">
            <v>2013</v>
          </cell>
          <cell r="C163" t="str">
            <v>Dezembro</v>
          </cell>
        </row>
      </sheetData>
      <sheetData sheetId="2"/>
      <sheetData sheetId="3"/>
      <sheetData sheetId="4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olum"/>
      <sheetName val="Plan2"/>
      <sheetName val="Plan3"/>
      <sheetName val="cobertura quadra"/>
      <sheetName val="CRON REF"/>
      <sheetName val="cobertura_quadra"/>
      <sheetName val="CRON_REF"/>
      <sheetName val="cronograma físico-financeiro - "/>
      <sheetName val="planil"/>
      <sheetName val="Boletim Abril 2005_R02"/>
    </sheetNames>
    <sheetDataSet>
      <sheetData sheetId="0" refreshError="1">
        <row r="3">
          <cell r="A3" t="str">
            <v>Obra :001 -  001</v>
          </cell>
        </row>
        <row r="4">
          <cell r="A4" t="str">
            <v xml:space="preserve">Total da Planilha - </v>
          </cell>
          <cell r="B4" t="str">
            <v>364.742,2448</v>
          </cell>
        </row>
        <row r="5">
          <cell r="A5" t="str">
            <v>Cód. Tarefa</v>
          </cell>
          <cell r="B5" t="str">
            <v>Descrição</v>
          </cell>
          <cell r="C5" t="str">
            <v>Unidade</v>
          </cell>
          <cell r="D5" t="str">
            <v>Valor Unitário</v>
          </cell>
        </row>
        <row r="6">
          <cell r="A6" t="str">
            <v>001</v>
          </cell>
          <cell r="B6" t="str">
            <v>BOLETIM DE REFERÊNCIA DE PREÇOS - ABRIL 2005</v>
          </cell>
          <cell r="D6">
            <v>364742.24479999999</v>
          </cell>
        </row>
        <row r="7">
          <cell r="A7" t="str">
            <v>001.01</v>
          </cell>
          <cell r="B7" t="str">
            <v>DEMOLIÇÃO E RETIRADA</v>
          </cell>
          <cell r="D7">
            <v>1590.6348</v>
          </cell>
        </row>
        <row r="8">
          <cell r="A8" t="str">
            <v>001.01.00020</v>
          </cell>
          <cell r="B8" t="str">
            <v>Demolição de cobertura construída c/telha de barro ou cerâmica</v>
          </cell>
          <cell r="C8" t="str">
            <v>M2</v>
          </cell>
          <cell r="D8">
            <v>2.6091000000000002</v>
          </cell>
        </row>
        <row r="9">
          <cell r="A9" t="str">
            <v>001.01.00040</v>
          </cell>
          <cell r="B9" t="str">
            <v>Demolição de cobertura construída c/telha de cimento amianto, alumínio, plastico e ferro galvanizado</v>
          </cell>
          <cell r="C9" t="str">
            <v>M2</v>
          </cell>
          <cell r="D9">
            <v>1.0871999999999999</v>
          </cell>
        </row>
        <row r="10">
          <cell r="A10" t="str">
            <v>001.01.00060</v>
          </cell>
          <cell r="B10" t="str">
            <v>Demolição de madeiramento de telhado constituído por tesouras (telha de barro)</v>
          </cell>
          <cell r="C10" t="str">
            <v>M2</v>
          </cell>
          <cell r="D10">
            <v>3.9278</v>
          </cell>
        </row>
        <row r="11">
          <cell r="A11" t="str">
            <v>001.01.00080</v>
          </cell>
          <cell r="B11" t="str">
            <v>Demolição de madeiramento de telhado constituído por tesouras (telha de cimento aminato e alumínio)</v>
          </cell>
          <cell r="C11" t="str">
            <v>M2</v>
          </cell>
          <cell r="D11">
            <v>3.3856999999999999</v>
          </cell>
        </row>
        <row r="12">
          <cell r="A12" t="str">
            <v>001.01.00100</v>
          </cell>
          <cell r="B12" t="str">
            <v>Demolição de madeiramento de telhado tipo pontaletados (telhas de barro)</v>
          </cell>
          <cell r="C12" t="str">
            <v>M2</v>
          </cell>
          <cell r="D12">
            <v>2.9251</v>
          </cell>
        </row>
        <row r="13">
          <cell r="A13" t="str">
            <v>001.01.00120</v>
          </cell>
          <cell r="B13" t="str">
            <v>Demolição de madeiramento de telhado tipo pontaletados (telhas de cimento aminato ou alumínio)</v>
          </cell>
          <cell r="C13" t="str">
            <v>M2</v>
          </cell>
          <cell r="D13">
            <v>2.9251</v>
          </cell>
        </row>
        <row r="14">
          <cell r="A14" t="str">
            <v>001.01.00130</v>
          </cell>
          <cell r="B14" t="str">
            <v>Demolição de Ripamento em Cobertura Barro ou Cerâmica</v>
          </cell>
          <cell r="C14" t="str">
            <v>m2</v>
          </cell>
          <cell r="D14">
            <v>0.19040000000000001</v>
          </cell>
        </row>
        <row r="15">
          <cell r="A15" t="str">
            <v>001.01.00140</v>
          </cell>
          <cell r="B15" t="str">
            <v>Demolição de estrutura de ferro  para  telhados</v>
          </cell>
          <cell r="C15" t="str">
            <v>M2</v>
          </cell>
          <cell r="D15">
            <v>8.0597999999999992</v>
          </cell>
        </row>
        <row r="16">
          <cell r="A16" t="str">
            <v>001.01.00160</v>
          </cell>
          <cell r="B16" t="str">
            <v>Retirada de cobertura de madeira - caibros e vigas</v>
          </cell>
          <cell r="C16" t="str">
            <v>ML</v>
          </cell>
          <cell r="D16">
            <v>0.20039999999999999</v>
          </cell>
        </row>
        <row r="17">
          <cell r="A17" t="str">
            <v>001.01.00180</v>
          </cell>
          <cell r="B17" t="str">
            <v>Retirada de cobertura de madeira - ripas</v>
          </cell>
          <cell r="C17" t="str">
            <v>ML</v>
          </cell>
          <cell r="D17">
            <v>0.1002</v>
          </cell>
        </row>
        <row r="18">
          <cell r="A18" t="str">
            <v>001.01.00200</v>
          </cell>
          <cell r="B18" t="str">
            <v>Retirada de cobertura em telhas de barro s/aproveitamento das cumeeiras e espigões</v>
          </cell>
          <cell r="C18" t="str">
            <v>UN</v>
          </cell>
          <cell r="D18">
            <v>0.27660000000000001</v>
          </cell>
        </row>
        <row r="19">
          <cell r="A19" t="str">
            <v>001.01.00220</v>
          </cell>
          <cell r="B19" t="str">
            <v>Retirada de cobertura em telhas de cimento aminato, alumínio, plástico ou ferro galvanizado</v>
          </cell>
          <cell r="C19" t="str">
            <v>UN</v>
          </cell>
          <cell r="D19">
            <v>3.6886000000000001</v>
          </cell>
        </row>
        <row r="20">
          <cell r="A20" t="str">
            <v>001.01.00240</v>
          </cell>
          <cell r="B20" t="str">
            <v>Retirada de cobertura em telhas cerãmicas ( plan , colonial , francesa , etc. )</v>
          </cell>
          <cell r="C20" t="str">
            <v>M2</v>
          </cell>
          <cell r="D20">
            <v>2.4449999999999998</v>
          </cell>
        </row>
        <row r="21">
          <cell r="A21" t="str">
            <v>001.01.00260</v>
          </cell>
          <cell r="B21" t="str">
            <v>Retirada de cobertura em telhas de cimento aminato, alumínio, plástico e c.g.</v>
          </cell>
          <cell r="C21" t="str">
            <v>M2</v>
          </cell>
          <cell r="D21">
            <v>1.3028999999999999</v>
          </cell>
        </row>
        <row r="22">
          <cell r="A22" t="str">
            <v>001.01.00280</v>
          </cell>
          <cell r="B22" t="str">
            <v>Retirada de madeiramento de telhado constituído por tesouras (telha de barro)</v>
          </cell>
          <cell r="C22" t="str">
            <v>M2</v>
          </cell>
          <cell r="D22">
            <v>3.0061</v>
          </cell>
        </row>
        <row r="23">
          <cell r="A23" t="str">
            <v>001.01.00300</v>
          </cell>
          <cell r="B23" t="str">
            <v>Retirada de madeiramento de telhado constituído por tesouras (telha de cimento amianto ou alumínio)</v>
          </cell>
          <cell r="C23" t="str">
            <v>M2</v>
          </cell>
          <cell r="D23">
            <v>2.5051000000000001</v>
          </cell>
        </row>
        <row r="24">
          <cell r="A24" t="str">
            <v>001.01.00320</v>
          </cell>
          <cell r="B24" t="str">
            <v>Retirada de madeiramento de telhado tipo pontaletados (telhas de barro)</v>
          </cell>
          <cell r="C24" t="str">
            <v>M2</v>
          </cell>
          <cell r="D24">
            <v>2.004</v>
          </cell>
        </row>
        <row r="25">
          <cell r="A25" t="str">
            <v>001.01.00340</v>
          </cell>
          <cell r="B25" t="str">
            <v>Retirada de madeiramento de telhado tipo pontaletados (telhas de cimento amianto ou alumínio)</v>
          </cell>
          <cell r="C25" t="str">
            <v>M2</v>
          </cell>
          <cell r="D25">
            <v>1.8036000000000001</v>
          </cell>
        </row>
        <row r="26">
          <cell r="A26" t="str">
            <v>001.01.00360</v>
          </cell>
          <cell r="B26" t="str">
            <v>Retirada de calhas e rufos metálicos</v>
          </cell>
          <cell r="C26" t="str">
            <v>M2</v>
          </cell>
          <cell r="D26">
            <v>3.0522</v>
          </cell>
        </row>
        <row r="27">
          <cell r="A27" t="str">
            <v>001.01.00380</v>
          </cell>
          <cell r="B27" t="str">
            <v>Demolição de revestimento de argamassa de cal e areia (inclusive emboço)</v>
          </cell>
          <cell r="C27" t="str">
            <v>M2</v>
          </cell>
          <cell r="D27">
            <v>1.9035</v>
          </cell>
        </row>
        <row r="28">
          <cell r="A28" t="str">
            <v>001.01.00400</v>
          </cell>
          <cell r="B28" t="str">
            <v>Demolição de revestimento de argamassa mista (inclusive emboço)</v>
          </cell>
          <cell r="C28" t="str">
            <v>M2</v>
          </cell>
          <cell r="D28">
            <v>2.8553000000000002</v>
          </cell>
        </row>
        <row r="29">
          <cell r="A29" t="str">
            <v>001.01.00420</v>
          </cell>
          <cell r="B29" t="str">
            <v>Demolição de revestimento de argamassa de cimento e areia (inclusive emboço)</v>
          </cell>
          <cell r="C29" t="str">
            <v>M2</v>
          </cell>
          <cell r="D29">
            <v>7.3181000000000003</v>
          </cell>
        </row>
        <row r="30">
          <cell r="A30" t="str">
            <v>001.01.00440</v>
          </cell>
          <cell r="B30" t="str">
            <v>Demolição de azulejos pastilas ladrilhos cerâmicos ou base de gres (inclusive emboço)</v>
          </cell>
          <cell r="C30" t="str">
            <v>M2</v>
          </cell>
          <cell r="D30">
            <v>7.0641999999999996</v>
          </cell>
        </row>
        <row r="31">
          <cell r="A31" t="str">
            <v>001.01.00460</v>
          </cell>
          <cell r="B31" t="str">
            <v>Demolição de mármore, pedra ou granito (inclusive emboço)</v>
          </cell>
          <cell r="C31" t="str">
            <v>M2</v>
          </cell>
          <cell r="D31">
            <v>7.0641999999999996</v>
          </cell>
        </row>
        <row r="32">
          <cell r="A32" t="str">
            <v>001.01.00480</v>
          </cell>
          <cell r="B32" t="str">
            <v>Demolição de quadro negro</v>
          </cell>
          <cell r="C32" t="str">
            <v>M2</v>
          </cell>
          <cell r="D32">
            <v>7.0641999999999996</v>
          </cell>
        </row>
        <row r="33">
          <cell r="A33" t="str">
            <v>001.01.00500</v>
          </cell>
          <cell r="B33" t="str">
            <v>Retirada de revestimento com mármore, pedra ou granito (inclusive emboço)</v>
          </cell>
          <cell r="C33" t="str">
            <v>M2</v>
          </cell>
          <cell r="D33">
            <v>6.5143000000000004</v>
          </cell>
        </row>
        <row r="34">
          <cell r="A34" t="str">
            <v>001.01.00520</v>
          </cell>
          <cell r="B34" t="str">
            <v>Demolição de forro de estuque (inclusive entarugamento de madeira)</v>
          </cell>
          <cell r="C34" t="str">
            <v>M2</v>
          </cell>
          <cell r="D34">
            <v>2.0588000000000002</v>
          </cell>
        </row>
        <row r="35">
          <cell r="A35" t="str">
            <v>001.01.00540</v>
          </cell>
          <cell r="B35" t="str">
            <v>Demolição de forro de madeira ou de gesso (incluso entarugamento)</v>
          </cell>
          <cell r="C35" t="str">
            <v>M2</v>
          </cell>
          <cell r="D35">
            <v>1.7394000000000001</v>
          </cell>
        </row>
        <row r="36">
          <cell r="A36" t="str">
            <v>001.01.00560</v>
          </cell>
          <cell r="B36" t="str">
            <v>Demolição somente das tábuas ou chapas de madeira ou de gesso</v>
          </cell>
          <cell r="C36" t="str">
            <v>M2</v>
          </cell>
          <cell r="D36">
            <v>2.6091000000000002</v>
          </cell>
        </row>
        <row r="37">
          <cell r="A37" t="str">
            <v>001.01.00580</v>
          </cell>
          <cell r="B37" t="str">
            <v>Demolição de lambris de madeira inclusive entarugamento</v>
          </cell>
          <cell r="C37" t="str">
            <v>M2</v>
          </cell>
          <cell r="D37">
            <v>7.0641999999999996</v>
          </cell>
        </row>
        <row r="38">
          <cell r="A38" t="str">
            <v>001.01.00600</v>
          </cell>
          <cell r="B38" t="str">
            <v>Demolição somente de chapas ou placas de lambris ou madeira</v>
          </cell>
          <cell r="C38" t="str">
            <v>M2</v>
          </cell>
          <cell r="D38">
            <v>4.3993000000000002</v>
          </cell>
        </row>
        <row r="39">
          <cell r="A39" t="str">
            <v>001.01.00620</v>
          </cell>
          <cell r="B39" t="str">
            <v>Retirada de todo o forro inclusive vigas e sarrafos</v>
          </cell>
          <cell r="C39" t="str">
            <v>M2</v>
          </cell>
          <cell r="D39">
            <v>9.2608999999999995</v>
          </cell>
        </row>
        <row r="40">
          <cell r="A40" t="str">
            <v>001.01.00640</v>
          </cell>
          <cell r="B40" t="str">
            <v>Retirada de todos os lambris inclusive caibros e sarrafos</v>
          </cell>
          <cell r="C40" t="str">
            <v>M2</v>
          </cell>
          <cell r="D40">
            <v>9.2608999999999995</v>
          </cell>
        </row>
        <row r="41">
          <cell r="A41" t="str">
            <v>001.01.00660</v>
          </cell>
          <cell r="B41" t="str">
            <v>Demolição de alvenaria de tijolos maciços</v>
          </cell>
          <cell r="C41" t="str">
            <v>M3</v>
          </cell>
          <cell r="D41">
            <v>17.935300000000002</v>
          </cell>
        </row>
        <row r="42">
          <cell r="A42" t="str">
            <v>001.01.00680</v>
          </cell>
          <cell r="B42" t="str">
            <v>Retirada de alvenaria de tijolos maciços</v>
          </cell>
          <cell r="C42" t="str">
            <v>M3</v>
          </cell>
          <cell r="D42">
            <v>33.967100000000002</v>
          </cell>
        </row>
        <row r="43">
          <cell r="A43" t="str">
            <v>001.01.00700</v>
          </cell>
          <cell r="B43" t="str">
            <v>Demolição de alvenaria de tijolos cerâmicos</v>
          </cell>
          <cell r="C43" t="str">
            <v>M3</v>
          </cell>
          <cell r="D43">
            <v>13.045400000000001</v>
          </cell>
        </row>
        <row r="44">
          <cell r="A44" t="str">
            <v>001.01.00720</v>
          </cell>
          <cell r="B44" t="str">
            <v>Demolição de alvenaria de blocos de concreto</v>
          </cell>
          <cell r="C44" t="str">
            <v>M3</v>
          </cell>
          <cell r="D44">
            <v>13.045400000000001</v>
          </cell>
        </row>
        <row r="45">
          <cell r="A45" t="str">
            <v>001.01.00740</v>
          </cell>
          <cell r="B45" t="str">
            <v>Retirada de alvenaria de blocos de concreto</v>
          </cell>
          <cell r="C45" t="str">
            <v>M3</v>
          </cell>
          <cell r="D45">
            <v>26.090800000000002</v>
          </cell>
        </row>
        <row r="46">
          <cell r="A46" t="str">
            <v>001.01.00760</v>
          </cell>
          <cell r="B46" t="str">
            <v>Demolição de alvenaria de pedra</v>
          </cell>
          <cell r="C46" t="str">
            <v>M3</v>
          </cell>
          <cell r="D46">
            <v>33.1633</v>
          </cell>
        </row>
        <row r="47">
          <cell r="A47" t="str">
            <v>001.01.00780</v>
          </cell>
          <cell r="B47" t="str">
            <v>Retirada de alvenaria de pedra</v>
          </cell>
          <cell r="C47" t="str">
            <v>M3</v>
          </cell>
          <cell r="D47">
            <v>37.511800000000001</v>
          </cell>
        </row>
        <row r="48">
          <cell r="A48" t="str">
            <v>001.01.00800</v>
          </cell>
          <cell r="B48" t="str">
            <v>Demolição de alvenaria de placas de concreto celular</v>
          </cell>
          <cell r="C48" t="str">
            <v>M3</v>
          </cell>
          <cell r="D48">
            <v>7.6139999999999999</v>
          </cell>
        </row>
        <row r="49">
          <cell r="A49" t="str">
            <v>001.01.00820</v>
          </cell>
          <cell r="B49" t="str">
            <v>Retirada de alvenaria de placas de concreto celular</v>
          </cell>
          <cell r="C49" t="str">
            <v>M3</v>
          </cell>
          <cell r="D49">
            <v>13.028600000000001</v>
          </cell>
        </row>
        <row r="50">
          <cell r="A50" t="str">
            <v>001.01.00840</v>
          </cell>
          <cell r="B50" t="str">
            <v>Demolição de alvenaria de adobo</v>
          </cell>
          <cell r="C50" t="str">
            <v>M3</v>
          </cell>
          <cell r="D50">
            <v>19.035</v>
          </cell>
        </row>
        <row r="51">
          <cell r="A51" t="str">
            <v>001.01.00860</v>
          </cell>
          <cell r="B51" t="str">
            <v>Demolição de elemento vazado</v>
          </cell>
          <cell r="C51" t="str">
            <v>M2</v>
          </cell>
          <cell r="D51">
            <v>24.4664</v>
          </cell>
        </row>
        <row r="52">
          <cell r="A52" t="str">
            <v>001.01.00880</v>
          </cell>
          <cell r="B52" t="str">
            <v>Demolição inclusive entarugamento de paredes divisórias de tábuas e chapas</v>
          </cell>
          <cell r="C52" t="str">
            <v>M2</v>
          </cell>
          <cell r="D52">
            <v>3.8069999999999999</v>
          </cell>
        </row>
        <row r="53">
          <cell r="A53" t="str">
            <v>001.01.00900</v>
          </cell>
          <cell r="B53" t="str">
            <v>Demolição apenas das tábuas ou chapas das paredes divisórias</v>
          </cell>
          <cell r="C53" t="str">
            <v>M2</v>
          </cell>
          <cell r="D53">
            <v>2.6648999999999998</v>
          </cell>
        </row>
        <row r="54">
          <cell r="A54" t="str">
            <v>001.01.00920</v>
          </cell>
          <cell r="B54" t="str">
            <v>Retirada de divisória tipo naval</v>
          </cell>
          <cell r="C54" t="str">
            <v>m2</v>
          </cell>
          <cell r="D54">
            <v>1.5227999999999999</v>
          </cell>
        </row>
        <row r="55">
          <cell r="A55" t="str">
            <v>001.01.00940</v>
          </cell>
          <cell r="B55" t="str">
            <v>Demolição de alvenaria de fundação de tijolos maciços inclusive escavações necessárias</v>
          </cell>
          <cell r="C55" t="str">
            <v>M3</v>
          </cell>
          <cell r="D55">
            <v>67.934200000000004</v>
          </cell>
        </row>
        <row r="56">
          <cell r="A56" t="str">
            <v>001.01.00960</v>
          </cell>
          <cell r="B56" t="str">
            <v>Demolição de alvenaria de fundações de pedra</v>
          </cell>
          <cell r="C56" t="str">
            <v>M3</v>
          </cell>
          <cell r="D56">
            <v>34.262999999999998</v>
          </cell>
        </row>
        <row r="57">
          <cell r="A57" t="str">
            <v>001.01.00980</v>
          </cell>
          <cell r="B57" t="str">
            <v>Demolição de concreto simples em fundação</v>
          </cell>
          <cell r="C57" t="str">
            <v>M3</v>
          </cell>
          <cell r="D57">
            <v>58.915799999999997</v>
          </cell>
        </row>
        <row r="58">
          <cell r="A58" t="str">
            <v>001.01.01000</v>
          </cell>
          <cell r="B58" t="str">
            <v>Demolição de concreto armado em fundações</v>
          </cell>
          <cell r="C58" t="str">
            <v>M3</v>
          </cell>
          <cell r="D58">
            <v>150.42070000000001</v>
          </cell>
        </row>
        <row r="59">
          <cell r="A59" t="str">
            <v>001.01.01020</v>
          </cell>
          <cell r="B59" t="str">
            <v>Demolição de concreto simples acima do embasamento</v>
          </cell>
          <cell r="C59" t="str">
            <v>M3</v>
          </cell>
          <cell r="D59">
            <v>48.915999999999997</v>
          </cell>
        </row>
        <row r="60">
          <cell r="A60" t="str">
            <v>001.01.01040</v>
          </cell>
          <cell r="B60" t="str">
            <v>Demolição de concreto armado acima do embasamento</v>
          </cell>
          <cell r="C60" t="str">
            <v>M3</v>
          </cell>
          <cell r="D60">
            <v>135.1079</v>
          </cell>
        </row>
        <row r="61">
          <cell r="A61" t="str">
            <v>001.01.01042</v>
          </cell>
          <cell r="B61" t="str">
            <v>Rasgo em piso de concreto simples 7.00 x 7.00 cm para passagem de tubulação, utilizando máquina corta piso manual com disco diamantado</v>
          </cell>
          <cell r="C61" t="str">
            <v>ml</v>
          </cell>
          <cell r="D61">
            <v>3.4912999999999998</v>
          </cell>
        </row>
        <row r="62">
          <cell r="A62" t="str">
            <v>001.01.01045</v>
          </cell>
          <cell r="B62" t="str">
            <v>Rasgo em piso de concreto simples 10.00 x 7.00 cm para passagem de tubulação, utilizando máquina corta piso manual com disco diamantado</v>
          </cell>
          <cell r="C62" t="str">
            <v>ml</v>
          </cell>
          <cell r="D62">
            <v>4.4429999999999996</v>
          </cell>
        </row>
        <row r="63">
          <cell r="A63" t="str">
            <v>001.01.01050</v>
          </cell>
          <cell r="B63" t="str">
            <v>Rasgo em piso de concreto simples 15.00 x 7.00 cm para passagem de tubulação, utilizando máquina corta piso manual com disco diamantado</v>
          </cell>
          <cell r="C63" t="str">
            <v>ml</v>
          </cell>
          <cell r="D63">
            <v>6.3464999999999998</v>
          </cell>
        </row>
        <row r="64">
          <cell r="A64" t="str">
            <v>001.01.01060</v>
          </cell>
          <cell r="B64" t="str">
            <v>Demolição de assoalhos de tábuas incl.rodapés e cordões</v>
          </cell>
          <cell r="C64" t="str">
            <v>M2</v>
          </cell>
          <cell r="D64">
            <v>6.8522999999999996</v>
          </cell>
        </row>
        <row r="65">
          <cell r="A65" t="str">
            <v>001.01.01080</v>
          </cell>
          <cell r="B65" t="str">
            <v>Demolição de assoalhos de tábuas apenas das tábuas</v>
          </cell>
          <cell r="C65" t="str">
            <v>M2</v>
          </cell>
          <cell r="D65">
            <v>2.7408999999999999</v>
          </cell>
        </row>
        <row r="66">
          <cell r="A66" t="str">
            <v>001.01.01100</v>
          </cell>
          <cell r="B66" t="str">
            <v>Retirada de todo piso assoalho de tábuas inclusive vigamento de peróba</v>
          </cell>
          <cell r="C66" t="str">
            <v>M2</v>
          </cell>
          <cell r="D66">
            <v>11.176299999999999</v>
          </cell>
        </row>
        <row r="67">
          <cell r="A67" t="str">
            <v>001.01.01120</v>
          </cell>
          <cell r="B67" t="str">
            <v>Demolição de pisos de tacos madeira inclusive argamassa de assentamento</v>
          </cell>
          <cell r="C67" t="str">
            <v>M2</v>
          </cell>
          <cell r="D67">
            <v>8.3957999999999995</v>
          </cell>
        </row>
        <row r="68">
          <cell r="A68" t="str">
            <v>001.01.01140</v>
          </cell>
          <cell r="B68" t="str">
            <v>Retirada de pisos de tacos madeira inclusive argamassa de assentamento</v>
          </cell>
          <cell r="C68" t="str">
            <v>M2</v>
          </cell>
          <cell r="D68">
            <v>10.020200000000001</v>
          </cell>
        </row>
        <row r="69">
          <cell r="A69" t="str">
            <v>001.01.01160</v>
          </cell>
          <cell r="B69" t="str">
            <v>Demolição de rodapé de madeira</v>
          </cell>
          <cell r="C69" t="str">
            <v>ML</v>
          </cell>
          <cell r="D69">
            <v>0.30459999999999998</v>
          </cell>
        </row>
        <row r="70">
          <cell r="A70" t="str">
            <v>001.01.01180</v>
          </cell>
          <cell r="B70" t="str">
            <v>Retirada de rodapé de madeira</v>
          </cell>
          <cell r="C70" t="str">
            <v>ML</v>
          </cell>
          <cell r="D70">
            <v>0.48730000000000001</v>
          </cell>
        </row>
        <row r="71">
          <cell r="A71" t="str">
            <v>001.01.01200</v>
          </cell>
          <cell r="B71" t="str">
            <v>Demolição de pisos de ladrilhos em geral</v>
          </cell>
          <cell r="C71" t="str">
            <v>M2</v>
          </cell>
          <cell r="D71">
            <v>3.0438999999999998</v>
          </cell>
        </row>
        <row r="72">
          <cell r="A72" t="str">
            <v>001.01.01220</v>
          </cell>
          <cell r="B72" t="str">
            <v>Demolição de ladrilhos em geral sobre base ou lastro de concreto</v>
          </cell>
          <cell r="C72" t="str">
            <v>M2</v>
          </cell>
          <cell r="D72">
            <v>6.0877999999999997</v>
          </cell>
        </row>
        <row r="73">
          <cell r="A73" t="str">
            <v>001.01.01240</v>
          </cell>
          <cell r="B73" t="str">
            <v>Demolição de pisos de granilite ou cimentado</v>
          </cell>
          <cell r="C73" t="str">
            <v>M2</v>
          </cell>
          <cell r="D73">
            <v>1.1307</v>
          </cell>
        </row>
        <row r="74">
          <cell r="A74" t="str">
            <v>001.01.01260</v>
          </cell>
          <cell r="B74" t="str">
            <v>Retirada de pavimentação em paralelepípedo</v>
          </cell>
          <cell r="C74" t="str">
            <v>M2</v>
          </cell>
          <cell r="D74">
            <v>3.4788000000000001</v>
          </cell>
        </row>
        <row r="75">
          <cell r="A75" t="str">
            <v>001.01.01280</v>
          </cell>
          <cell r="B75" t="str">
            <v>Demolição de pavimentação asfáltica p/processo manual</v>
          </cell>
          <cell r="C75" t="str">
            <v>M2</v>
          </cell>
          <cell r="D75">
            <v>5.7104999999999997</v>
          </cell>
        </row>
        <row r="76">
          <cell r="A76" t="str">
            <v>001.01.01300</v>
          </cell>
          <cell r="B76" t="str">
            <v>Demolição de pisos cimentados sobre base ou lastro concreto</v>
          </cell>
          <cell r="C76" t="str">
            <v>M2</v>
          </cell>
          <cell r="D76">
            <v>5.6529999999999996</v>
          </cell>
        </row>
        <row r="77">
          <cell r="A77" t="str">
            <v>001.01.01320</v>
          </cell>
          <cell r="B77" t="str">
            <v>Demolição de lastro de concreto</v>
          </cell>
          <cell r="C77" t="str">
            <v>M2</v>
          </cell>
          <cell r="D77">
            <v>3.0438999999999998</v>
          </cell>
        </row>
        <row r="78">
          <cell r="A78" t="str">
            <v>001.01.01340</v>
          </cell>
          <cell r="B78" t="str">
            <v>Retirada de vidros inteiros</v>
          </cell>
          <cell r="C78" t="str">
            <v>M2</v>
          </cell>
          <cell r="D78">
            <v>2.3028</v>
          </cell>
        </row>
        <row r="79">
          <cell r="A79" t="str">
            <v>001.01.01360</v>
          </cell>
          <cell r="B79" t="str">
            <v>Retirada de esquadrias de madeira inclusive batente</v>
          </cell>
          <cell r="C79" t="str">
            <v>M2</v>
          </cell>
          <cell r="D79">
            <v>3.4788000000000001</v>
          </cell>
        </row>
        <row r="80">
          <cell r="A80" t="str">
            <v>001.01.01380</v>
          </cell>
          <cell r="B80" t="str">
            <v>Retirada de esquadrias metálicas</v>
          </cell>
          <cell r="C80" t="str">
            <v>M2</v>
          </cell>
          <cell r="D80">
            <v>4.5599999999999996</v>
          </cell>
        </row>
        <row r="81">
          <cell r="A81" t="str">
            <v>001.01.01400</v>
          </cell>
          <cell r="B81" t="str">
            <v>Retirada de fechaduras</v>
          </cell>
          <cell r="C81" t="str">
            <v>UN</v>
          </cell>
          <cell r="D81">
            <v>2.3028</v>
          </cell>
        </row>
        <row r="82">
          <cell r="A82" t="str">
            <v>001.01.01420</v>
          </cell>
          <cell r="B82" t="str">
            <v>Retirada de esquadria de madeira, somente as folhas</v>
          </cell>
          <cell r="C82" t="str">
            <v>M2</v>
          </cell>
          <cell r="D82">
            <v>1.5441</v>
          </cell>
        </row>
        <row r="83">
          <cell r="A83" t="str">
            <v>001.01.01440</v>
          </cell>
          <cell r="B83" t="str">
            <v>Retirada de aparelhos de louça ou ferro sanitário</v>
          </cell>
          <cell r="C83" t="str">
            <v>UN</v>
          </cell>
          <cell r="D83">
            <v>8.3524999999999991</v>
          </cell>
        </row>
        <row r="84">
          <cell r="A84" t="str">
            <v>001.01.01460</v>
          </cell>
          <cell r="B84" t="str">
            <v>Retirada de caixa dágua pré fabricada</v>
          </cell>
          <cell r="C84" t="str">
            <v>UN</v>
          </cell>
          <cell r="D84">
            <v>13.9208</v>
          </cell>
        </row>
        <row r="85">
          <cell r="A85" t="str">
            <v>001.01.01480</v>
          </cell>
          <cell r="B85" t="str">
            <v>Demolição de tubulação de ferro galvanizado até 2 pol</v>
          </cell>
          <cell r="C85" t="str">
            <v>ML</v>
          </cell>
          <cell r="D85">
            <v>1.6705000000000001</v>
          </cell>
        </row>
        <row r="86">
          <cell r="A86" t="str">
            <v>001.01.01500</v>
          </cell>
          <cell r="B86" t="str">
            <v>Demolição de tubulação de ferro galvanizado acima de 2 pol</v>
          </cell>
          <cell r="C86" t="str">
            <v>ML</v>
          </cell>
          <cell r="D86">
            <v>2.7841999999999998</v>
          </cell>
        </row>
        <row r="87">
          <cell r="A87" t="str">
            <v>001.01.01520</v>
          </cell>
          <cell r="B87" t="str">
            <v>Retirada de tubo de ferro galvanizado até 2 pol</v>
          </cell>
          <cell r="C87" t="str">
            <v>ML</v>
          </cell>
          <cell r="D87">
            <v>2.7841999999999998</v>
          </cell>
        </row>
        <row r="88">
          <cell r="A88" t="str">
            <v>001.01.01540</v>
          </cell>
          <cell r="B88" t="str">
            <v>Retirada de tubo de ferro galvanizado acima de 2 pol</v>
          </cell>
          <cell r="C88" t="str">
            <v>ML</v>
          </cell>
          <cell r="D88">
            <v>3.3410000000000002</v>
          </cell>
        </row>
        <row r="89">
          <cell r="A89" t="str">
            <v>001.01.01560</v>
          </cell>
          <cell r="B89" t="str">
            <v>Demolição de tubo de f.f.ate 3 pol</v>
          </cell>
          <cell r="C89" t="str">
            <v>ML</v>
          </cell>
          <cell r="D89">
            <v>1.6705000000000001</v>
          </cell>
        </row>
        <row r="90">
          <cell r="A90" t="str">
            <v>001.01.01580</v>
          </cell>
          <cell r="B90" t="str">
            <v>Demolição de tubo de f.f.acima 3 pol</v>
          </cell>
          <cell r="C90" t="str">
            <v>ML</v>
          </cell>
          <cell r="D90">
            <v>2.7841999999999998</v>
          </cell>
        </row>
        <row r="91">
          <cell r="A91" t="str">
            <v>001.01.01600</v>
          </cell>
          <cell r="B91" t="str">
            <v>Retirada de tubo de f.f.ate 3 pol</v>
          </cell>
          <cell r="C91" t="str">
            <v>ML</v>
          </cell>
          <cell r="D91">
            <v>2.7841999999999998</v>
          </cell>
        </row>
        <row r="92">
          <cell r="A92" t="str">
            <v>001.01.01620</v>
          </cell>
          <cell r="B92" t="str">
            <v>Retirada de tubo de f.f.acima de 3 pol</v>
          </cell>
          <cell r="C92" t="str">
            <v>ML</v>
          </cell>
          <cell r="D92">
            <v>3.3410000000000002</v>
          </cell>
        </row>
        <row r="93">
          <cell r="A93" t="str">
            <v>001.01.01640</v>
          </cell>
          <cell r="B93" t="str">
            <v>Demolição de tubo de barro ou c.a.ate 3 pol</v>
          </cell>
          <cell r="C93" t="str">
            <v>ML</v>
          </cell>
          <cell r="D93">
            <v>1.1136999999999999</v>
          </cell>
        </row>
        <row r="94">
          <cell r="A94" t="str">
            <v>001.01.01660</v>
          </cell>
          <cell r="B94" t="str">
            <v>Demolição de tubo de barro ou c.a.acima de 3 pol</v>
          </cell>
          <cell r="C94" t="str">
            <v>ML</v>
          </cell>
          <cell r="D94">
            <v>1.6705000000000001</v>
          </cell>
        </row>
        <row r="95">
          <cell r="A95" t="str">
            <v>001.01.01680</v>
          </cell>
          <cell r="B95" t="str">
            <v>Retirada de tubos de barro ou cimento amianto até 3 pol</v>
          </cell>
          <cell r="C95" t="str">
            <v>ML</v>
          </cell>
          <cell r="D95">
            <v>3.3410000000000002</v>
          </cell>
        </row>
        <row r="96">
          <cell r="A96" t="str">
            <v>001.01.01700</v>
          </cell>
          <cell r="B96" t="str">
            <v>Retirada de tubos de barro ou cimento amianto acima de 3 pol</v>
          </cell>
          <cell r="C96" t="str">
            <v>ML</v>
          </cell>
          <cell r="D96">
            <v>3.8978000000000002</v>
          </cell>
        </row>
        <row r="97">
          <cell r="A97" t="str">
            <v>001.01.01720</v>
          </cell>
          <cell r="B97" t="str">
            <v>Retirada de registro ate 2 pol</v>
          </cell>
          <cell r="C97" t="str">
            <v>UN</v>
          </cell>
          <cell r="D97">
            <v>6.1250999999999998</v>
          </cell>
        </row>
        <row r="98">
          <cell r="A98" t="str">
            <v>001.01.01740</v>
          </cell>
          <cell r="B98" t="str">
            <v>Retirada de calhas e condutores</v>
          </cell>
          <cell r="C98" t="str">
            <v>ML</v>
          </cell>
          <cell r="D98">
            <v>1.2209000000000001</v>
          </cell>
        </row>
        <row r="99">
          <cell r="A99" t="str">
            <v>001.01.01760</v>
          </cell>
          <cell r="B99" t="str">
            <v>Execução de desentupimento de esgoto</v>
          </cell>
          <cell r="C99" t="str">
            <v>ML</v>
          </cell>
          <cell r="D99">
            <v>2.0348000000000002</v>
          </cell>
        </row>
        <row r="100">
          <cell r="A100" t="str">
            <v>001.01.01780</v>
          </cell>
          <cell r="B100" t="str">
            <v>Retirada de caixa de descarga</v>
          </cell>
          <cell r="C100" t="str">
            <v>UN</v>
          </cell>
          <cell r="D100">
            <v>5.3921999999999999</v>
          </cell>
        </row>
        <row r="101">
          <cell r="A101" t="str">
            <v>001.01.01800</v>
          </cell>
          <cell r="B101" t="str">
            <v>Retirada de bancadas, balcões ou pias (aço,granilite,ardósia,etc)</v>
          </cell>
          <cell r="C101" t="str">
            <v>M2</v>
          </cell>
          <cell r="D101">
            <v>9.2216000000000005</v>
          </cell>
        </row>
        <row r="102">
          <cell r="A102" t="str">
            <v>001.01.01820</v>
          </cell>
          <cell r="B102" t="str">
            <v>Demolição de quadro de luz e força</v>
          </cell>
          <cell r="C102" t="str">
            <v>UN</v>
          </cell>
          <cell r="D102">
            <v>13.9208</v>
          </cell>
        </row>
        <row r="103">
          <cell r="A103" t="str">
            <v>001.01.01840</v>
          </cell>
          <cell r="B103" t="str">
            <v>Retirada de quadro de luz e força</v>
          </cell>
          <cell r="C103" t="str">
            <v>UN</v>
          </cell>
          <cell r="D103">
            <v>19.489100000000001</v>
          </cell>
        </row>
        <row r="104">
          <cell r="A104" t="str">
            <v>001.01.01860</v>
          </cell>
          <cell r="B104" t="str">
            <v>Retirada de aparelhos incandecentes</v>
          </cell>
          <cell r="C104" t="str">
            <v>UN</v>
          </cell>
          <cell r="D104">
            <v>0.55679999999999996</v>
          </cell>
        </row>
        <row r="105">
          <cell r="A105" t="str">
            <v>001.01.01880</v>
          </cell>
          <cell r="B105" t="str">
            <v>Retirada de aparelhos fluorescentes</v>
          </cell>
          <cell r="C105" t="str">
            <v>UN</v>
          </cell>
          <cell r="D105">
            <v>2.2273000000000001</v>
          </cell>
        </row>
        <row r="106">
          <cell r="A106" t="str">
            <v>001.01.01900</v>
          </cell>
          <cell r="B106" t="str">
            <v>Demolição de tubulação elétrica ate 2.00 pol</v>
          </cell>
          <cell r="C106" t="str">
            <v>ML</v>
          </cell>
          <cell r="D106">
            <v>1.6705000000000001</v>
          </cell>
        </row>
        <row r="107">
          <cell r="A107" t="str">
            <v>001.01.01920</v>
          </cell>
          <cell r="B107" t="str">
            <v>Demolição de tubulação elétrica acima de 2.00 pol</v>
          </cell>
          <cell r="C107" t="str">
            <v>ML</v>
          </cell>
          <cell r="D107">
            <v>2.7841999999999998</v>
          </cell>
        </row>
        <row r="108">
          <cell r="A108" t="str">
            <v>001.01.01940</v>
          </cell>
          <cell r="B108" t="str">
            <v>Retirada de fiação (até cabo n.2 awg)</v>
          </cell>
          <cell r="C108" t="str">
            <v>ML</v>
          </cell>
          <cell r="D108">
            <v>0.1114</v>
          </cell>
        </row>
        <row r="109">
          <cell r="A109" t="str">
            <v>001.01.01960</v>
          </cell>
          <cell r="B109" t="str">
            <v>Retirada de fiação (do cabo 1/0 ate 4/0 awg)</v>
          </cell>
          <cell r="C109" t="str">
            <v>ML</v>
          </cell>
          <cell r="D109">
            <v>0.22270000000000001</v>
          </cell>
        </row>
        <row r="110">
          <cell r="A110" t="str">
            <v>001.01.01980</v>
          </cell>
          <cell r="B110" t="str">
            <v>Retirada de interruptores, tomadas, campainhas, etc. (inclusive, condutores e caixas)</v>
          </cell>
          <cell r="C110" t="str">
            <v>UN</v>
          </cell>
          <cell r="D110">
            <v>0.1114</v>
          </cell>
        </row>
        <row r="111">
          <cell r="A111" t="str">
            <v>001.01.02000</v>
          </cell>
          <cell r="B111" t="str">
            <v>Retirada de postes de madeira ou concreto ate 11.00 m</v>
          </cell>
          <cell r="C111" t="str">
            <v>UN</v>
          </cell>
          <cell r="D111">
            <v>17.455300000000001</v>
          </cell>
        </row>
        <row r="112">
          <cell r="A112" t="str">
            <v>001.01.02020</v>
          </cell>
          <cell r="B112" t="str">
            <v>Retirada de arruelas</v>
          </cell>
          <cell r="C112" t="str">
            <v>UN</v>
          </cell>
          <cell r="D112">
            <v>0.1114</v>
          </cell>
        </row>
        <row r="113">
          <cell r="A113" t="str">
            <v>001.01.02040</v>
          </cell>
          <cell r="B113" t="str">
            <v>Retirada de cruzeta de madeira</v>
          </cell>
          <cell r="C113" t="str">
            <v>UN</v>
          </cell>
          <cell r="D113">
            <v>0.27839999999999998</v>
          </cell>
        </row>
        <row r="114">
          <cell r="A114" t="str">
            <v>001.01.02060</v>
          </cell>
          <cell r="B114" t="str">
            <v>Retirada de isoladores</v>
          </cell>
          <cell r="C114" t="str">
            <v>UN</v>
          </cell>
          <cell r="D114">
            <v>0.55679999999999996</v>
          </cell>
        </row>
        <row r="115">
          <cell r="A115" t="str">
            <v>001.01.02080</v>
          </cell>
          <cell r="B115" t="str">
            <v>Retirada de mão francesa</v>
          </cell>
          <cell r="C115" t="str">
            <v>UN</v>
          </cell>
          <cell r="D115">
            <v>0.55679999999999996</v>
          </cell>
        </row>
        <row r="116">
          <cell r="A116" t="str">
            <v>001.01.02100</v>
          </cell>
          <cell r="B116" t="str">
            <v>Retirada de parafuso máquina ou francês</v>
          </cell>
          <cell r="C116" t="str">
            <v>UN</v>
          </cell>
          <cell r="D116">
            <v>0.55679999999999996</v>
          </cell>
        </row>
        <row r="117">
          <cell r="A117" t="str">
            <v>001.01.02120</v>
          </cell>
          <cell r="B117" t="str">
            <v>Retirada de pino p/isolador de 15 kv</v>
          </cell>
          <cell r="C117" t="str">
            <v>UN</v>
          </cell>
          <cell r="D117">
            <v>0.83520000000000005</v>
          </cell>
        </row>
        <row r="118">
          <cell r="A118" t="str">
            <v>001.01.02140</v>
          </cell>
          <cell r="B118" t="str">
            <v>Retirada de disjuntor monofásico, bifásico ou trifásico de 15 a até 200 a</v>
          </cell>
          <cell r="C118" t="str">
            <v>UN</v>
          </cell>
          <cell r="D118">
            <v>1.0174000000000001</v>
          </cell>
        </row>
        <row r="119">
          <cell r="A119" t="str">
            <v>001.01.02160</v>
          </cell>
          <cell r="B119" t="str">
            <v>Retirada de chave trifásica com fusíveis de 30a até 200a</v>
          </cell>
          <cell r="C119" t="str">
            <v>UN</v>
          </cell>
          <cell r="D119">
            <v>3.0522</v>
          </cell>
        </row>
        <row r="120">
          <cell r="A120" t="str">
            <v>001.01.02180</v>
          </cell>
          <cell r="B120" t="str">
            <v>Retirada de ventilador de teto completo</v>
          </cell>
          <cell r="C120" t="str">
            <v>UN</v>
          </cell>
          <cell r="D120">
            <v>1.526</v>
          </cell>
        </row>
        <row r="121">
          <cell r="A121" t="str">
            <v>001.01.02200</v>
          </cell>
          <cell r="B121" t="str">
            <v>Retirada de refletor com lâmpada</v>
          </cell>
          <cell r="C121" t="str">
            <v>UN</v>
          </cell>
          <cell r="D121">
            <v>1.526</v>
          </cell>
        </row>
        <row r="122">
          <cell r="A122" t="str">
            <v>001.01.02220</v>
          </cell>
          <cell r="B122" t="str">
            <v>Remanejamento de fancoils</v>
          </cell>
          <cell r="C122" t="str">
            <v>UN</v>
          </cell>
          <cell r="D122">
            <v>80.161600000000007</v>
          </cell>
        </row>
        <row r="123">
          <cell r="A123" t="str">
            <v>001.01.02240</v>
          </cell>
          <cell r="B123" t="str">
            <v>Retirada c/ remoção de transformador de at/bt-15 kv 75 a 150 kva</v>
          </cell>
          <cell r="C123" t="str">
            <v>UN</v>
          </cell>
          <cell r="D123">
            <v>199.11799999999999</v>
          </cell>
        </row>
        <row r="124">
          <cell r="A124" t="str">
            <v>001.01.02260</v>
          </cell>
          <cell r="B124" t="str">
            <v>Retirada com remoção de grupo motor-gerador de 60 a 250 kva</v>
          </cell>
          <cell r="C124" t="str">
            <v>UN</v>
          </cell>
          <cell r="D124">
            <v>199.11799999999999</v>
          </cell>
        </row>
        <row r="125">
          <cell r="A125" t="str">
            <v>001.01.02280</v>
          </cell>
          <cell r="B125" t="str">
            <v>Remoção de pintura a cal</v>
          </cell>
          <cell r="C125" t="str">
            <v>M2</v>
          </cell>
          <cell r="D125">
            <v>0.81220000000000003</v>
          </cell>
        </row>
        <row r="126">
          <cell r="A126" t="str">
            <v>001.01.02300</v>
          </cell>
          <cell r="B126" t="str">
            <v>Remoção de pintura a gesso cola ou base de látex (pva)</v>
          </cell>
          <cell r="C126" t="str">
            <v>M2</v>
          </cell>
          <cell r="D126">
            <v>1.0829</v>
          </cell>
        </row>
        <row r="127">
          <cell r="A127" t="str">
            <v>001.01.02320</v>
          </cell>
          <cell r="B127" t="str">
            <v>Remoção de pintura a óleo esmalte verniz ou grafite</v>
          </cell>
          <cell r="C127" t="str">
            <v>M2</v>
          </cell>
          <cell r="D127">
            <v>2.0588000000000002</v>
          </cell>
        </row>
        <row r="128">
          <cell r="A128" t="str">
            <v>001.01.02340</v>
          </cell>
          <cell r="B128" t="str">
            <v>Raspagem e lixamento de pintura a óleo esmalte verniz ou grafite</v>
          </cell>
          <cell r="C128" t="str">
            <v>M2</v>
          </cell>
          <cell r="D128">
            <v>1.5441</v>
          </cell>
        </row>
        <row r="129">
          <cell r="A129" t="str">
            <v>001.02</v>
          </cell>
          <cell r="B129" t="str">
            <v>SERVIÇOS PRELIMINARES</v>
          </cell>
          <cell r="D129">
            <v>3235.6857</v>
          </cell>
        </row>
        <row r="130">
          <cell r="A130" t="str">
            <v>001.02.00020</v>
          </cell>
          <cell r="B130" t="str">
            <v>Execução de Corte e destocamento inclusive remoção de árvore de pequeno porte com diâmetro até 15 cm</v>
          </cell>
          <cell r="C130" t="str">
            <v>un</v>
          </cell>
          <cell r="D130">
            <v>19.833600000000001</v>
          </cell>
        </row>
        <row r="131">
          <cell r="A131" t="str">
            <v>001.02.00040</v>
          </cell>
          <cell r="B131" t="str">
            <v>Execução de Corte e destocamento inclusive remoção de árvore de médio porte com diâmetro até 25 cm</v>
          </cell>
          <cell r="C131" t="str">
            <v>UN</v>
          </cell>
          <cell r="D131">
            <v>25.9434</v>
          </cell>
        </row>
        <row r="132">
          <cell r="A132" t="str">
            <v>001.02.00060</v>
          </cell>
          <cell r="B132" t="str">
            <v>Execução de Corte e destocamento de árvore de grande porte com diâmetro médio de 50 cm</v>
          </cell>
          <cell r="C132" t="str">
            <v>un</v>
          </cell>
          <cell r="D132">
            <v>115.05800000000001</v>
          </cell>
        </row>
        <row r="133">
          <cell r="A133" t="str">
            <v>001.02.00080</v>
          </cell>
          <cell r="B133" t="str">
            <v>Execução de Roçado em capoeirão c/empilhamento e queima de resíduos</v>
          </cell>
          <cell r="C133" t="str">
            <v>M2</v>
          </cell>
          <cell r="D133">
            <v>0.27450000000000002</v>
          </cell>
        </row>
        <row r="134">
          <cell r="A134" t="str">
            <v>001.02.00100</v>
          </cell>
          <cell r="B134" t="str">
            <v>Execução de Capinação de terreno inclusive retirada (bota fora)</v>
          </cell>
          <cell r="C134" t="str">
            <v>M2</v>
          </cell>
          <cell r="D134">
            <v>0.38069999999999998</v>
          </cell>
        </row>
        <row r="135">
          <cell r="A135" t="str">
            <v>001.02.00120</v>
          </cell>
          <cell r="B135" t="str">
            <v>Execução de Limpeza do terreno c/ retirada dos entulhos e queima dos mesmos</v>
          </cell>
          <cell r="C135" t="str">
            <v>M2</v>
          </cell>
          <cell r="D135">
            <v>0.30459999999999998</v>
          </cell>
        </row>
        <row r="136">
          <cell r="A136" t="str">
            <v>001.02.00160</v>
          </cell>
          <cell r="B136" t="str">
            <v>Fornecimento e Instalação de Tapume em chapa de madeira compensada 6.00 mm de espessura</v>
          </cell>
          <cell r="C136" t="str">
            <v>m2</v>
          </cell>
          <cell r="D136">
            <v>17.754799999999999</v>
          </cell>
        </row>
        <row r="137">
          <cell r="A137" t="str">
            <v>001.02.00180</v>
          </cell>
          <cell r="B137" t="str">
            <v>Fornecimento e Instalação de Tapume em Chapa Metálica e Fixado em Pilar de Madeira, com Parafusos Auto-Atarrachante,conf. det. SINFRA ( 8 Reaproveitamentos)</v>
          </cell>
          <cell r="C137" t="str">
            <v>ml</v>
          </cell>
          <cell r="D137">
            <v>20.6296</v>
          </cell>
        </row>
        <row r="138">
          <cell r="A138" t="str">
            <v>001.02.00200</v>
          </cell>
          <cell r="B138" t="str">
            <v>Execução de barracão de obra para alojamento</v>
          </cell>
          <cell r="C138" t="str">
            <v>m2</v>
          </cell>
          <cell r="D138">
            <v>65.298699999999997</v>
          </cell>
        </row>
        <row r="139">
          <cell r="A139" t="str">
            <v>001.02.00220</v>
          </cell>
          <cell r="B139" t="str">
            <v>Execução de barracão de obra para depósito ou refeitório</v>
          </cell>
          <cell r="C139" t="str">
            <v>m2</v>
          </cell>
          <cell r="D139">
            <v>62.970100000000002</v>
          </cell>
        </row>
        <row r="140">
          <cell r="A140" t="str">
            <v>001.02.00310</v>
          </cell>
          <cell r="B140" t="str">
            <v>Instalações Provisórias em Estrutura Metálica Tipo Conteiner (Almoxarifado, Depósito, Escritório, Ferramentaria, etc.) dim. 1.50x1.80x3.00 mts</v>
          </cell>
          <cell r="C140" t="str">
            <v>mês</v>
          </cell>
          <cell r="D140">
            <v>180</v>
          </cell>
        </row>
        <row r="141">
          <cell r="A141" t="str">
            <v>001.02.00320</v>
          </cell>
          <cell r="B141" t="str">
            <v>Execução de instalação provisória de água e esgoto</v>
          </cell>
          <cell r="C141" t="str">
            <v>UN</v>
          </cell>
          <cell r="D141">
            <v>769.67160000000001</v>
          </cell>
        </row>
        <row r="142">
          <cell r="A142" t="str">
            <v>001.02.00340</v>
          </cell>
          <cell r="B142" t="str">
            <v>Execução de instalação provisória de luz e força</v>
          </cell>
          <cell r="C142" t="str">
            <v>UN</v>
          </cell>
          <cell r="D142">
            <v>866.22799999999995</v>
          </cell>
        </row>
        <row r="143">
          <cell r="A143" t="str">
            <v>001.02.00380</v>
          </cell>
          <cell r="B143" t="str">
            <v>Fornecimento e instalação de placa de obra,de 5,00x3,00m,conforme detalhe da seet</v>
          </cell>
          <cell r="C143" t="str">
            <v>UN</v>
          </cell>
          <cell r="D143">
            <v>1009.9981</v>
          </cell>
        </row>
        <row r="144">
          <cell r="A144" t="str">
            <v>001.02.00400</v>
          </cell>
          <cell r="B144" t="str">
            <v>Fornecimento e instalação de placa de obra</v>
          </cell>
          <cell r="C144" t="str">
            <v>M2</v>
          </cell>
          <cell r="D144">
            <v>73.5017</v>
          </cell>
        </row>
        <row r="145">
          <cell r="A145" t="str">
            <v>001.02.00420</v>
          </cell>
          <cell r="B145" t="str">
            <v>Execução de locação da obra c/aparelhos topográficos p/medição considerar as faces externas das paredes</v>
          </cell>
          <cell r="C145" t="str">
            <v>M2</v>
          </cell>
          <cell r="D145">
            <v>1.2089000000000001</v>
          </cell>
        </row>
        <row r="146">
          <cell r="A146" t="str">
            <v>001.02.00440</v>
          </cell>
          <cell r="B146" t="str">
            <v>Execução de locação da obra c/tábuas corridas p/medição considerar as faces externas das paredes</v>
          </cell>
          <cell r="C146" t="str">
            <v>M2</v>
          </cell>
          <cell r="D146">
            <v>2.7069999999999999</v>
          </cell>
        </row>
        <row r="147">
          <cell r="A147" t="str">
            <v>001.02.00460</v>
          </cell>
          <cell r="B147" t="str">
            <v>Locação de linhas estaqueadas de 20 em 20 m para construção de muro, sem nivelamento</v>
          </cell>
          <cell r="C147" t="str">
            <v>ml</v>
          </cell>
          <cell r="D147">
            <v>1.5085999999999999</v>
          </cell>
        </row>
        <row r="148">
          <cell r="A148" t="str">
            <v>001.02.00480</v>
          </cell>
          <cell r="B148" t="str">
            <v>Locação de linhas estaqueadas de 20 em 20 m para construção de muro, com nivelamento</v>
          </cell>
          <cell r="C148" t="str">
            <v>ml</v>
          </cell>
          <cell r="D148">
            <v>2.4138000000000002</v>
          </cell>
        </row>
        <row r="149">
          <cell r="A149" t="str">
            <v>001.03</v>
          </cell>
          <cell r="B149" t="str">
            <v>MOVIMENTO DE TERRA</v>
          </cell>
          <cell r="D149">
            <v>268.12540000000001</v>
          </cell>
        </row>
        <row r="150">
          <cell r="A150" t="str">
            <v>001.03.00020</v>
          </cell>
          <cell r="B150" t="str">
            <v>Escavação manual de vala profund. até 2 mts em solo de 1ª categoria -   qualquer que seja o teor de umidade que apresente</v>
          </cell>
          <cell r="C150" t="str">
            <v>m3</v>
          </cell>
          <cell r="D150">
            <v>15.228</v>
          </cell>
        </row>
        <row r="151">
          <cell r="A151" t="str">
            <v>001.03.00030</v>
          </cell>
          <cell r="B151" t="str">
            <v>Escavação manual de vala profund. de 2 a 4 mts em solo de 1ª categoria -  qualquer que seja o teor de umidade que apresente</v>
          </cell>
          <cell r="C151" t="str">
            <v>m3</v>
          </cell>
          <cell r="D151">
            <v>17.131499999999999</v>
          </cell>
        </row>
        <row r="152">
          <cell r="A152" t="str">
            <v>001.03.00040</v>
          </cell>
          <cell r="B152" t="str">
            <v>Escavação manual em terra compacta ate 1,50m em material de primeira catergoria</v>
          </cell>
          <cell r="C152" t="str">
            <v>M3</v>
          </cell>
          <cell r="D152">
            <v>10.659599999999999</v>
          </cell>
        </row>
        <row r="153">
          <cell r="A153" t="str">
            <v>001.03.00060</v>
          </cell>
          <cell r="B153" t="str">
            <v>Escavação manual em terra compacta de 1,50 ate 4,00 m</v>
          </cell>
          <cell r="C153" t="str">
            <v>M3</v>
          </cell>
          <cell r="D153">
            <v>19.035</v>
          </cell>
        </row>
        <row r="154">
          <cell r="A154" t="str">
            <v>001.03.00080</v>
          </cell>
          <cell r="B154" t="str">
            <v>Escavação manual em terra dura ate 1,50m de profundidade</v>
          </cell>
          <cell r="C154" t="str">
            <v>M3</v>
          </cell>
          <cell r="D154">
            <v>13.7052</v>
          </cell>
        </row>
        <row r="155">
          <cell r="A155" t="str">
            <v>001.03.00100</v>
          </cell>
          <cell r="B155" t="str">
            <v>Escavação manual em terra dura de 1,50 a 4,00m de profundidade</v>
          </cell>
          <cell r="C155" t="str">
            <v>M3</v>
          </cell>
          <cell r="D155">
            <v>22.841999999999999</v>
          </cell>
        </row>
        <row r="156">
          <cell r="A156" t="str">
            <v>001.03.00110</v>
          </cell>
          <cell r="B156" t="str">
            <v>Reaterro manual de valas c/o proprio material escavado incl.serviços de apiloamento com masso de 30 kg</v>
          </cell>
          <cell r="C156" t="str">
            <v>m3</v>
          </cell>
          <cell r="D156">
            <v>7.4237000000000002</v>
          </cell>
        </row>
        <row r="157">
          <cell r="A157" t="str">
            <v>001.03.00120</v>
          </cell>
          <cell r="B157" t="str">
            <v>Reaterro manual de valas c/o proprio material escavado incl.serviços de apiloamento com masso de 30 kg a 60 kg</v>
          </cell>
          <cell r="C157" t="str">
            <v>m3</v>
          </cell>
          <cell r="D157">
            <v>8.1851000000000003</v>
          </cell>
        </row>
        <row r="158">
          <cell r="A158" t="str">
            <v>001.03.00130</v>
          </cell>
          <cell r="B158" t="str">
            <v>Reaterro Mecanizado de Vala Empregando Compactador  de Placa Vibratória Movido à Diesel VPY 1750</v>
          </cell>
          <cell r="C158" t="str">
            <v>m3</v>
          </cell>
          <cell r="D158">
            <v>1.2639</v>
          </cell>
        </row>
        <row r="159">
          <cell r="A159" t="str">
            <v>001.03.00140</v>
          </cell>
          <cell r="B159" t="str">
            <v>Aterro interno entre baldrames em camada de 20 cm, utilizando compactador mecânico (tipo sapo mecânico), incluindo transporte e espalhamento do material</v>
          </cell>
          <cell r="C159" t="str">
            <v>m3</v>
          </cell>
          <cell r="D159">
            <v>15.5708</v>
          </cell>
        </row>
        <row r="160">
          <cell r="A160" t="str">
            <v>001.03.00200</v>
          </cell>
          <cell r="B160" t="str">
            <v>Apiloamento de fundo de valas ou cavas com masso ate 30 kg</v>
          </cell>
          <cell r="C160" t="str">
            <v>M2</v>
          </cell>
          <cell r="D160">
            <v>4.3780999999999999</v>
          </cell>
        </row>
        <row r="161">
          <cell r="A161" t="str">
            <v>001.03.00220</v>
          </cell>
          <cell r="B161" t="str">
            <v>Apiloamento de fundo de valas ou cavas com masso de 30 a 60 kg</v>
          </cell>
          <cell r="C161" t="str">
            <v>M2</v>
          </cell>
          <cell r="D161">
            <v>6.4718999999999998</v>
          </cell>
        </row>
        <row r="162">
          <cell r="A162" t="str">
            <v>001.03.00240</v>
          </cell>
          <cell r="B162" t="str">
            <v>Espalhamento manual de terra descarregada</v>
          </cell>
          <cell r="C162" t="str">
            <v>m3</v>
          </cell>
          <cell r="D162">
            <v>1.5227999999999999</v>
          </cell>
        </row>
        <row r="163">
          <cell r="A163" t="str">
            <v>001.03.00280</v>
          </cell>
          <cell r="B163" t="str">
            <v>Aquisição de material para aterro (material de base ou subbase)</v>
          </cell>
          <cell r="C163" t="str">
            <v>m3</v>
          </cell>
          <cell r="D163">
            <v>7.03</v>
          </cell>
        </row>
        <row r="164">
          <cell r="A164" t="str">
            <v>001.03.00300</v>
          </cell>
          <cell r="B164" t="str">
            <v>Escavação manual a céu aberto para tubulões</v>
          </cell>
          <cell r="C164" t="str">
            <v>M3</v>
          </cell>
          <cell r="D164">
            <v>67.300799999999995</v>
          </cell>
        </row>
        <row r="165">
          <cell r="A165" t="str">
            <v>001.03.00310</v>
          </cell>
          <cell r="B165" t="str">
            <v>Escavação Mecanizada Com Perfuratriz com Diâmetro Médio de Perfuração de 80 cm</v>
          </cell>
          <cell r="C165" t="str">
            <v>ml</v>
          </cell>
          <cell r="D165">
            <v>8.5</v>
          </cell>
        </row>
        <row r="166">
          <cell r="A166" t="str">
            <v>001.03.00340</v>
          </cell>
          <cell r="B166" t="str">
            <v>Movimento de terra c/ corte e aterro compensado e c/ volume de corte excedente compensado manual em terreno mole</v>
          </cell>
          <cell r="C166" t="str">
            <v>M3</v>
          </cell>
          <cell r="D166">
            <v>9.5175000000000001</v>
          </cell>
        </row>
        <row r="167">
          <cell r="A167" t="str">
            <v>001.03.00360</v>
          </cell>
          <cell r="B167" t="str">
            <v>Movimento de terra c/ corte e aterro compensado e c/ volume de corte excedente compensado manual em terreno duro</v>
          </cell>
          <cell r="C167" t="str">
            <v>M3</v>
          </cell>
          <cell r="D167">
            <v>11.420999999999999</v>
          </cell>
        </row>
        <row r="168">
          <cell r="A168" t="str">
            <v>001.03.00380</v>
          </cell>
          <cell r="B168" t="str">
            <v>Movimento de terra c/ corte e aterro compensado e c/ volume de aterro por empréstimo volume compensado manual em terreno mole</v>
          </cell>
          <cell r="C168" t="str">
            <v>M3</v>
          </cell>
          <cell r="D168">
            <v>9.5175000000000001</v>
          </cell>
        </row>
        <row r="169">
          <cell r="A169" t="str">
            <v>001.03.00400</v>
          </cell>
          <cell r="B169" t="str">
            <v>Movimento de terra c/ corte e aterro compensado e c/ volume de aterro por empréstimo volume compensado manual em terreno duro</v>
          </cell>
          <cell r="C169" t="str">
            <v>M3</v>
          </cell>
          <cell r="D169">
            <v>11.420999999999999</v>
          </cell>
        </row>
        <row r="170">
          <cell r="A170" t="str">
            <v>001.04</v>
          </cell>
          <cell r="B170" t="str">
            <v>FUNDAÇÕES</v>
          </cell>
          <cell r="D170">
            <v>6408.5231000000003</v>
          </cell>
        </row>
        <row r="171">
          <cell r="A171" t="str">
            <v>001.04.00020</v>
          </cell>
          <cell r="B171" t="str">
            <v>Fornecimento, Lançamento e Aplicação de Lastro de Concreto c/ betoneira em fundações 1:5:10 c/167 kg cim/m3</v>
          </cell>
          <cell r="C171" t="str">
            <v>m3</v>
          </cell>
          <cell r="D171">
            <v>156.33449999999999</v>
          </cell>
        </row>
        <row r="172">
          <cell r="A172" t="str">
            <v>001.04.00105</v>
          </cell>
          <cell r="B172" t="str">
            <v>Fornecimento, confecção, transporte e aplicação de concreto 10 Mpa (241 kgcimento/m3),em fundações, virado na obra, composto por cimento portland CP 32 F, areia lavada tipo média a grossa, seixo rolado, e equipamentos.</v>
          </cell>
          <cell r="C172" t="str">
            <v>m3</v>
          </cell>
          <cell r="D172">
            <v>170.2595</v>
          </cell>
        </row>
        <row r="173">
          <cell r="A173" t="str">
            <v>001.04.00106</v>
          </cell>
          <cell r="B173" t="str">
            <v>Fornecimento, confecção, transporte e aplicação de concreto 13,5 Mpa (268 kgcimento/m3) em fundações, virado na obra, composto por cimento portland CP 32 F, areia lavada tipo média a grossa, seixo rolado, e equipamentos.</v>
          </cell>
          <cell r="C173" t="str">
            <v>m3</v>
          </cell>
          <cell r="D173">
            <v>177.58349999999999</v>
          </cell>
        </row>
        <row r="174">
          <cell r="A174" t="str">
            <v>001.04.00107</v>
          </cell>
          <cell r="B174" t="str">
            <v>Fornecimento, confecção, transporte e aplicação de concreto 15 Mpa (280 kgcimento/m3),em fundações, virado na obra, composto por cimento portland CP 32 F, areia lavada tipo média a grossa, seixo rolado, e equipamentos.</v>
          </cell>
          <cell r="C174" t="str">
            <v>m3</v>
          </cell>
          <cell r="D174">
            <v>174.21950000000001</v>
          </cell>
        </row>
        <row r="175">
          <cell r="A175" t="str">
            <v>001.04.00108</v>
          </cell>
          <cell r="B175" t="str">
            <v>Fornecimento, confecção, transporte e aplicação de concreto 18 Mpa (305 kgcimento/m3) em fundações, virado na obra, composto por cimento portland CP 32 F, areia lavada tipo média a grossa, seixo rolado, e equipamentos.</v>
          </cell>
          <cell r="C175" t="str">
            <v>m3</v>
          </cell>
          <cell r="D175">
            <v>187.62350000000001</v>
          </cell>
        </row>
        <row r="176">
          <cell r="A176" t="str">
            <v>001.04.00109</v>
          </cell>
          <cell r="B176" t="str">
            <v>Fornecimento, confecção, transporte e aplicação de concreto 20 Mpa (322 kgcimento/m3) em fundações, virado na obra, composto por cimento portland CP 32 F, areia lavada tipo média a grossa, seixo rolado, e equipamentos.</v>
          </cell>
          <cell r="C176" t="str">
            <v>m3</v>
          </cell>
          <cell r="D176">
            <v>201.55289999999999</v>
          </cell>
        </row>
        <row r="177">
          <cell r="A177" t="str">
            <v>001.04.00110</v>
          </cell>
          <cell r="B177" t="str">
            <v>Fornecimento, confecção, transporte e aplicação de concreto 21 Mpa (331 kgcimento/m3) em fundações, virado na obra, composto por cimento portland CP 32 F, areia lavada tipo média a grossa, seixo rolado, e equipamentos.</v>
          </cell>
          <cell r="C177" t="str">
            <v>m3</v>
          </cell>
          <cell r="D177">
            <v>188.06649999999999</v>
          </cell>
        </row>
        <row r="178">
          <cell r="A178" t="str">
            <v>001.04.00111</v>
          </cell>
          <cell r="B178" t="str">
            <v>Fornecimento, confecção, transporte e aplicação de concreto 25 Mpa (367 kgcimento/m3) em fundações, virado na obra, composto por cimento portland CP 32 F, areia lavada tipo média a grossa, seixo rolado, e equipamentos.</v>
          </cell>
          <cell r="C178" t="str">
            <v>m3</v>
          </cell>
          <cell r="D178">
            <v>197.83949999999999</v>
          </cell>
        </row>
        <row r="179">
          <cell r="A179" t="str">
            <v>001.04.00205</v>
          </cell>
          <cell r="B179" t="str">
            <v>Fornecimento, confecção, transporte e aplicação de concreto 10 Mpa (241 kgcimento/m3),em fundações, virado na obra, composto por cimento portland CP 32 F, areia lavada tipo média a grossa, pedra granitica britada, e equipamentos.</v>
          </cell>
          <cell r="C179" t="str">
            <v>m3</v>
          </cell>
          <cell r="D179">
            <v>179.58090000000001</v>
          </cell>
        </row>
        <row r="180">
          <cell r="A180" t="str">
            <v>001.04.00206</v>
          </cell>
          <cell r="B180" t="str">
            <v>Fornecimento, confecção, transporte e aplicação de concreto 13,5 Mpa (268 kgcimento/m3) em fundações, virado na obra, composto por cimento portland CP 32 F, areia lavada tipo média a grossa, pedra granitica britada, e equipamentos.</v>
          </cell>
          <cell r="C180" t="str">
            <v>m3</v>
          </cell>
          <cell r="D180">
            <v>186.9049</v>
          </cell>
        </row>
        <row r="181">
          <cell r="A181" t="str">
            <v>001.04.00207</v>
          </cell>
          <cell r="B181" t="str">
            <v>Fornecimento, confecção, transporte e aplicação de concreto 15 Mpa (280 kgcimento/m3),em fundações, virado na obra, composto por cimento portland CP 32 F, areia lavada tipo média a grossa, pedra granitica britada, e equipamentos.</v>
          </cell>
          <cell r="C181" t="str">
            <v>m3</v>
          </cell>
          <cell r="D181">
            <v>190.1549</v>
          </cell>
        </row>
        <row r="182">
          <cell r="A182" t="str">
            <v>001.04.00208</v>
          </cell>
          <cell r="B182" t="str">
            <v>Fornecimento, confecção, transporte e aplicação de concreto 18 Mpa (305 kgcimento/m3) em fundações, virado na obra, composto por cimento portland CP 32 F, areia lavada tipo média a grossa, pedra granitica britada, e equipamentos.</v>
          </cell>
          <cell r="C182" t="str">
            <v>m3</v>
          </cell>
          <cell r="D182">
            <v>196.94489999999999</v>
          </cell>
        </row>
        <row r="183">
          <cell r="A183" t="str">
            <v>001.04.00209</v>
          </cell>
          <cell r="B183" t="str">
            <v>Fornecimento, confecção, transporte e aplicação de concreto 20 Mpa (322 kgcimento/m3) em fundações, virado na obra, composto por cimento portland CP 32 F, areia lavada tipo média a grossa, pedra granitica britada, e equipamentos.</v>
          </cell>
          <cell r="C183" t="str">
            <v>m3</v>
          </cell>
          <cell r="D183">
            <v>201.55289999999999</v>
          </cell>
        </row>
        <row r="184">
          <cell r="A184" t="str">
            <v>001.04.00210</v>
          </cell>
          <cell r="B184" t="str">
            <v>Fornecimento, confecção, transporte e aplicação de concreto 21 Mpa (331 kgcimento/m3) em fundações, virado na obra, composto por cimento portland CP 32 F, areia lavada tipo média a grossa, pedra granitica britada, e equipamentos.</v>
          </cell>
          <cell r="C184" t="str">
            <v>m3</v>
          </cell>
          <cell r="D184">
            <v>204.00190000000001</v>
          </cell>
        </row>
        <row r="185">
          <cell r="A185" t="str">
            <v>001.04.00211</v>
          </cell>
          <cell r="B185" t="str">
            <v>Fornecimento, confecção, transporte e aplicação de concreto 25 Mpa (367 kgcimento/m3) em fundações, virado na obra, composto por cimento portland CP 32 F, areia lavada tipo média a grossa, pedra granitica britada, e equipamentos.</v>
          </cell>
          <cell r="C185" t="str">
            <v>m3</v>
          </cell>
          <cell r="D185">
            <v>221.38890000000001</v>
          </cell>
        </row>
        <row r="186">
          <cell r="A186" t="str">
            <v>001.04.00220</v>
          </cell>
          <cell r="B186" t="str">
            <v>Fornecimento, Transporte, Lançamento e Aplicação de Concreto usinado em fundação Fck= 13,5 Mpa</v>
          </cell>
          <cell r="C186" t="str">
            <v>m3</v>
          </cell>
          <cell r="D186">
            <v>219.32470000000001</v>
          </cell>
        </row>
        <row r="187">
          <cell r="A187" t="str">
            <v>001.04.00240</v>
          </cell>
          <cell r="B187" t="str">
            <v>Fornecimento, Transporte, Lançamento e Aplicação de Concreto usinado em fundação, Fck=15 mpa</v>
          </cell>
          <cell r="C187" t="str">
            <v>m3</v>
          </cell>
          <cell r="D187">
            <v>230.87469999999999</v>
          </cell>
        </row>
        <row r="188">
          <cell r="A188" t="str">
            <v>001.04.00260</v>
          </cell>
          <cell r="B188" t="str">
            <v>Fornecimento, Transporte, Lançamento e Aplicação de Concreto usinado em fundação Fck= 18 Mpa</v>
          </cell>
          <cell r="C188" t="str">
            <v>m3</v>
          </cell>
          <cell r="D188">
            <v>236.12469999999999</v>
          </cell>
        </row>
        <row r="189">
          <cell r="A189" t="str">
            <v>001.04.00280</v>
          </cell>
          <cell r="B189" t="str">
            <v>Fornecimento, Transporte, Lançamento e Aplicação de Concreto usinado em fundação Fck= 20 mpa</v>
          </cell>
          <cell r="C189" t="str">
            <v>m3</v>
          </cell>
          <cell r="D189">
            <v>249.7747</v>
          </cell>
        </row>
        <row r="190">
          <cell r="A190" t="str">
            <v>001.04.00290</v>
          </cell>
          <cell r="B190" t="str">
            <v>Fornecimento, Transporte, Lançamento e Aplicação de Concreto usinado em fundação Fck= 25 mpa</v>
          </cell>
          <cell r="C190" t="str">
            <v>m3</v>
          </cell>
          <cell r="D190">
            <v>260.2747</v>
          </cell>
        </row>
        <row r="191">
          <cell r="A191" t="str">
            <v>001.04.00300</v>
          </cell>
          <cell r="B191" t="str">
            <v>Forma inclusive desforma comum de tábua para fundações sem reaproveitamento</v>
          </cell>
          <cell r="C191" t="str">
            <v>M2</v>
          </cell>
          <cell r="D191">
            <v>33.5563</v>
          </cell>
        </row>
        <row r="192">
          <cell r="A192" t="str">
            <v>001.04.00320</v>
          </cell>
          <cell r="B192" t="str">
            <v>Forma inclusive desforma comum de tábua para fundações c/ 01 reaproveitamento</v>
          </cell>
          <cell r="C192" t="str">
            <v>M2</v>
          </cell>
          <cell r="D192">
            <v>21.167300000000001</v>
          </cell>
        </row>
        <row r="193">
          <cell r="A193" t="str">
            <v>001.04.00340</v>
          </cell>
          <cell r="B193" t="str">
            <v>Forma inclusive desforma comum de tábua para fundações c/ 02 reaproveitamentos</v>
          </cell>
          <cell r="C193" t="str">
            <v>m2</v>
          </cell>
          <cell r="D193">
            <v>17.304300000000001</v>
          </cell>
        </row>
        <row r="194">
          <cell r="A194" t="str">
            <v>001.04.00360</v>
          </cell>
          <cell r="B194" t="str">
            <v>Forma inclusive desforma comum de tábua para fundações c/ 03 reaproveitamentos</v>
          </cell>
          <cell r="C194" t="str">
            <v>m2</v>
          </cell>
          <cell r="D194">
            <v>15.972799999999999</v>
          </cell>
        </row>
        <row r="195">
          <cell r="A195" t="str">
            <v>001.04.00365</v>
          </cell>
          <cell r="B195" t="str">
            <v>Forma inclusive desforma comum de tábua para fundações c/ 04 reaproveitamentos</v>
          </cell>
          <cell r="C195" t="str">
            <v>m2</v>
          </cell>
          <cell r="D195">
            <v>15.2928</v>
          </cell>
        </row>
        <row r="196">
          <cell r="A196" t="str">
            <v>001.04.00400</v>
          </cell>
          <cell r="B196" t="str">
            <v>Fornecimento e Aplicação de Aço CA 50</v>
          </cell>
          <cell r="C196" t="str">
            <v>KG</v>
          </cell>
          <cell r="D196">
            <v>4.6759000000000004</v>
          </cell>
        </row>
        <row r="197">
          <cell r="A197" t="str">
            <v>001.04.00420</v>
          </cell>
          <cell r="B197" t="str">
            <v>Fornecimento e Aplicação de Aço CA - 60</v>
          </cell>
          <cell r="C197" t="str">
            <v>KG</v>
          </cell>
          <cell r="D197">
            <v>5.2900999999999998</v>
          </cell>
        </row>
        <row r="198">
          <cell r="A198" t="str">
            <v>001.04.00440</v>
          </cell>
          <cell r="B198" t="str">
            <v>Concreto ciclópico com 30% de pedra de mão traço 1:4:8</v>
          </cell>
          <cell r="C198" t="str">
            <v>M3</v>
          </cell>
          <cell r="D198">
            <v>160.297</v>
          </cell>
        </row>
        <row r="199">
          <cell r="A199" t="str">
            <v>001.04.00460</v>
          </cell>
          <cell r="B199" t="str">
            <v>Concreto ciclópico com 30% de pedra de mão traço 1:3:6</v>
          </cell>
          <cell r="C199" t="str">
            <v>M3</v>
          </cell>
          <cell r="D199">
            <v>169.07249999999999</v>
          </cell>
        </row>
        <row r="200">
          <cell r="A200" t="str">
            <v>001.04.00480</v>
          </cell>
          <cell r="B200" t="str">
            <v>Execução de Alvenaria de fundação e embasamento em tijolo maciço assente c/  o traço 1:4:12, cimento, cal e areia</v>
          </cell>
          <cell r="C200" t="str">
            <v>M3</v>
          </cell>
          <cell r="D200">
            <v>169.40549999999999</v>
          </cell>
        </row>
        <row r="201">
          <cell r="A201" t="str">
            <v>001.04.00500</v>
          </cell>
          <cell r="B201" t="str">
            <v>Execução de Alvenaria de fundação e embasamento em tijolo maciço assente c/ o traço 1:3, cimento e areia</v>
          </cell>
          <cell r="C201" t="str">
            <v>M3</v>
          </cell>
          <cell r="D201">
            <v>224.51480000000001</v>
          </cell>
        </row>
        <row r="202">
          <cell r="A202" t="str">
            <v>001.04.00520</v>
          </cell>
          <cell r="B202" t="str">
            <v>Execução de Alvenaria de fundação e embasamento em tijolo maciço assente c/ o traço 1:4 cimento e areia</v>
          </cell>
          <cell r="C202" t="str">
            <v>M3</v>
          </cell>
          <cell r="D202">
            <v>216.3278</v>
          </cell>
        </row>
        <row r="203">
          <cell r="A203" t="str">
            <v>001.04.00540</v>
          </cell>
          <cell r="B203" t="str">
            <v>Execução de Alvenaria de fundação e embasamento em tijolo maciço assente c/ o traço 1:5 cimento e areia</v>
          </cell>
          <cell r="C203" t="str">
            <v>M3</v>
          </cell>
          <cell r="D203">
            <v>211.26150000000001</v>
          </cell>
        </row>
        <row r="204">
          <cell r="A204" t="str">
            <v>001.04.00560</v>
          </cell>
          <cell r="B204" t="str">
            <v>Execução de Alvenaria de fundação e embasamento em tijolo maiciço assente c/ argamassa 1:3 c/adição de vedacit a 2 kg p/saco de cimento</v>
          </cell>
          <cell r="C204" t="str">
            <v>M3</v>
          </cell>
          <cell r="D204">
            <v>236.77549999999999</v>
          </cell>
        </row>
        <row r="205">
          <cell r="A205" t="str">
            <v>001.04.00580</v>
          </cell>
          <cell r="B205" t="str">
            <v>Execução de Alvenaria de tijolo comum em espelho p/ cinta de fundação (forma), assente c/ argamassa de cimento e areia 1:3</v>
          </cell>
          <cell r="C205" t="str">
            <v>M2</v>
          </cell>
          <cell r="D205">
            <v>15.642200000000001</v>
          </cell>
        </row>
        <row r="206">
          <cell r="A206" t="str">
            <v>001.04.00600</v>
          </cell>
          <cell r="B206" t="str">
            <v>Execução de Alvenaria de tijolo comum em espelho p/ cinta de fundação (forma), assente c/ argamassa de cimento e areia 1:4</v>
          </cell>
          <cell r="C206" t="str">
            <v>M2</v>
          </cell>
          <cell r="D206">
            <v>15.440200000000001</v>
          </cell>
        </row>
        <row r="207">
          <cell r="A207" t="str">
            <v>001.04.00620</v>
          </cell>
          <cell r="B207" t="str">
            <v>Confecção e lançamento de concreto em tubulão a céu aberto empregando concreto fck 150 mpa</v>
          </cell>
          <cell r="C207" t="str">
            <v>M3</v>
          </cell>
          <cell r="D207">
            <v>207.76410000000001</v>
          </cell>
        </row>
        <row r="208">
          <cell r="A208" t="str">
            <v>001.04.00640</v>
          </cell>
          <cell r="B208" t="str">
            <v>Confecção e lançamento de concreto em tubulão a céu aberto empregando concreto pré-misturado fck 15 mpa</v>
          </cell>
          <cell r="C208" t="str">
            <v>M3</v>
          </cell>
          <cell r="D208">
            <v>228.97120000000001</v>
          </cell>
        </row>
        <row r="209">
          <cell r="A209" t="str">
            <v>001.04.00660</v>
          </cell>
          <cell r="B209" t="str">
            <v>Execução de Broca de concreto armado no traço 1:3:6 até 4 m profundidade e c/ diâmetro 20 cm (escavação manual)</v>
          </cell>
          <cell r="C209" t="str">
            <v>ml</v>
          </cell>
          <cell r="D209">
            <v>15.726100000000001</v>
          </cell>
        </row>
        <row r="210">
          <cell r="A210" t="str">
            <v>001.04.00680</v>
          </cell>
          <cell r="B210" t="str">
            <v>Execução de Broca de concreto armado no traço 1:3:6 até 4 m profundidade e c/ diâmetro 25 cm (escavação manual)</v>
          </cell>
          <cell r="C210" t="str">
            <v>ml</v>
          </cell>
          <cell r="D210">
            <v>23.283100000000001</v>
          </cell>
        </row>
        <row r="211">
          <cell r="A211" t="str">
            <v>001.04.00700</v>
          </cell>
          <cell r="B211" t="str">
            <v>Execução de Broca de concreto armado no traço 1:3:6 até 4 m profundidade e c/ diâmetro 30 cm (escavação manual)</v>
          </cell>
          <cell r="C211" t="str">
            <v>ml</v>
          </cell>
          <cell r="D211">
            <v>32.720700000000001</v>
          </cell>
        </row>
        <row r="212">
          <cell r="A212" t="str">
            <v>001.04.00720</v>
          </cell>
          <cell r="B212" t="str">
            <v>Execução de Broca de concreto armado no traço 1:3:6 de 4 m até 6 m de profundidade e c/ diâmetro 25 cm (escavação manual)</v>
          </cell>
          <cell r="C212" t="str">
            <v>ml</v>
          </cell>
          <cell r="D212">
            <v>25.244</v>
          </cell>
        </row>
        <row r="213">
          <cell r="A213" t="str">
            <v>001.04.00740</v>
          </cell>
          <cell r="B213" t="str">
            <v>Execução de Broca de concreto armado no traço 1:3:6 de 4 m até 6 m de profundidade e c/ diâmetro 30 cm (escavação manual)</v>
          </cell>
          <cell r="C213" t="str">
            <v>ml</v>
          </cell>
          <cell r="D213">
            <v>36.314799999999998</v>
          </cell>
        </row>
        <row r="214">
          <cell r="A214" t="str">
            <v>001.04.00760</v>
          </cell>
          <cell r="B214" t="str">
            <v>Fornecimento e Cravação de estaca de concreto fck=15 mpa moldada no local diâmetro 25 cm tipo """"straus""""</v>
          </cell>
          <cell r="C214" t="str">
            <v>M</v>
          </cell>
          <cell r="D214">
            <v>40.098199999999999</v>
          </cell>
        </row>
        <row r="215">
          <cell r="A215" t="str">
            <v>001.04.00780</v>
          </cell>
          <cell r="B215" t="str">
            <v>Fornecimento e Cravação de estaca de concreto fck=15 mpa moldada no local diâmetro 32 cm tipo """"straus""""</v>
          </cell>
          <cell r="C215" t="str">
            <v>M</v>
          </cell>
          <cell r="D215">
            <v>58.744199999999999</v>
          </cell>
        </row>
        <row r="216">
          <cell r="A216" t="str">
            <v>001.04.00790</v>
          </cell>
          <cell r="B216" t="str">
            <v>Fornecimento e Cravação de Estaca de Concreto Pré Moldada Dim. 17.50 x 17.50 cm - 20 T</v>
          </cell>
          <cell r="C216" t="str">
            <v>ml</v>
          </cell>
          <cell r="D216">
            <v>30.5</v>
          </cell>
        </row>
        <row r="217">
          <cell r="A217" t="str">
            <v>001.04.00800</v>
          </cell>
          <cell r="B217" t="str">
            <v>Fornecimento e Cravação de Estaca de Concreto Pré-Moldada Dim (26,5x26,5)cm - 30 T</v>
          </cell>
          <cell r="C217" t="str">
            <v>ml</v>
          </cell>
          <cell r="D217">
            <v>49.4</v>
          </cell>
        </row>
        <row r="218">
          <cell r="A218" t="str">
            <v>001.04.00820</v>
          </cell>
          <cell r="B218" t="str">
            <v>Fornecimento e Instalação de emenda em estaca pré-moldada de concreto</v>
          </cell>
          <cell r="C218" t="str">
            <v>UN</v>
          </cell>
          <cell r="D218">
            <v>20</v>
          </cell>
        </row>
        <row r="219">
          <cell r="A219" t="str">
            <v>001.04.00840</v>
          </cell>
          <cell r="B219" t="str">
            <v>Lastro de brita granítica apiloado manualmente</v>
          </cell>
          <cell r="C219" t="str">
            <v>m3</v>
          </cell>
          <cell r="D219">
            <v>46.764000000000003</v>
          </cell>
        </row>
        <row r="220">
          <cell r="A220" t="str">
            <v>001.04.00860</v>
          </cell>
          <cell r="B220" t="str">
            <v>Lastro de areia média a grossa apiloado manualmente</v>
          </cell>
          <cell r="C220" t="str">
            <v>m3</v>
          </cell>
          <cell r="D220">
            <v>30.614000000000001</v>
          </cell>
        </row>
        <row r="221">
          <cell r="A221" t="str">
            <v>001.05</v>
          </cell>
          <cell r="B221" t="str">
            <v>ESTRUTURA</v>
          </cell>
          <cell r="D221">
            <v>5099.8338000000003</v>
          </cell>
        </row>
        <row r="222">
          <cell r="A222" t="str">
            <v>001.05.00020</v>
          </cell>
          <cell r="B222" t="str">
            <v>Fornecimento, confecção, transporte e aplicação de concreto 15 Mpa (280 kgcimento/m3),em estrutura, virado na obra, composto por cimento portland CP 32 F, areia lavada tipo média a grossa, seixo rolado, e equipamentos.</v>
          </cell>
          <cell r="C222" t="str">
            <v>m3</v>
          </cell>
          <cell r="D222">
            <v>176.6679</v>
          </cell>
        </row>
        <row r="223">
          <cell r="A223" t="str">
            <v>001.05.00021</v>
          </cell>
          <cell r="B223" t="str">
            <v>Fornecimento, confecção, transporte e aplicação de concreto 18 Mpa (305 kgcimento/m3) em estrutura, virado na obra, composto por cimento portland CP 32 F, areia lavada tipo média a grossa, seixo rolado, e equipamentos.</v>
          </cell>
          <cell r="C223" t="str">
            <v>m3</v>
          </cell>
          <cell r="D223">
            <v>183.4579</v>
          </cell>
        </row>
        <row r="224">
          <cell r="A224" t="str">
            <v>001.05.00022</v>
          </cell>
          <cell r="B224" t="str">
            <v>Fornecimento, confecção, transporte e aplicação de concreto 20 Mpa (322 kgcimento/m3) em estrutura, virado na obra, composto por cimento portland CP 32 F, areia lavada tipo média a grossa, seixo rolado, e equipamentos.</v>
          </cell>
          <cell r="C224" t="str">
            <v>m3</v>
          </cell>
          <cell r="D224">
            <v>197.38730000000001</v>
          </cell>
        </row>
        <row r="225">
          <cell r="A225" t="str">
            <v>001.05.00023</v>
          </cell>
          <cell r="B225" t="str">
            <v>Fornecimento, confecção, transporte e aplicação de concreto 21 Mpa (331 kgcimento/m3) em estrutura, virado na obra, composto por cimento portland CP 32 F, areia lavada tipo média a grossa, seixo rolado, e equipamentos.</v>
          </cell>
          <cell r="C225" t="str">
            <v>m3</v>
          </cell>
          <cell r="D225">
            <v>190.51490000000001</v>
          </cell>
        </row>
        <row r="226">
          <cell r="A226" t="str">
            <v>001.05.00024</v>
          </cell>
          <cell r="B226" t="str">
            <v>Fornecimento, confecção, transporte e aplicação de concreto 25 Mpa (367 kgcimento/m3) em estrutura, virado na obra, composto por cimento portland CP 32 F, areia lavada tipo média a grossa, seixo rolado, e equipamentos.</v>
          </cell>
          <cell r="C226" t="str">
            <v>m3</v>
          </cell>
          <cell r="D226">
            <v>200.28790000000001</v>
          </cell>
        </row>
        <row r="227">
          <cell r="A227" t="str">
            <v>001.05.00030</v>
          </cell>
          <cell r="B227" t="str">
            <v>Fornecimento, confecção, transporte e aplicação de concreto 15 Mpa (280 kgcimento/m3),em estrutura, virado na obra, composto por cimento portland CP 32 F, areia lavada tipo média a grossa, pedra granitica britada, e equipamentos.</v>
          </cell>
          <cell r="C227" t="str">
            <v>m3</v>
          </cell>
          <cell r="D227">
            <v>185.98929999999999</v>
          </cell>
        </row>
        <row r="228">
          <cell r="A228" t="str">
            <v>001.05.00031</v>
          </cell>
          <cell r="B228" t="str">
            <v>Fornecimento, confecção, transporte e aplicação de concreto 18 Mpa (305 kgcimento/m3) em estrutura, virado na obra, composto por cimento portland CP 32 F, areia lavada tipo média a grossa, pedra granitica britada, e equipamentos.</v>
          </cell>
          <cell r="C228" t="str">
            <v>m3</v>
          </cell>
          <cell r="D228">
            <v>192.77930000000001</v>
          </cell>
        </row>
        <row r="229">
          <cell r="A229" t="str">
            <v>001.05.00032</v>
          </cell>
          <cell r="B229" t="str">
            <v>Fornecimento, confecção, transporte e aplicação de concreto 20 Mpa (322 kgcimento/m3) em estrutura, virado na obra, composto por cimento portland CP 32 F, areia lavada tipo média a grossa, pedra granitica britada, e equipamentos.</v>
          </cell>
          <cell r="C229" t="str">
            <v>m3</v>
          </cell>
          <cell r="D229">
            <v>197.38730000000001</v>
          </cell>
        </row>
        <row r="230">
          <cell r="A230" t="str">
            <v>001.05.00033</v>
          </cell>
          <cell r="B230" t="str">
            <v>Fornecimento, confecção, transporte e aplicação de concreto 21 Mpa (322 kgcimento/m3) em estrutura, virado na obra, composto por cimento portland CP 32 F, areia lavada tipo média a grossa, pedra granitica britada, e equipamentos.</v>
          </cell>
          <cell r="C230" t="str">
            <v>m3</v>
          </cell>
          <cell r="D230">
            <v>199.83629999999999</v>
          </cell>
        </row>
        <row r="231">
          <cell r="A231" t="str">
            <v>001.05.00034</v>
          </cell>
          <cell r="B231" t="str">
            <v>Fornecimento, confecção, transporte e aplicação de concreto 25 Mpa (367 kgcimento/m3) em estrutura, virado na obra, composto por cimento portland CP 32 F, areia lavada tipo média a grossa, pedra granitica britada, e equipamentos.</v>
          </cell>
          <cell r="C231" t="str">
            <v>m3</v>
          </cell>
          <cell r="D231">
            <v>217.22329999999999</v>
          </cell>
        </row>
        <row r="232">
          <cell r="A232" t="str">
            <v>001.05.00140</v>
          </cell>
          <cell r="B232" t="str">
            <v>Fornecimento, Transporte, Lançamento, Adensamento e Acabamento Manual de Concreto Usinado Fck= 13,50 Mpa, em Estrutura.</v>
          </cell>
          <cell r="C232" t="str">
            <v>m3</v>
          </cell>
          <cell r="D232">
            <v>215.1591</v>
          </cell>
        </row>
        <row r="233">
          <cell r="A233" t="str">
            <v>001.05.00160</v>
          </cell>
          <cell r="B233" t="str">
            <v>Fornecimento, Transporte, Lançamento, Adensamento e Acabamento Manual de Concreto Usinado Fck= 15 Mpa, em Estrutura.</v>
          </cell>
          <cell r="C233" t="str">
            <v>m3</v>
          </cell>
          <cell r="D233">
            <v>226.70910000000001</v>
          </cell>
        </row>
        <row r="234">
          <cell r="A234" t="str">
            <v>001.05.00180</v>
          </cell>
          <cell r="B234" t="str">
            <v>Fornecimento, Transporte, Lançamento, Adensamento e Acabamento Manual de Concreto Usinado Fck= 18 Mpa, em Estrutura.</v>
          </cell>
          <cell r="C234" t="str">
            <v>m3</v>
          </cell>
          <cell r="D234">
            <v>231.95910000000001</v>
          </cell>
        </row>
        <row r="235">
          <cell r="A235" t="str">
            <v>001.05.00200</v>
          </cell>
          <cell r="B235" t="str">
            <v>Fornecimento, Transporte, Lançamento, Adensamento e Acabamento Manual de Concreto Usinado Fck= 20 Mpa, em Estrutura.</v>
          </cell>
          <cell r="C235" t="str">
            <v>m3</v>
          </cell>
          <cell r="D235">
            <v>245.60910000000001</v>
          </cell>
        </row>
        <row r="236">
          <cell r="A236" t="str">
            <v>001.05.00220</v>
          </cell>
          <cell r="B236" t="str">
            <v>Fornecimento, Transporte, Lançamento, Adensamento e Acabamento Manual de Concreto Usinado Fck= 25 Mpa, em Estrutura.</v>
          </cell>
          <cell r="C236" t="str">
            <v>m3</v>
          </cell>
          <cell r="D236">
            <v>256.10910000000001</v>
          </cell>
        </row>
        <row r="237">
          <cell r="A237" t="str">
            <v>001.05.00230</v>
          </cell>
          <cell r="B237" t="str">
            <v>Fornecimento e Aplicação de Concreto em Estrutura Fck= 13,50 Mpa (não está incluso o bombeamento)</v>
          </cell>
          <cell r="C237" t="str">
            <v>m3</v>
          </cell>
          <cell r="D237">
            <v>198.78899999999999</v>
          </cell>
        </row>
        <row r="238">
          <cell r="A238" t="str">
            <v>001.05.00231</v>
          </cell>
          <cell r="B238" t="str">
            <v>Fornecimento e Aplicação de Concreto em Estrutura Fck= 15 Mpa (não está incluso o bombeamento)</v>
          </cell>
          <cell r="C238" t="str">
            <v>m3</v>
          </cell>
          <cell r="D238">
            <v>210.339</v>
          </cell>
        </row>
        <row r="239">
          <cell r="A239" t="str">
            <v>001.05.00232</v>
          </cell>
          <cell r="B239" t="str">
            <v>Fornecimento e Aplicação de Concreto em Estrutura Fck= 18 Mpa (não está incluso o bombeamento)</v>
          </cell>
          <cell r="C239" t="str">
            <v>m3</v>
          </cell>
          <cell r="D239">
            <v>215.589</v>
          </cell>
        </row>
        <row r="240">
          <cell r="A240" t="str">
            <v>001.05.00233</v>
          </cell>
          <cell r="B240" t="str">
            <v>Fornecimento e Aplicação de Concreto em Estrutura Fck= 20 Mpa (não está incluso o bombeamento)</v>
          </cell>
          <cell r="C240" t="str">
            <v>m3</v>
          </cell>
          <cell r="D240">
            <v>229.239</v>
          </cell>
        </row>
        <row r="241">
          <cell r="A241" t="str">
            <v>001.05.00234</v>
          </cell>
          <cell r="B241" t="str">
            <v>Fornecimento e Aplicação de Concreto em Estrutura Fck= 25 Mpa (não está incluso o bombeamento)</v>
          </cell>
          <cell r="C241" t="str">
            <v>m3</v>
          </cell>
          <cell r="D241">
            <v>239.739</v>
          </cell>
        </row>
        <row r="242">
          <cell r="A242" t="str">
            <v>001.05.00235</v>
          </cell>
          <cell r="B242" t="str">
            <v>Serviço de Bombeamento de Concreto em Estrutura</v>
          </cell>
          <cell r="C242" t="str">
            <v>m3</v>
          </cell>
          <cell r="D242">
            <v>20</v>
          </cell>
        </row>
        <row r="243">
          <cell r="A243" t="str">
            <v>001.05.00260</v>
          </cell>
          <cell r="B243" t="str">
            <v>Fornecimento e Aplicação de Aço  CA 50 em estrutura</v>
          </cell>
          <cell r="C243" t="str">
            <v>KG</v>
          </cell>
          <cell r="D243">
            <v>4.6759000000000004</v>
          </cell>
        </row>
        <row r="244">
          <cell r="A244" t="str">
            <v>001.05.00280</v>
          </cell>
          <cell r="B244" t="str">
            <v>Fornecimento e Aplicação de Aço CA 60 em estrutura</v>
          </cell>
          <cell r="C244" t="str">
            <v>KG</v>
          </cell>
          <cell r="D244">
            <v>5.2900999999999998</v>
          </cell>
        </row>
        <row r="245">
          <cell r="A245" t="str">
            <v>001.05.00300</v>
          </cell>
          <cell r="B245" t="str">
            <v>Fornecimento e Aplicação de Aço em tela soldada 4.20 mm com malha 15x15 cm - Q 92</v>
          </cell>
          <cell r="C245" t="str">
            <v>m2</v>
          </cell>
          <cell r="D245">
            <v>9.0431000000000008</v>
          </cell>
        </row>
        <row r="246">
          <cell r="A246" t="str">
            <v>001.05.00320</v>
          </cell>
          <cell r="B246" t="str">
            <v>Confecção e Montagem de Forma incl. desforma comum de tábua  sem reaproveitamento</v>
          </cell>
          <cell r="C246" t="str">
            <v>M2</v>
          </cell>
          <cell r="D246">
            <v>43.644599999999997</v>
          </cell>
        </row>
        <row r="247">
          <cell r="A247" t="str">
            <v>001.05.00340</v>
          </cell>
          <cell r="B247" t="str">
            <v>Confecção e Montagem de Forma incl. desforma comum de tábua com 01 reaproveitamento</v>
          </cell>
          <cell r="C247" t="str">
            <v>M2</v>
          </cell>
          <cell r="D247">
            <v>26.484300000000001</v>
          </cell>
        </row>
        <row r="248">
          <cell r="A248" t="str">
            <v>001.05.00360</v>
          </cell>
          <cell r="B248" t="str">
            <v>Confecção e Montagem de Forma incl. desforma comum de tábua com 02 reaproveitamentos</v>
          </cell>
          <cell r="C248" t="str">
            <v>m2</v>
          </cell>
          <cell r="D248">
            <v>21.256499999999999</v>
          </cell>
        </row>
        <row r="249">
          <cell r="A249" t="str">
            <v>001.05.00365</v>
          </cell>
          <cell r="B249" t="str">
            <v>Confecção e Montagem de Forma incl. desforma comum de tábua  com 03 reaproveitamentos</v>
          </cell>
          <cell r="C249" t="str">
            <v>m2</v>
          </cell>
          <cell r="D249">
            <v>17.490200000000002</v>
          </cell>
        </row>
        <row r="250">
          <cell r="A250" t="str">
            <v>001.05.00370</v>
          </cell>
          <cell r="B250" t="str">
            <v>Confecção e Montagem de Forma incl. desforma comum de tábua  com 04 reaproveitamentos</v>
          </cell>
          <cell r="C250" t="str">
            <v>m2</v>
          </cell>
          <cell r="D250">
            <v>15.7019</v>
          </cell>
        </row>
        <row r="251">
          <cell r="A251" t="str">
            <v>001.05.00420</v>
          </cell>
          <cell r="B251" t="str">
            <v>Confecção e Montagem de Forma especial em chapa de madeira compensada do tipo resinada c/ 12 mm de espessura sem reaproveitamento</v>
          </cell>
          <cell r="C251" t="str">
            <v>M2</v>
          </cell>
          <cell r="D251">
            <v>42.938099999999999</v>
          </cell>
        </row>
        <row r="252">
          <cell r="A252" t="str">
            <v>001.05.00440</v>
          </cell>
          <cell r="B252" t="str">
            <v>Confecção e Montagem de Forma especial em chapa de madeira compensada do tipo resinada c/ 12 mm de espessura com 01 reaproveitamento</v>
          </cell>
          <cell r="C252" t="str">
            <v>M2</v>
          </cell>
          <cell r="D252">
            <v>36.784999999999997</v>
          </cell>
        </row>
        <row r="253">
          <cell r="A253" t="str">
            <v>001.05.00460</v>
          </cell>
          <cell r="B253" t="str">
            <v>Confecção e Montagem de Forma especial em chapa de madeira compensada do tipo resinada c/ 12 mm de espessura com 02 reaproveitamento</v>
          </cell>
          <cell r="C253" t="str">
            <v>m2</v>
          </cell>
          <cell r="D253">
            <v>31.637499999999999</v>
          </cell>
        </row>
        <row r="254">
          <cell r="A254" t="str">
            <v>001.05.00480</v>
          </cell>
          <cell r="B254" t="str">
            <v>Confecção e Montagem de Forma especial em chapa de madeira compensada do tipo plastificada c/ 12 mm de espessura sem reaproveitamento</v>
          </cell>
          <cell r="C254" t="str">
            <v>M2</v>
          </cell>
          <cell r="D254">
            <v>54.3521</v>
          </cell>
        </row>
        <row r="255">
          <cell r="A255" t="str">
            <v>001.05.00500</v>
          </cell>
          <cell r="B255" t="str">
            <v>Confecção e Montagem de Forma especial em chapa de madeira compensada do tipo plastificada c/ 12 mm de espessura com 01 reaproveitamento</v>
          </cell>
          <cell r="C255" t="str">
            <v>M2</v>
          </cell>
          <cell r="D255">
            <v>42.829000000000001</v>
          </cell>
        </row>
        <row r="256">
          <cell r="A256" t="str">
            <v>001.05.00520</v>
          </cell>
          <cell r="B256" t="str">
            <v>Confecção e Montagem de Forma especial em chapa de madeira compensada do tipo plastificada c/ 12 mm de espessura com 02 reaproveitamento</v>
          </cell>
          <cell r="C256" t="str">
            <v>M2</v>
          </cell>
          <cell r="D256">
            <v>34.566899999999997</v>
          </cell>
        </row>
        <row r="257">
          <cell r="A257" t="str">
            <v>001.05.00540</v>
          </cell>
          <cell r="B257" t="str">
            <v>Confecção e Montagem de Forma especial em chapa de madeira compensada do tipo plastificada c/ 12 mm de espessura com 03 reaproveitamento</v>
          </cell>
          <cell r="C257" t="str">
            <v>M2</v>
          </cell>
          <cell r="D257">
            <v>29.206600000000002</v>
          </cell>
        </row>
        <row r="258">
          <cell r="A258" t="str">
            <v>001.05.00560</v>
          </cell>
          <cell r="B258" t="str">
            <v>Confecção e Montagem de Forma especial em chapa de madeira compensada do tipo plastificada c/ 12 mm de espessura com 04 reaproveitamento</v>
          </cell>
          <cell r="C258" t="str">
            <v>M2</v>
          </cell>
          <cell r="D258">
            <v>25.8553</v>
          </cell>
        </row>
        <row r="259">
          <cell r="A259" t="str">
            <v>001.05.00660</v>
          </cell>
          <cell r="B259" t="str">
            <v>Execução de Laje pré-fabricada para forro espacamento entre vigas de 41cm a espessura da lajota de 8.00 cm e capeamento de 2.00 cm, incl tela soldada CA 60 4.20 mm 15 x 15 cm</v>
          </cell>
          <cell r="C259" t="str">
            <v>m2</v>
          </cell>
          <cell r="D259">
            <v>40.811</v>
          </cell>
        </row>
        <row r="260">
          <cell r="A260" t="str">
            <v>001.05.00680</v>
          </cell>
          <cell r="B260" t="str">
            <v>Execução de Laje pré-fabricada para piso espaçamento entre vigas de 41 cm a espessura da lajota de 8.00 cm e capeamento de 4.00 cm, incl tela soldada CA 60 4.20 mm 15 x 15 cm</v>
          </cell>
          <cell r="C260" t="str">
            <v>m2</v>
          </cell>
          <cell r="D260">
            <v>45.497900000000001</v>
          </cell>
        </row>
        <row r="261">
          <cell r="A261" t="str">
            <v>001.05.00720</v>
          </cell>
          <cell r="B261" t="str">
            <v>Execução de pilar tipo sanduíche de madeira 6x12 cm, entarugado c/ madeira através de parafusos</v>
          </cell>
          <cell r="C261" t="str">
            <v>ml</v>
          </cell>
          <cell r="D261">
            <v>20.256599999999999</v>
          </cell>
        </row>
        <row r="262">
          <cell r="A262" t="str">
            <v>001.05.00820</v>
          </cell>
          <cell r="B262" t="str">
            <v>Fornecimento e Execução de Grauteamento de Estrutura de Concreto Pré Moldado traço 1:3 incl. SuperPlastificante</v>
          </cell>
          <cell r="C262" t="str">
            <v>m3</v>
          </cell>
          <cell r="D262">
            <v>320.73930000000001</v>
          </cell>
        </row>
        <row r="263">
          <cell r="A263" t="str">
            <v>001.06</v>
          </cell>
          <cell r="B263" t="str">
            <v>IMPERMEABILIZAÇÕES E TRATAMENTOS</v>
          </cell>
          <cell r="D263">
            <v>134.8614</v>
          </cell>
        </row>
        <row r="264">
          <cell r="A264" t="str">
            <v>001.06.00020</v>
          </cell>
          <cell r="B264" t="str">
            <v>Execução de descupinização</v>
          </cell>
          <cell r="C264" t="str">
            <v>M2</v>
          </cell>
          <cell r="D264">
            <v>0.83</v>
          </cell>
        </row>
        <row r="265">
          <cell r="A265" t="str">
            <v>001.06.00040</v>
          </cell>
          <cell r="B265" t="str">
            <v>Execução de imunização de madeiramento de cobertura ou forro de madeira com aplicação de pentox claro a uma demão</v>
          </cell>
          <cell r="C265" t="str">
            <v>M2</v>
          </cell>
          <cell r="D265">
            <v>1.6774</v>
          </cell>
        </row>
        <row r="266">
          <cell r="A266" t="str">
            <v>001.06.00060</v>
          </cell>
          <cell r="B266" t="str">
            <v>Execução de pintura c/neutrol 45 c/ 02 demãos</v>
          </cell>
          <cell r="C266" t="str">
            <v>M2</v>
          </cell>
          <cell r="D266">
            <v>4.4787999999999997</v>
          </cell>
        </row>
        <row r="267">
          <cell r="A267" t="str">
            <v>001.06.00080</v>
          </cell>
          <cell r="B267" t="str">
            <v>Fornecimento e Instalação de Lona Plástica Preta ( Encerado)</v>
          </cell>
          <cell r="C267" t="str">
            <v>M2</v>
          </cell>
          <cell r="D267">
            <v>0.59719999999999995</v>
          </cell>
        </row>
        <row r="268">
          <cell r="A268" t="str">
            <v>001.06.00100</v>
          </cell>
          <cell r="B268" t="str">
            <v>Fornecimento e Instalação de Manta Tipo Bidim, com as seguintes características: permissividade de 120 l/s/m2; permeabilidade normal 4x10(-1) e resistência a tração na ruptura 425 N</v>
          </cell>
          <cell r="C268" t="str">
            <v>M2</v>
          </cell>
          <cell r="D268">
            <v>3.0371999999999999</v>
          </cell>
        </row>
        <row r="269">
          <cell r="A269" t="str">
            <v>001.06.00120</v>
          </cell>
          <cell r="B269" t="str">
            <v>Fornecimento e Instalação de Manta Tipo Bidim, com as seguintes características: permissividade de 100 l/s/m2; permeabilidade normal 4x10(-1) e resistência a tração na ruptura 750 N</v>
          </cell>
          <cell r="C269" t="str">
            <v>M2</v>
          </cell>
          <cell r="D269">
            <v>4.4127000000000001</v>
          </cell>
        </row>
        <row r="270">
          <cell r="A270" t="str">
            <v>001.06.00130</v>
          </cell>
          <cell r="B270" t="str">
            <v>Fornecimento e Aplicação de Nata de Cimento na proporção de 5 kg de cimento por m2</v>
          </cell>
          <cell r="C270" t="str">
            <v>m2</v>
          </cell>
          <cell r="D270">
            <v>1.8307</v>
          </cell>
        </row>
        <row r="271">
          <cell r="A271" t="str">
            <v>001.06.00135</v>
          </cell>
          <cell r="B271" t="str">
            <v>Fornecimento e Aplicação de chapisco de aderência c/argamassa de cimento e areia traço 1:3 e= 5 mm, incl. adesivo de alto desempenho para argamassas e chapisco.</v>
          </cell>
          <cell r="C271" t="str">
            <v>m2</v>
          </cell>
          <cell r="D271">
            <v>4.2747000000000002</v>
          </cell>
        </row>
        <row r="272">
          <cell r="A272" t="str">
            <v>001.06.00140</v>
          </cell>
          <cell r="B272" t="str">
            <v>Execução de regularização de laje com argamassa de cimento e areia 1:4 com cimento, espessura média igual a 3.00 cm, incl aplicação de nata de cimento para preparo de superficie.</v>
          </cell>
          <cell r="C272" t="str">
            <v>m2</v>
          </cell>
          <cell r="D272">
            <v>8.4360999999999997</v>
          </cell>
        </row>
        <row r="273">
          <cell r="A273" t="str">
            <v>001.06.00160</v>
          </cell>
          <cell r="B273" t="str">
            <v>Execução de proteção mecânica com argamassa de cimento e areia 1:3,espessura 2.00 cm</v>
          </cell>
          <cell r="C273" t="str">
            <v>m2</v>
          </cell>
          <cell r="D273">
            <v>6.0629</v>
          </cell>
        </row>
        <row r="274">
          <cell r="A274" t="str">
            <v>001.06.00200</v>
          </cell>
          <cell r="B274" t="str">
            <v>Execução de impermeabilização c/argamassa de cimento e areia 1:4 a 2.00 cm espessura c/ adição de 140 g/m2 de impermeabilizante, aplicação em parede como revestimento.</v>
          </cell>
          <cell r="C274" t="str">
            <v>m2</v>
          </cell>
          <cell r="D274">
            <v>14.679600000000001</v>
          </cell>
        </row>
        <row r="275">
          <cell r="A275" t="str">
            <v>001.06.00220</v>
          </cell>
          <cell r="B275" t="str">
            <v>Execução de impermeabilização c/argamassa de cimento e areia 1:3 a 2.50 cm espessura c/ adição de 185 g/m2 de impermeabilizante, para impermeabilização de Reservatórios.</v>
          </cell>
          <cell r="C275" t="str">
            <v>m2</v>
          </cell>
          <cell r="D275">
            <v>15.3651</v>
          </cell>
        </row>
        <row r="276">
          <cell r="A276" t="str">
            <v>001.06.00240</v>
          </cell>
          <cell r="B276" t="str">
            <v>Fornecimento e Aplicação de Impermeabilizante Cristalizante Sobre Superfície Perfeitamente Regularizada</v>
          </cell>
          <cell r="C276" t="str">
            <v>m2</v>
          </cell>
          <cell r="D276">
            <v>6.7892999999999999</v>
          </cell>
        </row>
        <row r="277">
          <cell r="A277" t="str">
            <v>001.06.00300</v>
          </cell>
          <cell r="B277" t="str">
            <v>Execução de impermeabilização de laje de cobertura com utilização de manta asfáltica poliéster 3.00 mm</v>
          </cell>
          <cell r="C277" t="str">
            <v>M2</v>
          </cell>
          <cell r="D277">
            <v>26.46</v>
          </cell>
        </row>
        <row r="278">
          <cell r="A278" t="str">
            <v>001.06.00320</v>
          </cell>
          <cell r="B278" t="str">
            <v>Execução de impermeabilização de laje de cobertura com utilização de manta asfáltica poliéster 4.00 mm</v>
          </cell>
          <cell r="C278" t="str">
            <v>M2</v>
          </cell>
          <cell r="D278">
            <v>28.497</v>
          </cell>
        </row>
        <row r="279">
          <cell r="A279" t="str">
            <v>001.06.00340</v>
          </cell>
          <cell r="B279" t="str">
            <v>Fornecimento e Aplicação de Isopor e = 5,00 cm, conf. Det. Sinfra n.01</v>
          </cell>
          <cell r="C279" t="str">
            <v>M2</v>
          </cell>
          <cell r="D279">
            <v>7.4326999999999996</v>
          </cell>
        </row>
        <row r="280">
          <cell r="A280" t="str">
            <v>001.07</v>
          </cell>
          <cell r="B280" t="str">
            <v>ALVENARIA</v>
          </cell>
          <cell r="D280">
            <v>1844.6894</v>
          </cell>
        </row>
        <row r="281">
          <cell r="A281" t="str">
            <v>001.07.00020</v>
          </cell>
          <cell r="B281" t="str">
            <v>Execução de alvenaria de elevação de tijolo maciço assente c/ argamassa de cimento e areia no traço 1:3 de 1/4 vez</v>
          </cell>
          <cell r="C281" t="str">
            <v>M2</v>
          </cell>
          <cell r="D281">
            <v>16.777699999999999</v>
          </cell>
        </row>
        <row r="282">
          <cell r="A282" t="str">
            <v>001.07.00040</v>
          </cell>
          <cell r="B282" t="str">
            <v>Execução de alvenaria de elevação de tijolo maciço assente c/ argamassa de cimento e areia no traço 1:3 de 1/2 vez</v>
          </cell>
          <cell r="C282" t="str">
            <v>M2</v>
          </cell>
          <cell r="D282">
            <v>31.524699999999999</v>
          </cell>
        </row>
        <row r="283">
          <cell r="A283" t="str">
            <v>001.07.00060</v>
          </cell>
          <cell r="B283" t="str">
            <v>Execução de alvenaria de elevação de tijolo maciço assente c/ argamassa de cimento e areia no traço 1:3 de 1 vez</v>
          </cell>
          <cell r="C283" t="str">
            <v>M2</v>
          </cell>
          <cell r="D283">
            <v>55.713500000000003</v>
          </cell>
        </row>
        <row r="284">
          <cell r="A284" t="str">
            <v>001.07.00080</v>
          </cell>
          <cell r="B284" t="str">
            <v>Execução de alvenaria de elevação de tijolo maciço assente c/ argamassa de cal e areia no traço de 1:4 de 1/4 vez</v>
          </cell>
          <cell r="C284" t="str">
            <v>M2</v>
          </cell>
          <cell r="D284">
            <v>14.9764</v>
          </cell>
        </row>
        <row r="285">
          <cell r="A285" t="str">
            <v>001.07.00100</v>
          </cell>
          <cell r="B285" t="str">
            <v>Execução de alvenaria de elevação de tijolo maciço assente c/ argamassa de cal e areia no traço de 1:4 de 1/2 vez</v>
          </cell>
          <cell r="C285" t="str">
            <v>M2</v>
          </cell>
          <cell r="D285">
            <v>27.887599999999999</v>
          </cell>
        </row>
        <row r="286">
          <cell r="A286" t="str">
            <v>001.07.00120</v>
          </cell>
          <cell r="B286" t="str">
            <v>Execução de alvenaria de elevação de tijolo maciço assente c/ argamassa de cal e areia no traço de 1:4 de 1 vez</v>
          </cell>
          <cell r="C286" t="str">
            <v>M2</v>
          </cell>
          <cell r="D286">
            <v>50.272199999999998</v>
          </cell>
        </row>
        <row r="287">
          <cell r="A287" t="str">
            <v>001.07.00140</v>
          </cell>
          <cell r="B287" t="str">
            <v>Execução de alvenaria de tijolo maciço assente c/ argamassa de cimento e areia no traço 1:4 de 1/4 vez</v>
          </cell>
          <cell r="C287" t="str">
            <v>M2</v>
          </cell>
          <cell r="D287">
            <v>17.266100000000002</v>
          </cell>
        </row>
        <row r="288">
          <cell r="A288" t="str">
            <v>001.07.00160</v>
          </cell>
          <cell r="B288" t="str">
            <v>Execução de alvenaria de tijolo maciço assente c/ argamassa de cimento e areia no traço 1:4 de 1/2 vez</v>
          </cell>
          <cell r="C288" t="str">
            <v>M2</v>
          </cell>
          <cell r="D288">
            <v>29.367699999999999</v>
          </cell>
        </row>
        <row r="289">
          <cell r="A289" t="str">
            <v>001.07.00180</v>
          </cell>
          <cell r="B289" t="str">
            <v>Execução de alvenaria de tijolo maciço assente c/ argamassa de cimento e areia no traço 1:4 de 1 vez</v>
          </cell>
          <cell r="C289" t="str">
            <v>M2</v>
          </cell>
          <cell r="D289">
            <v>54.098999999999997</v>
          </cell>
        </row>
        <row r="290">
          <cell r="A290" t="str">
            <v>001.07.00200</v>
          </cell>
          <cell r="B290" t="str">
            <v>Execução de alvenaria de elevação c/ tijolo maciço assente c/ argamassa mista de cimento cal e areia no traço 1:2:8 de de 1/4 vez</v>
          </cell>
          <cell r="C290" t="str">
            <v>M2</v>
          </cell>
          <cell r="D290">
            <v>15.995900000000001</v>
          </cell>
        </row>
        <row r="291">
          <cell r="A291" t="str">
            <v>001.07.00220</v>
          </cell>
          <cell r="B291" t="str">
            <v>Execução de alvenaria de elevação c/ tijolo maciço assente c/ argamassa mista de cimento cal e areia no traço 1:2:8 de de 1/2 vez</v>
          </cell>
          <cell r="C291" t="str">
            <v>M2</v>
          </cell>
          <cell r="D291">
            <v>30.2836</v>
          </cell>
        </row>
        <row r="292">
          <cell r="A292" t="str">
            <v>001.07.00240</v>
          </cell>
          <cell r="B292" t="str">
            <v>Execução de alvenaria de elevação c/ tijolo maciço assente c/ argamassa mista de cimento cal e areia no traço 1:2:8 de de 1 vez</v>
          </cell>
          <cell r="C292" t="str">
            <v>M2</v>
          </cell>
          <cell r="D292">
            <v>53.873100000000001</v>
          </cell>
        </row>
        <row r="293">
          <cell r="A293" t="str">
            <v>001.07.00260</v>
          </cell>
          <cell r="B293" t="str">
            <v>Execução de alvenaria de elevação de tijolo maciço assente c/ argamassa mista 1:4:12 de 1/2 vez</v>
          </cell>
          <cell r="C293" t="str">
            <v>M2</v>
          </cell>
          <cell r="D293">
            <v>26.956700000000001</v>
          </cell>
        </row>
        <row r="294">
          <cell r="A294" t="str">
            <v>001.07.00280</v>
          </cell>
          <cell r="B294" t="str">
            <v>Execução de alvenaria de elevação de tijolo maciço assente c/ argamassa mista 1:4:12 de 1 vez</v>
          </cell>
          <cell r="C294" t="str">
            <v>M2</v>
          </cell>
          <cell r="D294">
            <v>49.000100000000003</v>
          </cell>
        </row>
        <row r="295">
          <cell r="A295" t="str">
            <v>001.07.00300</v>
          </cell>
          <cell r="B295" t="str">
            <v>Execução de alvenaria de elevação de tijolo maciço assente c/ argamassa mista 1:4:12 de 1.5 vez</v>
          </cell>
          <cell r="C295" t="str">
            <v>M2</v>
          </cell>
          <cell r="D295">
            <v>67.3352</v>
          </cell>
        </row>
        <row r="296">
          <cell r="A296" t="str">
            <v>001.07.00340</v>
          </cell>
          <cell r="B296" t="str">
            <v>Execução de alvenaria de elevação c/ tijolo cerâmico 9x19x19 assente c/ argamassa mista 1:2:8 de 1/2 vez</v>
          </cell>
          <cell r="C296" t="str">
            <v>m2</v>
          </cell>
          <cell r="D296">
            <v>11.666499999999999</v>
          </cell>
        </row>
        <row r="297">
          <cell r="A297" t="str">
            <v>001.07.00360</v>
          </cell>
          <cell r="B297" t="str">
            <v>Execução de alvenaria de elevação c/ tijolo cerâmico 9x19x19 assente c/ argamassa mista 1:2:8 de 1 vez</v>
          </cell>
          <cell r="C297" t="str">
            <v>m2</v>
          </cell>
          <cell r="D297">
            <v>23.483000000000001</v>
          </cell>
        </row>
        <row r="298">
          <cell r="A298" t="str">
            <v>001.07.00420</v>
          </cell>
          <cell r="B298" t="str">
            <v>Execução de alvenaria aparente de tijolo cerâmico c/ 18 ou 21 furos (dim. 6.00x10.00x21.00 cm) assente c/ argamassa de cimento e areia no traço 1:2:8 de 1/2 vez</v>
          </cell>
          <cell r="C298" t="str">
            <v>m2</v>
          </cell>
          <cell r="D298">
            <v>37.906599999999997</v>
          </cell>
        </row>
        <row r="299">
          <cell r="A299" t="str">
            <v>001.07.00440</v>
          </cell>
          <cell r="B299" t="str">
            <v>Execução de alvenaria aparente de tijolo cerâmico c/ 18 ou 21 furos (dim. 6.00x10.00x21.00 cm) assente c/ argamassa de cimento e areia no traço 1:2:8 de 1 vez</v>
          </cell>
          <cell r="C299" t="str">
            <v>m2</v>
          </cell>
          <cell r="D299">
            <v>81.045699999999997</v>
          </cell>
        </row>
        <row r="300">
          <cell r="A300" t="str">
            <v>001.07.00540</v>
          </cell>
          <cell r="B300" t="str">
            <v>Execução de elemento vazado de cerâmica assente c/ argamassa de cimento e areia peneirada no traço 1:3</v>
          </cell>
          <cell r="C300" t="str">
            <v>m2</v>
          </cell>
          <cell r="D300">
            <v>27.084700000000002</v>
          </cell>
        </row>
        <row r="301">
          <cell r="A301" t="str">
            <v>001.07.00550</v>
          </cell>
          <cell r="B301" t="str">
            <v>Alvenaria de vedação com bloco cerâmico furado dim. 9x19x28, com juntas de 20 mm com argamassa mista de cimento, cal hidratada e areia sem peneirar no traço 1:2:9</v>
          </cell>
          <cell r="C301" t="str">
            <v>m2</v>
          </cell>
          <cell r="D301">
            <v>12.625400000000001</v>
          </cell>
        </row>
        <row r="302">
          <cell r="A302" t="str">
            <v>001.07.00551</v>
          </cell>
          <cell r="B302" t="str">
            <v>Alvenaria de vedação com bloco cerâmico furado dim.12x19x28, com juntas de 20 mm com argamassa mista de cimento, cal hidratada e areia sem peneirar no traço 1:2:9</v>
          </cell>
          <cell r="C302" t="str">
            <v>m2</v>
          </cell>
          <cell r="D302">
            <v>15.767799999999999</v>
          </cell>
        </row>
        <row r="303">
          <cell r="A303" t="str">
            <v>001.07.00552</v>
          </cell>
          <cell r="B303" t="str">
            <v>Alvenaria de vedação com bloco cerâmico furado dim.14x19x28, com juntas de 20 mm com argamassa mista de cimento, cal hidratada e areia sem peneirar no traço 1:2:9</v>
          </cell>
          <cell r="C303" t="str">
            <v>m2</v>
          </cell>
          <cell r="D303">
            <v>20.5151</v>
          </cell>
        </row>
        <row r="304">
          <cell r="A304" t="str">
            <v>001.07.00560</v>
          </cell>
          <cell r="B304" t="str">
            <v>Alvenaria de Vedação Com Bloco de Concreto, Juntas de 10 mm Com Argamassa Mista de Cimento, Cal Hidratada e Areia Sem Peneirar no traço 1:0,50:8 dim. 11,50x19x39 cm</v>
          </cell>
          <cell r="C304" t="str">
            <v>M2</v>
          </cell>
          <cell r="D304">
            <v>15.852</v>
          </cell>
        </row>
        <row r="305">
          <cell r="A305" t="str">
            <v>001.07.00580</v>
          </cell>
          <cell r="B305" t="str">
            <v>Alvenaria de Vedação Com Bloco de Concreto, Juntas de 10 mm Com Argamassa Mista de Cimento, Cal Hidratada e Areia Sem Peneirar no traço 1:0,50:8 dim. 14x19x39 cm</v>
          </cell>
          <cell r="C305" t="str">
            <v>M2</v>
          </cell>
          <cell r="D305">
            <v>20.927600000000002</v>
          </cell>
        </row>
        <row r="306">
          <cell r="A306" t="str">
            <v>001.07.00600</v>
          </cell>
          <cell r="B306" t="str">
            <v>Alvenaria de Vedação Com Bloco de Concreto, Juntas de 10 mm Com Argamassa Mista de Cimento, Cal Hidratada e Areia Sem Peneirar no traço 1:0,50:8 dim. 19x19x39 cm</v>
          </cell>
          <cell r="C306" t="str">
            <v>M2</v>
          </cell>
          <cell r="D306">
            <v>25.4863</v>
          </cell>
        </row>
        <row r="307">
          <cell r="A307" t="str">
            <v>001.07.00620</v>
          </cell>
          <cell r="B307" t="str">
            <v>Alvenaria Estrutural Com Bloco de Concreto, Juntas de 10 mm Com Argamassa Mista de Cimento, Cal Hidratada e Areia Sem Peneirar no traço 1:0,25:6 dim. 14x19x39 cm</v>
          </cell>
          <cell r="C307" t="str">
            <v>M2</v>
          </cell>
          <cell r="D307">
            <v>22.66</v>
          </cell>
        </row>
        <row r="308">
          <cell r="A308" t="str">
            <v>001.07.00640</v>
          </cell>
          <cell r="B308" t="str">
            <v>Alvenaria Estrutural Com Bloco de Concreto, Juntas de 10 mm Com Argamassa Mista de Cimento, Cal Hidratada e Areia Sem Peneirar no traço 1:0,25:6 dim. 19x19x39 cm</v>
          </cell>
          <cell r="C308" t="str">
            <v>M2</v>
          </cell>
          <cell r="D308">
            <v>29.4238</v>
          </cell>
        </row>
        <row r="309">
          <cell r="A309" t="str">
            <v>001.07.00710</v>
          </cell>
          <cell r="B309" t="str">
            <v>Execucao de escada com degraus de tijolo macico, asente com massa forte, inclusive revestimento dos espelhos e pisos</v>
          </cell>
          <cell r="C309" t="str">
            <v>m3</v>
          </cell>
          <cell r="D309">
            <v>241.85810000000001</v>
          </cell>
        </row>
        <row r="310">
          <cell r="A310" t="str">
            <v>001.07.00720</v>
          </cell>
          <cell r="B310" t="str">
            <v>Reparo de trincas ou rachaduras em alvenaria de tijolo com ferros transversais e posteriormente refazer o acabamento conforme revestimento existente</v>
          </cell>
          <cell r="C310" t="str">
            <v>M</v>
          </cell>
          <cell r="D310">
            <v>8.8058999999999994</v>
          </cell>
        </row>
        <row r="311">
          <cell r="A311" t="str">
            <v>001.07.00790</v>
          </cell>
          <cell r="B311" t="str">
            <v>Fornecimento e instalação de caixa de concreto pré-moldado para ar condicionado de 7.000 btu</v>
          </cell>
          <cell r="C311" t="str">
            <v>un</v>
          </cell>
          <cell r="D311">
            <v>50.443199999999997</v>
          </cell>
        </row>
        <row r="312">
          <cell r="A312" t="str">
            <v>001.07.00792</v>
          </cell>
          <cell r="B312" t="str">
            <v>Fornecimento e instalação de caixa de concreto pré-moldado para ar condicionado de 10.000 btu</v>
          </cell>
          <cell r="C312" t="str">
            <v>un</v>
          </cell>
          <cell r="D312">
            <v>54.443199999999997</v>
          </cell>
        </row>
        <row r="313">
          <cell r="A313" t="str">
            <v>001.07.00794</v>
          </cell>
          <cell r="B313" t="str">
            <v>Fornecimento e instalação de caixa de concreto pré-moldado para ar condicionado de 20.000 btu</v>
          </cell>
          <cell r="C313" t="str">
            <v>un</v>
          </cell>
          <cell r="D313">
            <v>68.443200000000004</v>
          </cell>
        </row>
        <row r="314">
          <cell r="A314" t="str">
            <v>001.07.00800</v>
          </cell>
          <cell r="B314" t="str">
            <v>Verga, contra-verga ou pilar de concreto armado, incluindo concreto, forma e ferragem com concreto 13,5 mpa (300kg. cim/m3)</v>
          </cell>
          <cell r="C314" t="str">
            <v>M3</v>
          </cell>
          <cell r="D314">
            <v>534.92179999999996</v>
          </cell>
        </row>
        <row r="315">
          <cell r="A315" t="str">
            <v>001.08</v>
          </cell>
          <cell r="B315" t="str">
            <v>COBERTURA</v>
          </cell>
          <cell r="D315">
            <v>1176.3939</v>
          </cell>
        </row>
        <row r="316">
          <cell r="A316" t="str">
            <v>001.08.00005</v>
          </cell>
          <cell r="B316" t="str">
            <v>Estrutura metálica para cobertura, com especificações mínimas: perfil aço dobrado, laminado e chaparia ASTM A 36, eletrodo E6013, especificação AWS. incl. montagem e fundo anti corrosão a base de cromato de zinco</v>
          </cell>
          <cell r="C316" t="str">
            <v>kg</v>
          </cell>
          <cell r="D316">
            <v>5.625</v>
          </cell>
        </row>
        <row r="317">
          <cell r="A317" t="str">
            <v>001.08.00010</v>
          </cell>
          <cell r="B317" t="str">
            <v>Estrutura de madeira para telha de cerâmica ou de concreto, pontaletada sobre laje ou parede</v>
          </cell>
          <cell r="C317" t="str">
            <v>m2</v>
          </cell>
          <cell r="D317">
            <v>25.268599999999999</v>
          </cell>
        </row>
        <row r="318">
          <cell r="A318" t="str">
            <v>001.08.00015</v>
          </cell>
          <cell r="B318" t="str">
            <v>Estrutura de madeira para telha de fibrocimento, alumínio ou aço zincado pontaletada sobre laje ou parede</v>
          </cell>
          <cell r="C318" t="str">
            <v>m2</v>
          </cell>
          <cell r="D318">
            <v>7.6664000000000003</v>
          </cell>
        </row>
        <row r="319">
          <cell r="A319" t="str">
            <v>001.08.00080</v>
          </cell>
          <cell r="B319" t="str">
            <v>Estrutura de madeira para telhado, c/ distância entre tesouras 4.00 m, 02 águas, p/ cobertura c/ chapa ondulada de c.a. ou alumínio, com 10 m de vão</v>
          </cell>
          <cell r="C319" t="str">
            <v>m2</v>
          </cell>
          <cell r="D319">
            <v>20.342400000000001</v>
          </cell>
        </row>
        <row r="320">
          <cell r="A320" t="str">
            <v>001.08.00100</v>
          </cell>
          <cell r="B320" t="str">
            <v>Estrutura de madeira para telhado, c/ distância entre tesouras 4.00 m, 02 águas, p/ cobertura c/ chapa ondulada de c.a. ou alumínio, com 15 m de vão</v>
          </cell>
          <cell r="C320" t="str">
            <v>m2</v>
          </cell>
          <cell r="D320">
            <v>24.297899999999998</v>
          </cell>
        </row>
        <row r="321">
          <cell r="A321" t="str">
            <v>001.08.00120</v>
          </cell>
          <cell r="B321" t="str">
            <v>Estrutura de madeira para telhado, c/ distância entre tesouras 4.00 m, 02 águas, p/ cobertura c/ chapa ondulada de c.a. ou alumínio, com 20 m de vão</v>
          </cell>
          <cell r="C321" t="str">
            <v>m2</v>
          </cell>
          <cell r="D321">
            <v>30.482700000000001</v>
          </cell>
        </row>
        <row r="322">
          <cell r="A322" t="str">
            <v>001.08.00140</v>
          </cell>
          <cell r="B322" t="str">
            <v>Estrutura de madeira para telhado, c/ distância entre tesouras 4.00 m, 04 águas p/ cobertura c/ chapas onduladas de c.a ou alumínio, com 10 m de vao</v>
          </cell>
          <cell r="C322" t="str">
            <v>m2</v>
          </cell>
          <cell r="D322">
            <v>23.178999999999998</v>
          </cell>
        </row>
        <row r="323">
          <cell r="A323" t="str">
            <v>001.08.00160</v>
          </cell>
          <cell r="B323" t="str">
            <v>Execução de estrutura de madeira para telhado, c/ distância entre tesouras 4.00 m, 04 águas p/ cobertura c/ chapas onduladas de c.a ou alumínio, com 15 m de vao</v>
          </cell>
          <cell r="C323" t="str">
            <v>m2</v>
          </cell>
          <cell r="D323">
            <v>26.8645</v>
          </cell>
        </row>
        <row r="324">
          <cell r="A324" t="str">
            <v>001.08.00180</v>
          </cell>
          <cell r="B324" t="str">
            <v>Execução de estrutura de madeira para telhado, c/ distância entre tesouras 4.00 m, 04 águas p/ cobertura c/ chapas onduladas de c.a ou alumínio, com 20 m de vao</v>
          </cell>
          <cell r="C324" t="str">
            <v>m2</v>
          </cell>
          <cell r="D324">
            <v>35.208199999999998</v>
          </cell>
        </row>
        <row r="325">
          <cell r="A325" t="str">
            <v>001.08.00200</v>
          </cell>
          <cell r="B325" t="str">
            <v>Estrutura de Madeira  comum para telhado, constituído de tesouras (6x12 e 6x16 cm), terças (6x12 e 6x16 cm), caibros(5 x 6cm), ripas (1 x 5 cm) e contraventamentos p/ cobertura com telha de barro ou cerâmica de 3 a 7 m de vão</v>
          </cell>
          <cell r="C325" t="str">
            <v>m2</v>
          </cell>
          <cell r="D325">
            <v>27.703399999999998</v>
          </cell>
        </row>
        <row r="326">
          <cell r="A326" t="str">
            <v>001.08.00205</v>
          </cell>
          <cell r="B326" t="str">
            <v>Estrutura de Madeira comum para telhado, constituído de tesouras (6x12 e 6x16 cm), terças (6x12 e 6x16 cm), caibros(5 x 6cm), ripas (1 x 5 cm) e contraventamentos p/ cobertura com telha de barro ou cerâmica de 7 a 10 m de vão</v>
          </cell>
          <cell r="C326" t="str">
            <v>m2</v>
          </cell>
          <cell r="D326">
            <v>31.499500000000001</v>
          </cell>
        </row>
        <row r="327">
          <cell r="A327" t="str">
            <v>001.08.00210</v>
          </cell>
          <cell r="B327" t="str">
            <v>Estrutura de Madeira comum para telhado, constituído de tesouras (6x12 e 6x16 cm), terças (6x12 e 6x16 cm), caibros(5 x 6cm), ripas (1 x 5 cm) e contraventamentos p/ cobertura com telha de barro ou cerâmica de 10 a 13 m de vão</v>
          </cell>
          <cell r="C327" t="str">
            <v>m2</v>
          </cell>
          <cell r="D327">
            <v>35.7776</v>
          </cell>
        </row>
        <row r="328">
          <cell r="A328" t="str">
            <v>001.08.00240</v>
          </cell>
          <cell r="B328" t="str">
            <v>Estrutura de madeira para  telhas canalete 90 ou 43</v>
          </cell>
          <cell r="C328" t="str">
            <v>m2</v>
          </cell>
          <cell r="D328">
            <v>7.5975000000000001</v>
          </cell>
        </row>
        <row r="329">
          <cell r="A329" t="str">
            <v>001.08.00260</v>
          </cell>
          <cell r="B329" t="str">
            <v>Execução de estrutura de madeira para casa popular em telha ceramica</v>
          </cell>
          <cell r="C329" t="str">
            <v>m2</v>
          </cell>
          <cell r="D329">
            <v>15.370100000000001</v>
          </cell>
        </row>
        <row r="330">
          <cell r="A330" t="str">
            <v>001.08.00270</v>
          </cell>
          <cell r="B330" t="str">
            <v>Execução de Cobertura com telha cerâmica tipo ""plan"", inclinação 35%</v>
          </cell>
          <cell r="C330" t="str">
            <v>m2</v>
          </cell>
          <cell r="D330">
            <v>20.971499999999999</v>
          </cell>
        </row>
        <row r="331">
          <cell r="A331" t="str">
            <v>001.08.00275</v>
          </cell>
          <cell r="B331" t="str">
            <v>Execução de Cobertura com telha ceramica tipo portuguesa, inclinação 35%</v>
          </cell>
          <cell r="C331" t="str">
            <v>m2</v>
          </cell>
          <cell r="D331">
            <v>16.964300000000001</v>
          </cell>
        </row>
        <row r="332">
          <cell r="A332" t="str">
            <v>001.08.00280</v>
          </cell>
          <cell r="B332" t="str">
            <v>Execução de Cobertura com telha cerâmica tipo colonial, inclinação 35%</v>
          </cell>
          <cell r="C332" t="str">
            <v>m2</v>
          </cell>
          <cell r="D332">
            <v>26.0471</v>
          </cell>
        </row>
        <row r="333">
          <cell r="A333" t="str">
            <v>001.08.00285</v>
          </cell>
          <cell r="B333" t="str">
            <v>Execução de Cobertura com telha cerâmica tipo romana inclinação 35%</v>
          </cell>
          <cell r="C333" t="str">
            <v>m2</v>
          </cell>
          <cell r="D333">
            <v>16.5443</v>
          </cell>
        </row>
        <row r="334">
          <cell r="A334" t="str">
            <v>001.08.00290</v>
          </cell>
          <cell r="B334" t="str">
            <v>Execução de Cobertura com telha cerâmica tipo tipo francesa, inclinação 35%</v>
          </cell>
          <cell r="C334" t="str">
            <v>m2</v>
          </cell>
          <cell r="D334">
            <v>16.908300000000001</v>
          </cell>
        </row>
        <row r="335">
          <cell r="A335" t="str">
            <v>001.08.00300</v>
          </cell>
          <cell r="B335" t="str">
            <v>Fornecimento de Instalação de Cobertura com chapas onduladas de cimento amianto altura 24 mm, largura útil 450 mm, largura nominal  500 mm, de 4 mm de espessura, inclinação 27%</v>
          </cell>
          <cell r="C335" t="str">
            <v>m2</v>
          </cell>
          <cell r="D335">
            <v>5.5359999999999996</v>
          </cell>
        </row>
        <row r="336">
          <cell r="A336" t="str">
            <v>001.08.00305</v>
          </cell>
          <cell r="B336" t="str">
            <v>Fornecimento e Instalação de Cobertura com chapas onduladas de cimento amianto, altura 125 mm, largura útil 1.020 mm e largura nominal 1.064 mm, de 5 mm de espessura, inclinação 27%</v>
          </cell>
          <cell r="C336" t="str">
            <v>m2</v>
          </cell>
          <cell r="D336">
            <v>15.379</v>
          </cell>
        </row>
        <row r="337">
          <cell r="A337" t="str">
            <v>001.08.00310</v>
          </cell>
          <cell r="B337" t="str">
            <v>Fornecimento e Instalação de Cobertura com chapas onduladas de cimento amianto, altura 125 mm, largura útil 1.020 mm e largura nominal 1.064 mm, de 6 mm de espessura, inclinação 27%</v>
          </cell>
          <cell r="C337" t="str">
            <v>m2</v>
          </cell>
          <cell r="D337">
            <v>18.0379</v>
          </cell>
        </row>
        <row r="338">
          <cell r="A338" t="str">
            <v>001.08.00315</v>
          </cell>
          <cell r="B338" t="str">
            <v>Fornecimento e Instalação de Cobertura de cimento amianto, perfil trapezoidal,altura 181 mm, largura útil 490 mm, largura nominal 521 mm, de 8 mm de espessura, inclinação 3%</v>
          </cell>
          <cell r="C338" t="str">
            <v>m2</v>
          </cell>
          <cell r="D338">
            <v>22.775600000000001</v>
          </cell>
        </row>
        <row r="339">
          <cell r="A339" t="str">
            <v>001.08.00320</v>
          </cell>
          <cell r="B339" t="str">
            <v>Fornecimento e Instalação de Cobertura com telhas onduladas de poliester c/reforço de fibra de vidro</v>
          </cell>
          <cell r="C339" t="str">
            <v>m2</v>
          </cell>
          <cell r="D339">
            <v>29.275400000000001</v>
          </cell>
        </row>
        <row r="340">
          <cell r="A340" t="str">
            <v>001.08.00325</v>
          </cell>
          <cell r="B340" t="str">
            <v>Fornecimento e Instalação de Cobertura com telha de aço galvanizado zincado trapezoidal, trapézio alto ou baixo, com 0.43mm de espessura, incl.10%, fixada com hastes de ferro galvanizado tipo gancho, arruela de borracha e parafuso</v>
          </cell>
          <cell r="C340" t="str">
            <v>m2</v>
          </cell>
          <cell r="D340">
            <v>30.491099999999999</v>
          </cell>
        </row>
        <row r="341">
          <cell r="A341" t="str">
            <v>001.08.00330</v>
          </cell>
          <cell r="B341" t="str">
            <v>Fornecimento e Instalação de Cobertura com telha trapezoidal de aço pré-pintada eletrostaticamente em uma face, e=0,43 mm, inclinação 10%, fixada com hastes de ferro galvanizado tipo gancho, arruela de borracha e parafuso</v>
          </cell>
          <cell r="C341" t="str">
            <v>m2</v>
          </cell>
          <cell r="D341">
            <v>35.6661</v>
          </cell>
        </row>
        <row r="342">
          <cell r="A342" t="str">
            <v>001.08.00335</v>
          </cell>
          <cell r="B342" t="str">
            <v>Fornecimento e Instalação de Cobertura com telha trapezoidal de aço pré-pintada eletrostaticamente em duas faces, e=0,43 mm, inclinação 10%, fixada com hastes de ferro galvanizado tipo gancho, arruela de borracha e parafuso</v>
          </cell>
          <cell r="C342" t="str">
            <v>m2</v>
          </cell>
          <cell r="D342">
            <v>42.106099999999998</v>
          </cell>
        </row>
        <row r="343">
          <cell r="A343" t="str">
            <v>001.08.00401</v>
          </cell>
          <cell r="B343" t="str">
            <v>Execução de Cumeeira para telha de barro tipo francesa</v>
          </cell>
          <cell r="C343" t="str">
            <v>ML</v>
          </cell>
          <cell r="D343">
            <v>9.5657999999999994</v>
          </cell>
        </row>
        <row r="344">
          <cell r="A344" t="str">
            <v>001.08.00421</v>
          </cell>
          <cell r="B344" t="str">
            <v>Execução de Cumeeira para telha de barro tipo paulista ou colonial</v>
          </cell>
          <cell r="C344" t="str">
            <v>ML</v>
          </cell>
          <cell r="D344">
            <v>9.5657999999999994</v>
          </cell>
        </row>
        <row r="345">
          <cell r="A345" t="str">
            <v>001.08.00441</v>
          </cell>
          <cell r="B345" t="str">
            <v>Execução de Cumeeira para telha tipo romana</v>
          </cell>
          <cell r="C345" t="str">
            <v>ML</v>
          </cell>
          <cell r="D345">
            <v>8.9657999999999998</v>
          </cell>
        </row>
        <row r="346">
          <cell r="A346" t="str">
            <v>001.08.00561</v>
          </cell>
          <cell r="B346" t="str">
            <v>Fornecimento e Instalação de Cumeeira de cimento amianto normal p/telhas onduladas</v>
          </cell>
          <cell r="C346" t="str">
            <v>ML</v>
          </cell>
          <cell r="D346">
            <v>27.003799999999998</v>
          </cell>
        </row>
        <row r="347">
          <cell r="A347" t="str">
            <v>001.08.00581</v>
          </cell>
          <cell r="B347" t="str">
            <v>Fornecimento e Instalação de Cumeeira de cimento amianto universal p/telhas onduladas</v>
          </cell>
          <cell r="C347" t="str">
            <v>ML</v>
          </cell>
          <cell r="D347">
            <v>31.194800000000001</v>
          </cell>
        </row>
        <row r="348">
          <cell r="A348" t="str">
            <v>001.08.00601</v>
          </cell>
          <cell r="B348" t="str">
            <v>Fornecimento e Instalação de Cumeeira de cimento amianto para canalete 90</v>
          </cell>
          <cell r="C348" t="str">
            <v>ML</v>
          </cell>
          <cell r="D348">
            <v>30.819400000000002</v>
          </cell>
        </row>
        <row r="349">
          <cell r="A349" t="str">
            <v>001.08.00621</v>
          </cell>
          <cell r="B349" t="str">
            <v>Fornecimento e Instalação de Cumeeira de cimento amianto p/canalete 49</v>
          </cell>
          <cell r="C349" t="str">
            <v>ML</v>
          </cell>
          <cell r="D349">
            <v>30.819400000000002</v>
          </cell>
        </row>
        <row r="350">
          <cell r="A350" t="str">
            <v>001.08.00641</v>
          </cell>
          <cell r="B350" t="str">
            <v>Fornecimento e Instalação de Cumeeira de cimento amianto p/ telha vogatex</v>
          </cell>
          <cell r="C350" t="str">
            <v>ML</v>
          </cell>
          <cell r="D350">
            <v>7.2525000000000004</v>
          </cell>
        </row>
        <row r="351">
          <cell r="A351" t="str">
            <v>001.08.00661</v>
          </cell>
          <cell r="B351" t="str">
            <v>Fornecimento e Instalação de Tampão de cimento aminato para canalete 90 (723x215) mm</v>
          </cell>
          <cell r="C351" t="str">
            <v>UN</v>
          </cell>
          <cell r="D351">
            <v>20.029399999999999</v>
          </cell>
        </row>
        <row r="352">
          <cell r="A352" t="str">
            <v>001.08.00681</v>
          </cell>
          <cell r="B352" t="str">
            <v>Fornecimento e Instalação de Tampão de cimento amianto para cobertura c/canalete 49</v>
          </cell>
          <cell r="C352" t="str">
            <v>M2</v>
          </cell>
          <cell r="D352">
            <v>35.700200000000002</v>
          </cell>
        </row>
        <row r="353">
          <cell r="A353" t="str">
            <v>001.08.00701</v>
          </cell>
          <cell r="B353" t="str">
            <v>Fornecimento e Instalação de Tampão de cimento amianto para cobertura c/canalete 90</v>
          </cell>
          <cell r="C353" t="str">
            <v>M2</v>
          </cell>
          <cell r="D353">
            <v>51.2102</v>
          </cell>
        </row>
        <row r="354">
          <cell r="A354" t="str">
            <v>001.08.00800</v>
          </cell>
          <cell r="B354" t="str">
            <v>Fornecimento e Instalação de calha ou rufo na chapa n.26 com desenvolvimento de 25.00 cm</v>
          </cell>
          <cell r="C354" t="str">
            <v>ML</v>
          </cell>
          <cell r="D354">
            <v>12.5</v>
          </cell>
        </row>
        <row r="355">
          <cell r="A355" t="str">
            <v>001.08.00805</v>
          </cell>
          <cell r="B355" t="str">
            <v>Fornecimento e Instalação de calha ou rufo na chapa n.26 com desenvolvimento de 40.00 cm</v>
          </cell>
          <cell r="C355" t="str">
            <v>ML</v>
          </cell>
          <cell r="D355">
            <v>20</v>
          </cell>
        </row>
        <row r="356">
          <cell r="A356" t="str">
            <v>001.08.00810</v>
          </cell>
          <cell r="B356" t="str">
            <v>Fornecimento e Instalação de calha ou rufo na chapa n.24 com desenvolvimento de 25.00 cm</v>
          </cell>
          <cell r="C356" t="str">
            <v>ML</v>
          </cell>
          <cell r="D356">
            <v>13.75</v>
          </cell>
        </row>
        <row r="357">
          <cell r="A357" t="str">
            <v>001.08.00815</v>
          </cell>
          <cell r="B357" t="str">
            <v>Fornecimento e Instalação de calha ou rufo na chapa n.24 com desenvolvimento de 30.00 cm</v>
          </cell>
          <cell r="C357" t="str">
            <v>ML</v>
          </cell>
          <cell r="D357">
            <v>16.5</v>
          </cell>
        </row>
        <row r="358">
          <cell r="A358" t="str">
            <v>001.08.00820</v>
          </cell>
          <cell r="B358" t="str">
            <v>Fornecimento e Instalação de calha ou rufo na chapa n.24 com desenvolvimento de 50.00 cm</v>
          </cell>
          <cell r="C358" t="str">
            <v>ML</v>
          </cell>
          <cell r="D358">
            <v>27.5</v>
          </cell>
        </row>
        <row r="359">
          <cell r="A359" t="str">
            <v>001.08.00825</v>
          </cell>
          <cell r="B359" t="str">
            <v>Fornecimento e Instalação de calha ou rufo na chapa n.24 com desenvolvimento de 120.00 cm</v>
          </cell>
          <cell r="C359" t="str">
            <v>ML</v>
          </cell>
          <cell r="D359">
            <v>66</v>
          </cell>
        </row>
        <row r="360">
          <cell r="A360" t="str">
            <v>001.08.00830</v>
          </cell>
          <cell r="B360" t="str">
            <v>Fornecimento e Instalação de condutor na chapa n.26</v>
          </cell>
          <cell r="C360" t="str">
            <v>ML</v>
          </cell>
          <cell r="D360">
            <v>20</v>
          </cell>
        </row>
        <row r="361">
          <cell r="A361" t="str">
            <v>001.08.00835</v>
          </cell>
          <cell r="B361" t="str">
            <v>Fornecimento e Instalação de condutor na chapa n.24</v>
          </cell>
          <cell r="C361" t="str">
            <v>ML</v>
          </cell>
          <cell r="D361">
            <v>22</v>
          </cell>
        </row>
        <row r="362">
          <cell r="A362" t="str">
            <v>001.08.01181</v>
          </cell>
          <cell r="B362" t="str">
            <v>Fornecimento e Instalação de Cumeeira lisa de aluminio pré-pintada - perkron</v>
          </cell>
          <cell r="C362" t="str">
            <v>ML</v>
          </cell>
          <cell r="D362">
            <v>20.704000000000001</v>
          </cell>
        </row>
        <row r="363">
          <cell r="A363" t="str">
            <v>001.08.01261</v>
          </cell>
          <cell r="B363" t="str">
            <v>Fornecimento e Instalação de Tubo de pvc para águas pluviais inclusive braçadeira para fixação 100 mm</v>
          </cell>
          <cell r="C363" t="str">
            <v>ML</v>
          </cell>
          <cell r="D363">
            <v>12.404400000000001</v>
          </cell>
        </row>
        <row r="364">
          <cell r="A364" t="str">
            <v>001.08.01281</v>
          </cell>
          <cell r="B364" t="str">
            <v>Fornecimento e Instalação de Curva de pvc 90º diâm.100 mm</v>
          </cell>
          <cell r="C364" t="str">
            <v>un</v>
          </cell>
          <cell r="D364">
            <v>13.850899999999999</v>
          </cell>
        </row>
        <row r="365">
          <cell r="A365" t="str">
            <v>001.08.01301</v>
          </cell>
          <cell r="B365" t="str">
            <v>Fornecimento e Instalação de Ralo seco vertical em ferro fundido diâm.100 mm</v>
          </cell>
          <cell r="C365" t="str">
            <v>UN</v>
          </cell>
          <cell r="D365">
            <v>12.534800000000001</v>
          </cell>
        </row>
        <row r="366">
          <cell r="A366" t="str">
            <v>001.08.01361</v>
          </cell>
          <cell r="B366" t="str">
            <v>Fornecimento e instalação de Acabamento de beiral com tabua trabalhada, tratada e envernizada 1"""" x 10""""</v>
          </cell>
          <cell r="C366" t="str">
            <v>ML</v>
          </cell>
          <cell r="D366">
            <v>10.306100000000001</v>
          </cell>
        </row>
        <row r="367">
          <cell r="A367" t="str">
            <v>001.08.01381</v>
          </cell>
          <cell r="B367" t="str">
            <v>Execução de Reparo de cobertura -  emboçamento da última fiada de telhas cerâmicas, empregando argamassa mista de cimento, cal e areia no traço 1:2:8</v>
          </cell>
          <cell r="C367" t="str">
            <v>ML</v>
          </cell>
          <cell r="D367">
            <v>3.4887000000000001</v>
          </cell>
        </row>
        <row r="368">
          <cell r="A368" t="str">
            <v>001.08.01401</v>
          </cell>
          <cell r="B368" t="str">
            <v>Execução de Reparo de cobertura -  revisão de cobertura de telhas cerâmicas com tomada de  goteiras</v>
          </cell>
          <cell r="C368" t="str">
            <v>M2</v>
          </cell>
          <cell r="D368">
            <v>0.46110000000000001</v>
          </cell>
        </row>
        <row r="369">
          <cell r="A369" t="str">
            <v>001.08.01440</v>
          </cell>
          <cell r="B369" t="str">
            <v>Execução de Reparo de cobertura - substituição de ripa de peróba</v>
          </cell>
          <cell r="C369" t="str">
            <v>m2</v>
          </cell>
          <cell r="D369">
            <v>2.6128</v>
          </cell>
        </row>
        <row r="370">
          <cell r="A370" t="str">
            <v>001.08.01441</v>
          </cell>
          <cell r="B370" t="str">
            <v>Execução de Reparo de cobertura - substituição de caibros de peróba</v>
          </cell>
          <cell r="C370" t="str">
            <v>ML</v>
          </cell>
          <cell r="D370">
            <v>3.2985000000000002</v>
          </cell>
        </row>
        <row r="371">
          <cell r="A371" t="str">
            <v>001.08.01461</v>
          </cell>
          <cell r="B371" t="str">
            <v>Execução de Reparo de cobertura - substituição de vigas de peróba 6x12 cm</v>
          </cell>
          <cell r="C371" t="str">
            <v>ML</v>
          </cell>
          <cell r="D371">
            <v>9.8161000000000005</v>
          </cell>
        </row>
        <row r="372">
          <cell r="A372" t="str">
            <v>001.08.01481</v>
          </cell>
          <cell r="B372" t="str">
            <v>Execução de Reparo de cobertura - substituição de vigas de peróba 6x16 cm</v>
          </cell>
          <cell r="C372" t="str">
            <v>ML</v>
          </cell>
          <cell r="D372">
            <v>10.3172</v>
          </cell>
        </row>
        <row r="373">
          <cell r="A373" t="str">
            <v>001.08.01501</v>
          </cell>
          <cell r="B373" t="str">
            <v>Execução de Reparo de cobertura - substituição de telha cerâmica tipo francesa</v>
          </cell>
          <cell r="C373" t="str">
            <v>UN</v>
          </cell>
          <cell r="D373">
            <v>0.96889999999999998</v>
          </cell>
        </row>
        <row r="374">
          <cell r="A374" t="str">
            <v>001.08.01521</v>
          </cell>
          <cell r="B374" t="str">
            <v>Execução de Reparo de cobertura - substituição de telha cerâmica tipo colonial</v>
          </cell>
          <cell r="C374" t="str">
            <v>UN</v>
          </cell>
          <cell r="D374">
            <v>0.89890000000000003</v>
          </cell>
        </row>
        <row r="375">
          <cell r="A375" t="str">
            <v>001.08.01541</v>
          </cell>
          <cell r="B375" t="str">
            <v>Execução de Reparo de cobertura - substituição de telha cerâmica tipo plan</v>
          </cell>
          <cell r="C375" t="str">
            <v>UN</v>
          </cell>
          <cell r="D375">
            <v>0.76890000000000003</v>
          </cell>
        </row>
        <row r="376">
          <cell r="A376" t="str">
            <v>001.09</v>
          </cell>
          <cell r="B376" t="str">
            <v>ESQUADRIAS</v>
          </cell>
          <cell r="D376">
            <v>17702.920600000001</v>
          </cell>
        </row>
        <row r="377">
          <cell r="A377" t="str">
            <v>001.09.00020</v>
          </cell>
          <cell r="B377" t="str">
            <v>Fornecimento e Instalação de Porta metálica de abrir em chapa dobrada n 18</v>
          </cell>
          <cell r="C377" t="str">
            <v>M2</v>
          </cell>
          <cell r="D377">
            <v>248.29320000000001</v>
          </cell>
        </row>
        <row r="378">
          <cell r="A378" t="str">
            <v>001.09.00040</v>
          </cell>
          <cell r="B378" t="str">
            <v>Fornecimento e Instalação de Porta metálica de abrir em metalón</v>
          </cell>
          <cell r="C378" t="str">
            <v>M2</v>
          </cell>
          <cell r="D378">
            <v>148.44319999999999</v>
          </cell>
        </row>
        <row r="379">
          <cell r="A379" t="str">
            <v>001.09.00060</v>
          </cell>
          <cell r="B379" t="str">
            <v>Fornecimento e Instalação de Porta metálica de abrir em perfil metálico (cantoneiras e tees)</v>
          </cell>
          <cell r="C379" t="str">
            <v>M2</v>
          </cell>
          <cell r="D379">
            <v>161.44319999999999</v>
          </cell>
        </row>
        <row r="380">
          <cell r="A380" t="str">
            <v>001.09.00080</v>
          </cell>
          <cell r="B380" t="str">
            <v>Fornecimento e Instalação de Porta metálica de correr em chapa dobrada n 18</v>
          </cell>
          <cell r="C380" t="str">
            <v>M2</v>
          </cell>
          <cell r="D380">
            <v>161.44319999999999</v>
          </cell>
        </row>
        <row r="381">
          <cell r="A381" t="str">
            <v>001.09.00100</v>
          </cell>
          <cell r="B381" t="str">
            <v>Fornecimento e instalação de Porta metálica de correr em metalón</v>
          </cell>
          <cell r="C381" t="str">
            <v>M2</v>
          </cell>
          <cell r="D381">
            <v>183.44319999999999</v>
          </cell>
        </row>
        <row r="382">
          <cell r="A382" t="str">
            <v>001.09.00120</v>
          </cell>
          <cell r="B382" t="str">
            <v>Fornecimento e Instalação de Porta metálica de correr em perfil metálico (cantoneiras e tees)</v>
          </cell>
          <cell r="C382" t="str">
            <v>M2</v>
          </cell>
          <cell r="D382">
            <v>168.44319999999999</v>
          </cell>
        </row>
        <row r="383">
          <cell r="A383" t="str">
            <v>001.09.00140</v>
          </cell>
          <cell r="B383" t="str">
            <v>Fornecimento e Instalaçao de Porta metálica de de abrir em metalón com janela acoplada</v>
          </cell>
          <cell r="C383" t="str">
            <v>M2</v>
          </cell>
          <cell r="D383">
            <v>100.9432</v>
          </cell>
        </row>
        <row r="384">
          <cell r="A384" t="str">
            <v>001.09.00160</v>
          </cell>
          <cell r="B384" t="str">
            <v>Fornecimento e Instalação de Porta metálica de ( 2,00 x 2,60 ) m - 2 fls de abrir c/ vidro</v>
          </cell>
          <cell r="C384" t="str">
            <v>UN</v>
          </cell>
          <cell r="D384">
            <v>768.81600000000003</v>
          </cell>
        </row>
        <row r="385">
          <cell r="A385" t="str">
            <v>001.09.00180</v>
          </cell>
          <cell r="B385" t="str">
            <v>Porta metálica de enrolar em chapa de aço ondulada</v>
          </cell>
          <cell r="C385" t="str">
            <v>M2</v>
          </cell>
          <cell r="D385">
            <v>88.012</v>
          </cell>
        </row>
        <row r="386">
          <cell r="A386" t="str">
            <v>001.09.00200</v>
          </cell>
          <cell r="B386" t="str">
            <v>Janela metálica basculante em chapa dobrada n 18</v>
          </cell>
          <cell r="C386" t="str">
            <v>M2</v>
          </cell>
          <cell r="D386">
            <v>229.2216</v>
          </cell>
        </row>
        <row r="387">
          <cell r="A387" t="str">
            <v>001.09.00220</v>
          </cell>
          <cell r="B387" t="str">
            <v>Janela metálica basculante em metalón</v>
          </cell>
          <cell r="C387" t="str">
            <v>M2</v>
          </cell>
          <cell r="D387">
            <v>166.16159999999999</v>
          </cell>
        </row>
        <row r="388">
          <cell r="A388" t="str">
            <v>001.09.00240</v>
          </cell>
          <cell r="B388" t="str">
            <v>Janela metálica basculante em perfil metálico (cantoneiras e tees)</v>
          </cell>
          <cell r="C388" t="str">
            <v>M2</v>
          </cell>
          <cell r="D388">
            <v>166.16159999999999</v>
          </cell>
        </row>
        <row r="389">
          <cell r="A389" t="str">
            <v>001.09.00260</v>
          </cell>
          <cell r="B389" t="str">
            <v>Janela metálica de correr em chapa de aço  dobrada n 18</v>
          </cell>
          <cell r="C389" t="str">
            <v>M2</v>
          </cell>
          <cell r="D389">
            <v>194.2216</v>
          </cell>
        </row>
        <row r="390">
          <cell r="A390" t="str">
            <v>001.09.00280</v>
          </cell>
          <cell r="B390" t="str">
            <v>Janela metálica de correr em metalón</v>
          </cell>
          <cell r="C390" t="str">
            <v>M2</v>
          </cell>
          <cell r="D390">
            <v>156.9881</v>
          </cell>
        </row>
        <row r="391">
          <cell r="A391" t="str">
            <v>001.09.00300</v>
          </cell>
          <cell r="B391" t="str">
            <v>Janela metálica de correr em perfis metálicos (cantoneiras e tees)</v>
          </cell>
          <cell r="C391" t="str">
            <v>M2</v>
          </cell>
          <cell r="D391">
            <v>164.2216</v>
          </cell>
        </row>
        <row r="392">
          <cell r="A392" t="str">
            <v>001.09.00320</v>
          </cell>
          <cell r="B392" t="str">
            <v>Janela metálica maximar em chapa dobrada n 18</v>
          </cell>
          <cell r="C392" t="str">
            <v>M2</v>
          </cell>
          <cell r="D392">
            <v>171.9881</v>
          </cell>
        </row>
        <row r="393">
          <cell r="A393" t="str">
            <v>001.09.00340</v>
          </cell>
          <cell r="B393" t="str">
            <v>Janela metálica maximar em metalón</v>
          </cell>
          <cell r="C393" t="str">
            <v>M2</v>
          </cell>
          <cell r="D393">
            <v>171.9881</v>
          </cell>
        </row>
        <row r="394">
          <cell r="A394" t="str">
            <v>001.09.00360</v>
          </cell>
          <cell r="B394" t="str">
            <v>Janela metálica maximar em perfis metálicos (cantoneiras e tees)</v>
          </cell>
          <cell r="C394" t="str">
            <v>M2</v>
          </cell>
          <cell r="D394">
            <v>180.9881</v>
          </cell>
        </row>
        <row r="395">
          <cell r="A395" t="str">
            <v>001.09.00380</v>
          </cell>
          <cell r="B395" t="str">
            <v>Janela metálica veneziana em metalon</v>
          </cell>
          <cell r="C395" t="str">
            <v>M2</v>
          </cell>
          <cell r="D395">
            <v>141.9881</v>
          </cell>
        </row>
        <row r="396">
          <cell r="A396" t="str">
            <v>001.09.00400</v>
          </cell>
          <cell r="B396" t="str">
            <v>Janela metálica fixa para vidro em chapa dobrada</v>
          </cell>
          <cell r="C396" t="str">
            <v>M2</v>
          </cell>
          <cell r="D396">
            <v>196.9881</v>
          </cell>
        </row>
        <row r="397">
          <cell r="A397" t="str">
            <v>001.09.00440</v>
          </cell>
          <cell r="B397" t="str">
            <v>Janela metálica tipo grade de ferro de 1/2 pol. espaçados a cada 15 cm incl. tela de arame sobreposta, j3-120x50 cm</v>
          </cell>
          <cell r="C397" t="str">
            <v>UN</v>
          </cell>
          <cell r="D397">
            <v>253.99090000000001</v>
          </cell>
        </row>
        <row r="398">
          <cell r="A398" t="str">
            <v>001.09.00460</v>
          </cell>
          <cell r="B398" t="str">
            <v>Janela metálica de chapa dobrada n.18 tipo grade fixa inclusive ferragens e tela mosquiteiro</v>
          </cell>
          <cell r="C398" t="str">
            <v>M2</v>
          </cell>
          <cell r="D398">
            <v>141.7216</v>
          </cell>
        </row>
        <row r="399">
          <cell r="A399" t="str">
            <v>001.09.00480</v>
          </cell>
          <cell r="B399" t="str">
            <v>Janela metálica de correr em metalón com tela</v>
          </cell>
          <cell r="C399" t="str">
            <v>M2</v>
          </cell>
          <cell r="D399">
            <v>158.83240000000001</v>
          </cell>
        </row>
        <row r="400">
          <cell r="A400" t="str">
            <v>001.09.00500</v>
          </cell>
          <cell r="B400" t="str">
            <v>Portão metálico tipo grade em ferro de 1/2 pol espaçados a cada 15 cm conf. modelo, p5-90x210 cm</v>
          </cell>
          <cell r="C400" t="str">
            <v>UN</v>
          </cell>
          <cell r="D400">
            <v>327.63900000000001</v>
          </cell>
        </row>
        <row r="401">
          <cell r="A401" t="str">
            <v>001.09.00510</v>
          </cell>
          <cell r="B401" t="str">
            <v>Portão de Correr em Chapa Corrugada N.18, Conf. Det. SINFRA N.06</v>
          </cell>
          <cell r="C401" t="str">
            <v>m2</v>
          </cell>
          <cell r="D401">
            <v>210.41220000000001</v>
          </cell>
        </row>
        <row r="402">
          <cell r="A402" t="str">
            <v>001.09.00520</v>
          </cell>
          <cell r="B402" t="str">
            <v>Gradil  de ferro metalón 20x20 mm</v>
          </cell>
          <cell r="C402" t="str">
            <v>M2</v>
          </cell>
          <cell r="D402">
            <v>78.488200000000006</v>
          </cell>
        </row>
        <row r="403">
          <cell r="A403" t="str">
            <v>001.09.00530</v>
          </cell>
          <cell r="B403" t="str">
            <v>Fornecimento e Instalação de Gradil em Módulos Fixos, conf. det. SINFRA/ FEMA - Entrada do Parque Mãe Bonifácia</v>
          </cell>
          <cell r="C403" t="str">
            <v>ml</v>
          </cell>
          <cell r="D403">
            <v>233.9051</v>
          </cell>
        </row>
        <row r="404">
          <cell r="A404" t="str">
            <v>001.09.00540</v>
          </cell>
          <cell r="B404" t="str">
            <v>Portão de ferro metalon  30x20mm</v>
          </cell>
          <cell r="C404" t="str">
            <v>M2</v>
          </cell>
          <cell r="D404">
            <v>54.642400000000002</v>
          </cell>
        </row>
        <row r="405">
          <cell r="A405" t="str">
            <v>001.09.00560</v>
          </cell>
          <cell r="B405" t="str">
            <v>Grades de proteção - chapa 2 x 1 cm</v>
          </cell>
          <cell r="C405" t="str">
            <v>M2</v>
          </cell>
          <cell r="D405">
            <v>69.721599999999995</v>
          </cell>
        </row>
        <row r="406">
          <cell r="A406" t="str">
            <v>001.09.00580</v>
          </cell>
          <cell r="B406" t="str">
            <v>Portão metálico em chapa dobrada com fechamento em chapa lisa, inclusive ferragens</v>
          </cell>
          <cell r="C406" t="str">
            <v>M2</v>
          </cell>
          <cell r="D406">
            <v>88.421599999999998</v>
          </cell>
        </row>
        <row r="407">
          <cell r="A407" t="str">
            <v>001.09.00600</v>
          </cell>
          <cell r="B407" t="str">
            <v>Corrimão metálico de ferro ( 3 x 2 cm ) h=0,80m</v>
          </cell>
          <cell r="C407" t="str">
            <v>ML</v>
          </cell>
          <cell r="D407">
            <v>59.221600000000002</v>
          </cell>
        </row>
        <row r="408">
          <cell r="A408" t="str">
            <v>001.09.00620</v>
          </cell>
          <cell r="B408" t="str">
            <v>Portão metálico em chapa lisa vincada c/ requadro em perfil de ferro simples, inclusive ferragens e fechadura</v>
          </cell>
          <cell r="C408" t="str">
            <v>M2</v>
          </cell>
          <cell r="D408">
            <v>103.83240000000001</v>
          </cell>
        </row>
        <row r="409">
          <cell r="A409" t="str">
            <v>001.09.00640</v>
          </cell>
          <cell r="B409" t="str">
            <v>Alçapão metálico em chapa galvanizada</v>
          </cell>
          <cell r="C409" t="str">
            <v>M2</v>
          </cell>
          <cell r="D409">
            <v>248.29320000000001</v>
          </cell>
        </row>
        <row r="410">
          <cell r="A410" t="str">
            <v>001.09.00660</v>
          </cell>
          <cell r="B410" t="str">
            <v>Fornecimento e Instalação de Batente ou guarnição metálica para vão de ( 0,80 x 2,10 ) m</v>
          </cell>
          <cell r="C410" t="str">
            <v>UN</v>
          </cell>
          <cell r="D410">
            <v>61.488100000000003</v>
          </cell>
        </row>
        <row r="411">
          <cell r="A411" t="str">
            <v>001.09.00680</v>
          </cell>
          <cell r="B411" t="str">
            <v>Fornecimento e Instalação de Batente ou guarnição metálica para vão de ( 1,20 x 2,10 ) m</v>
          </cell>
          <cell r="C411" t="str">
            <v>UN</v>
          </cell>
          <cell r="D411">
            <v>66.370199999999997</v>
          </cell>
        </row>
        <row r="412">
          <cell r="A412" t="str">
            <v>001.09.00700</v>
          </cell>
          <cell r="B412" t="str">
            <v>Fornecimento e Instalação de Batente ou guarnição metálica para vão de ( 1,50 x 2,10 ) m</v>
          </cell>
          <cell r="C412" t="str">
            <v>UN</v>
          </cell>
          <cell r="D412">
            <v>70.2624</v>
          </cell>
        </row>
        <row r="413">
          <cell r="A413" t="str">
            <v>001.09.00720</v>
          </cell>
          <cell r="B413" t="str">
            <v>Fornecimento e Instalação de Batente ou guarnição metálica para vão de ( 1,80 x 2,10 ) m</v>
          </cell>
          <cell r="C413" t="str">
            <v>UN</v>
          </cell>
          <cell r="D413">
            <v>74.154600000000002</v>
          </cell>
        </row>
        <row r="414">
          <cell r="A414" t="str">
            <v>001.09.00740</v>
          </cell>
          <cell r="B414" t="str">
            <v>Fornecimento e Instalação de Porta  de ferro em perfil metálico - 0,80x2,10m - padrão comercial</v>
          </cell>
          <cell r="C414" t="str">
            <v>UN</v>
          </cell>
          <cell r="D414">
            <v>117.1932</v>
          </cell>
        </row>
        <row r="415">
          <cell r="A415" t="str">
            <v>001.09.00760</v>
          </cell>
          <cell r="B415" t="str">
            <v>Fornecimento e Instalação de Porta  de ferro em perfis metalicos - 0,70x2,10m - padrão comercial</v>
          </cell>
          <cell r="C415" t="str">
            <v>UN</v>
          </cell>
          <cell r="D415">
            <v>117.1932</v>
          </cell>
        </row>
        <row r="416">
          <cell r="A416" t="str">
            <v>001.09.00770</v>
          </cell>
          <cell r="B416" t="str">
            <v>Fornecimento e Instalação de Porta  de ferro em perfil metálico - 0,60x2,10m - padrão comercial</v>
          </cell>
          <cell r="C416" t="str">
            <v>un</v>
          </cell>
          <cell r="D416">
            <v>132.35319999999999</v>
          </cell>
        </row>
        <row r="417">
          <cell r="A417" t="str">
            <v>001.09.00780</v>
          </cell>
          <cell r="B417" t="str">
            <v>Fornecimento e Instalação de Porta de Ferro de Correr Em Perfil Metálico Tipo Mosaico Quadriculado, 4 Folhas, Dim. 2.00 x 2.13 Req. 13 Chapa 22 - Padrão Comercial</v>
          </cell>
          <cell r="C417" t="str">
            <v>m2</v>
          </cell>
          <cell r="D417">
            <v>241.3716</v>
          </cell>
        </row>
        <row r="418">
          <cell r="A418" t="str">
            <v>001.09.00790</v>
          </cell>
          <cell r="B418" t="str">
            <v>Fornecimento e Instalação de Porta de ferro tipo veneziana - 0,80x2,10m - padrão comercial</v>
          </cell>
          <cell r="C418" t="str">
            <v>un</v>
          </cell>
          <cell r="D418">
            <v>132.35319999999999</v>
          </cell>
        </row>
        <row r="419">
          <cell r="A419" t="str">
            <v>001.09.00800</v>
          </cell>
          <cell r="B419" t="str">
            <v>Fornecimento e Instalação de Porta de ferro tipo veneziana - 0,70x2,10m - padrão comercial</v>
          </cell>
          <cell r="C419" t="str">
            <v>UN</v>
          </cell>
          <cell r="D419">
            <v>132.35319999999999</v>
          </cell>
        </row>
        <row r="420">
          <cell r="A420" t="str">
            <v>001.09.00805</v>
          </cell>
          <cell r="B420" t="str">
            <v>Fornecimento e Instalação de Porta de ferro tipo veneziana - 0,60x2,10m - padrão comercial</v>
          </cell>
          <cell r="C420" t="str">
            <v>un</v>
          </cell>
          <cell r="D420">
            <v>132.35319999999999</v>
          </cell>
        </row>
        <row r="421">
          <cell r="A421" t="str">
            <v>001.09.00820</v>
          </cell>
          <cell r="B421" t="str">
            <v>Fornecimento e Instalação de Janela de ferro em perfis metálicos - basculante com grade - padrão comercial</v>
          </cell>
          <cell r="C421" t="str">
            <v>M2</v>
          </cell>
          <cell r="D421">
            <v>229.2216</v>
          </cell>
        </row>
        <row r="422">
          <cell r="A422" t="str">
            <v>001.09.00825</v>
          </cell>
          <cell r="B422" t="str">
            <v>Fornecimento e Instalação de Janela Tipo Vitro Basculante com Grade Xadrez 0.40 x 0.40 cm, batente e = 12 cm chapa 22 - Padrão Comercial</v>
          </cell>
          <cell r="C422" t="str">
            <v>m2</v>
          </cell>
          <cell r="D422">
            <v>166.3862</v>
          </cell>
        </row>
        <row r="423">
          <cell r="A423" t="str">
            <v>001.09.00826</v>
          </cell>
          <cell r="B423" t="str">
            <v>Fornecimento e Instalação de Janela Tipo Vitro Basculante com Grade Xadrez 0.40 x 0.60 cm Batente e = 12 cm Chapa 22 - Padrão Comercial</v>
          </cell>
          <cell r="C423" t="str">
            <v>m2</v>
          </cell>
          <cell r="D423">
            <v>166.3862</v>
          </cell>
        </row>
        <row r="424">
          <cell r="A424" t="str">
            <v>001.09.00830</v>
          </cell>
          <cell r="B424" t="str">
            <v>Fornecimento e Instalação de Janela Tipo Vitro Maxim-ar 1.00 x 0.60 m c/ Grade Xadrez, Batente E = 12 cm, Chapa 22  - Padrão Comercial</v>
          </cell>
          <cell r="C424" t="str">
            <v>m2</v>
          </cell>
          <cell r="D424">
            <v>214.61619999999999</v>
          </cell>
        </row>
        <row r="425">
          <cell r="A425" t="str">
            <v>001.09.00840</v>
          </cell>
          <cell r="B425" t="str">
            <v>Fornecimento e Instalação de Janela de ferro em perfis metálicos - de correr com grade  - padrão comercial</v>
          </cell>
          <cell r="C425" t="str">
            <v>m2</v>
          </cell>
          <cell r="D425">
            <v>156.9881</v>
          </cell>
        </row>
        <row r="426">
          <cell r="A426" t="str">
            <v>001.09.00845</v>
          </cell>
          <cell r="B426" t="str">
            <v>Fornecimento e Instalação de Janela Tipo Vitro de Correr com Caixilho Fixo 1.20 x 1.00 m c/ Grade, Batente E = 12 cm, Chapa 22 4 Folhas - Padrão Comercial</v>
          </cell>
          <cell r="C426" t="str">
            <v>m2</v>
          </cell>
          <cell r="D426">
            <v>128.71619999999999</v>
          </cell>
        </row>
        <row r="427">
          <cell r="A427" t="str">
            <v>001.09.00846</v>
          </cell>
          <cell r="B427" t="str">
            <v>Fornecimento e Instalação de Janela Tipo Vitro de Correr com Caixilho Fixo 1.50 x 1.00 m c/ Grade, Batente E = 12 cm, Chapa 22 4 Folhas - Padrão Comercial</v>
          </cell>
          <cell r="C427" t="str">
            <v>m2</v>
          </cell>
          <cell r="D427">
            <v>118.58620000000001</v>
          </cell>
        </row>
        <row r="428">
          <cell r="A428" t="str">
            <v>001.09.00848</v>
          </cell>
          <cell r="B428" t="str">
            <v>Fornecimento e Instalação de Janela Tipo Vitro de Correr com Caixilho Fixo 2.00 x 1.00 m s/ Grade, Batente e= 12 cm Chapa 22, 4 Folhas - Padrão Comercial</v>
          </cell>
          <cell r="C428" t="str">
            <v>m2</v>
          </cell>
          <cell r="D428">
            <v>113.1362</v>
          </cell>
        </row>
        <row r="429">
          <cell r="A429" t="str">
            <v>001.09.00850</v>
          </cell>
          <cell r="B429" t="str">
            <v>Fornecimento e Instalação de Janela Tipo Vitro de Correr com Caixilho Fixo 1.50 x 1.20 m c/ Grade, Batente E = 12 cm, Chapa 22 4 Folhas - Padrão Comercial</v>
          </cell>
          <cell r="C429" t="str">
            <v>m2</v>
          </cell>
          <cell r="D429">
            <v>110.7362</v>
          </cell>
        </row>
        <row r="430">
          <cell r="A430" t="str">
            <v>001.09.00860</v>
          </cell>
          <cell r="B430" t="str">
            <v>Fornecimento e Instalação de Janela metálica tipo veneziana de correr com grade - padrão comercial</v>
          </cell>
          <cell r="C430" t="str">
            <v>m2</v>
          </cell>
          <cell r="D430">
            <v>156.9881</v>
          </cell>
        </row>
        <row r="431">
          <cell r="A431" t="str">
            <v>001.09.00900</v>
          </cell>
          <cell r="B431" t="str">
            <v>Fornecimento e Instalação de Porta Padrão Popular (sem defeitos), Tipo Solidor, Dimensão 60 x 210 cm, incl. Portal de Cedrinho Fixado Com Espuma de Poliuretano, Alisar de Cedrinho, Dobradiça de Ferro Zincado 31/2"" x 21/2"",</v>
          </cell>
          <cell r="C431" t="str">
            <v>CJ</v>
          </cell>
          <cell r="D431">
            <v>112.01260000000001</v>
          </cell>
        </row>
        <row r="432">
          <cell r="A432" t="str">
            <v>001.09.00920</v>
          </cell>
          <cell r="B432" t="str">
            <v>Fornecimento e Instalação de Porta Padrão Popular (sem defeitos), Tipo Solidor, Dimensão 70 x 210 cm, incl. Portal de Cedrinho Fixado Com Espuma de Poliuretano, Alisar de Cedrinho, Dobradiça de Ferro Zincado 31/2"" x 21/2"",</v>
          </cell>
          <cell r="C432" t="str">
            <v>CJ</v>
          </cell>
          <cell r="D432">
            <v>112.01260000000001</v>
          </cell>
        </row>
        <row r="433">
          <cell r="A433" t="str">
            <v>001.09.00940</v>
          </cell>
          <cell r="B433" t="str">
            <v>Fornecimento e Instalação de Porta Padrão Popular (sem defeitos), Tipo Solidor, Dimensão 80 x 210 cm, incl. Portal de Cedrinho Fixado Com Espuma de Poliuretano, Alisar de Cedrinho, Dobradiça de Ferro Zincado 31/2"" x 21/2"",</v>
          </cell>
          <cell r="C433" t="str">
            <v>CJ</v>
          </cell>
          <cell r="D433">
            <v>112.01260000000001</v>
          </cell>
        </row>
        <row r="434">
          <cell r="A434" t="str">
            <v>001.09.00960</v>
          </cell>
          <cell r="B434" t="str">
            <v>Fornecimento e Instalação de Porta Tipo Solidor, Angelim, Prensada, Semi Oca, Laminada Para Pintura, Dim. 60 x 210 cm, incl. Portal de Angelim e=3.50cm, Fixado C/ Espuma de Poliuretano, Alisar de Angelim l=6.00cm, Dobradiça de Ferro Niquel. 31/2"" x 21/</v>
          </cell>
          <cell r="C434" t="str">
            <v>CJ</v>
          </cell>
          <cell r="D434">
            <v>205.89259999999999</v>
          </cell>
        </row>
        <row r="435">
          <cell r="A435" t="str">
            <v>001.09.00980</v>
          </cell>
          <cell r="B435" t="str">
            <v>Fornecimento e Instalação de Porta Tipo Solidor, Angelim, Prensada, Semi Oca, Laminada Para Pintura, Dim. 60 x 210 cm, incl. Portal de Angelim e=3.50cm, Fixado C/ Espuma de Poliuretano, Alisar de Angelim l=6.00cm, Dobradiça de Ferro Niquel. 31/2"" x 21/</v>
          </cell>
          <cell r="C435" t="str">
            <v>CJ</v>
          </cell>
          <cell r="D435">
            <v>205.89259999999999</v>
          </cell>
        </row>
        <row r="436">
          <cell r="A436" t="str">
            <v>001.09.01000</v>
          </cell>
          <cell r="B436" t="str">
            <v>Fornecimento e Instalação de Porta Tipo Solidor, Angelim, Prensada, Semi Oca, Laminada Para Pintura, Dim. 60 x 210 cm, incl. Portal de Angelim e=3.50cm, Fixado C/ Espuma de Poliuretano, Alisar de Angelim l=6.00cm, Dobradiça de Ferro Niquel. 31/2"" x 21/</v>
          </cell>
          <cell r="C436" t="str">
            <v>CJ</v>
          </cell>
          <cell r="D436">
            <v>205.89259999999999</v>
          </cell>
        </row>
        <row r="437">
          <cell r="A437" t="str">
            <v>001.09.01010</v>
          </cell>
          <cell r="B437" t="str">
            <v>Fornecimento e Instalação de Porta Tipo Solidor, Angelim, Prensada, Semi Oca, Laminada Para Pintura, Dim. 90 x 210 cm, incl. Portal de Angelim e=3.50cm, Fixado C/ Espuma de Poliuretano, Alisar de Angelim l=6.00cm, Dobradiça de Ferro Niquel. 31/2"" x 21/</v>
          </cell>
          <cell r="C437" t="str">
            <v>CJ</v>
          </cell>
          <cell r="D437">
            <v>205.89259999999999</v>
          </cell>
        </row>
        <row r="438">
          <cell r="A438" t="str">
            <v>001.09.01020</v>
          </cell>
          <cell r="B438" t="str">
            <v>Fornecimento e Instalação de Porta Tipo Solidor, Angelim, Prensada, Encabeçada,Semi Oca, Laminada Para Envernizamento, Dim. 60 x 210 cm, incl. Portal de Angelim e=3.50cm, Fixado C/ Espuma de Poliuretano, Alisar de Angelim l=6.00cm, Dobradiça 31/2""x21/2</v>
          </cell>
          <cell r="C438" t="str">
            <v>CJ</v>
          </cell>
          <cell r="D438">
            <v>230.9126</v>
          </cell>
        </row>
        <row r="439">
          <cell r="A439" t="str">
            <v>001.09.01040</v>
          </cell>
          <cell r="B439" t="str">
            <v>Fornecimento e Instalação de Porta Tipo Solidor, Angelim, Prensada, Encabeçada,Semi Oca, Laminada Para Envernizamento, Dim. 70 x 210 cm, incl. Portal de Angelim e=3.50cm, Fixado C/ Espuma de Poliuretano, Alisar de Angelim l=6.00cm, Dobradiça 31/2""x21/2</v>
          </cell>
          <cell r="C439" t="str">
            <v>CJ</v>
          </cell>
          <cell r="D439">
            <v>230.9126</v>
          </cell>
        </row>
        <row r="440">
          <cell r="A440" t="str">
            <v>001.09.01060</v>
          </cell>
          <cell r="B440" t="str">
            <v>Fornecimento e Instalação de Porta Tipo Solidor, Angelim, Prensada, Encabeçada,Semi Oca, Laminada Para Envernizamento, Dim. 80 x 210 cm, incl. Portal de Angelim e=3.50cm, Fixado C/ Espuma de Poliuretano, Alisar de Angelim l=6.00cm, Dobradiça 31/2""x21/2</v>
          </cell>
          <cell r="C440" t="str">
            <v>CJ</v>
          </cell>
          <cell r="D440">
            <v>230.9126</v>
          </cell>
        </row>
        <row r="441">
          <cell r="A441" t="str">
            <v>001.09.01070</v>
          </cell>
          <cell r="B441" t="str">
            <v>Fornecimento e Instalação de Porta Tipo Solidor, Angelim, Prensada, Encabeçada,Semi Oca, Laminada Para Envernizamento, Dim. 90 x 210 cm, incl. Portal de Angelim e=3.50cm, Fixado C/ Espuma de Poliuretano, Alisar de Angelim l=6.00cm, Dobradiça 31/2""x21/2</v>
          </cell>
          <cell r="C441" t="str">
            <v>CJ</v>
          </cell>
          <cell r="D441">
            <v>230.9126</v>
          </cell>
        </row>
        <row r="442">
          <cell r="A442" t="str">
            <v>001.09.01080</v>
          </cell>
          <cell r="B442" t="str">
            <v>Fornecimento e Instalação de Porta Tipo Solidor,Itaúba, Prensada, Encabeçada,Semi Oca, Laminada Para Envernizamento, Dim. 60 x 210 cm, incl. Portal de Itaúba e=3.50cm, Fixado C/ Espuma de Poliuretano, Alisar de Itaúba l=6.00cm, Dobradiça de 31/2""x21/2</v>
          </cell>
          <cell r="C442" t="str">
            <v>CJ</v>
          </cell>
          <cell r="D442">
            <v>237.99260000000001</v>
          </cell>
        </row>
        <row r="443">
          <cell r="A443" t="str">
            <v>001.09.01100</v>
          </cell>
          <cell r="B443" t="str">
            <v>Fornecimento e Instalação de Porta Tipo Solidor,Itaúba, Prensada, Encabeçada,Semi Oca, Laminada Para Envernizamento, Dim. 70 x 210 cm, incl. Portal de Itaúba e=3.50cm, Fixado C/ Espuma de Poliuretano, Alisar de Itaúba l=6.00cm, Dobradiça de 31/2""x21/2"</v>
          </cell>
          <cell r="C443" t="str">
            <v>CJ</v>
          </cell>
          <cell r="D443">
            <v>237.99260000000001</v>
          </cell>
        </row>
        <row r="444">
          <cell r="A444" t="str">
            <v>001.09.01120</v>
          </cell>
          <cell r="B444" t="str">
            <v>Fornecimento e Instalação de Porta Tipo Solidor,Itaúba, Prensada, Encabeçada,Semi Oca, Laminada Para Envernizamento, Dim. 80 x 210 cm, incl. Portal de Itaúba e=3.50cm, Fixado C/ Espuma de Poliuretano, Alisar de Itaúba l=6.00cm, Dobradiça de 31/2""x21/2"</v>
          </cell>
          <cell r="C444" t="str">
            <v>CJ</v>
          </cell>
          <cell r="D444">
            <v>226.30260000000001</v>
          </cell>
        </row>
        <row r="445">
          <cell r="A445" t="str">
            <v>001.09.01130</v>
          </cell>
          <cell r="B445" t="str">
            <v>Fornecimento e Instalação de Porta Tipo Solidor,Itaúba, Prensada, Encabeçada,Semi Oca, Laminada Para Envernizamento, Dim. 90 x 210 cm, incl. Portal de Itaúba e=3.50cm, Fixado C/ Espuma de Poliuretano, Alisar de Itaúba l=6.00cm, Dobradiça de 31/2""x21/2"</v>
          </cell>
          <cell r="C445" t="str">
            <v>CJ</v>
          </cell>
          <cell r="D445">
            <v>226.30260000000001</v>
          </cell>
        </row>
        <row r="446">
          <cell r="A446" t="str">
            <v>001.09.01290</v>
          </cell>
          <cell r="B446" t="str">
            <v>Fornecimento e Instalação de Porta Tipo Solidor, Angelim, Prensada, Semi Oca, Laminada e Formicada TX PP30 0.8 mm, Dim. 60 x 210 cm, incl. Portal de Angelim e=3.50cm, Fix. Espuma de Poliur., Alisar de Angelim l=6.00cm, Dobr. de Ferro Niquel. 31/2"" x 21</v>
          </cell>
          <cell r="C446" t="str">
            <v>un</v>
          </cell>
          <cell r="D446">
            <v>308.86610000000002</v>
          </cell>
        </row>
        <row r="447">
          <cell r="A447" t="str">
            <v>001.09.01291</v>
          </cell>
          <cell r="B447" t="str">
            <v>Fornecimento e Instalação de Porta Tipo Solidor, Angelim, Prensada, Semi Oca, Laminada e Formicada TX PP30 0.8 mm, Dim. 70 x 210 cm, incl. Portal de Angelim e=3.50cm, Fix. Espuma de Poliur., Alisar de Angelim l=6.00cm, Dobr. de Ferro Niquel. 31/2"" x 21</v>
          </cell>
          <cell r="C447" t="str">
            <v>un</v>
          </cell>
          <cell r="D447">
            <v>332.24610000000001</v>
          </cell>
        </row>
        <row r="448">
          <cell r="A448" t="str">
            <v>001.09.01292</v>
          </cell>
          <cell r="B448" t="str">
            <v>Fornecimento e Instalação de Porta Tipo Solidor, Angelim, Prensada, Semi Oca, Laminada e Formicada TX PP30 0.8 mm, Dim. 80 x 210 cm, incl. Portal de Angelim e=3.50cm, Fix. Espuma de Poliur., Alisar de Angelim l=6.00cm, Dobr. de Ferro Niquel. 31/2"" x 21</v>
          </cell>
          <cell r="C448" t="str">
            <v>un</v>
          </cell>
          <cell r="D448">
            <v>332.24610000000001</v>
          </cell>
        </row>
        <row r="449">
          <cell r="A449" t="str">
            <v>001.09.01293</v>
          </cell>
          <cell r="B449" t="str">
            <v>Fornecimento e Instalação de Porta Tipo Solidor, Angelim, Prensada, Semi Oca, Laminada e Formicada TX PP30 0.8 mm, Dim. 90 x 210 cm, incl. Portal de Angelim e=3.50cm, Fix. Espuma de Poliur., Alisar de Angelim l=6.00cm, Dobr. de Ferro Niquel. 31/2"" x 21</v>
          </cell>
          <cell r="C449" t="str">
            <v>un</v>
          </cell>
          <cell r="D449">
            <v>332.24610000000001</v>
          </cell>
        </row>
        <row r="450">
          <cell r="A450" t="str">
            <v>001.09.01420</v>
          </cell>
          <cell r="B450" t="str">
            <v>Fechadura c/ chave central, maçaneta tipo copo, conjunto completo p/portas de entrada</v>
          </cell>
          <cell r="C450" t="str">
            <v>UN</v>
          </cell>
          <cell r="D450">
            <v>23.020199999999999</v>
          </cell>
        </row>
        <row r="451">
          <cell r="A451" t="str">
            <v>001.09.01440</v>
          </cell>
          <cell r="B451" t="str">
            <v>Fechadura c/ chave central, maçaneta tipo copo, conjunto completo p/portas de comunicacao</v>
          </cell>
          <cell r="C451" t="str">
            <v>UN</v>
          </cell>
          <cell r="D451">
            <v>18.860199999999999</v>
          </cell>
        </row>
        <row r="452">
          <cell r="A452" t="str">
            <v>001.09.01460</v>
          </cell>
          <cell r="B452" t="str">
            <v>Fechadura c/ chave central, maçaneta tipo copo, conjunto completo p/portas de banheiro</v>
          </cell>
          <cell r="C452" t="str">
            <v>UN</v>
          </cell>
          <cell r="D452">
            <v>18.860199999999999</v>
          </cell>
        </row>
        <row r="453">
          <cell r="A453" t="str">
            <v>001.09.02300</v>
          </cell>
          <cell r="B453" t="str">
            <v>Tela metálica tipo mosquiteiro fixado em ferro cantoneira de abas iguais de 1/2""""x1/8""""</v>
          </cell>
          <cell r="C453" t="str">
            <v>M2</v>
          </cell>
          <cell r="D453">
            <v>33.885399999999997</v>
          </cell>
        </row>
        <row r="454">
          <cell r="A454" t="str">
            <v>001.09.02320</v>
          </cell>
          <cell r="B454" t="str">
            <v>Tela metálica tipo mosquiteiro fixado em ferro cantoneira de abas iguais de 1""""x3/16""""</v>
          </cell>
          <cell r="C454" t="str">
            <v>M2</v>
          </cell>
          <cell r="D454">
            <v>59.985399999999998</v>
          </cell>
        </row>
        <row r="455">
          <cell r="A455" t="str">
            <v>001.09.02325</v>
          </cell>
          <cell r="B455" t="str">
            <v>Fornecimento e Instalação de Chapa de Ferro Preta Lisa e= 3 mm Conf. Det. 26 A SEJUSP</v>
          </cell>
          <cell r="C455" t="str">
            <v>m2</v>
          </cell>
          <cell r="D455">
            <v>128.08510000000001</v>
          </cell>
        </row>
        <row r="456">
          <cell r="A456" t="str">
            <v>001.09.02327</v>
          </cell>
          <cell r="B456" t="str">
            <v>Fornecimento e Instalação de Chapa de Ferro Preta Lisa e= 8 mm Conf. Det. 26 C SEJUSP</v>
          </cell>
          <cell r="C456" t="str">
            <v>m2</v>
          </cell>
          <cell r="D456">
            <v>339.98250000000002</v>
          </cell>
        </row>
        <row r="457">
          <cell r="A457" t="str">
            <v>001.09.02330</v>
          </cell>
          <cell r="B457" t="str">
            <v>Fornecimento e Instalação de Porta Para Cadeia ou Presídio 0.80 x 2.10 em grade 7/8"" e barra chata 1 1/2"" x 5/16"" Conf. Det. 05 SINFRA</v>
          </cell>
          <cell r="C457" t="str">
            <v>m2</v>
          </cell>
          <cell r="D457">
            <v>227.84440000000001</v>
          </cell>
        </row>
        <row r="458">
          <cell r="A458" t="str">
            <v>001.09.02335</v>
          </cell>
          <cell r="B458" t="str">
            <v>Fornecimento e Instalação de Porta Metálica C/ Passa Prato Conf. Det. 05 SEJUSP</v>
          </cell>
          <cell r="C458" t="str">
            <v>m2</v>
          </cell>
          <cell r="D458">
            <v>356.19459999999998</v>
          </cell>
        </row>
        <row r="459">
          <cell r="A459" t="str">
            <v>001.09.02336</v>
          </cell>
          <cell r="B459" t="str">
            <v>Fornecimento e Instalação de Porta Metálica S/ Passa Prato Conf. Det. 05 A SEJUSP</v>
          </cell>
          <cell r="C459" t="str">
            <v>m2</v>
          </cell>
          <cell r="D459">
            <v>278.31799999999998</v>
          </cell>
        </row>
        <row r="460">
          <cell r="A460" t="str">
            <v>001.09.02337</v>
          </cell>
          <cell r="B460" t="str">
            <v>Fornecimento e Instalação de Porta Metálica C/ Chapa Metálica Sobre Toda a Porta Conf. Det. 05 B  SEJUSP</v>
          </cell>
          <cell r="C460" t="str">
            <v>m2</v>
          </cell>
          <cell r="D460">
            <v>426.10849999999999</v>
          </cell>
        </row>
        <row r="461">
          <cell r="A461" t="str">
            <v>001.09.02338</v>
          </cell>
          <cell r="B461" t="str">
            <v>Fornecimento e Instalação de Conjunto de Grade Conf. Det. 08 SEJUSP</v>
          </cell>
          <cell r="C461" t="str">
            <v>m2</v>
          </cell>
          <cell r="D461">
            <v>130.26499999999999</v>
          </cell>
        </row>
        <row r="462">
          <cell r="A462" t="str">
            <v>001.09.02340</v>
          </cell>
          <cell r="B462" t="str">
            <v>Fornecimento e Instalação de Grade Metálica Conf. Det. 09 A SEJUSP</v>
          </cell>
          <cell r="C462" t="str">
            <v>m2</v>
          </cell>
          <cell r="D462">
            <v>191.0461</v>
          </cell>
        </row>
        <row r="463">
          <cell r="A463" t="str">
            <v>001.09.02345</v>
          </cell>
          <cell r="B463" t="str">
            <v>Fornecimento e Instalação de Porta Metálica C/ Chapa Metálica Sobre Toda a Porta Conf. Det. 23  SEJUSP</v>
          </cell>
          <cell r="C463" t="str">
            <v>m2</v>
          </cell>
          <cell r="D463">
            <v>380.67520000000002</v>
          </cell>
        </row>
        <row r="464">
          <cell r="A464" t="str">
            <v>001.09.02346</v>
          </cell>
          <cell r="B464" t="str">
            <v>Fornecimento e Instalação de Porta Metálica S/ Chapa Metálica Conf. Det. 23 A  SEJUSP</v>
          </cell>
          <cell r="C464" t="str">
            <v>m2</v>
          </cell>
          <cell r="D464">
            <v>297.05579999999998</v>
          </cell>
        </row>
        <row r="465">
          <cell r="A465" t="str">
            <v>001.09.02350</v>
          </cell>
          <cell r="B465" t="str">
            <v>Fornecimento e Instalação de Visor Conf. Det. 30 SEJUSP</v>
          </cell>
          <cell r="C465" t="str">
            <v>un</v>
          </cell>
          <cell r="D465">
            <v>210.67439999999999</v>
          </cell>
        </row>
        <row r="466">
          <cell r="A466" t="str">
            <v>001.09.02360</v>
          </cell>
          <cell r="B466" t="str">
            <v>Fornecimento e Instalação de Tranca Tipo Comum Conf. Det. 41 SEJUSP</v>
          </cell>
          <cell r="C466" t="str">
            <v>un</v>
          </cell>
          <cell r="D466">
            <v>122.6871</v>
          </cell>
        </row>
        <row r="467">
          <cell r="A467" t="str">
            <v>001.09.02365</v>
          </cell>
          <cell r="B467" t="str">
            <v>Fornecimento e Instalação de Grade Metálica Conf. Det. 45 B SEJUSP</v>
          </cell>
          <cell r="C467" t="str">
            <v>m2</v>
          </cell>
          <cell r="D467">
            <v>246.3074</v>
          </cell>
        </row>
        <row r="468">
          <cell r="A468" t="str">
            <v>001.09.02370</v>
          </cell>
          <cell r="B468" t="str">
            <v>Batente de madeira 15 x 15 cm para porta e janela</v>
          </cell>
          <cell r="C468" t="str">
            <v>m</v>
          </cell>
          <cell r="D468">
            <v>20.7333</v>
          </cell>
        </row>
        <row r="469">
          <cell r="A469" t="str">
            <v>001.09.02380</v>
          </cell>
          <cell r="B469" t="str">
            <v>Batente de madeira 3,5 x 14,5 cm para portas e janelas</v>
          </cell>
          <cell r="C469" t="str">
            <v>M</v>
          </cell>
          <cell r="D469">
            <v>8.0296000000000003</v>
          </cell>
        </row>
        <row r="470">
          <cell r="A470" t="str">
            <v>001.09.02400</v>
          </cell>
          <cell r="B470" t="str">
            <v>Reparo em esquadria - substituição de folhas de porta/janelas de madeira tipo almofadada</v>
          </cell>
          <cell r="C470" t="str">
            <v>M2</v>
          </cell>
          <cell r="D470">
            <v>42.630299999999998</v>
          </cell>
        </row>
        <row r="471">
          <cell r="A471" t="str">
            <v>001.09.02420</v>
          </cell>
          <cell r="B471" t="str">
            <v>Reparo em esquadria - substituição de batente de madeira</v>
          </cell>
          <cell r="C471" t="str">
            <v>M</v>
          </cell>
          <cell r="D471">
            <v>17.7865</v>
          </cell>
        </row>
        <row r="472">
          <cell r="A472" t="str">
            <v>001.09.02440</v>
          </cell>
          <cell r="B472" t="str">
            <v>Reparo em esquadria - substituição de folha de porta de madeira tipo solidor, inclusive dobradiças, -(0,60x1,80)m</v>
          </cell>
          <cell r="C472" t="str">
            <v>UN</v>
          </cell>
          <cell r="D472">
            <v>50.916499999999999</v>
          </cell>
        </row>
        <row r="473">
          <cell r="A473" t="str">
            <v>001.09.02460</v>
          </cell>
          <cell r="B473" t="str">
            <v>Reparo em esquadria - substituição de folha de porta de madeira tipo solidor, inclusive dobradiças, -(0,60x2,10)m</v>
          </cell>
          <cell r="C473" t="str">
            <v>UN</v>
          </cell>
          <cell r="D473">
            <v>54.606499999999997</v>
          </cell>
        </row>
        <row r="474">
          <cell r="A474" t="str">
            <v>001.09.02480</v>
          </cell>
          <cell r="B474" t="str">
            <v>Reparo em esquadria - substituição de folha de porta de madeira tipo solidor, inclusive dobradiças, -(0,70x2,10)m</v>
          </cell>
          <cell r="C474" t="str">
            <v>UN</v>
          </cell>
          <cell r="D474">
            <v>54.606499999999997</v>
          </cell>
        </row>
        <row r="475">
          <cell r="A475" t="str">
            <v>001.09.02500</v>
          </cell>
          <cell r="B475" t="str">
            <v>Reparo em esquadria - substituição de folha de porta de madeira tipo solidor, inclusive dobradiças, -(0,80x2,10)m</v>
          </cell>
          <cell r="C475" t="str">
            <v>UN</v>
          </cell>
          <cell r="D475">
            <v>54.606499999999997</v>
          </cell>
        </row>
        <row r="476">
          <cell r="A476" t="str">
            <v>001.09.02520</v>
          </cell>
          <cell r="B476" t="str">
            <v>Reparo em esquadria - substituição de folha de porta de madeira tipo solidor, inclusive dobradiças, -(0,90x2,10)m</v>
          </cell>
          <cell r="C476" t="str">
            <v>UN</v>
          </cell>
          <cell r="D476">
            <v>92.606499999999997</v>
          </cell>
        </row>
        <row r="477">
          <cell r="A477" t="str">
            <v>001.09.02540</v>
          </cell>
          <cell r="B477" t="str">
            <v>Reparo em esquadria - substituição de folha de madeira almofadada, inclusive dobradiças-(0,60x2,10)m</v>
          </cell>
          <cell r="C477" t="str">
            <v>UN</v>
          </cell>
          <cell r="D477">
            <v>73.606499999999997</v>
          </cell>
        </row>
        <row r="478">
          <cell r="A478" t="str">
            <v>001.09.02560</v>
          </cell>
          <cell r="B478" t="str">
            <v>Reparo em esquadria - substituição de folha de madeira almofadada, inclusive dobradiças-(0,70x2,10)m</v>
          </cell>
          <cell r="C478" t="str">
            <v>UN</v>
          </cell>
          <cell r="D478">
            <v>73.606499999999997</v>
          </cell>
        </row>
        <row r="479">
          <cell r="A479" t="str">
            <v>001.09.02580</v>
          </cell>
          <cell r="B479" t="str">
            <v>Reparo em esquadria - substituição de folha de madeira almofadada, inclusive dobradiças-(0,80x2,10)m</v>
          </cell>
          <cell r="C479" t="str">
            <v>UN</v>
          </cell>
          <cell r="D479">
            <v>73.606499999999997</v>
          </cell>
        </row>
        <row r="480">
          <cell r="A480" t="str">
            <v>001.09.02600</v>
          </cell>
          <cell r="B480" t="str">
            <v>Reparo em esquadria - substituição de folha de madeira almofadada, inclusive dobradiças-(0,90x2,10)m</v>
          </cell>
          <cell r="C480" t="str">
            <v>UN</v>
          </cell>
          <cell r="D480">
            <v>87.606499999999997</v>
          </cell>
        </row>
        <row r="481">
          <cell r="A481" t="str">
            <v>001.09.02620</v>
          </cell>
          <cell r="B481" t="str">
            <v>Reparo em esquadria - substituição de batente de peroba, inclusive guarnições -vão de (0,60x2,10)m</v>
          </cell>
          <cell r="C481" t="str">
            <v>JG</v>
          </cell>
          <cell r="D481">
            <v>98.226600000000005</v>
          </cell>
        </row>
        <row r="482">
          <cell r="A482" t="str">
            <v>001.09.02640</v>
          </cell>
          <cell r="B482" t="str">
            <v>Reparo em esquadria - substituição de batente de peroba, inclusive guarnições -vão de (0,70x2,10)m</v>
          </cell>
          <cell r="C482" t="str">
            <v>JG</v>
          </cell>
          <cell r="D482">
            <v>96.892099999999999</v>
          </cell>
        </row>
        <row r="483">
          <cell r="A483" t="str">
            <v>001.09.02660</v>
          </cell>
          <cell r="B483" t="str">
            <v>Reparo em esquadria - substituição de batente de peroba, inclusive guarnições -vão de (0,80x2,10)m</v>
          </cell>
          <cell r="C483" t="str">
            <v>JG</v>
          </cell>
          <cell r="D483">
            <v>108.9226</v>
          </cell>
        </row>
        <row r="484">
          <cell r="A484" t="str">
            <v>001.09.02800</v>
          </cell>
          <cell r="B484" t="str">
            <v>Reparo em Grades e Portões - substituição de ferro CA 25 1/2""</v>
          </cell>
          <cell r="C484" t="str">
            <v>ml</v>
          </cell>
          <cell r="D484">
            <v>4.0110999999999999</v>
          </cell>
        </row>
        <row r="485">
          <cell r="A485" t="str">
            <v>001.09.02820</v>
          </cell>
          <cell r="B485" t="str">
            <v>Reparo em Grades e Portões - substituição de ferro CA 25 7/8""</v>
          </cell>
          <cell r="C485" t="str">
            <v>ml</v>
          </cell>
          <cell r="D485">
            <v>13.7584</v>
          </cell>
        </row>
        <row r="486">
          <cell r="A486" t="str">
            <v>001.09.02840</v>
          </cell>
          <cell r="B486" t="str">
            <v>Reparo em Alambrados e Portões - substituição de tubo de ferro em chapa preta diam.2"" chapa 13</v>
          </cell>
          <cell r="C486" t="str">
            <v>ml</v>
          </cell>
          <cell r="D486">
            <v>16.174800000000001</v>
          </cell>
        </row>
        <row r="487">
          <cell r="A487" t="str">
            <v>001.09.02860</v>
          </cell>
          <cell r="B487" t="str">
            <v>Reparo em Alambrados e Portões - substituição de tela de alambrado galvanizado malha 2"" fio dw12</v>
          </cell>
          <cell r="C487" t="str">
            <v>m2</v>
          </cell>
          <cell r="D487">
            <v>14.151400000000001</v>
          </cell>
        </row>
        <row r="488">
          <cell r="A488" t="str">
            <v>001.10</v>
          </cell>
          <cell r="B488" t="str">
            <v>REVESTIMENTO</v>
          </cell>
          <cell r="D488">
            <v>329.01499999999999</v>
          </cell>
        </row>
        <row r="489">
          <cell r="A489" t="str">
            <v>001.10.00020</v>
          </cell>
          <cell r="B489" t="str">
            <v>Chapisco de aderência c/argamassa de cimento e areia traço 1:3 e= 5 mm</v>
          </cell>
          <cell r="C489" t="str">
            <v>m2</v>
          </cell>
          <cell r="D489">
            <v>1.9576</v>
          </cell>
        </row>
        <row r="490">
          <cell r="A490" t="str">
            <v>001.10.00040</v>
          </cell>
          <cell r="B490" t="str">
            <v>Chapisco de acab.c/argam.de cimento e pedrisco traço 1:4  e= 7 mm</v>
          </cell>
          <cell r="C490" t="str">
            <v>m2</v>
          </cell>
          <cell r="D490">
            <v>2.9297</v>
          </cell>
        </row>
        <row r="491">
          <cell r="A491" t="str">
            <v>001.10.00100</v>
          </cell>
          <cell r="B491" t="str">
            <v>Reboco paulista usando argamassa mista de cimento cal e areia no traço 1:2:8 com 20 mm de espessura</v>
          </cell>
          <cell r="C491" t="str">
            <v>m2</v>
          </cell>
          <cell r="D491">
            <v>7.8211000000000004</v>
          </cell>
        </row>
        <row r="492">
          <cell r="A492" t="str">
            <v>001.10.00110</v>
          </cell>
          <cell r="B492" t="str">
            <v>Reboco paulista usando argamassa mista de cimento cal e areia no traço 1:2:9 com 20 mm de espessura</v>
          </cell>
          <cell r="C492" t="str">
            <v>m2</v>
          </cell>
          <cell r="D492">
            <v>7.6371000000000002</v>
          </cell>
        </row>
        <row r="493">
          <cell r="A493" t="str">
            <v>001.10.00120</v>
          </cell>
          <cell r="B493" t="str">
            <v>Reboco c/ argamassa de cal em pasta e areia fina peneirada no traço 1:2 (espessura 0.5 cm)</v>
          </cell>
          <cell r="C493" t="str">
            <v>m2</v>
          </cell>
          <cell r="D493">
            <v>3.6324999999999998</v>
          </cell>
        </row>
        <row r="494">
          <cell r="A494" t="str">
            <v>001.10.00170</v>
          </cell>
          <cell r="B494" t="str">
            <v>Revestimento c/ argamassa de barita e = 1O mm</v>
          </cell>
          <cell r="C494" t="str">
            <v>m2</v>
          </cell>
          <cell r="D494">
            <v>42.392600000000002</v>
          </cell>
        </row>
        <row r="495">
          <cell r="A495" t="str">
            <v>001.10.00180</v>
          </cell>
          <cell r="B495" t="str">
            <v>Reboco barra lisa com argamassa de cimento e areia 1:1.5 com impermeabilizante inclusive emboço de cimento e areia 1:4</v>
          </cell>
          <cell r="C495" t="str">
            <v>M2</v>
          </cell>
          <cell r="D495">
            <v>17.493600000000001</v>
          </cell>
        </row>
        <row r="496">
          <cell r="A496" t="str">
            <v>001.10.00200</v>
          </cell>
          <cell r="B496" t="str">
            <v>Barra lisa c/ acabamento em nata de cimento comum c/ desempenadeira de aço sobre emboço de cimento e areia 1:4</v>
          </cell>
          <cell r="C496" t="str">
            <v>m2</v>
          </cell>
          <cell r="D496">
            <v>12.008100000000001</v>
          </cell>
        </row>
        <row r="497">
          <cell r="A497" t="str">
            <v>001.10.00220</v>
          </cell>
          <cell r="B497" t="str">
            <v>Barra lisa c/ acabamento em nata de cimento comum c/ desempenadeira de aço sobre emboço de cimento e areia 1:4:8</v>
          </cell>
          <cell r="C497" t="str">
            <v>m2</v>
          </cell>
          <cell r="D497">
            <v>11.581300000000001</v>
          </cell>
        </row>
        <row r="498">
          <cell r="A498" t="str">
            <v>001.10.00240</v>
          </cell>
          <cell r="B498" t="str">
            <v>Barra lisa c/ acabamento em nata de cimento branco c/ desempenadeira de aço sobre emboço de cimento e areia 1:4</v>
          </cell>
          <cell r="C498" t="str">
            <v>m2</v>
          </cell>
          <cell r="D498">
            <v>14.0441</v>
          </cell>
        </row>
        <row r="499">
          <cell r="A499" t="str">
            <v>001.10.00260</v>
          </cell>
          <cell r="B499" t="str">
            <v>Barra lisa c/ acabamento em nata de cimento comum c/ desempenadeira de aço sobre emboço de cimento e areia 1:4:8</v>
          </cell>
          <cell r="C499" t="str">
            <v>m2</v>
          </cell>
          <cell r="D499">
            <v>11.581300000000001</v>
          </cell>
        </row>
        <row r="500">
          <cell r="A500" t="str">
            <v>001.10.00280</v>
          </cell>
          <cell r="B500" t="str">
            <v>Revestimento com azulejo branco (dimensão mínima 150x150 mm, espessura mínima 4 mm) empregando argamassa pré fabricada de cimento colante (a prumo ), incl rejuntamento</v>
          </cell>
          <cell r="C500" t="str">
            <v>m2</v>
          </cell>
          <cell r="D500">
            <v>22.776800000000001</v>
          </cell>
        </row>
        <row r="501">
          <cell r="A501" t="str">
            <v>001.10.00300</v>
          </cell>
          <cell r="B501" t="str">
            <v>Revestimento com azulejo decorado (dimensão mínima 150x150 mm, espessura mínima 4 mm) empregando argamassa pré fabricada de cimento colante (a prumo ), incl rejuntamento</v>
          </cell>
          <cell r="C501" t="str">
            <v>m2</v>
          </cell>
          <cell r="D501">
            <v>19.9938</v>
          </cell>
        </row>
        <row r="502">
          <cell r="A502" t="str">
            <v>001.10.00320</v>
          </cell>
          <cell r="B502" t="str">
            <v>Revestimento Com Piso Parede (dimensão mínima 300x300 mm, espessura mínima 6 mm) Empregando Argamassa Pré Fabricada de Cimento Colante, incl Rejuntamento</v>
          </cell>
          <cell r="C502" t="str">
            <v>m2</v>
          </cell>
          <cell r="D502">
            <v>19.991800000000001</v>
          </cell>
        </row>
        <row r="503">
          <cell r="A503" t="str">
            <v>001.10.00330</v>
          </cell>
          <cell r="B503" t="str">
            <v>Fornecimento e Assentamento de Pastilha de Porcelana (dimensão mínima 100x100 mm, espessura mínima 8 mm), Assentada Com Argamassa Pré- Fabricada de Cimento Colante, Incl. Rejuntamento</v>
          </cell>
          <cell r="C503" t="str">
            <v>m2</v>
          </cell>
          <cell r="D503">
            <v>47.176099999999998</v>
          </cell>
        </row>
        <row r="504">
          <cell r="A504" t="str">
            <v>001.10.00560</v>
          </cell>
          <cell r="B504" t="str">
            <v>Revestimento c/ carpete 8 mm sobre parede</v>
          </cell>
          <cell r="C504" t="str">
            <v>M2</v>
          </cell>
          <cell r="D504">
            <v>24.803599999999999</v>
          </cell>
        </row>
        <row r="505">
          <cell r="A505" t="str">
            <v>001.10.00580</v>
          </cell>
          <cell r="B505" t="str">
            <v>Revestimento de paredes com laminado melaminico colado (formiplac texturizado)</v>
          </cell>
          <cell r="C505" t="str">
            <v>m2</v>
          </cell>
          <cell r="D505">
            <v>23.991599999999998</v>
          </cell>
        </row>
        <row r="506">
          <cell r="A506" t="str">
            <v>001.10.00660</v>
          </cell>
          <cell r="B506" t="str">
            <v>Faixas decorativas para portas e janelas, 10 cm de largura, em argamassa mista de cimento cal e areia</v>
          </cell>
          <cell r="C506" t="str">
            <v>M</v>
          </cell>
          <cell r="D506">
            <v>4.1908000000000003</v>
          </cell>
        </row>
        <row r="507">
          <cell r="A507" t="str">
            <v>001.10.00680</v>
          </cell>
          <cell r="B507" t="str">
            <v>Fornecimento e Assentamento de Faixa Cerâmica Decorada Para Cozinha e Banheiro</v>
          </cell>
          <cell r="C507" t="str">
            <v>ml</v>
          </cell>
          <cell r="D507">
            <v>13.7346</v>
          </cell>
        </row>
        <row r="508">
          <cell r="A508" t="str">
            <v>001.10.00740</v>
          </cell>
          <cell r="B508" t="str">
            <v>Correção de trincas em paredes, usando ferro de 1/4"""" e argamassa de cimento e areia 1:3</v>
          </cell>
          <cell r="C508" t="str">
            <v>M</v>
          </cell>
          <cell r="D508">
            <v>19.276900000000001</v>
          </cell>
        </row>
        <row r="509">
          <cell r="A509" t="str">
            <v>001.11</v>
          </cell>
          <cell r="B509" t="str">
            <v>PISOS RODAPÉS SOLEIRAS E PEITORIS</v>
          </cell>
          <cell r="D509">
            <v>1236.8943999999999</v>
          </cell>
        </row>
        <row r="510">
          <cell r="A510" t="str">
            <v>001.11.00010</v>
          </cell>
          <cell r="B510" t="str">
            <v>Preparo e apiloamento do local destinado a receber o piso, incl. carga e transporte manual de material de caixão de empréstimo para complementação do que faltar.</v>
          </cell>
          <cell r="C510" t="str">
            <v>m2</v>
          </cell>
          <cell r="D510">
            <v>5.9009</v>
          </cell>
        </row>
        <row r="511">
          <cell r="A511" t="str">
            <v>001.11.00015</v>
          </cell>
          <cell r="B511" t="str">
            <v>Fornecimento e Execução de Picoteamento de Piso Para Aplicação de Argamassa de Regularização em Pisos Pré Exitentes</v>
          </cell>
          <cell r="C511" t="str">
            <v>m2</v>
          </cell>
          <cell r="D511">
            <v>1.3325</v>
          </cell>
        </row>
        <row r="512">
          <cell r="A512" t="str">
            <v>001.11.00040</v>
          </cell>
          <cell r="B512" t="str">
            <v>Regularização de laje ou lastro de concreto com argamassa de cimento e areia no traço 1:3, procedendo-se da seguinte maneira: umidecer abundantemente o contrapiso, aplicar nata de agua e cimento e finalmente a aplicar da argamassa de regularização.</v>
          </cell>
          <cell r="C512" t="str">
            <v>m3</v>
          </cell>
          <cell r="D512">
            <v>283.80529999999999</v>
          </cell>
        </row>
        <row r="513">
          <cell r="A513" t="str">
            <v>001.11.00050</v>
          </cell>
          <cell r="B513" t="str">
            <v>Contrapiso de concreto não estrutural Fck=13,5 Mpa, preparado com régua de alumínio e desempenadeira de madeira, perfeitamente nivelado, pronto para receber o piso, esp.= 6.00 cm</v>
          </cell>
          <cell r="C513" t="str">
            <v>m2</v>
          </cell>
          <cell r="D513">
            <v>16.967300000000002</v>
          </cell>
        </row>
        <row r="514">
          <cell r="A514" t="str">
            <v>001.11.00060</v>
          </cell>
          <cell r="B514" t="str">
            <v>Calçada em concreto Fck=13,5 Mpa no traco 1:3:6 com junta de dilatação de madeira 1.2 cm de espessura formando quadro 2.0 x 2.0 m com 6.0 cm de espessura, preparado com régua de alumínio e desempenadeira de madeira, perfeitamente nivelado.</v>
          </cell>
          <cell r="C514" t="str">
            <v>m2</v>
          </cell>
          <cell r="D514">
            <v>19.508099999999999</v>
          </cell>
        </row>
        <row r="515">
          <cell r="A515" t="str">
            <v>001.11.00080</v>
          </cell>
          <cell r="B515" t="str">
            <v>Calçada em concreto Fck=13,5 Mpa, no traço 1:3:6 com junta de dilatação seca, formando quadro de 2.00x2.00 m, com 6 cm de espessura, preparado com régua de alumínio e desempenadeira de madeira, perfeitamente nivelado.</v>
          </cell>
          <cell r="C515" t="str">
            <v>m2</v>
          </cell>
          <cell r="D515">
            <v>19.508099999999999</v>
          </cell>
        </row>
        <row r="516">
          <cell r="A516" t="str">
            <v>001.11.00100</v>
          </cell>
          <cell r="B516" t="str">
            <v>Calçada em Concreto Usinado 13,50 Mpa, Com Junta de Dilatação de Ripa de Madeira de 1.20 cm de Espessura formando Quadro 1.50 x 1.50 m, sendo a espessura de e= 5.00 cm, preparado com régua de alumínio e desempenadeira de madeira, perfeitamente nivelado.</v>
          </cell>
          <cell r="C516" t="str">
            <v>m2</v>
          </cell>
          <cell r="D516">
            <v>20.432700000000001</v>
          </cell>
        </row>
        <row r="517">
          <cell r="A517" t="str">
            <v>001.11.00110</v>
          </cell>
          <cell r="B517" t="str">
            <v>Calçada em Concreto Usinado 13,50 Mpa, Com Junta de Dilatação de Ripa de Madeira de 1.20 cm de Espessura formando Quadro 1.50 x 1.50 m, sendo a espessura de e=7.00 cm, preparado com régua de alumínio e desempenadeira de madeira, perfeitamente nivelado.</v>
          </cell>
          <cell r="C517" t="str">
            <v>m2</v>
          </cell>
          <cell r="D517">
            <v>25.315899999999999</v>
          </cell>
        </row>
        <row r="518">
          <cell r="A518" t="str">
            <v>001.11.00180</v>
          </cell>
          <cell r="B518" t="str">
            <v>Cimentado liso queimado c/espessura de 1.5 cm c/argamassa de cimento e areia no traço 1:3, procedendo-se da seguinte maneira: umidecer abundantemente o contrapiso, aplicar nata de agua e cimento e finalmente a aplicar da argamassa de acabamento.</v>
          </cell>
          <cell r="C518" t="str">
            <v>m2</v>
          </cell>
          <cell r="D518">
            <v>6.6917999999999997</v>
          </cell>
        </row>
        <row r="519">
          <cell r="A519" t="str">
            <v>001.11.00200</v>
          </cell>
          <cell r="B519" t="str">
            <v>Cimentado liso queimado c/espessura de 2 cm usando argamassa de cimento e areia 1:3 c/ juntas plásticas de 19 mm formando quadros de 2.00 x 2.00 m,umidecer abundantemente o contrapiso, aplicar nata de agua e cimento e finalmente a aplicar a argamassa.</v>
          </cell>
          <cell r="C519" t="str">
            <v>m2</v>
          </cell>
          <cell r="D519">
            <v>10.9033</v>
          </cell>
        </row>
        <row r="520">
          <cell r="A520" t="str">
            <v>001.11.00280</v>
          </cell>
          <cell r="B520" t="str">
            <v>Cimentado liso queimado c/ po xadrez e=1.5 cm c/argamassa de cimento e areia no traço 1:3, umidecer abundantemente o contrapiso, aplicar nata de agua e cimento e finalmente a aplicar a argamassa.</v>
          </cell>
          <cell r="C520" t="str">
            <v>m2</v>
          </cell>
          <cell r="D520">
            <v>7.5258000000000003</v>
          </cell>
        </row>
        <row r="521">
          <cell r="A521" t="str">
            <v>001.11.00310</v>
          </cell>
          <cell r="B521" t="str">
            <v>Revestimento com Piso Cerâmico Esmaltado (dimensão mínima 300x300mm, espessura mínima 8 mm), PI 02, Assentado Com Argamassa Colante Uso Interno, incl. rejuntamento.</v>
          </cell>
          <cell r="C521" t="str">
            <v>m2</v>
          </cell>
          <cell r="D521">
            <v>19.514099999999999</v>
          </cell>
        </row>
        <row r="522">
          <cell r="A522" t="str">
            <v>001.11.00311</v>
          </cell>
          <cell r="B522" t="str">
            <v>Revestimento com Piso Cerâmico Esmaltado (dimensão mínima 300x300mm, espessura mínima 8 mm), PI 03, Assentado Com Argamassa Colante Uso Interno, incl. rejuntamento</v>
          </cell>
          <cell r="C522" t="str">
            <v>m2</v>
          </cell>
          <cell r="D522">
            <v>19.514099999999999</v>
          </cell>
        </row>
        <row r="523">
          <cell r="A523" t="str">
            <v>001.11.00312</v>
          </cell>
          <cell r="B523" t="str">
            <v>Revestimento com Piso Cerâmico Esmaltado (dimensão mínima 300x300mm, espessura mínima 8 mm), PI 04, Assentado Com Argamassa Colante Uso Interno, incl. rejuntamento</v>
          </cell>
          <cell r="C523" t="str">
            <v>m2</v>
          </cell>
          <cell r="D523">
            <v>19.514099999999999</v>
          </cell>
        </row>
        <row r="524">
          <cell r="A524" t="str">
            <v>001.11.00313</v>
          </cell>
          <cell r="B524" t="str">
            <v>Revestimento com Piso Cerâmico Esmaltado (dimensão mínima 300x300mm, espessura mínima 8 mm), PI 05, Assentado Com Argamassa Colante Uso Interno, incl. rejuntamento</v>
          </cell>
          <cell r="C524" t="str">
            <v>m2</v>
          </cell>
          <cell r="D524">
            <v>19.514099999999999</v>
          </cell>
        </row>
        <row r="525">
          <cell r="A525" t="str">
            <v>001.11.00321</v>
          </cell>
          <cell r="B525" t="str">
            <v>Revestimento de pisos e lajotas cerâmicas 30x30 cm assente c/argamassa de cimento e areia 1:4</v>
          </cell>
          <cell r="C525" t="str">
            <v>M2</v>
          </cell>
          <cell r="D525">
            <v>21.881699999999999</v>
          </cell>
        </row>
        <row r="526">
          <cell r="A526" t="str">
            <v>001.11.00341</v>
          </cell>
          <cell r="B526" t="str">
            <v>Assentamento de ladrilho hidráulico cor natural do cimento, assente com argamassa mista de cimento, cal e areia traço 1:4 adição 100 kg cimento</v>
          </cell>
          <cell r="C526" t="str">
            <v>m2</v>
          </cell>
          <cell r="D526">
            <v>34.721200000000003</v>
          </cell>
        </row>
        <row r="527">
          <cell r="A527" t="str">
            <v>001.11.00342</v>
          </cell>
          <cell r="B527" t="str">
            <v>Assentamento de ladrilho hidráulico cor única, assente com argamassa mista de cimento, cal e areia traço 1:4 adição 100 kg cimento</v>
          </cell>
          <cell r="C527" t="str">
            <v>m2</v>
          </cell>
          <cell r="D527">
            <v>36.921199999999999</v>
          </cell>
        </row>
        <row r="528">
          <cell r="A528" t="str">
            <v>001.11.00343</v>
          </cell>
          <cell r="B528" t="str">
            <v>Assentamento de ladrilho hidráulico tipo Cuiabá, assente com argamassa mista de cimento, cal e areia traço 1:4 adição 100 kg cimento</v>
          </cell>
          <cell r="C528" t="str">
            <v>m2</v>
          </cell>
          <cell r="D528">
            <v>38.0212</v>
          </cell>
        </row>
        <row r="529">
          <cell r="A529" t="str">
            <v>001.11.00344</v>
          </cell>
          <cell r="B529" t="str">
            <v>Assentamento de ladrilho hidráulico tipo Copacabana, assente com argamassa mista de cimento, cal e areia traço 1:4 adição 100 kg cimento</v>
          </cell>
          <cell r="C529" t="str">
            <v>m2</v>
          </cell>
          <cell r="D529">
            <v>43.5212</v>
          </cell>
        </row>
        <row r="530">
          <cell r="A530" t="str">
            <v>001.11.00461</v>
          </cell>
          <cell r="B530" t="str">
            <v>Revestimento de piso em granilite fundido no local formando quadros de 2.00 m2 de área ( no máximo) com junta plastica colorida e faixa perimétrica de 30 cm na cor preta fazendo meia cana, aplicação de 2 demãos de resina acrilica</v>
          </cell>
          <cell r="C530" t="str">
            <v>m2</v>
          </cell>
          <cell r="D530">
            <v>16.6541</v>
          </cell>
        </row>
        <row r="531">
          <cell r="A531" t="str">
            <v>001.11.00481</v>
          </cell>
          <cell r="B531" t="str">
            <v>Assentamento de junta plástica de dilatacao p/pisos de 19 mm</v>
          </cell>
          <cell r="C531" t="str">
            <v>ML</v>
          </cell>
          <cell r="D531">
            <v>1.6704000000000001</v>
          </cell>
        </row>
        <row r="532">
          <cell r="A532" t="str">
            <v>001.11.00581</v>
          </cell>
          <cell r="B532" t="str">
            <v>Revestimento de piso em ardosia natural 40x40cm cor preta tipo on com resinex</v>
          </cell>
          <cell r="C532" t="str">
            <v>M2</v>
          </cell>
          <cell r="D532">
            <v>26.732700000000001</v>
          </cell>
        </row>
        <row r="533">
          <cell r="A533" t="str">
            <v>001.11.00601</v>
          </cell>
          <cell r="B533" t="str">
            <v>Revestimento de paviflex sobre lastro ou laje regularizada, assentado com cola especial de 2.00 mm de espessura</v>
          </cell>
          <cell r="C533" t="str">
            <v>M2</v>
          </cell>
          <cell r="D533">
            <v>40.183599999999998</v>
          </cell>
        </row>
        <row r="534">
          <cell r="A534" t="str">
            <v>001.11.00621</v>
          </cell>
          <cell r="B534" t="str">
            <v>Revestimento de paviflex sobre lastro ou laje regularizada, assentado com cola especial de 3.20 mm de espessura</v>
          </cell>
          <cell r="C534" t="str">
            <v>M2</v>
          </cell>
          <cell r="D534">
            <v>68.533600000000007</v>
          </cell>
        </row>
        <row r="535">
          <cell r="A535" t="str">
            <v>001.11.00641</v>
          </cell>
          <cell r="B535" t="str">
            <v>Revestimento de paviflex sobre lastro ou laje regularizada, assentado com cola especial de 1.60 mm de espessura</v>
          </cell>
          <cell r="C535" t="str">
            <v>M2</v>
          </cell>
          <cell r="D535">
            <v>32.833599999999997</v>
          </cell>
        </row>
        <row r="536">
          <cell r="A536" t="str">
            <v>001.11.00681</v>
          </cell>
          <cell r="B536" t="str">
            <v>Revestimento da escada (degrau e espelho) c/ ardósia preta tipo on c/ resinex</v>
          </cell>
          <cell r="C536" t="str">
            <v>M2</v>
          </cell>
          <cell r="D536">
            <v>30.999199999999998</v>
          </cell>
        </row>
        <row r="537">
          <cell r="A537" t="str">
            <v>001.11.00701</v>
          </cell>
          <cell r="B537" t="str">
            <v>Execução de Piso em Concreto Usinado Armado Fck=15 Mpa, espessura do concreto e=15, incluso lastro de brita espessura e= 5 cm, e tela soldada Q 92 de 15 x 15 cm , diam do aço 4.20 mm2, acabamento do piso sem elementos mecânicos</v>
          </cell>
          <cell r="C537" t="str">
            <v>m2</v>
          </cell>
          <cell r="D537">
            <v>42.729100000000003</v>
          </cell>
        </row>
        <row r="538">
          <cell r="A538" t="str">
            <v>001.11.00721</v>
          </cell>
          <cell r="B538" t="str">
            <v>Assentamento de rodapé de cimentado usando argamassa de cimento e areia 1:3 com altura de 10 cm, simples</v>
          </cell>
          <cell r="C538" t="str">
            <v>ML</v>
          </cell>
          <cell r="D538">
            <v>5.4762000000000004</v>
          </cell>
        </row>
        <row r="539">
          <cell r="A539" t="str">
            <v>001.11.00741</v>
          </cell>
          <cell r="B539" t="str">
            <v>Assentamento de rodapé de cimentado usando argamassa de cimento e areia 1:3 com altura de 10 cm, de cor</v>
          </cell>
          <cell r="C539" t="str">
            <v>ML</v>
          </cell>
          <cell r="D539">
            <v>6.3990999999999998</v>
          </cell>
        </row>
        <row r="540">
          <cell r="A540" t="str">
            <v>001.11.00761</v>
          </cell>
          <cell r="B540" t="str">
            <v>Assentamento de rodapés para pisos em ceramica 30x30</v>
          </cell>
          <cell r="C540" t="str">
            <v>ML</v>
          </cell>
          <cell r="D540">
            <v>5.4912999999999998</v>
          </cell>
        </row>
        <row r="541">
          <cell r="A541" t="str">
            <v>001.11.00781</v>
          </cell>
          <cell r="B541" t="str">
            <v>Assentamento de rodapés de de madeira de 10 cm de altura</v>
          </cell>
          <cell r="C541" t="str">
            <v>ML</v>
          </cell>
          <cell r="D541">
            <v>7.4458000000000002</v>
          </cell>
        </row>
        <row r="542">
          <cell r="A542" t="str">
            <v>001.11.00821</v>
          </cell>
          <cell r="B542" t="str">
            <v>Assentamento de mármore c/10 cm de altura e 2.00 cm de espessura</v>
          </cell>
          <cell r="C542" t="str">
            <v>ML</v>
          </cell>
          <cell r="D542">
            <v>19.636099999999999</v>
          </cell>
        </row>
        <row r="543">
          <cell r="A543" t="str">
            <v>001.11.00841</v>
          </cell>
          <cell r="B543" t="str">
            <v>Assentamento de rodapé de cerâmica empregando pasta de argamassa de cimento colante</v>
          </cell>
          <cell r="C543" t="str">
            <v>ML</v>
          </cell>
          <cell r="D543">
            <v>2.1575000000000002</v>
          </cell>
        </row>
        <row r="544">
          <cell r="A544" t="str">
            <v>001.11.00861</v>
          </cell>
          <cell r="B544" t="str">
            <v>Assentamento de paviflex c/9 cm de altura assente com cola especial</v>
          </cell>
          <cell r="C544" t="str">
            <v>ML</v>
          </cell>
          <cell r="D544">
            <v>4.3353999999999999</v>
          </cell>
        </row>
        <row r="545">
          <cell r="A545" t="str">
            <v>001.11.00901</v>
          </cell>
          <cell r="B545" t="str">
            <v>Assentamento de rodapé de madeira de peróba 7x1.5 cm fixados c/tacos de peróba previamente chumbados na alvenaria c/ espaçamento max. de 2.00x2.00 m</v>
          </cell>
          <cell r="C545" t="str">
            <v>ML</v>
          </cell>
          <cell r="D545">
            <v>22.854800000000001</v>
          </cell>
        </row>
        <row r="546">
          <cell r="A546" t="str">
            <v>001.11.00921</v>
          </cell>
          <cell r="B546" t="str">
            <v>Assentamento de rodapé de ardósia natural</v>
          </cell>
          <cell r="C546" t="str">
            <v>ML</v>
          </cell>
          <cell r="D546">
            <v>7.9911000000000003</v>
          </cell>
        </row>
        <row r="547">
          <cell r="A547" t="str">
            <v>001.11.00941</v>
          </cell>
          <cell r="B547" t="str">
            <v>Assentamento de rodapé de granito na cor verde ubatuba com 7 cm de espessura</v>
          </cell>
          <cell r="C547" t="str">
            <v>ML</v>
          </cell>
          <cell r="D547">
            <v>19.324100000000001</v>
          </cell>
        </row>
        <row r="548">
          <cell r="A548" t="str">
            <v>001.11.00961</v>
          </cell>
          <cell r="B548" t="str">
            <v>Assentamento de rodapé de de lajota colonial</v>
          </cell>
          <cell r="C548" t="str">
            <v>ML</v>
          </cell>
          <cell r="D548">
            <v>8.1670999999999996</v>
          </cell>
        </row>
        <row r="549">
          <cell r="A549" t="str">
            <v>001.11.00981</v>
          </cell>
          <cell r="B549" t="str">
            <v>Assentamento de soleiras externas c/ pingadeira ou ressalto penetrando 2.50 cm de c/ lado da alvenaria assentado c/ aragam. de cimento e areia no traço 1:4, de mármore branco marfim 3.00 cm</v>
          </cell>
          <cell r="C549" t="str">
            <v>ML</v>
          </cell>
          <cell r="D549">
            <v>21.161999999999999</v>
          </cell>
        </row>
        <row r="550">
          <cell r="A550" t="str">
            <v>001.11.01001</v>
          </cell>
          <cell r="B550" t="str">
            <v>Assentamento de soleiras externas c/ pingadeira ou ressalto penetrando 2.50 cm de c/ lado da alvenaria assentado c/ aragam. de cimento e areia no traço 1:4, de granilite</v>
          </cell>
          <cell r="C550" t="str">
            <v>ML</v>
          </cell>
          <cell r="D550">
            <v>6.5724</v>
          </cell>
        </row>
        <row r="551">
          <cell r="A551" t="str">
            <v>001.11.01021</v>
          </cell>
          <cell r="B551" t="str">
            <v>Assentamento de soleira interna de 0.15 m de mármore branco marfim 3.00 cmassente c/ argamassa de cimento e areia 1:4 m</v>
          </cell>
          <cell r="C551" t="str">
            <v>ML</v>
          </cell>
          <cell r="D551">
            <v>20.3873</v>
          </cell>
        </row>
        <row r="552">
          <cell r="A552" t="str">
            <v>001.11.01041</v>
          </cell>
          <cell r="B552" t="str">
            <v>Assentamento de soleira interna de 0.15 m de granilite  assente c/ argamassa de cimento e areia 1:4 m</v>
          </cell>
          <cell r="C552" t="str">
            <v>ML</v>
          </cell>
          <cell r="D552">
            <v>7.1898</v>
          </cell>
        </row>
        <row r="553">
          <cell r="A553" t="str">
            <v>001.11.01061</v>
          </cell>
          <cell r="B553" t="str">
            <v>Assentamento de soleira interna de 0.15 m de ardósia ,assente c/ argamassa de cimento e areia no traço 1:4</v>
          </cell>
          <cell r="C553" t="str">
            <v>ML</v>
          </cell>
          <cell r="D553">
            <v>11.455299999999999</v>
          </cell>
        </row>
        <row r="554">
          <cell r="A554" t="str">
            <v>001.11.01081</v>
          </cell>
          <cell r="B554" t="str">
            <v>Assentamento de soleira de granito l=0,15m e=2cm</v>
          </cell>
          <cell r="C554" t="str">
            <v>UN</v>
          </cell>
          <cell r="D554">
            <v>23.486999999999998</v>
          </cell>
        </row>
        <row r="555">
          <cell r="A555" t="str">
            <v>001.11.01101</v>
          </cell>
          <cell r="B555" t="str">
            <v>Assentamento de soleira de granito na cor verde ubatuba l=15 cm</v>
          </cell>
          <cell r="C555" t="str">
            <v>ML</v>
          </cell>
          <cell r="D555">
            <v>40.587000000000003</v>
          </cell>
        </row>
        <row r="556">
          <cell r="A556" t="str">
            <v>001.11.01121</v>
          </cell>
          <cell r="B556" t="str">
            <v>Assentamento de peitoril de mármore branco espessura 3.00 cm, assente com argamassa de cimento e areia traço 1:4</v>
          </cell>
          <cell r="C556" t="str">
            <v>ML</v>
          </cell>
          <cell r="D556">
            <v>17.907399999999999</v>
          </cell>
        </row>
        <row r="557">
          <cell r="A557" t="str">
            <v>001.11.01141</v>
          </cell>
          <cell r="B557" t="str">
            <v>Assentamento de peitoril de granilite espessura 2.50 cm, assente com argamassa de cimento e areia traço 1:4</v>
          </cell>
          <cell r="C557" t="str">
            <v>ML</v>
          </cell>
          <cell r="D557">
            <v>8.5264000000000006</v>
          </cell>
        </row>
        <row r="558">
          <cell r="A558" t="str">
            <v>001.11.01161</v>
          </cell>
          <cell r="B558" t="str">
            <v>Assentamento de peitoril de ardósia polida  espessura 3.00 cm, assente com argamassa de cimento e areia traço 1:4</v>
          </cell>
          <cell r="C558" t="str">
            <v>ml</v>
          </cell>
          <cell r="D558">
            <v>14.244999999999999</v>
          </cell>
        </row>
        <row r="559">
          <cell r="A559" t="str">
            <v>001.11.01181</v>
          </cell>
          <cell r="B559" t="str">
            <v>Assentamento de peitoril interno de mármore branco espessura 2.00 cm, assentes com argamassa de cimento e areia 1:4</v>
          </cell>
          <cell r="C559" t="str">
            <v>ML</v>
          </cell>
          <cell r="D559">
            <v>18.947700000000001</v>
          </cell>
        </row>
        <row r="560">
          <cell r="A560" t="str">
            <v>001.11.01201</v>
          </cell>
          <cell r="B560" t="str">
            <v>Assentamento de peitoril interno de granilite espessura 2.50 cm, assentes com argamassa de cimento e areia 1:4</v>
          </cell>
          <cell r="C560" t="str">
            <v>ML</v>
          </cell>
          <cell r="D560">
            <v>5.7976999999999999</v>
          </cell>
        </row>
        <row r="561">
          <cell r="A561" t="str">
            <v>001.12</v>
          </cell>
          <cell r="B561" t="str">
            <v>FORROS E DIVISÓRIAS</v>
          </cell>
          <cell r="D561">
            <v>1101.4413</v>
          </cell>
        </row>
        <row r="562">
          <cell r="A562" t="str">
            <v>001.12.00020</v>
          </cell>
          <cell r="B562" t="str">
            <v>Forro de tábuas de cedrinho 10.00x1.00 cm aplicados em sarrafos 10x2.5 cm espacados de 50x50 cm</v>
          </cell>
          <cell r="C562" t="str">
            <v>M2</v>
          </cell>
          <cell r="D562">
            <v>28.898499999999999</v>
          </cell>
        </row>
        <row r="563">
          <cell r="A563" t="str">
            <v>001.12.00040</v>
          </cell>
          <cell r="B563" t="str">
            <v>Forro de tábuas de cedrinho 10.00x1.00 cm aplicados em caibros de 5x6 cm espaçados de 50x50 cm</v>
          </cell>
          <cell r="C563" t="str">
            <v>M2</v>
          </cell>
          <cell r="D563">
            <v>29.525500000000001</v>
          </cell>
        </row>
        <row r="564">
          <cell r="A564" t="str">
            <v>001.12.00100</v>
          </cell>
          <cell r="B564" t="str">
            <v>Cimalha de cedrinho</v>
          </cell>
          <cell r="C564" t="str">
            <v>ML</v>
          </cell>
          <cell r="D564">
            <v>2.3441000000000001</v>
          </cell>
        </row>
        <row r="565">
          <cell r="A565" t="str">
            <v>001.12.00140</v>
          </cell>
          <cell r="B565" t="str">
            <v>Forro de gesso 60x60 cm liso fixado diretamente na estrutura por meio de arame galvanizado</v>
          </cell>
          <cell r="C565" t="str">
            <v>m2</v>
          </cell>
          <cell r="D565">
            <v>17.436599999999999</v>
          </cell>
        </row>
        <row r="566">
          <cell r="A566" t="str">
            <v>001.12.00150</v>
          </cell>
          <cell r="B566" t="str">
            <v>Forro Em Gesso Acartonado com Painel FGA  incl. assessórios</v>
          </cell>
          <cell r="C566" t="str">
            <v>m2</v>
          </cell>
          <cell r="D566">
            <v>31.337399999999999</v>
          </cell>
        </row>
        <row r="567">
          <cell r="A567" t="str">
            <v>001.12.00155</v>
          </cell>
          <cell r="B567" t="str">
            <v>Forro Em Gesso Acartonado com Painel FGE  incl. assessórios</v>
          </cell>
          <cell r="C567" t="str">
            <v>m2</v>
          </cell>
          <cell r="D567">
            <v>35.223300000000002</v>
          </cell>
        </row>
        <row r="568">
          <cell r="A568" t="str">
            <v>001.12.00160</v>
          </cell>
          <cell r="B568" t="str">
            <v>Fornecimento e Instalação de Moldura em Gesso h=7 cm</v>
          </cell>
          <cell r="C568" t="str">
            <v>m</v>
          </cell>
          <cell r="D568">
            <v>7</v>
          </cell>
        </row>
        <row r="569">
          <cell r="A569" t="str">
            <v>001.12.00180</v>
          </cell>
          <cell r="B569" t="str">
            <v>Sanca de gesso l=1,20 m</v>
          </cell>
          <cell r="C569" t="str">
            <v>ML</v>
          </cell>
          <cell r="D569">
            <v>25</v>
          </cell>
        </row>
        <row r="570">
          <cell r="A570" t="str">
            <v>001.12.00200</v>
          </cell>
          <cell r="B570" t="str">
            <v>Sanca de gesso l=0,30m</v>
          </cell>
          <cell r="C570" t="str">
            <v>ML</v>
          </cell>
          <cell r="D570">
            <v>9</v>
          </cell>
        </row>
        <row r="571">
          <cell r="A571" t="str">
            <v>001.12.00320</v>
          </cell>
          <cell r="B571" t="str">
            <v>Fornecimento e Instalação de Forro de pvc branco 200 mm, incl. estrutura para fixação em metalon galvanizado e rodaforro</v>
          </cell>
          <cell r="C571" t="str">
            <v>m2</v>
          </cell>
          <cell r="D571">
            <v>29</v>
          </cell>
        </row>
        <row r="572">
          <cell r="A572" t="str">
            <v>001.12.00360</v>
          </cell>
          <cell r="B572" t="str">
            <v>Substituição de tábuas p/forro de cedrinho</v>
          </cell>
          <cell r="C572" t="str">
            <v>M2</v>
          </cell>
          <cell r="D572">
            <v>18.536999999999999</v>
          </cell>
        </row>
        <row r="573">
          <cell r="A573" t="str">
            <v>001.12.00380</v>
          </cell>
          <cell r="B573" t="str">
            <v>Repregamento de forro de madeira</v>
          </cell>
          <cell r="C573" t="str">
            <v>M2</v>
          </cell>
          <cell r="D573">
            <v>1.2952999999999999</v>
          </cell>
        </row>
        <row r="574">
          <cell r="A574" t="str">
            <v>001.12.00600</v>
          </cell>
          <cell r="B574" t="str">
            <v>Fornecimento e instalação de divisória de granilite para sanitários assentada com argamassa de cimento e areia 1:3</v>
          </cell>
          <cell r="C574" t="str">
            <v>m2</v>
          </cell>
          <cell r="D574">
            <v>118.28060000000001</v>
          </cell>
        </row>
        <row r="575">
          <cell r="A575" t="str">
            <v>001.12.00700</v>
          </cell>
          <cell r="B575" t="str">
            <v>Fornecimento e instalação de divisória p/ banheiro em ardosia polida natural c/ resinex</v>
          </cell>
          <cell r="C575" t="str">
            <v>m2</v>
          </cell>
          <cell r="D575">
            <v>109.6836</v>
          </cell>
        </row>
        <row r="576">
          <cell r="A576" t="str">
            <v>001.12.00800</v>
          </cell>
          <cell r="B576" t="str">
            <v>Fornecimento e instalação de divisória p/ banheiro em granito polido, assente com argamassa,  na cor cinza.</v>
          </cell>
          <cell r="C576" t="str">
            <v>m2</v>
          </cell>
          <cell r="D576">
            <v>156.2336</v>
          </cell>
        </row>
        <row r="577">
          <cell r="A577" t="str">
            <v>001.12.00900</v>
          </cell>
          <cell r="B577" t="str">
            <v>Fornecimento e instalação de divisória naval stander padrão bege com perfis de aço na cor preto , cinza ou branco</v>
          </cell>
          <cell r="C577" t="str">
            <v>m2</v>
          </cell>
          <cell r="D577">
            <v>42.383400000000002</v>
          </cell>
        </row>
        <row r="578">
          <cell r="A578" t="str">
            <v>001.12.00920</v>
          </cell>
          <cell r="B578" t="str">
            <v>Fornecimento e instalação de porta de divisória  incl.montante , fechadura e dobradiças, divisória naval stander branco, cinza ou areia jundiai  com perfis de aço na cor preto, branco e cinza</v>
          </cell>
          <cell r="C578" t="str">
            <v>cj</v>
          </cell>
          <cell r="D578">
            <v>126.0202</v>
          </cell>
        </row>
        <row r="579">
          <cell r="A579" t="str">
            <v>001.12.00940</v>
          </cell>
          <cell r="B579" t="str">
            <v>Fornecimento e instalação de divisória naval stander padrão branco, cinza ou areia jundiai, perfis de aço na cor preta e bandeira em vidro</v>
          </cell>
          <cell r="C579" t="str">
            <v>m2</v>
          </cell>
          <cell r="D579">
            <v>56.060600000000001</v>
          </cell>
        </row>
        <row r="580">
          <cell r="A580" t="str">
            <v>001.12.00960</v>
          </cell>
          <cell r="B580" t="str">
            <v>Fornecimento e instalação de porta de divisória  incl.montante , fechadura e dobradiças, divisória naval stander branco, cinza ou areia jundiai  com perfis de aço na cor preto, branco e cinza</v>
          </cell>
          <cell r="C580" t="str">
            <v>cj</v>
          </cell>
          <cell r="D580">
            <v>126.0202</v>
          </cell>
        </row>
        <row r="581">
          <cell r="A581" t="str">
            <v>001.12.00980</v>
          </cell>
          <cell r="B581" t="str">
            <v>Fornecimento e instalação de ferragens para porta de divisória</v>
          </cell>
          <cell r="C581" t="str">
            <v>un</v>
          </cell>
          <cell r="D581">
            <v>71.010099999999994</v>
          </cell>
        </row>
        <row r="582">
          <cell r="A582" t="str">
            <v>001.12.01000</v>
          </cell>
          <cell r="B582" t="str">
            <v>Parede Em Gesso Acartonado Revestida nas Duas Faces com Painel FGE sendo Montante e Guia 75, incl. parafuso GN 25, Massa e Fita .</v>
          </cell>
          <cell r="C582" t="str">
            <v>m2</v>
          </cell>
          <cell r="D582">
            <v>61.151299999999999</v>
          </cell>
        </row>
        <row r="583">
          <cell r="A583" t="str">
            <v>001.13</v>
          </cell>
          <cell r="B583" t="str">
            <v>VIDROS</v>
          </cell>
          <cell r="D583">
            <v>2710.9706000000001</v>
          </cell>
        </row>
        <row r="584">
          <cell r="A584" t="str">
            <v>001.13.00020</v>
          </cell>
          <cell r="B584" t="str">
            <v>Fornecimento e Instalação de Vidro liso incolor espessura 3.00 mm</v>
          </cell>
          <cell r="C584" t="str">
            <v>m2</v>
          </cell>
          <cell r="D584">
            <v>42</v>
          </cell>
        </row>
        <row r="585">
          <cell r="A585" t="str">
            <v>001.13.00040</v>
          </cell>
          <cell r="B585" t="str">
            <v>Fornecimento e Instalação de Vidro liso incolor espessura 4.00 mm</v>
          </cell>
          <cell r="C585" t="str">
            <v>m2</v>
          </cell>
          <cell r="D585">
            <v>58</v>
          </cell>
        </row>
        <row r="586">
          <cell r="A586" t="str">
            <v>001.13.00060</v>
          </cell>
          <cell r="B586" t="str">
            <v>Fornecimento e Instalação de Vidro liso incolor espessura 5.00 mm</v>
          </cell>
          <cell r="C586" t="str">
            <v>m2</v>
          </cell>
          <cell r="D586">
            <v>75</v>
          </cell>
        </row>
        <row r="587">
          <cell r="A587" t="str">
            <v>001.13.00080</v>
          </cell>
          <cell r="B587" t="str">
            <v>Fornecimento e Instalação de Vidro liso incolor espessura 6.00 mm</v>
          </cell>
          <cell r="C587" t="str">
            <v>m2</v>
          </cell>
          <cell r="D587">
            <v>85</v>
          </cell>
        </row>
        <row r="588">
          <cell r="A588" t="str">
            <v>001.13.00081</v>
          </cell>
          <cell r="B588" t="str">
            <v>Fornecimento e Instalação de Vidro liso incolor espessura 8.00 mm</v>
          </cell>
          <cell r="C588" t="str">
            <v>m2</v>
          </cell>
          <cell r="D588">
            <v>100</v>
          </cell>
        </row>
        <row r="589">
          <cell r="A589" t="str">
            <v>001.13.00082</v>
          </cell>
          <cell r="B589" t="str">
            <v>Fornecimento e Instalação de Vidro liso incolor espessura 10.00 mm</v>
          </cell>
          <cell r="C589" t="str">
            <v>m2</v>
          </cell>
          <cell r="D589">
            <v>145</v>
          </cell>
        </row>
        <row r="590">
          <cell r="A590" t="str">
            <v>001.13.00100</v>
          </cell>
          <cell r="B590" t="str">
            <v>Fornecimento e Instalação de Vidro martelado espessura 3.00 mm</v>
          </cell>
          <cell r="C590" t="str">
            <v>m2</v>
          </cell>
          <cell r="D590">
            <v>42</v>
          </cell>
        </row>
        <row r="591">
          <cell r="A591" t="str">
            <v>001.13.00120</v>
          </cell>
          <cell r="B591" t="str">
            <v>Fornecimento e Instalação de Vidro canelado comum espessura 4.00 mm</v>
          </cell>
          <cell r="C591" t="str">
            <v>m2</v>
          </cell>
          <cell r="D591">
            <v>42</v>
          </cell>
        </row>
        <row r="592">
          <cell r="A592" t="str">
            <v>001.13.00140</v>
          </cell>
          <cell r="B592" t="str">
            <v>Fornecimento e Instalação de Vidro liso fumê cinza espessura 4.00 mm</v>
          </cell>
          <cell r="C592" t="str">
            <v>m2</v>
          </cell>
          <cell r="D592">
            <v>85</v>
          </cell>
        </row>
        <row r="593">
          <cell r="A593" t="str">
            <v>001.13.00160</v>
          </cell>
          <cell r="B593" t="str">
            <v>Fornecimento e Instalação de Vidro liso fumê cinza espessura 5.00 mm</v>
          </cell>
          <cell r="C593" t="str">
            <v>m2</v>
          </cell>
          <cell r="D593">
            <v>100</v>
          </cell>
        </row>
        <row r="594">
          <cell r="A594" t="str">
            <v>001.13.00170</v>
          </cell>
          <cell r="B594" t="str">
            <v>Fornecimento e Instalação de Vidro liso cinza fumê espessura 6.00 mm</v>
          </cell>
          <cell r="C594" t="str">
            <v>m2</v>
          </cell>
          <cell r="D594">
            <v>115</v>
          </cell>
        </row>
        <row r="595">
          <cell r="A595" t="str">
            <v>001.13.00175</v>
          </cell>
          <cell r="B595" t="str">
            <v>Fornecimento e Instalação de Vidro liso cinza fumê espessura 8.00 mm</v>
          </cell>
          <cell r="C595" t="str">
            <v>m2</v>
          </cell>
          <cell r="D595">
            <v>155</v>
          </cell>
        </row>
        <row r="596">
          <cell r="A596" t="str">
            <v>001.13.00180</v>
          </cell>
          <cell r="B596" t="str">
            <v>Fornecimento e Instalação de Vidro liso fumê cinza espessura 10.00 mm</v>
          </cell>
          <cell r="C596" t="str">
            <v>m2</v>
          </cell>
          <cell r="D596">
            <v>195</v>
          </cell>
        </row>
        <row r="597">
          <cell r="A597" t="str">
            <v>001.13.00300</v>
          </cell>
          <cell r="B597" t="str">
            <v>Fornecimento e Instalação de Vidro liso incolor termperado espessura 6.00 mm</v>
          </cell>
          <cell r="C597" t="str">
            <v>m2</v>
          </cell>
          <cell r="D597">
            <v>115</v>
          </cell>
        </row>
        <row r="598">
          <cell r="A598" t="str">
            <v>001.13.00320</v>
          </cell>
          <cell r="B598" t="str">
            <v>Fornecimento e Instalação de Vidro liso incolor termperado espessura 8.00 mm</v>
          </cell>
          <cell r="C598" t="str">
            <v>m2</v>
          </cell>
          <cell r="D598">
            <v>140</v>
          </cell>
        </row>
        <row r="599">
          <cell r="A599" t="str">
            <v>001.13.00340</v>
          </cell>
          <cell r="B599" t="str">
            <v>Fornecimento e Instalação de Vidro liso incolor termperado espessura 10.00 mm</v>
          </cell>
          <cell r="C599" t="str">
            <v>m2</v>
          </cell>
          <cell r="D599">
            <v>170</v>
          </cell>
        </row>
        <row r="600">
          <cell r="A600" t="str">
            <v>001.13.00400</v>
          </cell>
          <cell r="B600" t="str">
            <v>Fornecimento e Instalação de Vidro liso cinza fumê temperado espessura 6 mm</v>
          </cell>
          <cell r="C600" t="str">
            <v>m2</v>
          </cell>
          <cell r="D600">
            <v>145</v>
          </cell>
        </row>
        <row r="601">
          <cell r="A601" t="str">
            <v>001.13.00420</v>
          </cell>
          <cell r="B601" t="str">
            <v>Fornecimento e Instalação de Vidro liso cinza fumê temperado espessura 8 mm</v>
          </cell>
          <cell r="C601" t="str">
            <v>m2</v>
          </cell>
          <cell r="D601">
            <v>190</v>
          </cell>
        </row>
        <row r="602">
          <cell r="A602" t="str">
            <v>001.13.00440</v>
          </cell>
          <cell r="B602" t="str">
            <v>Fornecimento e Instalação de Vidro liso cinza fumê temperado espessura 10 mm</v>
          </cell>
          <cell r="C602" t="str">
            <v>m2</v>
          </cell>
          <cell r="D602">
            <v>225</v>
          </cell>
        </row>
        <row r="603">
          <cell r="A603" t="str">
            <v>001.13.00500</v>
          </cell>
          <cell r="B603" t="str">
            <v>Fornecimento e Instalação de Perfil ""U"" Cavalão</v>
          </cell>
          <cell r="C603" t="str">
            <v>ml</v>
          </cell>
          <cell r="D603">
            <v>8.6859999999999999</v>
          </cell>
        </row>
        <row r="604">
          <cell r="A604" t="str">
            <v>001.13.00520</v>
          </cell>
          <cell r="B604" t="str">
            <v>Fornecimento e Instalação de Dobradiça Inferior Para Porta de Vidro</v>
          </cell>
          <cell r="C604" t="str">
            <v>un</v>
          </cell>
          <cell r="D604">
            <v>53.412599999999998</v>
          </cell>
        </row>
        <row r="605">
          <cell r="A605" t="str">
            <v>001.13.00540</v>
          </cell>
          <cell r="B605" t="str">
            <v>Fornecimento e Instalação de Dobradiça Superior Para Porta de Vidro</v>
          </cell>
          <cell r="C605" t="str">
            <v>un</v>
          </cell>
          <cell r="D605">
            <v>53.412599999999998</v>
          </cell>
        </row>
        <row r="606">
          <cell r="A606" t="str">
            <v>001.13.00560</v>
          </cell>
          <cell r="B606" t="str">
            <v>Fornecimento e Instalação de Trinco Para Piso em Porta de Vidro</v>
          </cell>
          <cell r="C606" t="str">
            <v>un</v>
          </cell>
          <cell r="D606">
            <v>62.6342</v>
          </cell>
        </row>
        <row r="607">
          <cell r="A607" t="str">
            <v>001.13.00580</v>
          </cell>
          <cell r="B607" t="str">
            <v>Fornecimento e Instalação de Fechadura e  Contra Fechadura Para Porta de Vidro</v>
          </cell>
          <cell r="C607" t="str">
            <v>cj</v>
          </cell>
          <cell r="D607">
            <v>93.412599999999998</v>
          </cell>
        </row>
        <row r="608">
          <cell r="A608" t="str">
            <v>001.13.00600</v>
          </cell>
          <cell r="B608" t="str">
            <v>Fornecimento e Instalação de Puxador de Madeira Para Porta de Vidro</v>
          </cell>
          <cell r="C608" t="str">
            <v>cj</v>
          </cell>
          <cell r="D608">
            <v>43.412599999999998</v>
          </cell>
        </row>
        <row r="609">
          <cell r="A609" t="str">
            <v>001.13.00800</v>
          </cell>
          <cell r="B609" t="str">
            <v>Fornecimento e instalação de box para banheiro em perfil de alumínio e acrílico cinza, incl.toalheiro</v>
          </cell>
          <cell r="C609" t="str">
            <v>m2</v>
          </cell>
          <cell r="D609">
            <v>86</v>
          </cell>
        </row>
        <row r="610">
          <cell r="A610" t="str">
            <v>001.13.00820</v>
          </cell>
          <cell r="B610" t="str">
            <v>Fornecimento e instalação de box para banheiro em perfil de alumínio com acrílico fumê,cristal ou ouro velho, incl. toalheiro</v>
          </cell>
          <cell r="C610" t="str">
            <v>m2</v>
          </cell>
          <cell r="D610">
            <v>86</v>
          </cell>
        </row>
        <row r="611">
          <cell r="A611" t="str">
            <v>001.14</v>
          </cell>
          <cell r="B611" t="str">
            <v>PINTURA</v>
          </cell>
          <cell r="D611">
            <v>567.21900000000005</v>
          </cell>
        </row>
        <row r="612">
          <cell r="A612" t="str">
            <v>001.14.00020</v>
          </cell>
          <cell r="B612" t="str">
            <v>Caiação em paredes e tetos à 03 demãos</v>
          </cell>
          <cell r="C612" t="str">
            <v>m2</v>
          </cell>
          <cell r="D612">
            <v>0.82599999999999996</v>
          </cell>
        </row>
        <row r="613">
          <cell r="A613" t="str">
            <v>001.14.00045</v>
          </cell>
          <cell r="B613" t="str">
            <v>Emassamento de Parede Interna ou Forro Com Massa Corrida à Base de PVA  1ª Linha com Duas Demãos</v>
          </cell>
          <cell r="C613" t="str">
            <v>m2</v>
          </cell>
          <cell r="D613">
            <v>3.2052999999999998</v>
          </cell>
        </row>
        <row r="614">
          <cell r="A614" t="str">
            <v>001.14.00047</v>
          </cell>
          <cell r="B614" t="str">
            <v>Emassamento de Parede Interna, Externa ou Forro Com Massa Corrida  Acrílica  1ª Linha com Duas Demãos</v>
          </cell>
          <cell r="C614" t="str">
            <v>m2</v>
          </cell>
          <cell r="D614">
            <v>5.8514999999999997</v>
          </cell>
        </row>
        <row r="615">
          <cell r="A615" t="str">
            <v>001.14.00048</v>
          </cell>
          <cell r="B615" t="str">
            <v>Pintura Em Selador Acrilico (1ª Linha ) Sobre Superfície Rebocada, duas demãos, aplicado a rolo de lã</v>
          </cell>
          <cell r="C615" t="str">
            <v>m2</v>
          </cell>
          <cell r="D615">
            <v>2.0775999999999999</v>
          </cell>
        </row>
        <row r="616">
          <cell r="A616" t="str">
            <v>001.14.00050</v>
          </cell>
          <cell r="B616" t="str">
            <v>Pintura Em Látex PVA (1ª Linha Renner ou Suvinil) Sobre Superfície Perfeitamente Emassada, duas demãos</v>
          </cell>
          <cell r="C616" t="str">
            <v>m2</v>
          </cell>
          <cell r="D616">
            <v>2.9777999999999998</v>
          </cell>
        </row>
        <row r="617">
          <cell r="A617" t="str">
            <v>001.14.00080</v>
          </cell>
          <cell r="B617" t="str">
            <v>Pintura Em Látex PVA (1ª Linha Renner ou Suvinil) em superfície rebocada executada como segue: limpeza e lixamento preliminar , uma demão de selador(, duas demãos de tinta de acabamento</v>
          </cell>
          <cell r="C617" t="str">
            <v>m2</v>
          </cell>
          <cell r="D617">
            <v>4.4993999999999996</v>
          </cell>
        </row>
        <row r="618">
          <cell r="A618" t="str">
            <v>001.14.00100</v>
          </cell>
          <cell r="B618" t="str">
            <v>Pintura Látex Acrílica (1ª Linha Renner ou Suvinil) Sobre Superfície Perfeitamente Emassada, duas demãos</v>
          </cell>
          <cell r="C618" t="str">
            <v>m2</v>
          </cell>
          <cell r="D618">
            <v>3.1438999999999999</v>
          </cell>
        </row>
        <row r="619">
          <cell r="A619" t="str">
            <v>001.14.00120</v>
          </cell>
          <cell r="B619" t="str">
            <v>Pintura Látex Acrílico(1ª Linha Renner ou Suvinil) em superfície rebocada executada como segue: limpeza e lixamento preliminar, uma demão de selador acrílico e duas demãos de tinta de acabamento</v>
          </cell>
          <cell r="C619" t="str">
            <v>m2</v>
          </cell>
          <cell r="D619">
            <v>4.6654999999999998</v>
          </cell>
        </row>
        <row r="620">
          <cell r="A620" t="str">
            <v>001.14.00140</v>
          </cell>
          <cell r="B620" t="str">
            <v>Textura Acrílica (1ªLinha) em Parede Externa ou Interna, incl. Aplicação de Fundo Preparador de Superfície Base Solvente</v>
          </cell>
          <cell r="C620" t="str">
            <v>m2</v>
          </cell>
          <cell r="D620">
            <v>7.2527999999999997</v>
          </cell>
        </row>
        <row r="621">
          <cell r="A621" t="str">
            <v>001.14.00180</v>
          </cell>
          <cell r="B621" t="str">
            <v>Pintura em esquadria de ferro inclusive lixamento uma demão de zarcão, correções de imperfeições e 02 demãos de tinta base de grafite</v>
          </cell>
          <cell r="C621" t="str">
            <v>M2</v>
          </cell>
          <cell r="D621">
            <v>11.182399999999999</v>
          </cell>
        </row>
        <row r="622">
          <cell r="A622" t="str">
            <v>001.14.00200</v>
          </cell>
          <cell r="B622" t="str">
            <v>Pintura em esquadria de ferro inclusive lixamento uma demão de zarcão, correções de imperfeições e 02 demãos de tinta base de esmalte</v>
          </cell>
          <cell r="C622" t="str">
            <v>M2</v>
          </cell>
          <cell r="D622">
            <v>10.8704</v>
          </cell>
        </row>
        <row r="623">
          <cell r="A623" t="str">
            <v>001.14.00220</v>
          </cell>
          <cell r="B623" t="str">
            <v>Pintura em esquadria de ferro inclusive lixamento uma demão de zarcão, correções de imperfeições e 02 demãos de tinta base de alimínio</v>
          </cell>
          <cell r="C623" t="str">
            <v>M2</v>
          </cell>
          <cell r="D623">
            <v>10.8704</v>
          </cell>
        </row>
        <row r="624">
          <cell r="A624" t="str">
            <v>001.14.00240</v>
          </cell>
          <cell r="B624" t="str">
            <v>Pintura em esquadria de ferro inclusive lixamento uma demão de zarcão, correções de imperfeições e 02 demãos de tinta base de óleo</v>
          </cell>
          <cell r="C624" t="str">
            <v>M2</v>
          </cell>
          <cell r="D624">
            <v>10.8704</v>
          </cell>
        </row>
        <row r="625">
          <cell r="A625" t="str">
            <v>001.14.00260</v>
          </cell>
          <cell r="B625" t="str">
            <v>Pintura a esmalte em esquadrias de madeira com massa corrida</v>
          </cell>
          <cell r="C625" t="str">
            <v>M2</v>
          </cell>
          <cell r="D625">
            <v>12.101699999999999</v>
          </cell>
        </row>
        <row r="626">
          <cell r="A626" t="str">
            <v>001.14.00280</v>
          </cell>
          <cell r="B626" t="str">
            <v>Pintura a esmalte em esquadria de madeira sem massa corrida aplicada a 2 ou 3 demãos após os lixamentos preliminares</v>
          </cell>
          <cell r="C626" t="str">
            <v>M2</v>
          </cell>
          <cell r="D626">
            <v>8.1027000000000005</v>
          </cell>
        </row>
        <row r="627">
          <cell r="A627" t="str">
            <v>001.14.00300</v>
          </cell>
          <cell r="B627" t="str">
            <v>Pintura a esmalte com massa corrida em rodpés de madeira à 3 demãos aos após lixamento preliminar</v>
          </cell>
          <cell r="C627" t="str">
            <v>ML</v>
          </cell>
          <cell r="D627">
            <v>2.4598</v>
          </cell>
        </row>
        <row r="628">
          <cell r="A628" t="str">
            <v>001.14.00320</v>
          </cell>
          <cell r="B628" t="str">
            <v>Pintura à esmalte em forro de madeira à duas demãos em superfície lixada aparelhada e amassada</v>
          </cell>
          <cell r="C628" t="str">
            <v>M2</v>
          </cell>
          <cell r="D628">
            <v>11.655099999999999</v>
          </cell>
        </row>
        <row r="629">
          <cell r="A629" t="str">
            <v>001.14.00340</v>
          </cell>
          <cell r="B629" t="str">
            <v>Pintura em estrutura metálica com grafite incl. limpeza com escova de aço e duas demãos de zarcão</v>
          </cell>
          <cell r="C629" t="str">
            <v>M2</v>
          </cell>
          <cell r="D629">
            <v>5.1429</v>
          </cell>
        </row>
        <row r="630">
          <cell r="A630" t="str">
            <v>001.14.00360</v>
          </cell>
          <cell r="B630" t="str">
            <v>Pintura em estrutura metálica com alumínio incl. limpeza com escova de aço e duas demãos de zarcão</v>
          </cell>
          <cell r="C630" t="str">
            <v>M2</v>
          </cell>
          <cell r="D630">
            <v>5.1429</v>
          </cell>
        </row>
        <row r="631">
          <cell r="A631" t="str">
            <v>001.14.00380</v>
          </cell>
          <cell r="B631" t="str">
            <v>Pintura em estrutura metálica com esmalte incl. limpeza com escova de aço e duas demãos de zarcão</v>
          </cell>
          <cell r="C631" t="str">
            <v>M2</v>
          </cell>
          <cell r="D631">
            <v>5.1429</v>
          </cell>
        </row>
        <row r="632">
          <cell r="A632" t="str">
            <v>001.14.00400</v>
          </cell>
          <cell r="B632" t="str">
            <v>Pintura em cobertura metálica zincada inclusive limpeza das superfícies (interna e externa) na face interna.uma demão de tinta base (cromato de zinco) e duas demãos de tinta de acabamento de base sintética,</v>
          </cell>
          <cell r="C632" t="str">
            <v>M2</v>
          </cell>
          <cell r="D632">
            <v>6.2830000000000004</v>
          </cell>
        </row>
        <row r="633">
          <cell r="A633" t="str">
            <v>001.14.00420</v>
          </cell>
          <cell r="B633" t="str">
            <v>Pintura em cobertura metálica zincada inclusive limpeza das superfícies (interna e externa) na face externa aplicação de emulsão asfáltica a frio na espessura aproximadamente de 1.00 mm, uma demão de acabamento com tinta base de asfalto</v>
          </cell>
          <cell r="C633" t="str">
            <v>M2</v>
          </cell>
          <cell r="D633">
            <v>13.9017</v>
          </cell>
        </row>
        <row r="634">
          <cell r="A634" t="str">
            <v>001.14.00500</v>
          </cell>
          <cell r="B634" t="str">
            <v>Pintura em paredes internas com esmalte incl 02 demaos de massa corrida pva</v>
          </cell>
          <cell r="C634" t="str">
            <v>m2</v>
          </cell>
          <cell r="D634">
            <v>9.0042000000000009</v>
          </cell>
        </row>
        <row r="635">
          <cell r="A635" t="str">
            <v>001.14.00520</v>
          </cell>
          <cell r="B635" t="str">
            <v>Pintura em paredes internas com esmalte e com retoque de  massa corrida</v>
          </cell>
          <cell r="C635" t="str">
            <v>m2</v>
          </cell>
          <cell r="D635">
            <v>6.5228000000000002</v>
          </cell>
        </row>
        <row r="636">
          <cell r="A636" t="str">
            <v>001.14.00540</v>
          </cell>
          <cell r="B636" t="str">
            <v>Pintura interan a óleo em paredes com massa corrida executada da seguinte forma: lixamento preliminar a seco com lixa n.1 e limpeza do pó resultante, aparelhamento com 01 demão de líquido base (impermeabilizante) aplicado a trincha ou pincel</v>
          </cell>
          <cell r="C636" t="str">
            <v>M2</v>
          </cell>
          <cell r="D636">
            <v>12.253399999999999</v>
          </cell>
        </row>
        <row r="637">
          <cell r="A637" t="str">
            <v>001.14.00560</v>
          </cell>
          <cell r="B637" t="str">
            <v>Pintura à óleo em paredes internas, duas demãos, sem massa corrida executada da seguinte forma: lixamento preliminar a seco com lixa n.1 e limpeza do pó resultante - aparelhamento 01 demão com líquidobase (impermeabilizante) - 02 ou 03 demãos</v>
          </cell>
          <cell r="C637" t="str">
            <v>M2</v>
          </cell>
          <cell r="D637">
            <v>6.5228000000000002</v>
          </cell>
        </row>
        <row r="638">
          <cell r="A638" t="str">
            <v>001.14.00580</v>
          </cell>
          <cell r="B638" t="str">
            <v>Pintura a óleo em esquadrias de madeira c/massa corrida</v>
          </cell>
          <cell r="C638" t="str">
            <v>M2</v>
          </cell>
          <cell r="D638">
            <v>10.767300000000001</v>
          </cell>
        </row>
        <row r="639">
          <cell r="A639" t="str">
            <v>001.14.00600</v>
          </cell>
          <cell r="B639" t="str">
            <v>Pintura em porta de madeira com tinta a óleo renner ou similar</v>
          </cell>
          <cell r="C639" t="str">
            <v>M2</v>
          </cell>
          <cell r="D639">
            <v>7.2358000000000002</v>
          </cell>
        </row>
        <row r="640">
          <cell r="A640" t="str">
            <v>001.14.00620</v>
          </cell>
          <cell r="B640" t="str">
            <v>Pintura à óleo em rodapés de madeira à duas demãos após lixamento preliminar com retoques de massa para vedação de juntas, orifícios e outros defeitos</v>
          </cell>
          <cell r="C640" t="str">
            <v>ML</v>
          </cell>
          <cell r="D640">
            <v>1.4215</v>
          </cell>
        </row>
        <row r="641">
          <cell r="A641" t="str">
            <v>001.14.00640</v>
          </cell>
          <cell r="B641" t="str">
            <v>Pintura externa à óleo em madeira (portões, cerca, etc) à 03 demãos s/ aparelhamento e emassamento prévio</v>
          </cell>
          <cell r="C641" t="str">
            <v>M2</v>
          </cell>
          <cell r="D641">
            <v>7.2100999999999997</v>
          </cell>
        </row>
        <row r="642">
          <cell r="A642" t="str">
            <v>001.14.00660</v>
          </cell>
          <cell r="B642" t="str">
            <v>Pintura à óleo em madeiramento aparente (galpões, passadiços e beirais) a 3 demãos sem aparelhamento e emassamento prévio</v>
          </cell>
          <cell r="C642" t="str">
            <v>M2</v>
          </cell>
          <cell r="D642">
            <v>5.1166</v>
          </cell>
        </row>
        <row r="643">
          <cell r="A643" t="str">
            <v>001.14.00680</v>
          </cell>
          <cell r="B643" t="str">
            <v>Pintura externa c/ verniz plástico a base de poliuretano (verniz de barco) aplicado à 3 demãos sobre esquadrias e peça de madeira expostas ao tempo convenientemente intercalado entre as demãos</v>
          </cell>
          <cell r="C643" t="str">
            <v>M2</v>
          </cell>
          <cell r="D643">
            <v>6.3780999999999999</v>
          </cell>
        </row>
        <row r="644">
          <cell r="A644" t="str">
            <v>001.14.00700</v>
          </cell>
          <cell r="B644" t="str">
            <v>Pintura envernizamento de alvenaria aparente inclusive a preparação da superfície em 02 demãos</v>
          </cell>
          <cell r="C644" t="str">
            <v>M2</v>
          </cell>
          <cell r="D644">
            <v>6.2975000000000003</v>
          </cell>
        </row>
        <row r="645">
          <cell r="A645" t="str">
            <v>001.14.00720</v>
          </cell>
          <cell r="B645" t="str">
            <v>Pintura com verniz acrílico sobre paredes de concreto aplicado à duas demãos</v>
          </cell>
          <cell r="C645" t="str">
            <v>M2</v>
          </cell>
          <cell r="D645">
            <v>4.5688000000000004</v>
          </cell>
        </row>
        <row r="646">
          <cell r="A646" t="str">
            <v>001.14.00740</v>
          </cell>
          <cell r="B646" t="str">
            <v>Envernizamento interno em esquadrias ou forro de madeira executador da seguinte forma:lixamento e limpeza preliminar, correção de defeitos com massa incolor seguido de lixamento, duas demãos de verniz de  aparelho e lixamento e 02 demãos de verniz</v>
          </cell>
          <cell r="C646" t="str">
            <v>m2</v>
          </cell>
          <cell r="D646">
            <v>6.9675000000000002</v>
          </cell>
        </row>
        <row r="647">
          <cell r="A647" t="str">
            <v>001.14.00780</v>
          </cell>
          <cell r="B647" t="str">
            <v>Pintura - envernizamento de rodapés de madeira lixada e aparelhada com retoque de massa para correção de juntas e orifícios, verniz e acabamento aplicado em duas demãos a pincel</v>
          </cell>
          <cell r="C647" t="str">
            <v>M2</v>
          </cell>
          <cell r="D647">
            <v>1.3131999999999999</v>
          </cell>
        </row>
        <row r="648">
          <cell r="A648" t="str">
            <v>001.14.00800</v>
          </cell>
          <cell r="B648" t="str">
            <v>Pintura - envernizamento de rodapés de madeira lixada e aparelhada com retoque de massa para correção de juntas e orifícios, verniz e acabamento aplicado em duas demãos a boneca</v>
          </cell>
          <cell r="C648" t="str">
            <v>M2</v>
          </cell>
          <cell r="D648">
            <v>1.4215</v>
          </cell>
        </row>
        <row r="649">
          <cell r="A649" t="str">
            <v>001.14.00820</v>
          </cell>
          <cell r="B649" t="str">
            <v>Enceramento de madeira à boneca (portas, lambris, painéis  divisões) recomendada apenas para madeiras nobres como imbuia, caviúna, perobinha do campo, jacarandá, etc. e executado como segue: limpeza e lixamento preliminar, obturação de orifíc</v>
          </cell>
          <cell r="C649" t="str">
            <v>M2</v>
          </cell>
          <cell r="D649">
            <v>6.3494999999999999</v>
          </cell>
        </row>
        <row r="650">
          <cell r="A650" t="str">
            <v>001.14.00840</v>
          </cell>
          <cell r="B650" t="str">
            <v>Pintura externa em madeira aparente c/ líquido imunizante aplicado à brocha, pistola ou por imersão de acordo com as especificações  do fabricante</v>
          </cell>
          <cell r="C650" t="str">
            <v>M2</v>
          </cell>
          <cell r="D650">
            <v>1.6244000000000001</v>
          </cell>
        </row>
        <row r="651">
          <cell r="A651" t="str">
            <v>001.14.00860</v>
          </cell>
          <cell r="B651" t="str">
            <v>Pintura c/nata de cimento</v>
          </cell>
          <cell r="C651" t="str">
            <v>M2</v>
          </cell>
          <cell r="D651">
            <v>1.9872000000000001</v>
          </cell>
        </row>
        <row r="652">
          <cell r="A652" t="str">
            <v>001.14.00880</v>
          </cell>
          <cell r="B652" t="str">
            <v>Pintura novacor piso</v>
          </cell>
          <cell r="C652" t="str">
            <v>M2</v>
          </cell>
          <cell r="D652">
            <v>3.8085</v>
          </cell>
        </row>
        <row r="653">
          <cell r="A653" t="str">
            <v>001.14.00885</v>
          </cell>
          <cell r="B653" t="str">
            <v>Pintura de marcação da quadra de esportes c/tinta especial (conf.especificação da cbd) inclusive preparo da superfície (larg. 5.00 cm)</v>
          </cell>
          <cell r="C653" t="str">
            <v>ml</v>
          </cell>
          <cell r="D653">
            <v>4.2210000000000001</v>
          </cell>
        </row>
        <row r="654">
          <cell r="A654" t="str">
            <v>001.14.00890</v>
          </cell>
          <cell r="B654" t="str">
            <v>Pintura de marcação do campo de futebol a cal inclusive preparação do terreno largura 10 cm (conf. especif.do dop)</v>
          </cell>
          <cell r="C654" t="str">
            <v>ml</v>
          </cell>
          <cell r="D654">
            <v>3.1065</v>
          </cell>
        </row>
        <row r="655">
          <cell r="A655" t="str">
            <v>001.14.00895</v>
          </cell>
          <cell r="B655" t="str">
            <v>Demarcação de faixa com tinta acrílica especial - largura 10.00 cm</v>
          </cell>
          <cell r="C655" t="str">
            <v>ml</v>
          </cell>
          <cell r="D655">
            <v>5.4360999999999997</v>
          </cell>
        </row>
        <row r="656">
          <cell r="A656" t="str">
            <v>001.14.00900</v>
          </cell>
          <cell r="B656" t="str">
            <v>Resina aplicada a duas demaos em pisos diversos</v>
          </cell>
          <cell r="C656" t="str">
            <v>M2</v>
          </cell>
          <cell r="D656">
            <v>1.9628000000000001</v>
          </cell>
        </row>
        <row r="657">
          <cell r="A657" t="str">
            <v>001.14.00920</v>
          </cell>
          <cell r="B657" t="str">
            <v>Raspagem, lixamento e aplicacao de sinteco fosco e semi-fosco</v>
          </cell>
          <cell r="C657" t="str">
            <v>M2</v>
          </cell>
          <cell r="D657">
            <v>6.0039999999999996</v>
          </cell>
        </row>
        <row r="658">
          <cell r="A658" t="str">
            <v>001.14.00940</v>
          </cell>
          <cell r="B658" t="str">
            <v>Pintura em concreto aparente com silicone aplicado a duas demãos</v>
          </cell>
          <cell r="C658" t="str">
            <v>m2</v>
          </cell>
          <cell r="D658">
            <v>5.9654999999999996</v>
          </cell>
        </row>
        <row r="659">
          <cell r="A659" t="str">
            <v>001.14.00960</v>
          </cell>
          <cell r="B659" t="str">
            <v>Pintura do nome do estado e da atividade</v>
          </cell>
          <cell r="C659" t="str">
            <v>UN</v>
          </cell>
          <cell r="D659">
            <v>188.68</v>
          </cell>
        </row>
        <row r="660">
          <cell r="A660" t="str">
            <v>001.14.00990</v>
          </cell>
          <cell r="B660" t="str">
            <v>Pintura Epóxi em Piso a Duas Demãos Sobre Superfície Rebocada, incl Limpeza da superfície</v>
          </cell>
          <cell r="C660" t="str">
            <v>m2</v>
          </cell>
          <cell r="D660">
            <v>9.5902999999999992</v>
          </cell>
        </row>
        <row r="661">
          <cell r="A661" t="str">
            <v>001.14.00995</v>
          </cell>
          <cell r="B661" t="str">
            <v>Pintura Epóxi em Piscina ou Área Molhada à Duas Demãos Sobre Superfície Rebocada, incl preparação da superfície</v>
          </cell>
          <cell r="C661" t="str">
            <v>m2</v>
          </cell>
          <cell r="D661">
            <v>11.5015</v>
          </cell>
        </row>
        <row r="662">
          <cell r="A662" t="str">
            <v>001.14.00996</v>
          </cell>
          <cell r="B662" t="str">
            <v>Demarcação de Faixa Com Tinta Epóxi em Pisos, à Duas Demãos, Incl. Preparo da Superfície</v>
          </cell>
          <cell r="C662" t="str">
            <v>ml</v>
          </cell>
          <cell r="D662">
            <v>4.1375999999999999</v>
          </cell>
        </row>
        <row r="663">
          <cell r="A663" t="str">
            <v>001.14.00997</v>
          </cell>
          <cell r="B663" t="str">
            <v>Demarcação de Faixa Com Tinta Epóxi em Piscinas ou Áreas Molhadas, à Duas Demãos, Incl. Preparo da Superfície</v>
          </cell>
          <cell r="C663" t="str">
            <v>ml</v>
          </cell>
          <cell r="D663">
            <v>4.1375999999999999</v>
          </cell>
        </row>
        <row r="664">
          <cell r="A664" t="str">
            <v>001.14.01020</v>
          </cell>
          <cell r="B664" t="str">
            <v>Pintura de conservação de parede ou teto sem retoque de massa,com látex pva(1ª Linha Renner ou Suvinil) à uma demão, incl. aplicação fundo preparador base solvente</v>
          </cell>
          <cell r="C664" t="str">
            <v>m2</v>
          </cell>
          <cell r="D664">
            <v>3.2517999999999998</v>
          </cell>
        </row>
        <row r="665">
          <cell r="A665" t="str">
            <v>001.14.01040</v>
          </cell>
          <cell r="B665" t="str">
            <v>Pintura de conservação de parede ou teto sem retoque de massa,com látex pva(1ª Linha Renner ou Suvinil)  a duas demãos, incl.  aplicação fundo preparador base solvente</v>
          </cell>
          <cell r="C665" t="str">
            <v>m2</v>
          </cell>
          <cell r="D665">
            <v>4.0791000000000004</v>
          </cell>
        </row>
        <row r="666">
          <cell r="A666" t="str">
            <v>001.14.01060</v>
          </cell>
          <cell r="B666" t="str">
            <v>Pintura de conservação de parede ou teto sem retoque de massa,com tinta a oleo  à uma demão, incl. aplicação fundo preparador base solvente</v>
          </cell>
          <cell r="C666" t="str">
            <v>m2</v>
          </cell>
          <cell r="D666">
            <v>3.8188</v>
          </cell>
        </row>
        <row r="667">
          <cell r="A667" t="str">
            <v>001.14.01080</v>
          </cell>
          <cell r="B667" t="str">
            <v>Pintura de conservação de parede ou teto sem retoque de massa,com tinta a oleo a duas demãos, incl. aplicação fundo preparador base solvente</v>
          </cell>
          <cell r="C667" t="str">
            <v>m2</v>
          </cell>
          <cell r="D667">
            <v>5.5712000000000002</v>
          </cell>
        </row>
        <row r="668">
          <cell r="A668" t="str">
            <v>001.14.01100</v>
          </cell>
          <cell r="B668" t="str">
            <v>Pintura de conservação de parede ou teto sem retoque de massa,com tinta látex acrilico(1ª Linha Renner ou Suvinil) à uma demão, incl. aplicação fundo preparador base solvente</v>
          </cell>
          <cell r="C668" t="str">
            <v>m2</v>
          </cell>
          <cell r="D668">
            <v>3.3854000000000002</v>
          </cell>
        </row>
        <row r="669">
          <cell r="A669" t="str">
            <v>001.14.01120</v>
          </cell>
          <cell r="B669" t="str">
            <v>Pintura de conservação de parede ou teto sem retoque de massa,com tinta látex acrilico(1ª Linha Renner ou Suvinil) a duas demãos, incl. aplicação fundo preparador base solvente</v>
          </cell>
          <cell r="C669" t="str">
            <v>m2</v>
          </cell>
          <cell r="D669">
            <v>4.2451999999999996</v>
          </cell>
        </row>
        <row r="670">
          <cell r="A670" t="str">
            <v>001.14.01140</v>
          </cell>
          <cell r="B670" t="str">
            <v>Pintura de conservação em parede ou teto com retoque de massa, com látex pva(1ª Linha Renner ou Suvinil)  à duas demãos, incl. aplicação fundo preparador base solvente</v>
          </cell>
          <cell r="C670" t="str">
            <v>m2</v>
          </cell>
          <cell r="D670">
            <v>5.0374999999999996</v>
          </cell>
        </row>
        <row r="671">
          <cell r="A671" t="str">
            <v>001.14.01160</v>
          </cell>
          <cell r="B671" t="str">
            <v>Pintura de conservação em parede ou teto com retoque de massa, com tinta a óleo  à duas demãos incl. aplicação fundo preparador base solvente</v>
          </cell>
          <cell r="C671" t="str">
            <v>m2</v>
          </cell>
          <cell r="D671">
            <v>6.0312000000000001</v>
          </cell>
        </row>
        <row r="672">
          <cell r="A672" t="str">
            <v>001.14.01180</v>
          </cell>
          <cell r="B672" t="str">
            <v>Pintura de conservação em parede ou teto com retoque de massa, com tinta latéx acrilílico(1ª Linha Renner ou Suvinil) à duas demãos, incl. aplicação fundo preparador base solvente</v>
          </cell>
          <cell r="C672" t="str">
            <v>m2</v>
          </cell>
          <cell r="D672">
            <v>5.2035999999999998</v>
          </cell>
        </row>
        <row r="673">
          <cell r="A673" t="str">
            <v>001.14.01200</v>
          </cell>
          <cell r="B673" t="str">
            <v>Pintura de conservação em esquadria metálica com tinta a oleo à uma demão com retoque da pintura de base (zarcão ou grafite)</v>
          </cell>
          <cell r="C673" t="str">
            <v>M2</v>
          </cell>
          <cell r="D673">
            <v>3.3538000000000001</v>
          </cell>
        </row>
        <row r="674">
          <cell r="A674" t="str">
            <v>001.14.01220</v>
          </cell>
          <cell r="B674" t="str">
            <v>Pintura de conservação em esquadria metálica com tinta a oleo a duas demãos com retoque da pintura de base (zarcão ou grafite)</v>
          </cell>
          <cell r="C674" t="str">
            <v>M2</v>
          </cell>
          <cell r="D674">
            <v>5.1830999999999996</v>
          </cell>
        </row>
        <row r="675">
          <cell r="A675" t="str">
            <v>001.14.01240</v>
          </cell>
          <cell r="B675" t="str">
            <v>Pintura de conservação em esquadria metálica com tinta grafite à uma demão com retoque da pintura de base (zarcão ou grafite)</v>
          </cell>
          <cell r="C675" t="str">
            <v>M2</v>
          </cell>
          <cell r="D675">
            <v>3.5670000000000002</v>
          </cell>
        </row>
        <row r="676">
          <cell r="A676" t="str">
            <v>001.14.01260</v>
          </cell>
          <cell r="B676" t="str">
            <v>Pintura de conservação em esquadria metálica com tinta grafite a duas demãos com retoque da pintura de base (zarcão ou grafite)</v>
          </cell>
          <cell r="C676" t="str">
            <v>M2</v>
          </cell>
          <cell r="D676">
            <v>5.5922999999999998</v>
          </cell>
        </row>
        <row r="677">
          <cell r="A677" t="str">
            <v>001.14.01280</v>
          </cell>
          <cell r="B677" t="str">
            <v>Pintura de conservação em esquadria metálica com tinta esmalte à uma demão com retoque da pintura de base (zarcão ou grafite)</v>
          </cell>
          <cell r="C677" t="str">
            <v>M2</v>
          </cell>
          <cell r="D677">
            <v>3.5670000000000002</v>
          </cell>
        </row>
        <row r="678">
          <cell r="A678" t="str">
            <v>001.14.01300</v>
          </cell>
          <cell r="B678" t="str">
            <v>Pintura de conservação em esquadria metálica com tinta esmalte a duas demãos com retoque da pintura de base (zarcão ou grafite)</v>
          </cell>
          <cell r="C678" t="str">
            <v>M2</v>
          </cell>
          <cell r="D678">
            <v>5.5922999999999998</v>
          </cell>
        </row>
        <row r="679">
          <cell r="A679" t="str">
            <v>001.15</v>
          </cell>
          <cell r="B679" t="str">
            <v>SERVIÇOS COMPLEMENTARES</v>
          </cell>
          <cell r="D679">
            <v>12847.773999999999</v>
          </cell>
        </row>
        <row r="680">
          <cell r="A680" t="str">
            <v>001.15.00020</v>
          </cell>
          <cell r="B680" t="str">
            <v>Fornecimento de quadro negro conforme detalhe do dop de 4.00x1.20m executado na obra. após chapisco prévio será executado o emboço com argamassa 1:4:8 e reboco com argamassa 1:2 ;12 de granulação fina com superfície cuidadosamente desempenada. pintura p</v>
          </cell>
          <cell r="C680" t="str">
            <v>UN</v>
          </cell>
          <cell r="D680">
            <v>118.06019999999999</v>
          </cell>
        </row>
        <row r="681">
          <cell r="A681" t="str">
            <v>001.15.00040</v>
          </cell>
          <cell r="B681" t="str">
            <v>Fornecimento de quadro negro conforme detalhe do dop de 4.00x1.20 m executado na obra, a 80 cm do piso acabado. após chapisco prévio será executado o emboço 1:4:8 e reboco com argamassa 1:4:12 de granulação fina com a superfície cuidadosamente desempena</v>
          </cell>
          <cell r="C681" t="str">
            <v>UN</v>
          </cell>
          <cell r="D681">
            <v>110.9093</v>
          </cell>
        </row>
        <row r="682">
          <cell r="A682" t="str">
            <v>001.15.00060</v>
          </cell>
          <cell r="B682" t="str">
            <v>Recuperação de quadro negro com retoque de massa (base de óleo) lixamento e polimento com lixa de água e pintura com duas demãos de tinta verde opaca especial</v>
          </cell>
          <cell r="C682" t="str">
            <v>UN</v>
          </cell>
          <cell r="D682">
            <v>52.200299999999999</v>
          </cell>
        </row>
        <row r="683">
          <cell r="A683" t="str">
            <v>001.15.00080</v>
          </cell>
          <cell r="B683" t="str">
            <v>Fornecimento e instalação de quadro negro de madeira compensada 6 mm de espessura incl.moldura e porta giz</v>
          </cell>
          <cell r="C683" t="str">
            <v>M2</v>
          </cell>
          <cell r="D683">
            <v>39.831699999999998</v>
          </cell>
        </row>
        <row r="684">
          <cell r="A684" t="str">
            <v>001.15.00100</v>
          </cell>
          <cell r="B684" t="str">
            <v>Fornecimento e instalação de porta giz de madeira c/guarnição</v>
          </cell>
          <cell r="C684" t="str">
            <v>ML</v>
          </cell>
          <cell r="D684">
            <v>3.6802000000000001</v>
          </cell>
        </row>
        <row r="685">
          <cell r="A685" t="str">
            <v>001.15.00120</v>
          </cell>
          <cell r="B685" t="str">
            <v>Fornecimento e instalação de placa de inauguração para grupo escolar (25.00x40.00) cm</v>
          </cell>
          <cell r="C685" t="str">
            <v>UN</v>
          </cell>
          <cell r="D685">
            <v>154.75360000000001</v>
          </cell>
        </row>
        <row r="686">
          <cell r="A686" t="str">
            <v>001.15.00140</v>
          </cell>
          <cell r="B686" t="str">
            <v>Fornecimento e instalação de placa de inauguração para cadeias públicas (36.50x47.00) cm</v>
          </cell>
          <cell r="C686" t="str">
            <v>UN</v>
          </cell>
          <cell r="D686">
            <v>204.75360000000001</v>
          </cell>
        </row>
        <row r="687">
          <cell r="A687" t="str">
            <v>001.15.00160</v>
          </cell>
          <cell r="B687" t="str">
            <v>Fornecimento e instalação de placa de inauguração p/ escritório regional urbano da prodeagro - 25x40cm</v>
          </cell>
          <cell r="C687" t="str">
            <v>UN</v>
          </cell>
          <cell r="D687">
            <v>1354.7536</v>
          </cell>
        </row>
        <row r="688">
          <cell r="A688" t="str">
            <v>001.15.00180</v>
          </cell>
          <cell r="B688" t="str">
            <v>Fornecimento e instalação de placa de inauguração em alumínio fundido 65.00x75.00cm</v>
          </cell>
          <cell r="C688" t="str">
            <v>UN</v>
          </cell>
          <cell r="D688">
            <v>403.83240000000001</v>
          </cell>
        </row>
        <row r="689">
          <cell r="A689" t="str">
            <v>001.15.00220</v>
          </cell>
          <cell r="B689" t="str">
            <v>Fornecimento e instalação de mastro p/bandeira em poste cônico inclusive pintura e pertences altura livre 5.00 m</v>
          </cell>
          <cell r="C689" t="str">
            <v>UN</v>
          </cell>
          <cell r="D689">
            <v>202.20920000000001</v>
          </cell>
        </row>
        <row r="690">
          <cell r="A690" t="str">
            <v>001.15.00240</v>
          </cell>
          <cell r="B690" t="str">
            <v>Fornecimento e instalação de mastro p/bandeira em cano galvanizado diâmetro 3 pol inclusive pintura e pertences altura livre 5 m</v>
          </cell>
          <cell r="C690" t="str">
            <v>UN</v>
          </cell>
          <cell r="D690">
            <v>371.83190000000002</v>
          </cell>
        </row>
        <row r="691">
          <cell r="A691" t="str">
            <v>001.15.00260</v>
          </cell>
          <cell r="B691" t="str">
            <v>Fornecimento e instalação de mastro p/bandeira constituído de 3 postes de cano galvanizado diâmetro 3 pol conforme detalhe do dop</v>
          </cell>
          <cell r="C691" t="str">
            <v>CJ</v>
          </cell>
          <cell r="D691">
            <v>1926.1723</v>
          </cell>
        </row>
        <row r="692">
          <cell r="A692" t="str">
            <v>001.15.00280</v>
          </cell>
          <cell r="B692" t="str">
            <v>Fornecimento e instalação de trave p/futebol de salão incluindo pintura, rede de nylon conforme detalhe dop</v>
          </cell>
          <cell r="C692" t="str">
            <v>CJ</v>
          </cell>
          <cell r="D692">
            <v>733.02239999999995</v>
          </cell>
        </row>
        <row r="693">
          <cell r="A693" t="str">
            <v>001.15.00320</v>
          </cell>
          <cell r="B693" t="str">
            <v>Fornecimento e instalação de suporte p/tabela de basquete em treliçado inclusive pilares de concreto armado (aparente), fundação, pintura (treliças) conforme det. do dop</v>
          </cell>
          <cell r="C693" t="str">
            <v>UN</v>
          </cell>
          <cell r="D693">
            <v>2321.2620000000002</v>
          </cell>
        </row>
        <row r="694">
          <cell r="A694" t="str">
            <v>001.15.00360</v>
          </cell>
          <cell r="B694" t="str">
            <v>Fornecimento e instalação de suporte p/voley em cano galvanizado diâmetro 3 pol inclusive pintura dos mastros, catraca, rede e demais pertences ( 02 postes)</v>
          </cell>
          <cell r="C694" t="str">
            <v>CJ</v>
          </cell>
          <cell r="D694">
            <v>454.94439999999997</v>
          </cell>
        </row>
        <row r="695">
          <cell r="A695" t="str">
            <v>001.15.00370</v>
          </cell>
          <cell r="B695" t="str">
            <v>Execução de Arquibancada Com 03 degraus em Estrutura Mista de Concreto Armado e Alvenaria, Conf. Det. SINFRA</v>
          </cell>
          <cell r="C695" t="str">
            <v>ml</v>
          </cell>
          <cell r="D695">
            <v>1287.9147</v>
          </cell>
        </row>
        <row r="696">
          <cell r="A696" t="str">
            <v>001.15.00720</v>
          </cell>
          <cell r="B696" t="str">
            <v>Fornecimento e instalação de bancada seca em ardósia polida  1.50 x 0.80</v>
          </cell>
          <cell r="C696" t="str">
            <v>UN</v>
          </cell>
          <cell r="D696">
            <v>180.38390000000001</v>
          </cell>
        </row>
        <row r="697">
          <cell r="A697" t="str">
            <v>001.15.00760</v>
          </cell>
          <cell r="B697" t="str">
            <v>Fornecimento e instalação de bancada seca em granito polido</v>
          </cell>
          <cell r="C697" t="str">
            <v>M2</v>
          </cell>
          <cell r="D697">
            <v>213.06979999999999</v>
          </cell>
        </row>
        <row r="698">
          <cell r="A698" t="str">
            <v>001.15.00860</v>
          </cell>
          <cell r="B698" t="str">
            <v>Fornecimento e assentamento de revestimento externo com retalhos de pedra de mao</v>
          </cell>
          <cell r="C698" t="str">
            <v>M2</v>
          </cell>
          <cell r="D698">
            <v>10.0808</v>
          </cell>
        </row>
        <row r="699">
          <cell r="A699" t="str">
            <v>001.15.00940</v>
          </cell>
          <cell r="B699" t="str">
            <v>Fornecimento e instalação de armário sob pia em fórmica</v>
          </cell>
          <cell r="C699" t="str">
            <v>M2</v>
          </cell>
          <cell r="D699">
            <v>225</v>
          </cell>
        </row>
        <row r="700">
          <cell r="A700" t="str">
            <v>001.15.00960</v>
          </cell>
          <cell r="B700" t="str">
            <v>Fornecimento e instalação de armário em madeira aparente aparelhada e tratada</v>
          </cell>
          <cell r="C700" t="str">
            <v>M2</v>
          </cell>
          <cell r="D700">
            <v>114.4205</v>
          </cell>
        </row>
        <row r="701">
          <cell r="A701" t="str">
            <v>001.15.00980</v>
          </cell>
          <cell r="B701" t="str">
            <v>Fornecimento e instalação de armário em alvenaria com prateleiras de madeira aparelhada (2,40x0,60x3,00)m</v>
          </cell>
          <cell r="C701" t="str">
            <v>UN</v>
          </cell>
          <cell r="D701">
            <v>287.95139999999998</v>
          </cell>
        </row>
        <row r="702">
          <cell r="A702" t="str">
            <v>001.15.01000</v>
          </cell>
          <cell r="B702" t="str">
            <v>Fornecimento e instalação de balcão de madeira conf. projeto 12.20 x 0.60 x 1.00 m</v>
          </cell>
          <cell r="C702" t="str">
            <v>UN</v>
          </cell>
          <cell r="D702">
            <v>969.9</v>
          </cell>
        </row>
        <row r="703">
          <cell r="A703" t="str">
            <v>001.15.01080</v>
          </cell>
          <cell r="B703" t="str">
            <v>Fornecimento e instalação de exaustor elétrico com d=50cm 1cv</v>
          </cell>
          <cell r="C703" t="str">
            <v>UN</v>
          </cell>
          <cell r="D703">
            <v>161.83240000000001</v>
          </cell>
        </row>
        <row r="704">
          <cell r="A704" t="str">
            <v>001.15.01140</v>
          </cell>
          <cell r="B704" t="str">
            <v>Fornecimento e instalação de mola p/ porta tipo vai-vem</v>
          </cell>
          <cell r="C704" t="str">
            <v>UN</v>
          </cell>
          <cell r="D704">
            <v>33.307000000000002</v>
          </cell>
        </row>
        <row r="705">
          <cell r="A705" t="str">
            <v>001.15.01220</v>
          </cell>
          <cell r="B705" t="str">
            <v>Fornecimento e instalação  de banca ou tampo de ardósia natural cor preta tipo on c/ resinex</v>
          </cell>
          <cell r="C705" t="str">
            <v>M2</v>
          </cell>
          <cell r="D705">
            <v>109.943</v>
          </cell>
        </row>
        <row r="706">
          <cell r="A706" t="str">
            <v>001.15.01240</v>
          </cell>
          <cell r="B706" t="str">
            <v>Fornecimento e instalação de banca ou tampo em ardósia polida esp. 3cm</v>
          </cell>
          <cell r="C706" t="str">
            <v>M2</v>
          </cell>
          <cell r="D706">
            <v>108.2216</v>
          </cell>
        </row>
        <row r="707">
          <cell r="A707" t="str">
            <v>001.15.01320</v>
          </cell>
          <cell r="B707" t="str">
            <v>Fornecimento e instalação de portão em cano galvanizado 2 pol e tela galvanizada malha 2cm</v>
          </cell>
          <cell r="C707" t="str">
            <v>M2</v>
          </cell>
          <cell r="D707">
            <v>100.0842</v>
          </cell>
        </row>
        <row r="708">
          <cell r="A708" t="str">
            <v>001.15.01400</v>
          </cell>
          <cell r="B708" t="str">
            <v>Fornecimento e instalação de bancada, tampo ou balcão em granito cinza polido, espessura 2.00 cm</v>
          </cell>
          <cell r="C708" t="str">
            <v>M2</v>
          </cell>
          <cell r="D708">
            <v>135.2216</v>
          </cell>
        </row>
        <row r="709">
          <cell r="A709" t="str">
            <v>001.15.01460</v>
          </cell>
          <cell r="B709" t="str">
            <v>Fornecimento e instalação de caixa de concreto pré-moldado para ar condicionado de 10.000 btu</v>
          </cell>
          <cell r="C709" t="str">
            <v>UN</v>
          </cell>
          <cell r="D709">
            <v>54.443199999999997</v>
          </cell>
        </row>
        <row r="710">
          <cell r="A710" t="str">
            <v>001.15.01560</v>
          </cell>
          <cell r="B710" t="str">
            <v>Fornecimento e instalação de bancada em granito cinza polido l=0,60m sobre alvenaria revestida de azulejo branco, exceto cubas (quantificada e orçada na parte hidráulica)</v>
          </cell>
          <cell r="C710" t="str">
            <v>ML</v>
          </cell>
          <cell r="D710">
            <v>140.9074</v>
          </cell>
        </row>
        <row r="711">
          <cell r="A711" t="str">
            <v>001.15.01600</v>
          </cell>
          <cell r="B711" t="str">
            <v>Fornecimento e instalação de balcão de atendimento em madeira l=0,40m e=0,05m apoiado sobre alvenaria aparente de tijolo cerâmico de 21 furos, inclusive passagem pelo balcão</v>
          </cell>
          <cell r="C711" t="str">
            <v>M</v>
          </cell>
          <cell r="D711">
            <v>108.1168</v>
          </cell>
        </row>
        <row r="712">
          <cell r="A712" t="str">
            <v>001.15.01620</v>
          </cell>
          <cell r="B712" t="str">
            <v>Fornecimento e instalação de corrimao em tubo galvanizado 1"""" chumbado no piso h=1,00m pintado com tinta à óleo 02 demãos</v>
          </cell>
          <cell r="C712" t="str">
            <v>M</v>
          </cell>
          <cell r="D712">
            <v>55.084299999999999</v>
          </cell>
        </row>
        <row r="713">
          <cell r="A713" t="str">
            <v>001.15.01640</v>
          </cell>
          <cell r="B713" t="str">
            <v>Fornecimento e instalação de corrimão em tubo galvanizado 2"""" chumbado no piso h=1.00 m pintado com tinta à óleo 02 demãos</v>
          </cell>
          <cell r="C713" t="str">
            <v>ML</v>
          </cell>
          <cell r="D713">
            <v>99.674300000000002</v>
          </cell>
        </row>
        <row r="714">
          <cell r="A714" t="str">
            <v>***</v>
          </cell>
          <cell r="B714" t="str">
            <v>Fornecimento e instalação de quadro negro, abaulado, c=5.00 m, h=1.30 m, apoiado em pedra de ardósia com moldura em madeira, conforme detalhe</v>
          </cell>
          <cell r="C714" t="str">
            <v>un</v>
          </cell>
          <cell r="D714">
            <v>541.83000000000004</v>
          </cell>
        </row>
        <row r="715">
          <cell r="A715" t="str">
            <v>001.16</v>
          </cell>
          <cell r="B715" t="str">
            <v>URBANIZAÇÃO</v>
          </cell>
          <cell r="D715">
            <v>2312.7172</v>
          </cell>
        </row>
        <row r="716">
          <cell r="A716" t="str">
            <v>001.16.00241</v>
          </cell>
          <cell r="B716" t="str">
            <v>Fornecimento e Plantio de Agave Comum (pequena), com manutenção por 60 dias com irrigação, pulverização, poda e substituição de mudas mortas</v>
          </cell>
          <cell r="C716" t="str">
            <v>un</v>
          </cell>
          <cell r="D716">
            <v>7.3754</v>
          </cell>
        </row>
        <row r="717">
          <cell r="A717" t="str">
            <v>001.16.00242</v>
          </cell>
          <cell r="B717" t="str">
            <v>Fornecimento e Plantio de Agave Comum (média), com manutenção por 60 dias com irrigação, pulverização, poda e substituição de mudas mortas</v>
          </cell>
          <cell r="C717" t="str">
            <v>un</v>
          </cell>
          <cell r="D717">
            <v>14.278</v>
          </cell>
        </row>
        <row r="718">
          <cell r="A718" t="str">
            <v>001.16.00243</v>
          </cell>
          <cell r="B718" t="str">
            <v>Fornecimento e Plantio de Agave Comum (grande), com manutenção por 60 dias com irrigação, pulverização, poda e substituição de mudas mortas</v>
          </cell>
          <cell r="C718" t="str">
            <v>un</v>
          </cell>
          <cell r="D718">
            <v>20.0794</v>
          </cell>
        </row>
        <row r="719">
          <cell r="A719" t="str">
            <v>001.16.00244</v>
          </cell>
          <cell r="B719" t="str">
            <v>Fornecimento e Plantio de Areca (pequena), com manutenção por 60 dias com irrigação, pulverização, poda e substituição de mudas mortas</v>
          </cell>
          <cell r="C719" t="str">
            <v>un</v>
          </cell>
          <cell r="D719">
            <v>10.375400000000001</v>
          </cell>
        </row>
        <row r="720">
          <cell r="A720" t="str">
            <v>001.16.00245</v>
          </cell>
          <cell r="B720" t="str">
            <v>Fornecimento e Plantio de Areca (média), com manutenção por 60 dias com irrigação, pulverização, poda e substituição de mudas mortas</v>
          </cell>
          <cell r="C720" t="str">
            <v>un</v>
          </cell>
          <cell r="D720">
            <v>19.277999999999999</v>
          </cell>
        </row>
        <row r="721">
          <cell r="A721" t="str">
            <v>001.16.00246</v>
          </cell>
          <cell r="B721" t="str">
            <v>Fornecimento e Plantio de Areca (grande), com manutenção por 60 dias com irrigação, pulverização, poda e substituição de mudas mortas</v>
          </cell>
          <cell r="C721" t="str">
            <v>un</v>
          </cell>
          <cell r="D721">
            <v>30.0794</v>
          </cell>
        </row>
        <row r="722">
          <cell r="A722" t="str">
            <v>001.16.00247</v>
          </cell>
          <cell r="B722" t="str">
            <v>Fornecimento e Plantio de Bauhínia Rosa (pequeno), com manutenção por 60 dias com irrigação, pulverização, poda e substituição de mudas mortas</v>
          </cell>
          <cell r="C722" t="str">
            <v>un</v>
          </cell>
          <cell r="D722">
            <v>6.0031999999999996</v>
          </cell>
        </row>
        <row r="723">
          <cell r="A723" t="str">
            <v>001.16.00248</v>
          </cell>
          <cell r="B723" t="str">
            <v>Fornecimento e Plantio de Bauhínia Rosa (médio), com manutenção por 60 dias com irrigação, pulverização, poda e substituição de mudas mortas</v>
          </cell>
          <cell r="C723" t="str">
            <v>un</v>
          </cell>
          <cell r="D723">
            <v>17.375399999999999</v>
          </cell>
        </row>
        <row r="724">
          <cell r="A724" t="str">
            <v>001.16.00249</v>
          </cell>
          <cell r="B724" t="str">
            <v>Fornecimento e Plantio de Bahuínia Rosa (grande), com manutenção por 60 dias com irrigação, pulverização, poda e substituição de mudas mortas</v>
          </cell>
          <cell r="C724" t="str">
            <v>un</v>
          </cell>
          <cell r="D724">
            <v>31.7027</v>
          </cell>
        </row>
        <row r="725">
          <cell r="A725" t="str">
            <v>001.16.00250</v>
          </cell>
          <cell r="B725" t="str">
            <v>Fornecimento e Plantio de Biri, com manutenção por 60 dias com irrigação, pulverização, poda e substituição de mudas mortas</v>
          </cell>
          <cell r="C725" t="str">
            <v>un</v>
          </cell>
          <cell r="D725">
            <v>7.5031999999999996</v>
          </cell>
        </row>
        <row r="726">
          <cell r="A726" t="str">
            <v>001.16.00251</v>
          </cell>
          <cell r="B726" t="str">
            <v>Fornecimento e Plantio de Chuva de Ouro (pequena), com manutenção por 60 dias com irrigação, pulverização, poda e substituição de mudas mortas</v>
          </cell>
          <cell r="C726" t="str">
            <v>un</v>
          </cell>
          <cell r="D726">
            <v>7.5031999999999996</v>
          </cell>
        </row>
        <row r="727">
          <cell r="A727" t="str">
            <v>001.16.00252</v>
          </cell>
          <cell r="B727" t="str">
            <v>Fornecimento e Plantio de Chuva de Ouro (média), com manutenção por 60 dias com irrigação, pulverização, poda e substituição de mudas mortas</v>
          </cell>
          <cell r="C727" t="str">
            <v>un</v>
          </cell>
          <cell r="D727">
            <v>13.3637</v>
          </cell>
        </row>
        <row r="728">
          <cell r="A728" t="str">
            <v>001.16.00253</v>
          </cell>
          <cell r="B728" t="str">
            <v>Fornecimento e Plantio de Chuva de Ouro (grande), com manutenção por 60 dias com irrigação, pulverização, poda e substituição de mudas mortas</v>
          </cell>
          <cell r="C728" t="str">
            <v>un</v>
          </cell>
          <cell r="D728">
            <v>17.375399999999999</v>
          </cell>
        </row>
        <row r="729">
          <cell r="A729" t="str">
            <v>001.16.00254</v>
          </cell>
          <cell r="B729" t="str">
            <v>Fornecimento e Plantio de Croton (pequena), com manutenção por 60 dias com irrigação, pulverização, poda e substituição de mudas mortas</v>
          </cell>
          <cell r="C729" t="str">
            <v>un</v>
          </cell>
          <cell r="D729">
            <v>3.5032000000000001</v>
          </cell>
        </row>
        <row r="730">
          <cell r="A730" t="str">
            <v>001.16.00255</v>
          </cell>
          <cell r="B730" t="str">
            <v>Fornecimento e Plantio de Croton (média), com manutenção por 60 dias com irrigação, pulverização, poda e substituição de mudas mortas</v>
          </cell>
          <cell r="C730" t="str">
            <v>un</v>
          </cell>
          <cell r="D730">
            <v>5.3636999999999997</v>
          </cell>
        </row>
        <row r="731">
          <cell r="A731" t="str">
            <v>001.16.00256</v>
          </cell>
          <cell r="B731" t="str">
            <v>Fornecimento e Plantio de Croton (grande), com manutenção por 60 dias com irrigação, pulverização, poda e substituição de mudas mortas</v>
          </cell>
          <cell r="C731" t="str">
            <v>un</v>
          </cell>
          <cell r="D731">
            <v>10.375400000000001</v>
          </cell>
        </row>
        <row r="732">
          <cell r="A732" t="str">
            <v>001.16.00257</v>
          </cell>
          <cell r="B732" t="str">
            <v>Fornecimento e Plantio de Dracena Marginata (pequena), com manutenção por 60 dias com irrigação, pulverização, poda e substituição de mudas mortas</v>
          </cell>
          <cell r="C732" t="str">
            <v>un</v>
          </cell>
          <cell r="D732">
            <v>8.8754000000000008</v>
          </cell>
        </row>
        <row r="733">
          <cell r="A733" t="str">
            <v>001.16.00258</v>
          </cell>
          <cell r="B733" t="str">
            <v>Fornecimento e Plantio de Dracena Marginata (média), com manutenção por 60 dias com irrigação, pulverização, poda e substituição de mudas mortas</v>
          </cell>
          <cell r="C733" t="str">
            <v>un</v>
          </cell>
          <cell r="D733">
            <v>17.375399999999999</v>
          </cell>
        </row>
        <row r="734">
          <cell r="A734" t="str">
            <v>001.16.00259</v>
          </cell>
          <cell r="B734" t="str">
            <v>Fornecimento e Plantio de Dracena Marginata (grande), com manutenção por 60 dias com irrigação, pulverização, poda e substituição de mudas mortas</v>
          </cell>
          <cell r="C734" t="str">
            <v>un</v>
          </cell>
          <cell r="D734">
            <v>29.277999999999999</v>
          </cell>
        </row>
        <row r="735">
          <cell r="A735" t="str">
            <v>001.16.00260</v>
          </cell>
          <cell r="B735" t="str">
            <v>Fornecimento e Plantio de Era Forrageira, com manutenção por 60 dias com irrigação, pulverização, poda e substituição de mudas mortas</v>
          </cell>
          <cell r="C735" t="str">
            <v>un</v>
          </cell>
          <cell r="D735">
            <v>2.0032000000000001</v>
          </cell>
        </row>
        <row r="736">
          <cell r="A736" t="str">
            <v>001.16.00261</v>
          </cell>
          <cell r="B736" t="str">
            <v>Fornecimento e Plantio de Eretrina (média), com manutenção por 60 dias com irrigação, pulverização, poda e substituição de mudas mortas</v>
          </cell>
          <cell r="C736" t="str">
            <v>un</v>
          </cell>
          <cell r="D736">
            <v>16.363700000000001</v>
          </cell>
        </row>
        <row r="737">
          <cell r="A737" t="str">
            <v>001.16.00262</v>
          </cell>
          <cell r="B737" t="str">
            <v>Fornecimento e Plantio de Hemigrafis Forrageira , com manutenção por 60 dias com irrigação, pulverização, poda e substituição de mudas mortas</v>
          </cell>
          <cell r="C737" t="str">
            <v>un</v>
          </cell>
          <cell r="D737">
            <v>1.5032000000000001</v>
          </cell>
        </row>
        <row r="738">
          <cell r="A738" t="str">
            <v>001.16.00263</v>
          </cell>
          <cell r="B738" t="str">
            <v>Fornecimento e Plantio de Hibisco Bicolor (pequena), com manutenção por 60 dias com irrigação, pulverização, poda e substituição de mudas mortas</v>
          </cell>
          <cell r="C738" t="str">
            <v>un</v>
          </cell>
          <cell r="D738">
            <v>3.5032000000000001</v>
          </cell>
        </row>
        <row r="739">
          <cell r="A739" t="str">
            <v>001.16.00264</v>
          </cell>
          <cell r="B739" t="str">
            <v>Fornecimento e Plantio de Hibisco Bicolor (média), com manutenção por 60 dias com irrigação, pulverização, poda e substituição de mudas mortas</v>
          </cell>
          <cell r="C739" t="str">
            <v>un</v>
          </cell>
          <cell r="D739">
            <v>5.3636999999999997</v>
          </cell>
        </row>
        <row r="740">
          <cell r="A740" t="str">
            <v>001.16.00265</v>
          </cell>
          <cell r="B740" t="str">
            <v>Fornecimento e Plantio de Hibisco Bicolor (grande), com manutenção por 60 dias com irrigação, pulverização, poda e substituição de mudas mortas</v>
          </cell>
          <cell r="C740" t="str">
            <v>un</v>
          </cell>
          <cell r="D740">
            <v>10.375400000000001</v>
          </cell>
        </row>
        <row r="741">
          <cell r="A741" t="str">
            <v>001.16.00266</v>
          </cell>
          <cell r="B741" t="str">
            <v>Fornecimento e Plantio de Ipê Amarelo (pequeno), com manutenção por 60 dias com irrigação, pulverização, poda e substituição de mudas mortas</v>
          </cell>
          <cell r="C741" t="str">
            <v>un</v>
          </cell>
          <cell r="D741">
            <v>9.3636999999999997</v>
          </cell>
        </row>
        <row r="742">
          <cell r="A742" t="str">
            <v>001.16.00267</v>
          </cell>
          <cell r="B742" t="str">
            <v>Fornecimento e Plantio de Ipê Amarelo (médio), com manutenção por 60 dias com irrigação, pulverização, poda e substituição de mudas mortas</v>
          </cell>
          <cell r="C742" t="str">
            <v>un</v>
          </cell>
          <cell r="D742">
            <v>14.375400000000001</v>
          </cell>
        </row>
        <row r="743">
          <cell r="A743" t="str">
            <v>001.16.00268</v>
          </cell>
          <cell r="B743" t="str">
            <v>Fornecimento e Plantio de Ipê Amarelo (grande), com manutenção por 60 dias com irrigação, pulverização, poda e substituição de mudas mortas</v>
          </cell>
          <cell r="C743" t="str">
            <v>un</v>
          </cell>
          <cell r="D743">
            <v>25.0794</v>
          </cell>
        </row>
        <row r="744">
          <cell r="A744" t="str">
            <v>001.16.00269</v>
          </cell>
          <cell r="B744" t="str">
            <v>Fornecimento e Plantio de Ipê Rosa (pequeno), com manutenção por 60 dias com irrigação, pulverização, poda e substituição de mudas mortas</v>
          </cell>
          <cell r="C744" t="str">
            <v>un</v>
          </cell>
          <cell r="D744">
            <v>10.375400000000001</v>
          </cell>
        </row>
        <row r="745">
          <cell r="A745" t="str">
            <v>001.16.00270</v>
          </cell>
          <cell r="B745" t="str">
            <v>Fornecimento e Plantio de Ipê Rosa (médio), com manutenção por 60 dias com irrigação, pulverização, poda e substituição de mudas mortas</v>
          </cell>
          <cell r="C745" t="str">
            <v>un</v>
          </cell>
          <cell r="D745">
            <v>16.277999999999999</v>
          </cell>
        </row>
        <row r="746">
          <cell r="A746" t="str">
            <v>001.16.00271</v>
          </cell>
          <cell r="B746" t="str">
            <v>Fornecimento e Plantio de Ipê Rosa (grande), com manutenção por 60 dias com irrigação, pulverização, poda e substituição de mudas mortas</v>
          </cell>
          <cell r="C746" t="str">
            <v>un</v>
          </cell>
          <cell r="D746">
            <v>24.406700000000001</v>
          </cell>
        </row>
        <row r="747">
          <cell r="A747" t="str">
            <v>001.16.00272</v>
          </cell>
          <cell r="B747" t="str">
            <v>Fornecimento e Plantio de Ipê Roxo (pequeno), com manutenção por 60 dias com irrigação, pulverização, poda e substituição de mudas mortas</v>
          </cell>
          <cell r="C747" t="str">
            <v>un</v>
          </cell>
          <cell r="D747">
            <v>10.375400000000001</v>
          </cell>
        </row>
        <row r="748">
          <cell r="A748" t="str">
            <v>001.16.00273</v>
          </cell>
          <cell r="B748" t="str">
            <v>Fornecimento e Plantio de Ipê Roxo (médio), com manutenção por 60 dias com irrigação, pulverização, poda e substituição de mudas mortas</v>
          </cell>
          <cell r="C748" t="str">
            <v>un</v>
          </cell>
          <cell r="D748">
            <v>17.0794</v>
          </cell>
        </row>
        <row r="749">
          <cell r="A749" t="str">
            <v>001.16.00274</v>
          </cell>
          <cell r="B749" t="str">
            <v>Fornecimento e Plantio de Ipê Roxo (grande), com manutenção por 60 dias com irrigação, pulverização, poda e substituição de mudas mortas</v>
          </cell>
          <cell r="C749" t="str">
            <v>un</v>
          </cell>
          <cell r="D749">
            <v>25.0794</v>
          </cell>
        </row>
        <row r="750">
          <cell r="A750" t="str">
            <v>001.16.00275</v>
          </cell>
          <cell r="B750" t="str">
            <v>Fornecimento e Plantio de Ixória Híbrida Amarela (pequena), com manutenção por 60 dias com irrigação, pulverização, poda e substituição de mudas mortas</v>
          </cell>
          <cell r="C750" t="str">
            <v>un</v>
          </cell>
          <cell r="D750">
            <v>3.5032000000000001</v>
          </cell>
        </row>
        <row r="751">
          <cell r="A751" t="str">
            <v>001.16.00276</v>
          </cell>
          <cell r="B751" t="str">
            <v>Fornecimento e Plantio de Ixória Híbrida Amarela (média), com manutenção por 60 dias com irrigação, pulverização, poda e substituição de mudas mortas</v>
          </cell>
          <cell r="C751" t="str">
            <v>un</v>
          </cell>
          <cell r="D751">
            <v>5.3636999999999997</v>
          </cell>
        </row>
        <row r="752">
          <cell r="A752" t="str">
            <v>001.16.00277</v>
          </cell>
          <cell r="B752" t="str">
            <v>Fornecimento e Plantio de Ixória Híbrida Amarela (grande), com manutenção por 60 dias com irrigação, pulverização, poda e substituição de mudas mortas</v>
          </cell>
          <cell r="C752" t="str">
            <v>un</v>
          </cell>
          <cell r="D752">
            <v>9.3636999999999997</v>
          </cell>
        </row>
        <row r="753">
          <cell r="A753" t="str">
            <v>001.16.00278</v>
          </cell>
          <cell r="B753" t="str">
            <v>Fornecimento e Plantio de Ixória Híbrida Vermelha (pequena), com manutenção por 60 dias com irrigação, pulverização, poda e substituição de mudas mortas</v>
          </cell>
          <cell r="C753" t="str">
            <v>un</v>
          </cell>
          <cell r="D753">
            <v>3.5032000000000001</v>
          </cell>
        </row>
        <row r="754">
          <cell r="A754" t="str">
            <v>001.16.00279</v>
          </cell>
          <cell r="B754" t="str">
            <v>Fornecimento e Plantio de Ixória Híbrida Vermelha (média), com manutenção por 60 dias com irrigação, pulverização, poda e substituição de mudas mortas</v>
          </cell>
          <cell r="C754" t="str">
            <v>un</v>
          </cell>
          <cell r="D754">
            <v>5.3636999999999997</v>
          </cell>
        </row>
        <row r="755">
          <cell r="A755" t="str">
            <v>001.16.00280</v>
          </cell>
          <cell r="B755" t="str">
            <v>Fornecimento e Plantio de Ixória Híbrida Vermelha (grande), com manutenção por 60 dias com irrigação, pulverização, poda e substituição de mudas mortas</v>
          </cell>
          <cell r="C755" t="str">
            <v>un</v>
          </cell>
          <cell r="D755">
            <v>9.3636999999999997</v>
          </cell>
        </row>
        <row r="756">
          <cell r="A756" t="str">
            <v>001.16.00281</v>
          </cell>
          <cell r="B756" t="str">
            <v>Fornecimento e Plantio de Jacarandá Mimoso (pequeno), com manutenção por 60 dias com irrigação, pulverização, poda e substituição de mudas mortas</v>
          </cell>
          <cell r="C756" t="str">
            <v>un</v>
          </cell>
          <cell r="D756">
            <v>4.8636999999999997</v>
          </cell>
        </row>
        <row r="757">
          <cell r="A757" t="str">
            <v>001.16.00282</v>
          </cell>
          <cell r="B757" t="str">
            <v>Fornecimento e Plantio de Jacarandá Mimoso (médio), com manutenção por 60 dias com irrigação, pulverização, poda e substituição de mudas mortas</v>
          </cell>
          <cell r="C757" t="str">
            <v>un</v>
          </cell>
          <cell r="D757">
            <v>16.277999999999999</v>
          </cell>
        </row>
        <row r="758">
          <cell r="A758" t="str">
            <v>001.16.00283</v>
          </cell>
          <cell r="B758" t="str">
            <v>Fornecimento e Plantio de Jacarandá Mimoso (grande), com manutenção por 60 dias com irrigação, pulverização, poda e substituição de mudas mortas</v>
          </cell>
          <cell r="C758" t="str">
            <v>un</v>
          </cell>
          <cell r="D758">
            <v>23.0794</v>
          </cell>
        </row>
        <row r="759">
          <cell r="A759" t="str">
            <v>001.16.00284</v>
          </cell>
          <cell r="B759" t="str">
            <v>Fornecimento e Plantio de Mini Flamboyant (pequena), com manutenção por 60 dias com irrigação, pulverização, poda e substituição de mudas mortas</v>
          </cell>
          <cell r="C759" t="str">
            <v>un</v>
          </cell>
          <cell r="D759">
            <v>4.8636999999999997</v>
          </cell>
        </row>
        <row r="760">
          <cell r="A760" t="str">
            <v>001.16.00285</v>
          </cell>
          <cell r="B760" t="str">
            <v>Fornecimento e Plantio de Mini Flamboyant (média), com manutenção por 60 dias com irrigação, pulverização, poda e substituição de mudas mortas</v>
          </cell>
          <cell r="C760" t="str">
            <v>un</v>
          </cell>
          <cell r="D760">
            <v>7.3754</v>
          </cell>
        </row>
        <row r="761">
          <cell r="A761" t="str">
            <v>001.16.00286</v>
          </cell>
          <cell r="B761" t="str">
            <v>Fornecimento e Plantio de Mini Ixória (pequena), com manutenção por 60 dias com irrigação, pulverização, poda e substituição de mudas mortas</v>
          </cell>
          <cell r="C761" t="str">
            <v>un</v>
          </cell>
          <cell r="D761">
            <v>1.6032</v>
          </cell>
        </row>
        <row r="762">
          <cell r="A762" t="str">
            <v>001.16.00287</v>
          </cell>
          <cell r="B762" t="str">
            <v>Fornecimento e Plantio de Mini Ixória (média), com manutenção por 60 dias com irrigação, pulverização, poda e substituição de mudas mortas</v>
          </cell>
          <cell r="C762" t="str">
            <v>un</v>
          </cell>
          <cell r="D762">
            <v>4.3636999999999997</v>
          </cell>
        </row>
        <row r="763">
          <cell r="A763" t="str">
            <v>001.16.00288</v>
          </cell>
          <cell r="B763" t="str">
            <v>Fornecimento e Plantio de Mini Ixória (grande), com manutenção por 60 dias com irrigação, pulverização, poda e substituição de mudas mortas</v>
          </cell>
          <cell r="C763" t="str">
            <v>un</v>
          </cell>
          <cell r="D763">
            <v>7.3754</v>
          </cell>
        </row>
        <row r="764">
          <cell r="A764" t="str">
            <v>001.16.00289</v>
          </cell>
          <cell r="B764" t="str">
            <v>Fornecimento e Plantio de Musaendra (pequena), com manutenção por 60 dias com irrigação, pulverização, poda e substituição de mudas mortas</v>
          </cell>
          <cell r="C764" t="str">
            <v>un</v>
          </cell>
          <cell r="D764">
            <v>5.3636999999999997</v>
          </cell>
        </row>
        <row r="765">
          <cell r="A765" t="str">
            <v>001.16.00290</v>
          </cell>
          <cell r="B765" t="str">
            <v>Fornecimento e Plantio de Musaendra (média), com manutenção por 60 dias com irrigação, pulverização, poda e substituição de mudas mortas</v>
          </cell>
          <cell r="C765" t="str">
            <v>un</v>
          </cell>
          <cell r="D765">
            <v>12.278</v>
          </cell>
        </row>
        <row r="766">
          <cell r="A766" t="str">
            <v>001.16.00291</v>
          </cell>
          <cell r="B766" t="str">
            <v>Fornecimento e Plantio de Oiti (pequena), com manutenção por 60 dias com irrigação, pulverização, poda e substituição de mudas mortas</v>
          </cell>
          <cell r="C766" t="str">
            <v>un</v>
          </cell>
          <cell r="D766">
            <v>10.0794</v>
          </cell>
        </row>
        <row r="767">
          <cell r="A767" t="str">
            <v>001.16.00292</v>
          </cell>
          <cell r="B767" t="str">
            <v>Fornecimento e Plantio de Oiti (média), com manutenção por 60 dias com irrigação, pulverização, poda e substituição de mudas mortas</v>
          </cell>
          <cell r="C767" t="str">
            <v>un</v>
          </cell>
          <cell r="D767">
            <v>22.4833</v>
          </cell>
        </row>
        <row r="768">
          <cell r="A768" t="str">
            <v>001.16.00293</v>
          </cell>
          <cell r="B768" t="str">
            <v>Fornecimento e Plantio de Oiti (grande), com manutenção por 60 dias com irrigação, pulverização, poda e substituição de mudas mortas</v>
          </cell>
          <cell r="C768" t="str">
            <v>un</v>
          </cell>
          <cell r="D768">
            <v>39.588700000000003</v>
          </cell>
        </row>
        <row r="769">
          <cell r="A769" t="str">
            <v>001.16.00294</v>
          </cell>
          <cell r="B769" t="str">
            <v>Fornecimento e Plantio de Paineira (grande), com manutenção por 60 dias com irrigação, pulverização, poda e substituição de mudas mortas</v>
          </cell>
          <cell r="C769" t="str">
            <v>un</v>
          </cell>
          <cell r="D769">
            <v>32.4833</v>
          </cell>
        </row>
        <row r="770">
          <cell r="A770" t="str">
            <v>001.16.00295</v>
          </cell>
          <cell r="B770" t="str">
            <v>Fornecimento e Plantio de Palmeira Fênix ( 2.00 mts), com manutenção por 60 dias com irrigação, pulverização, poda e substituição de mudas mortas</v>
          </cell>
          <cell r="C770" t="str">
            <v>un</v>
          </cell>
          <cell r="D770">
            <v>32.4833</v>
          </cell>
        </row>
        <row r="771">
          <cell r="A771" t="str">
            <v>001.16.00296</v>
          </cell>
          <cell r="B771" t="str">
            <v>Fornecimento e Plantio de Palmeira Fênix ( 3.00 mts), com manutenção por 60 dias com irrigação, pulverização, poda e substituição de mudas mortas</v>
          </cell>
          <cell r="C771" t="str">
            <v>un</v>
          </cell>
          <cell r="D771">
            <v>54.588700000000003</v>
          </cell>
        </row>
        <row r="772">
          <cell r="A772" t="str">
            <v>001.16.00297</v>
          </cell>
          <cell r="B772" t="str">
            <v>Fornecimento e Plantio de Palmeira Fênix ( 4.00 mts), com manutenção por 60 dias com irrigação, pulverização, poda e substituição de mudas mortas</v>
          </cell>
          <cell r="C772" t="str">
            <v>un</v>
          </cell>
          <cell r="D772">
            <v>77.793999999999997</v>
          </cell>
        </row>
        <row r="773">
          <cell r="A773" t="str">
            <v>001.16.00298</v>
          </cell>
          <cell r="B773" t="str">
            <v>Fornecimento e Plantio de Palmeira Fênix ( 4.50 mts), com manutenção por 60 dias com irrigação, pulverização, poda e substituição de mudas mortas</v>
          </cell>
          <cell r="C773" t="str">
            <v>un</v>
          </cell>
          <cell r="D773">
            <v>109.39660000000001</v>
          </cell>
        </row>
        <row r="774">
          <cell r="A774" t="str">
            <v>001.16.00299</v>
          </cell>
          <cell r="B774" t="str">
            <v>Fornecimento e Plantio de Palmeira Imperial ( 1.20 mts), com manutenção por 60 dias com irrigação, pulverização, poda e substituição de mudas mortas</v>
          </cell>
          <cell r="C774" t="str">
            <v>un</v>
          </cell>
          <cell r="D774">
            <v>20.0794</v>
          </cell>
        </row>
        <row r="775">
          <cell r="A775" t="str">
            <v>001.16.00300</v>
          </cell>
          <cell r="B775" t="str">
            <v>Fornecimento e Plantio de Palmeira Imperial ( 2.00 mts), com manutenção por 60 dias com irrigação, pulverização, poda e substituição de mudas mortas</v>
          </cell>
          <cell r="C775" t="str">
            <v>un</v>
          </cell>
          <cell r="D775">
            <v>47.4833</v>
          </cell>
        </row>
        <row r="776">
          <cell r="A776" t="str">
            <v>001.16.00301</v>
          </cell>
          <cell r="B776" t="str">
            <v>Fornecimento e Plantio de Palmeira Imperial ( 3.00 mts), com manutenção por 60 dias com irrigação, pulverização, poda e substituição de mudas mortas</v>
          </cell>
          <cell r="C776" t="str">
            <v>un</v>
          </cell>
          <cell r="D776">
            <v>84.588700000000003</v>
          </cell>
        </row>
        <row r="777">
          <cell r="A777" t="str">
            <v>001.16.00302</v>
          </cell>
          <cell r="B777" t="str">
            <v>Fornecimento e Plantio de Palmeira Jerivá ( 2.00 mts), com manutenção por 60 dias com irrigação, pulverização, poda e substituição de mudas mortas</v>
          </cell>
          <cell r="C777" t="str">
            <v>un</v>
          </cell>
          <cell r="D777">
            <v>42.4833</v>
          </cell>
        </row>
        <row r="778">
          <cell r="A778" t="str">
            <v>001.16.00303</v>
          </cell>
          <cell r="B778" t="str">
            <v>Fornecimento e Plantio de Palmeira Jerivá (3.00 mts), com manutenção por 60 dias com irrigação, pulverização, poda e substituição de mudas mortas</v>
          </cell>
          <cell r="C778" t="str">
            <v>un</v>
          </cell>
          <cell r="D778">
            <v>59.588700000000003</v>
          </cell>
        </row>
        <row r="779">
          <cell r="A779" t="str">
            <v>001.16.00304</v>
          </cell>
          <cell r="B779" t="str">
            <v>Fornecimento e Plantio de Palmeira Jerivá (4.00 mts), com manutenção por 60 dias com irrigação, pulverização, poda e substituição de mudas mortas</v>
          </cell>
          <cell r="C779" t="str">
            <v>un</v>
          </cell>
          <cell r="D779">
            <v>77.793999999999997</v>
          </cell>
        </row>
        <row r="780">
          <cell r="A780" t="str">
            <v>001.16.00305</v>
          </cell>
          <cell r="B780" t="str">
            <v>Fornecimento e Plantio de Palmeira Jerivá (4.50 mts), com manutenção por 60 dias com irrigação, pulverização, poda e substituição de mudas mortas</v>
          </cell>
          <cell r="C780" t="str">
            <v>un</v>
          </cell>
          <cell r="D780">
            <v>98.7239</v>
          </cell>
        </row>
        <row r="781">
          <cell r="A781" t="str">
            <v>001.16.00306</v>
          </cell>
          <cell r="B781" t="str">
            <v>Fornecimento e Plantio de Papirus do Egito (pequeno), com manutenção por 60 dias com irrigação, pulverização, poda e substituição de mudas mortas</v>
          </cell>
          <cell r="C781" t="str">
            <v>un</v>
          </cell>
          <cell r="D781">
            <v>4.0031999999999996</v>
          </cell>
        </row>
        <row r="782">
          <cell r="A782" t="str">
            <v>001.16.00307</v>
          </cell>
          <cell r="B782" t="str">
            <v>Fornecimento e Plantio de Papirus do Egito (médio), com manutenção por 60 dias com irrigação, pulverização, poda e substituição de mudas mortas</v>
          </cell>
          <cell r="C782" t="str">
            <v>un</v>
          </cell>
          <cell r="D782">
            <v>4.0031999999999996</v>
          </cell>
        </row>
        <row r="783">
          <cell r="A783" t="str">
            <v>001.16.00308</v>
          </cell>
          <cell r="B783" t="str">
            <v>Fornecimento e Plantio de Pau Brasil (média), com manutenção por 60 dias com irrigação, pulverização, poda e substituição de mudas mortas</v>
          </cell>
          <cell r="C783" t="str">
            <v>un</v>
          </cell>
          <cell r="D783">
            <v>19.277999999999999</v>
          </cell>
        </row>
        <row r="784">
          <cell r="A784" t="str">
            <v>001.16.00309</v>
          </cell>
          <cell r="B784" t="str">
            <v>Fornecimento e Plantio de Pau Ferro (pequeno), com manutenção por 60 dias com irrigação, pulverização, poda e substituição de mudas mortas</v>
          </cell>
          <cell r="C784" t="str">
            <v>un</v>
          </cell>
          <cell r="D784">
            <v>6.3636999999999997</v>
          </cell>
        </row>
        <row r="785">
          <cell r="A785" t="str">
            <v>001.16.00310</v>
          </cell>
          <cell r="B785" t="str">
            <v>Fornecimento e Plantio de Pau Ferro (médio), com manutenção por 60 dias com irrigação, pulverização, poda e substituição de mudas mortas</v>
          </cell>
          <cell r="C785" t="str">
            <v>un</v>
          </cell>
          <cell r="D785">
            <v>6.3636999999999997</v>
          </cell>
        </row>
        <row r="786">
          <cell r="A786" t="str">
            <v>001.16.00311</v>
          </cell>
          <cell r="B786" t="str">
            <v>Fornecimento e Plantio de Pingo de Ouro (pequeno), com manutenção por 60 dias com irrigação, pulverização, poda e substituição de mudas mortas</v>
          </cell>
          <cell r="C786" t="str">
            <v>un</v>
          </cell>
          <cell r="D786">
            <v>1.5032000000000001</v>
          </cell>
        </row>
        <row r="787">
          <cell r="A787" t="str">
            <v>001.16.00312</v>
          </cell>
          <cell r="B787" t="str">
            <v>Fornecimento e Plantio de Pingo de Ouro (média), com manutenção por 60 dias com irrigação, pulverização, poda e substituição de mudas mortas</v>
          </cell>
          <cell r="C787" t="str">
            <v>un</v>
          </cell>
          <cell r="D787">
            <v>2.5032000000000001</v>
          </cell>
        </row>
        <row r="788">
          <cell r="A788" t="str">
            <v>001.16.00313</v>
          </cell>
          <cell r="B788" t="str">
            <v>Fornecimento e Plantio de Pingo de Ouro (grande), com manutenção por 60 dias com irrigação, pulverização, poda e substituição de mudas mortas</v>
          </cell>
          <cell r="C788" t="str">
            <v>un</v>
          </cell>
          <cell r="D788">
            <v>4.3636999999999997</v>
          </cell>
        </row>
        <row r="789">
          <cell r="A789" t="str">
            <v>001.16.00314</v>
          </cell>
          <cell r="B789" t="str">
            <v>Fornecimento e Plantio de Sansão do Campo (pequeno), com manutenção por 60 dias com irrigação, pulverização, poda e substituição de mudas mortas</v>
          </cell>
          <cell r="C789" t="str">
            <v>un</v>
          </cell>
          <cell r="D789">
            <v>1.4032</v>
          </cell>
        </row>
        <row r="790">
          <cell r="A790" t="str">
            <v>001.16.00320</v>
          </cell>
          <cell r="B790" t="str">
            <v>Grade de proteção para árvores h = 2.00 m</v>
          </cell>
          <cell r="C790" t="str">
            <v>un</v>
          </cell>
          <cell r="D790">
            <v>33.894199999999998</v>
          </cell>
        </row>
        <row r="791">
          <cell r="A791" t="str">
            <v>001.16.00321</v>
          </cell>
          <cell r="B791" t="str">
            <v>Fornecimento e espalhamento de terra vegetal</v>
          </cell>
          <cell r="C791" t="str">
            <v>m3</v>
          </cell>
          <cell r="D791">
            <v>70.227999999999994</v>
          </cell>
        </row>
        <row r="792">
          <cell r="A792" t="str">
            <v>001.16.00322</v>
          </cell>
          <cell r="B792" t="str">
            <v>Grama em Sementes - Plantio Manual de Semente de Grama incl. Irrigação de Área, Frequência 1 Vez Por Semana Pelo Período de 30 dias</v>
          </cell>
          <cell r="C792" t="str">
            <v>m2</v>
          </cell>
          <cell r="D792">
            <v>0.62280000000000002</v>
          </cell>
        </row>
        <row r="793">
          <cell r="A793" t="str">
            <v>001.16.00323</v>
          </cell>
          <cell r="B793" t="str">
            <v>Grama em mudas tipo (forquilha ou estrela) com manutenção por 60 dias  com irrigação diária, pulverização, adubação e substiuição de mudas mortas</v>
          </cell>
          <cell r="C793" t="str">
            <v>m2</v>
          </cell>
          <cell r="D793">
            <v>2.5028000000000001</v>
          </cell>
        </row>
        <row r="794">
          <cell r="A794" t="str">
            <v>001.16.00325</v>
          </cell>
          <cell r="B794" t="str">
            <v>Grama em placas com manutenção por 60 dias com irrigação diária, pulverização, adubação e substituição de mudas mortas</v>
          </cell>
          <cell r="C794" t="str">
            <v>m2</v>
          </cell>
          <cell r="D794">
            <v>4.5937999999999999</v>
          </cell>
        </row>
        <row r="795">
          <cell r="A795" t="str">
            <v>001.16.00337</v>
          </cell>
          <cell r="B795" t="str">
            <v>Cascalho lavado p/passeio</v>
          </cell>
          <cell r="C795" t="str">
            <v>m3</v>
          </cell>
          <cell r="D795">
            <v>36.814</v>
          </cell>
        </row>
        <row r="796">
          <cell r="A796" t="str">
            <v>001.16.00640</v>
          </cell>
          <cell r="B796" t="str">
            <v>Brita na área interna do prédio</v>
          </cell>
          <cell r="C796" t="str">
            <v>M3</v>
          </cell>
          <cell r="D796">
            <v>44.918399999999998</v>
          </cell>
        </row>
        <row r="797">
          <cell r="A797" t="str">
            <v>001.16.00660</v>
          </cell>
          <cell r="B797" t="str">
            <v>Brita na área interna do prédio - branca - (fins decorativos)</v>
          </cell>
          <cell r="C797" t="str">
            <v>M3</v>
          </cell>
          <cell r="D797">
            <v>49.228000000000002</v>
          </cell>
        </row>
        <row r="798">
          <cell r="A798" t="str">
            <v>001.16.00680</v>
          </cell>
          <cell r="B798" t="str">
            <v>Brita na área interna do prédio - escurinha - (fins decorativos)</v>
          </cell>
          <cell r="C798" t="str">
            <v>M3</v>
          </cell>
          <cell r="D798">
            <v>49.228000000000002</v>
          </cell>
        </row>
        <row r="799">
          <cell r="A799" t="str">
            <v>001.16.00760</v>
          </cell>
          <cell r="B799" t="str">
            <v>Execução de alambrado em tubo de ferro Galvanizado 2.1/2"" chapa 13 formando quadro de 3.00x3.00m e tela galvanizada fio 12 malha 2"" fixado com arame galvanizado n.14</v>
          </cell>
          <cell r="C799" t="str">
            <v>m2</v>
          </cell>
          <cell r="D799">
            <v>50.365400000000001</v>
          </cell>
        </row>
        <row r="800">
          <cell r="A800" t="str">
            <v>001.16.00770</v>
          </cell>
          <cell r="B800" t="str">
            <v>Alambrado c/ Tela Arame Galv. Losangular fio 12, malha 2"", altura da tela 1.50 m, fix. em pilarete de concreto pré moldado h= 2.60 m, espaçados a cada 2.50 m, com reforço arame galv. n.10, incl.mureta de alvenaria h=0.50 m chapiscada, rebocada e caiada</v>
          </cell>
          <cell r="C800" t="str">
            <v>ml</v>
          </cell>
          <cell r="D800">
            <v>69.436300000000003</v>
          </cell>
        </row>
        <row r="801">
          <cell r="A801" t="str">
            <v>001.16.00775</v>
          </cell>
          <cell r="B801" t="str">
            <v>Alambrado c/ Tela Arame Galv. Soldada 150x50 fio 12, altura da tela 1.50 m, fix. em pilarete de concreto pré moldado h= 2.80 m, espaçados a cada 2.50 m, com reforço arame galv. n.10, incl.mureta de alvenaria h=0.50 m chapiscada, rebocada e caiada</v>
          </cell>
          <cell r="C801" t="str">
            <v>ml</v>
          </cell>
          <cell r="D801">
            <v>76.352900000000005</v>
          </cell>
        </row>
        <row r="802">
          <cell r="A802" t="str">
            <v>001.16.00776</v>
          </cell>
          <cell r="B802" t="str">
            <v>Fornecimento e Instalação de Portão em Tubo Galvanizado 2"" e Tela Galvanizada Malha 2"", incl. Ferragens</v>
          </cell>
          <cell r="C802" t="str">
            <v>m2</v>
          </cell>
          <cell r="D802">
            <v>100.0842</v>
          </cell>
        </row>
        <row r="803">
          <cell r="A803" t="str">
            <v>001.16.00777</v>
          </cell>
          <cell r="B803" t="str">
            <v>Fornecimento e Instalação de Portão em Tubo Galvanizado 2"" em Tela Galvanizada Malha 2"", incl. Ferragens dim. 0.80 x 2.10 m Conf. Det. 04 SINFRA</v>
          </cell>
          <cell r="C803" t="str">
            <v>m2</v>
          </cell>
          <cell r="D803">
            <v>120.17749999999999</v>
          </cell>
        </row>
        <row r="804">
          <cell r="A804" t="str">
            <v>001.16.00778</v>
          </cell>
          <cell r="B804" t="str">
            <v>Pavimentação c/ lajotas pré-moldadas de concreto sextavado ( bloquete). deverão observar as mesmas especificações de ítens anteriores no que se refere a assentamento e rejuntamento. espessura de 5 cm para calcadas</v>
          </cell>
          <cell r="C804" t="str">
            <v>m2</v>
          </cell>
          <cell r="D804">
            <v>22.2544</v>
          </cell>
        </row>
        <row r="805">
          <cell r="A805" t="str">
            <v>001.16.00779</v>
          </cell>
          <cell r="B805" t="str">
            <v>Pavimentação c/ lajotas pré-moldadas de concreto sextavado ( bloquete). deverão observar as mesmas especificações de ítens anteriores no que se refere a assentamento e rejuntamento. espessura de 10 cm para tráfego</v>
          </cell>
          <cell r="C805" t="str">
            <v>m2</v>
          </cell>
          <cell r="D805">
            <v>32.5959</v>
          </cell>
        </row>
        <row r="806">
          <cell r="A806" t="str">
            <v>001.16.00880</v>
          </cell>
          <cell r="B806" t="str">
            <v>Fornecimento e assentamento de paralelepípedo</v>
          </cell>
          <cell r="C806" t="str">
            <v>m2</v>
          </cell>
          <cell r="D806">
            <v>27.15</v>
          </cell>
        </row>
        <row r="807">
          <cell r="A807" t="str">
            <v>001.16.00981</v>
          </cell>
          <cell r="B807" t="str">
            <v>Guias de concreto pré-moldados (concreto 300kg cimento/m3) de seção 15x30 cm (espessura 12.00 cm no topo)  o serviço inclui a abertura das valas, assentamento e rejuntamento das guias</v>
          </cell>
          <cell r="C807" t="str">
            <v>ml</v>
          </cell>
          <cell r="D807">
            <v>18.142399999999999</v>
          </cell>
        </row>
        <row r="808">
          <cell r="A808" t="str">
            <v>001.16.00982</v>
          </cell>
          <cell r="B808" t="str">
            <v>Guias curvas de concreto pré-moldados (concreto 300kg cimento/m3) de seção 15x30 cm (espessura 12.00 cm no topo)  o serviço inclui a abertura das valas, assentamento e rejuntamento das guias</v>
          </cell>
          <cell r="C808" t="str">
            <v>ml</v>
          </cell>
          <cell r="D808">
            <v>18.024899999999999</v>
          </cell>
        </row>
        <row r="809">
          <cell r="A809" t="str">
            <v>001.16.00984</v>
          </cell>
          <cell r="B809" t="str">
            <v>Sarjeta de concreto (300kg cim/m3) fundido no local seção 40.00 x 8.00 cm, o serviço inclui a abertura de vala, assentamento e rejuntamento</v>
          </cell>
          <cell r="C809" t="str">
            <v>ml</v>
          </cell>
          <cell r="D809">
            <v>16.5931</v>
          </cell>
        </row>
        <row r="810">
          <cell r="A810" t="str">
            <v>001.16.00985</v>
          </cell>
          <cell r="B810" t="str">
            <v>Retirada e reassentamento de meio-fio</v>
          </cell>
          <cell r="C810" t="str">
            <v>m</v>
          </cell>
          <cell r="D810">
            <v>17.592400000000001</v>
          </cell>
        </row>
        <row r="811">
          <cell r="A811" t="str">
            <v>001.17</v>
          </cell>
          <cell r="B811" t="str">
            <v>INSTALAÇÕES ELÉTRICAS - BAIXA TENSÃO</v>
          </cell>
          <cell r="D811">
            <v>40234.390099999997</v>
          </cell>
        </row>
        <row r="812">
          <cell r="A812" t="str">
            <v>001.17.00002</v>
          </cell>
          <cell r="B812" t="str">
            <v>Abertura e enchimento de rasgos na alvenaria para passagem de canalização diâmetro 1/2 à 1 pol</v>
          </cell>
          <cell r="C812" t="str">
            <v>ML</v>
          </cell>
          <cell r="D812">
            <v>2.0531000000000001</v>
          </cell>
        </row>
        <row r="813">
          <cell r="A813" t="str">
            <v>001.17.00004</v>
          </cell>
          <cell r="B813" t="str">
            <v>Abertura e enchimento de rasgos na alvenaria para passagem de canalização diâmetro 1 1/4 à 2 pol</v>
          </cell>
          <cell r="C813" t="str">
            <v>ML</v>
          </cell>
          <cell r="D813">
            <v>2.7353999999999998</v>
          </cell>
        </row>
        <row r="814">
          <cell r="A814" t="str">
            <v>001.17.00006</v>
          </cell>
          <cell r="B814" t="str">
            <v>Abertura e enchimento de rasgos na alvenaria para passagem de canalização diâmetro 2.5 à 4 pol</v>
          </cell>
          <cell r="C814" t="str">
            <v>ML</v>
          </cell>
          <cell r="D814">
            <v>3.8428</v>
          </cell>
        </row>
        <row r="815">
          <cell r="A815" t="str">
            <v>001.17.00010</v>
          </cell>
          <cell r="B815" t="str">
            <v>Abertura e enchimento de rasgos no concreto para passagem de canalização diâmetro de 1/2 à 1 pol</v>
          </cell>
          <cell r="C815" t="str">
            <v>ML</v>
          </cell>
          <cell r="D815">
            <v>4.4991000000000003</v>
          </cell>
        </row>
        <row r="816">
          <cell r="A816" t="str">
            <v>001.17.00020</v>
          </cell>
          <cell r="B816" t="str">
            <v>Envelope de concreto Fck=13,50 Mpa, para proteção de tubos enterrados, incl. escavação, acerto de vala e lançamento de concreto</v>
          </cell>
          <cell r="C816" t="str">
            <v>M3</v>
          </cell>
          <cell r="D816">
            <v>192.8115</v>
          </cell>
        </row>
        <row r="817">
          <cell r="A817" t="str">
            <v>001.17.00040</v>
          </cell>
          <cell r="B817" t="str">
            <v>Fornecimento e instalação de Padrão Monofásico Em Aço Galvanizado h= 5.00 mts Aéreo 40 A """"CP"""" s/ eletroduto - Conjunto completo incl aterramento</v>
          </cell>
          <cell r="C817" t="str">
            <v>UN</v>
          </cell>
          <cell r="D817">
            <v>228.0378</v>
          </cell>
        </row>
        <row r="818">
          <cell r="A818" t="str">
            <v>001.17.00060</v>
          </cell>
          <cell r="B818" t="str">
            <v>Fornecimento e instalação de Padrão Monofásico Em Aço Galvanizado h= 7.00 mts Aéreo 40 A """"CP"""" s/ eletroduto - Conjunto completo incl aterramento</v>
          </cell>
          <cell r="C818" t="str">
            <v>UN</v>
          </cell>
          <cell r="D818">
            <v>266.49779999999998</v>
          </cell>
        </row>
        <row r="819">
          <cell r="A819" t="str">
            <v>001.17.00080</v>
          </cell>
          <cell r="B819" t="str">
            <v>Fornecimento e Instalação de Padrão Bifásico  Em Aço Galvanizado h= 7.00 mts Aéreo 60 A """"CP"""" s/ eletroduto - Conjunto completo incl aterramento</v>
          </cell>
          <cell r="C819" t="str">
            <v>UN</v>
          </cell>
          <cell r="D819">
            <v>305.90170000000001</v>
          </cell>
        </row>
        <row r="820">
          <cell r="A820" t="str">
            <v>001.17.00100</v>
          </cell>
          <cell r="B820" t="str">
            <v>Fornecimento e instalação de Padrão Trifásico  Em Aço Galvanizado h= 7.00 mts Aéreo 60 A """"CP"""" s/ eletroduto - Conjunto completo incl aterramento</v>
          </cell>
          <cell r="C820" t="str">
            <v>UN</v>
          </cell>
          <cell r="D820">
            <v>629.08119999999997</v>
          </cell>
        </row>
        <row r="821">
          <cell r="A821" t="str">
            <v>001.17.00120</v>
          </cell>
          <cell r="B821" t="str">
            <v>Fornecimento e instalação de Padrão Trifásico  Em Aço Galvanizado h= 7.00 mts Aéreo 100 A """"CP"""" s/ eletroduto - Conjunto completo incl aterramento</v>
          </cell>
          <cell r="C821" t="str">
            <v>UN</v>
          </cell>
          <cell r="D821">
            <v>836.77120000000002</v>
          </cell>
        </row>
        <row r="822">
          <cell r="A822" t="str">
            <v>001.17.00140</v>
          </cell>
          <cell r="B822" t="str">
            <v>Fornecimento e instalação de Padrão Trifásico  Em Aço Galvanizado h= 7.00 mts Aéreo 125 A """"CP"""" s/ eletroduto, DJ T 04 - Conjunto completo incl aterramento</v>
          </cell>
          <cell r="C822" t="str">
            <v>CJ</v>
          </cell>
          <cell r="D822">
            <v>1771.3912</v>
          </cell>
        </row>
        <row r="823">
          <cell r="A823" t="str">
            <v>001.17.00160</v>
          </cell>
          <cell r="B823" t="str">
            <v>Fornecimento e instalação de Caixa Padrão """"CP"""" P/ Medidor Monofásico, Bifásico e Trifásico - Baixa Tensão</v>
          </cell>
          <cell r="C823" t="str">
            <v>UN</v>
          </cell>
          <cell r="D823">
            <v>46.717799999999997</v>
          </cell>
        </row>
        <row r="824">
          <cell r="A824" t="str">
            <v>001.17.00180</v>
          </cell>
          <cell r="B824" t="str">
            <v>Fornecimento e instalação de Caixa Padrão """"FP"""" P/ Medidor Bifásico e Trifásico - Baixa Tensão</v>
          </cell>
          <cell r="C824" t="str">
            <v>UN</v>
          </cell>
          <cell r="D824">
            <v>95.237799999999993</v>
          </cell>
        </row>
        <row r="825">
          <cell r="A825" t="str">
            <v>001.17.00200</v>
          </cell>
          <cell r="B825" t="str">
            <v>Fornecimento e instalação de Caixa Padrão """"FM"""" P/ Medidor Monofásico - Baixa Tensão</v>
          </cell>
          <cell r="C825" t="str">
            <v>UN</v>
          </cell>
          <cell r="D825">
            <v>81.090900000000005</v>
          </cell>
        </row>
        <row r="826">
          <cell r="A826" t="str">
            <v>001.17.00220</v>
          </cell>
          <cell r="B826" t="str">
            <v>Fornecimento e instalação de Isolador Roldana de Plástico C/ Parafuso P/ Fixar em Madeira de 1/2 pol.</v>
          </cell>
          <cell r="C826" t="str">
            <v>UN</v>
          </cell>
          <cell r="D826">
            <v>0.54479999999999995</v>
          </cell>
        </row>
        <row r="827">
          <cell r="A827" t="str">
            <v>001.17.00240</v>
          </cell>
          <cell r="B827" t="str">
            <v>Fornecimento e instalação de Isolador Roldana de Plástico C/ Parafuso P/ Fixar em Madeira de 3/4 pol.</v>
          </cell>
          <cell r="C827" t="str">
            <v>UN</v>
          </cell>
          <cell r="D827">
            <v>0.56679999999999997</v>
          </cell>
        </row>
        <row r="828">
          <cell r="A828" t="str">
            <v>001.17.00250</v>
          </cell>
          <cell r="B828" t="str">
            <v>Fornecimento e Instalação de Isolador Roldana de Porcelana 72x72 C/ Parafuso P/ Fixar Em Madeira</v>
          </cell>
          <cell r="C828" t="str">
            <v>UN</v>
          </cell>
          <cell r="D828">
            <v>2.4375</v>
          </cell>
        </row>
        <row r="829">
          <cell r="A829" t="str">
            <v>001.17.00260</v>
          </cell>
          <cell r="B829" t="str">
            <v>Fornecimento e instalação de Mangueira  Polietileno Marron  Linha Popular Diâmetro 1/2 Pol X 2,0 mm</v>
          </cell>
          <cell r="C829" t="str">
            <v>M</v>
          </cell>
          <cell r="D829">
            <v>1.0469999999999999</v>
          </cell>
        </row>
        <row r="830">
          <cell r="A830" t="str">
            <v>001.17.00280</v>
          </cell>
          <cell r="B830" t="str">
            <v>Fornecimento e instalação de Mangueira  Polietileno Marron  Linha Popular Diâmetro 3/4 Pol X 2,5 mm</v>
          </cell>
          <cell r="C830" t="str">
            <v>M</v>
          </cell>
          <cell r="D830">
            <v>1.304</v>
          </cell>
        </row>
        <row r="831">
          <cell r="A831" t="str">
            <v>001.17.00300</v>
          </cell>
          <cell r="B831" t="str">
            <v>Fornecimento e instalação de Mangueira  Polietileno Marron  Linha Popular Diâmetro 1 Pol X 2,5 mm</v>
          </cell>
          <cell r="C831" t="str">
            <v>M</v>
          </cell>
          <cell r="D831">
            <v>1.5761000000000001</v>
          </cell>
        </row>
        <row r="832">
          <cell r="A832" t="str">
            <v>001.17.00320</v>
          </cell>
          <cell r="B832" t="str">
            <v>Fornecimento e instalação de canaleta de pvc 110x20x2.200 mm ref. 300 46 sistema """"""""x"""""""" da pial</v>
          </cell>
          <cell r="C832" t="str">
            <v>UN</v>
          </cell>
          <cell r="D832">
            <v>5.7478999999999996</v>
          </cell>
        </row>
        <row r="833">
          <cell r="A833" t="str">
            <v>001.17.00340</v>
          </cell>
          <cell r="B833" t="str">
            <v>Fornecimento e instalação de eletroduto flexível  1/2"""""""" (20mm) corrugado de pvc</v>
          </cell>
          <cell r="C833" t="str">
            <v>M</v>
          </cell>
          <cell r="D833">
            <v>1.5539000000000001</v>
          </cell>
        </row>
        <row r="834">
          <cell r="A834" t="str">
            <v>001.17.00360</v>
          </cell>
          <cell r="B834" t="str">
            <v>Fornecimento e instalação de eletroduto flexível  3/4"""""""" (25mm) corrugado de pvc</v>
          </cell>
          <cell r="C834" t="str">
            <v>M</v>
          </cell>
          <cell r="D834">
            <v>1.9313</v>
          </cell>
        </row>
        <row r="835">
          <cell r="A835" t="str">
            <v>001.17.00380</v>
          </cell>
          <cell r="B835" t="str">
            <v>Fornecimento e instalação de eletroduto flexível  1"""""""" (32mm) corrugado de pvc</v>
          </cell>
          <cell r="C835" t="str">
            <v>M</v>
          </cell>
          <cell r="D835">
            <v>3.2338</v>
          </cell>
        </row>
        <row r="836">
          <cell r="A836" t="str">
            <v>001.17.00400</v>
          </cell>
          <cell r="B836" t="str">
            <v>Fornecimento e instalação de Caixa Retang. De Ferro  de Embutir C/Furos De 1/2 pol e 3/4pol 4x2pol</v>
          </cell>
          <cell r="C836" t="str">
            <v>UN</v>
          </cell>
          <cell r="D836">
            <v>3.0249000000000001</v>
          </cell>
        </row>
        <row r="837">
          <cell r="A837" t="str">
            <v>001.17.00440</v>
          </cell>
          <cell r="B837" t="str">
            <v>Fornecimento e instalação de Caixa Retang. De Ferro  de Embutir C/Furos De 1/2 pol e 3/4pol 4x4pol</v>
          </cell>
          <cell r="C837" t="str">
            <v>UN</v>
          </cell>
          <cell r="D837">
            <v>3.8159000000000001</v>
          </cell>
        </row>
        <row r="838">
          <cell r="A838" t="str">
            <v>001.17.00460</v>
          </cell>
          <cell r="B838" t="str">
            <v>Fornecimento e instalação de Caixa Retang. De Ferro  de Embutir C/Furos De 1/2 pol e 3/4pol 3x3pol</v>
          </cell>
          <cell r="C838" t="str">
            <v>UN</v>
          </cell>
          <cell r="D838">
            <v>3.3249</v>
          </cell>
        </row>
        <row r="839">
          <cell r="A839" t="str">
            <v>001.17.00480</v>
          </cell>
          <cell r="B839" t="str">
            <v>Fornecimento e instalação de Caixa  Octog. De Ferro de Embutir Fundo Movel C/Furos 1/2 pol e3/4pol 4x4 pol - FMD</v>
          </cell>
          <cell r="C839" t="str">
            <v>UN</v>
          </cell>
          <cell r="D839">
            <v>4.2039</v>
          </cell>
        </row>
        <row r="840">
          <cell r="A840" t="str">
            <v>001.17.00510</v>
          </cell>
          <cell r="B840" t="str">
            <v>Fornecimento e instalação de Caixa De Ligação P/Piso Em Liga De Alumínio 4x2pol</v>
          </cell>
          <cell r="C840" t="str">
            <v>UN</v>
          </cell>
          <cell r="D840">
            <v>8.4628999999999994</v>
          </cell>
        </row>
        <row r="841">
          <cell r="A841" t="str">
            <v>001.17.00540</v>
          </cell>
          <cell r="B841" t="str">
            <v>Fornecimento e instalação de fio de cobre seção 1.50 mm2, com isolamento para 750 v, com caract. não propagante ao fogo e auto extinguível, pirastic ou similar.</v>
          </cell>
          <cell r="C841" t="str">
            <v>ML</v>
          </cell>
          <cell r="D841">
            <v>0.61150000000000004</v>
          </cell>
        </row>
        <row r="842">
          <cell r="A842" t="str">
            <v>001.17.00560</v>
          </cell>
          <cell r="B842" t="str">
            <v>Fornecimento e instalação de fio de cobre seção 2.50 mm2, com isolamento para 750 v, com caract. não propagante ao fogo e auto extinguível, pirastic ou similar.</v>
          </cell>
          <cell r="C842" t="str">
            <v>ML</v>
          </cell>
          <cell r="D842">
            <v>0.71350000000000002</v>
          </cell>
        </row>
        <row r="843">
          <cell r="A843" t="str">
            <v>001.17.00580</v>
          </cell>
          <cell r="B843" t="str">
            <v>Fornecimento e instalação de fio de cobre seção 4.00 mm2, com isolamento para 750 v, com caract. não propagante ao fogo e auto extinguível, pirastic ou similar.</v>
          </cell>
          <cell r="C843" t="str">
            <v>ML</v>
          </cell>
          <cell r="D843">
            <v>1.3251999999999999</v>
          </cell>
        </row>
        <row r="844">
          <cell r="A844" t="str">
            <v>001.17.00600</v>
          </cell>
          <cell r="B844" t="str">
            <v>Fornecimento e instalação de fio de cobre seção 6.00 mm2, com isolamento para 750 v, com caract. não propagante ao fogo e auto extinguível, pirastic ou similar.</v>
          </cell>
          <cell r="C844" t="str">
            <v>ML</v>
          </cell>
          <cell r="D844">
            <v>1.8349</v>
          </cell>
        </row>
        <row r="845">
          <cell r="A845" t="str">
            <v>001.17.00620</v>
          </cell>
          <cell r="B845" t="str">
            <v>Fornecimento e instalação de fio de cobre seção 10.00 mm2, com isolamento para 750 v, com caract. não propagante ao fogo e auto extinguível, pirastic ou similar.</v>
          </cell>
          <cell r="C845" t="str">
            <v>ML</v>
          </cell>
          <cell r="D845">
            <v>3.0064000000000002</v>
          </cell>
        </row>
        <row r="846">
          <cell r="A846" t="str">
            <v>001.17.00640</v>
          </cell>
          <cell r="B846" t="str">
            <v>Fornecimento e instalação de cabo de cobre seção 2.50 mm2, com isolamento para 750 v, com caract. não propagante ao fogo e auto extinguível, pirastic flex ou similar.</v>
          </cell>
          <cell r="C846" t="str">
            <v>ML</v>
          </cell>
          <cell r="D846">
            <v>0.86650000000000005</v>
          </cell>
        </row>
        <row r="847">
          <cell r="A847" t="str">
            <v>001.17.00660</v>
          </cell>
          <cell r="B847" t="str">
            <v>Fornecimento e instalação de cabo de cobre seção 4.00 mm2, com isolamento para 750 v, com caract. não propagante ao fogo e auto extinguível, pirastic flex ou similar.</v>
          </cell>
          <cell r="C847" t="str">
            <v>ML</v>
          </cell>
          <cell r="D847">
            <v>1.4782</v>
          </cell>
        </row>
        <row r="848">
          <cell r="A848" t="str">
            <v>001.17.00680</v>
          </cell>
          <cell r="B848" t="str">
            <v>Fornecimento e instalação de cabo de cobre seção 6.00 mm2, com isolamento para 750 v, com caract. não propagante ao fogo e auto extinguível, pirastic flex ou similar.</v>
          </cell>
          <cell r="C848" t="str">
            <v>ML</v>
          </cell>
          <cell r="D848">
            <v>2.0388999999999999</v>
          </cell>
        </row>
        <row r="849">
          <cell r="A849" t="str">
            <v>001.17.00700</v>
          </cell>
          <cell r="B849" t="str">
            <v>Fornecimento e instalação de cabo de cobre seção 10.00 mm2, com isolamento para 750 v, com caract. não propagante ao fogo e auto extinguível, pirastic ou similar.</v>
          </cell>
          <cell r="C849" t="str">
            <v>ML</v>
          </cell>
          <cell r="D849">
            <v>3.7713999999999999</v>
          </cell>
        </row>
        <row r="850">
          <cell r="A850" t="str">
            <v>001.17.00720</v>
          </cell>
          <cell r="B850" t="str">
            <v>Fornecimento e instalação de cabo de cobre seção 16.00 mm2, com isolamento para 750 v, com caract. não propagante ao fogo e auto extinguível, pirastic ou similar.</v>
          </cell>
          <cell r="C850" t="str">
            <v>ML</v>
          </cell>
          <cell r="D850">
            <v>4.9938000000000002</v>
          </cell>
        </row>
        <row r="851">
          <cell r="A851" t="str">
            <v>001.17.00740</v>
          </cell>
          <cell r="B851" t="str">
            <v>Fornecimento e instalação de cabo de cobre seção 25.00 mm2, com isolamento para 750 v, com caract. não propagante ao fogo e auto extinguível, pirastic ou similar.</v>
          </cell>
          <cell r="C851" t="str">
            <v>ML</v>
          </cell>
          <cell r="D851">
            <v>8.0535999999999994</v>
          </cell>
        </row>
        <row r="852">
          <cell r="A852" t="str">
            <v>001.17.00760</v>
          </cell>
          <cell r="B852" t="str">
            <v>Fornecimento e instalação de cabo de cobre seção 35.00 mm2, com isolamento para 750 v, com caract. não propagante ao fogo e auto extinguível, pirastic ou similar.</v>
          </cell>
          <cell r="C852" t="str">
            <v>ML</v>
          </cell>
          <cell r="D852">
            <v>10.704499999999999</v>
          </cell>
        </row>
        <row r="853">
          <cell r="A853" t="str">
            <v>001.17.00780</v>
          </cell>
          <cell r="B853" t="str">
            <v>Fornecimento e instalação de cabo de cobre seção 50.00 mm2, com isolamento para 750 v, com caract. não propagante ao fogo e auto extinguível, pirastic ou similar.</v>
          </cell>
          <cell r="C853" t="str">
            <v>ML</v>
          </cell>
          <cell r="D853">
            <v>14.883900000000001</v>
          </cell>
        </row>
        <row r="854">
          <cell r="A854" t="str">
            <v>001.17.00800</v>
          </cell>
          <cell r="B854" t="str">
            <v>Fornecimento e instalação de cabo de cobre seção 70.00 mm2, com isolamento para 750 v, com caract. não propagante ao fogo e auto extinguível, pirastic ou similar.</v>
          </cell>
          <cell r="C854" t="str">
            <v>ML</v>
          </cell>
          <cell r="D854">
            <v>20.595099999999999</v>
          </cell>
        </row>
        <row r="855">
          <cell r="A855" t="str">
            <v>001.17.00820</v>
          </cell>
          <cell r="B855" t="str">
            <v>Fornecimento e instalação de cabo de cobre seção 95.00 mm2, com isolamento para 750 v, com caract. não propagante ao fogo e auto extinguível, pirastic ou similar.</v>
          </cell>
          <cell r="C855" t="str">
            <v>ML</v>
          </cell>
          <cell r="D855">
            <v>26.4086</v>
          </cell>
        </row>
        <row r="856">
          <cell r="A856" t="str">
            <v>001.17.00840</v>
          </cell>
          <cell r="B856" t="str">
            <v>Fornecimento e instalação de cabo de cobre seção 120.00 mm2, com isolamento para 750 v, com caract. não propagante ao fogo e auto extinguível, pirastic ou similar.</v>
          </cell>
          <cell r="C856" t="str">
            <v>ML</v>
          </cell>
          <cell r="D856">
            <v>33.341999999999999</v>
          </cell>
        </row>
        <row r="857">
          <cell r="A857" t="str">
            <v>001.17.00860</v>
          </cell>
          <cell r="B857" t="str">
            <v>Fornecimento e instalação de cabo de cobre seção 150.00 mm2, com isolamento para 750 v, com caract. não propagante ao fogo e auto extinguível, pirastic ou similar.</v>
          </cell>
          <cell r="C857" t="str">
            <v>ML</v>
          </cell>
          <cell r="D857">
            <v>40.428100000000001</v>
          </cell>
        </row>
        <row r="858">
          <cell r="A858" t="str">
            <v>001.17.00880</v>
          </cell>
          <cell r="B858" t="str">
            <v>Fornecimento e instalação de cabo de cobre seção 185.00 mm2, com isolamento para 750 v, com caract. não propagante ao fogo e auto extinguível, pirastic ou similar.</v>
          </cell>
          <cell r="C858" t="str">
            <v>ML</v>
          </cell>
          <cell r="D858">
            <v>51.388599999999997</v>
          </cell>
        </row>
        <row r="859">
          <cell r="A859" t="str">
            <v>001.17.00900</v>
          </cell>
          <cell r="B859" t="str">
            <v>Fornecimento e instalação de cabo de cobre seção 240.00 mm2, com isolamento para 750 v, com caract. não propagante ao fogo e auto extinguível, pirastic ou similar.</v>
          </cell>
          <cell r="C859" t="str">
            <v>ML</v>
          </cell>
          <cell r="D859">
            <v>67.194000000000003</v>
          </cell>
        </row>
        <row r="860">
          <cell r="A860" t="str">
            <v>001.17.00920</v>
          </cell>
          <cell r="B860" t="str">
            <v>Fornecimento e instalação de cabo de cobre seção 300.00 mm2, com isolamento para 750 v, com caract. não propagante ao fogo e auto extinguível, pirastic ou similar.</v>
          </cell>
          <cell r="C860" t="str">
            <v>ML</v>
          </cell>
          <cell r="D860">
            <v>86.567899999999995</v>
          </cell>
        </row>
        <row r="861">
          <cell r="A861" t="str">
            <v>001.17.00940</v>
          </cell>
          <cell r="B861" t="str">
            <v>Fornecimento e instalação de cabo de cobre seção 400.00 mm2, com isolamento para 750 v, com caract. não propagante ao fogo e auto extinguível, pirastic ou similar.</v>
          </cell>
          <cell r="C861" t="str">
            <v>ML</v>
          </cell>
          <cell r="D861">
            <v>128.47980000000001</v>
          </cell>
        </row>
        <row r="862">
          <cell r="A862" t="str">
            <v>001.17.00960</v>
          </cell>
          <cell r="B862" t="str">
            <v>Fornecimento e instalação de cabo de cobre seção 500.00 mm2, com isolamento para 750 v, com caract. não propagante ao fogo e auto extinguível, pirastic ou similar.</v>
          </cell>
          <cell r="C862" t="str">
            <v>ML</v>
          </cell>
          <cell r="D862">
            <v>132.3663</v>
          </cell>
        </row>
        <row r="863">
          <cell r="A863" t="str">
            <v>001.17.00980</v>
          </cell>
          <cell r="B863" t="str">
            <v>Fornecimento e instalação de cabo de cobre seção 2x2.50 mm2, com isolamento para 0.60 /1.00 Kv, com caract. não propagante ao fogo e auto extinguível, sintenax ou similar.</v>
          </cell>
          <cell r="C863" t="str">
            <v>ML</v>
          </cell>
          <cell r="D863">
            <v>2.3454999999999999</v>
          </cell>
        </row>
        <row r="864">
          <cell r="A864" t="str">
            <v>001.17.01000</v>
          </cell>
          <cell r="B864" t="str">
            <v>Fornecimento e instalação de cabo de cobre seção 2x4.00 mm2, com isolamento para 0.60 /1.00 Kv, com caract. não propagante ao fogo e auto extinguível, sintenax ou similar.</v>
          </cell>
          <cell r="C864" t="str">
            <v>ML</v>
          </cell>
          <cell r="D864">
            <v>3.5691999999999999</v>
          </cell>
        </row>
        <row r="865">
          <cell r="A865" t="str">
            <v>001.17.01020</v>
          </cell>
          <cell r="B865" t="str">
            <v>Fornecimento e instalação de cabo de cobre seção 2x6.00 mm2, com isolamento para 0.60 /1.00 Kv, com caract. não propagante ao fogo e auto extinguível, sintenax ou similar.</v>
          </cell>
          <cell r="C865" t="str">
            <v>ML</v>
          </cell>
          <cell r="D865">
            <v>5.2519</v>
          </cell>
        </row>
        <row r="866">
          <cell r="A866" t="str">
            <v>001.17.01040</v>
          </cell>
          <cell r="B866" t="str">
            <v>Fornecimento e instalação de cabo de cobre seção 2x10.00 mm2, com isolamento para 0.60 /1.00 Kv, com caract. não propagante ao fogo e auto extinguível, sintenax ou similar.</v>
          </cell>
          <cell r="C866" t="str">
            <v>ML</v>
          </cell>
          <cell r="D866">
            <v>8.5654000000000003</v>
          </cell>
        </row>
        <row r="867">
          <cell r="A867" t="str">
            <v>001.17.01060</v>
          </cell>
          <cell r="B867" t="str">
            <v>Fornecimento e instalação de cabo de cobre seção 3x2.50 mm2, com isolamento para 0.60 /1.00 Kv, com caract. não propagante ao fogo e auto extinguível, sintenax ou similar.</v>
          </cell>
          <cell r="C867" t="str">
            <v>ML</v>
          </cell>
          <cell r="D867">
            <v>3.1615000000000002</v>
          </cell>
        </row>
        <row r="868">
          <cell r="A868" t="str">
            <v>001.17.01080</v>
          </cell>
          <cell r="B868" t="str">
            <v>Fornecimento e instalação de cabo de cobre seção 3x4.00 mm2, com isolamento para 0.60 /1.00 Kv, com caract. não propagante ao fogo e auto extinguível, sintenax ou similar.</v>
          </cell>
          <cell r="C868" t="str">
            <v>ML</v>
          </cell>
          <cell r="D868">
            <v>4.7422000000000004</v>
          </cell>
        </row>
        <row r="869">
          <cell r="A869" t="str">
            <v>001.17.01100</v>
          </cell>
          <cell r="B869" t="str">
            <v>Fornecimento e instalação de cabo de cobre seção 3x6.00 mm2, com isolamento para 0.60 /1.00 Kv, com caract. não propagante ao fogo e auto extinguível, sintenax ou similar.</v>
          </cell>
          <cell r="C869" t="str">
            <v>ML</v>
          </cell>
          <cell r="D869">
            <v>6.5269000000000004</v>
          </cell>
        </row>
        <row r="870">
          <cell r="A870" t="str">
            <v>001.17.01120</v>
          </cell>
          <cell r="B870" t="str">
            <v>Fornecimento e instalação de cabo de cobre seção 3x10.00 mm2, com isolamento para 0.60 /1.00 Kv, com caract. não propagante ao fogo e auto extinguível, sintenax ou similar.</v>
          </cell>
          <cell r="C870" t="str">
            <v>ML</v>
          </cell>
          <cell r="D870">
            <v>11.2174</v>
          </cell>
        </row>
        <row r="871">
          <cell r="A871" t="str">
            <v>001.17.01140</v>
          </cell>
          <cell r="B871" t="str">
            <v>Fornecimento e instalação de cabos de cobre seção 4.00 mm2,para tensão de 1000 volts formado por condutor de fio de cobre isolado com material de característica não propagante ao fogo</v>
          </cell>
          <cell r="C871" t="str">
            <v>ML</v>
          </cell>
          <cell r="D871">
            <v>1.9363999999999999</v>
          </cell>
        </row>
        <row r="872">
          <cell r="A872" t="str">
            <v>001.17.01160</v>
          </cell>
          <cell r="B872" t="str">
            <v>Fornecimento e instalação de cabos de cobre seção 6.00 mm2,para tensão de 1000 volts formado por condutor de fio de cobre isolado com material de característica não propagante ao fogo</v>
          </cell>
          <cell r="C872" t="str">
            <v>ML</v>
          </cell>
          <cell r="D872">
            <v>2.5855999999999999</v>
          </cell>
        </row>
        <row r="873">
          <cell r="A873" t="str">
            <v>001.17.01180</v>
          </cell>
          <cell r="B873" t="str">
            <v>Fornecimento e instalação de cabos de cobre seção 10.00 mm2,para tensão de 1000 volts formado por condutor de fio de cobre isolado com material de característica não propagante ao fogo</v>
          </cell>
          <cell r="C873" t="str">
            <v>ML</v>
          </cell>
          <cell r="D873">
            <v>3.6796000000000002</v>
          </cell>
        </row>
        <row r="874">
          <cell r="A874" t="str">
            <v>001.17.01200</v>
          </cell>
          <cell r="B874" t="str">
            <v>Fornecimento e instalação de cabos de cobre seção 16.00 mm2,para tensão de 1000 volts formado por condutor de fio de cobre isolado com material de característica não propagante ao fogo</v>
          </cell>
          <cell r="C874" t="str">
            <v>ML</v>
          </cell>
          <cell r="D874">
            <v>5.5650000000000004</v>
          </cell>
        </row>
        <row r="875">
          <cell r="A875" t="str">
            <v>001.17.01220</v>
          </cell>
          <cell r="B875" t="str">
            <v>Fornecimento e instalação de cabos de cobre seção 25.00 mm2,para tensão de 1000 volts formado por condutor de fio de cobre isolado com material de característica não propagante ao fogo</v>
          </cell>
          <cell r="C875" t="str">
            <v>ML</v>
          </cell>
          <cell r="D875">
            <v>8.3596000000000004</v>
          </cell>
        </row>
        <row r="876">
          <cell r="A876" t="str">
            <v>001.17.01240</v>
          </cell>
          <cell r="B876" t="str">
            <v>Fornecimento e instalação de cabos de cobre seção 35.00 mm2,para tensão de 1000 volts formado por condutor de fio de cobre isolado com material de característica não propagante ao fogo</v>
          </cell>
          <cell r="C876" t="str">
            <v>ML</v>
          </cell>
          <cell r="D876">
            <v>10.2149</v>
          </cell>
        </row>
        <row r="877">
          <cell r="A877" t="str">
            <v>001.17.01260</v>
          </cell>
          <cell r="B877" t="str">
            <v>Fornecimento e instalação de cabos de cobre seção 50.00 mm2,para tensão de 1000 volts formado por condutor de fio de cobre isolado com material de característica não propagante ao fogo</v>
          </cell>
          <cell r="C877" t="str">
            <v>ML</v>
          </cell>
          <cell r="D877">
            <v>16.5669</v>
          </cell>
        </row>
        <row r="878">
          <cell r="A878" t="str">
            <v>001.17.01280</v>
          </cell>
          <cell r="B878" t="str">
            <v>Fornecimento e instalação de cabos de cobre seção 70.00 mm2,para tensão de 1000 volts formado por condutor de fio de cobre isolado com material de característica não propagante ao fogo</v>
          </cell>
          <cell r="C878" t="str">
            <v>ML</v>
          </cell>
          <cell r="D878">
            <v>18.7591</v>
          </cell>
        </row>
        <row r="879">
          <cell r="A879" t="str">
            <v>001.17.01300</v>
          </cell>
          <cell r="B879" t="str">
            <v>Fornecimento e instalação de cabos de cobre seção 95.00 mm2,para tensão de 1000 volts formado por condutor de fio de cobre isolado com material de característica não propagante ao fogo</v>
          </cell>
          <cell r="C879" t="str">
            <v>ML</v>
          </cell>
          <cell r="D879">
            <v>25.0928</v>
          </cell>
        </row>
        <row r="880">
          <cell r="A880" t="str">
            <v>001.17.01320</v>
          </cell>
          <cell r="B880" t="str">
            <v>Fornecimento e instalação de cabos de cobre seção 120.00 mm2,para tensão de 1000 volts formado por condutor de fio de cobre isolado com material de característica não propagante ao fogo 2</v>
          </cell>
          <cell r="C880" t="str">
            <v>ML</v>
          </cell>
          <cell r="D880">
            <v>31.516200000000001</v>
          </cell>
        </row>
        <row r="881">
          <cell r="A881" t="str">
            <v>001.17.01340</v>
          </cell>
          <cell r="B881" t="str">
            <v>Fornecimento e instalação de cabos de cobre seção 150 mm2,para tensão de 1000 volts formado por condutor de fio de cobre isolado com material de característica não propagante ao fogo</v>
          </cell>
          <cell r="C881" t="str">
            <v>ML</v>
          </cell>
          <cell r="D881">
            <v>38.112699999999997</v>
          </cell>
        </row>
        <row r="882">
          <cell r="A882" t="str">
            <v>001.17.01360</v>
          </cell>
          <cell r="B882" t="str">
            <v>Fornecimento e instalação de cabos de cobre seção 185 mm2,para tensão de 1000 volts formado por condutor de fio de cobre isolado com material de característica não propagante ao fogo</v>
          </cell>
          <cell r="C882" t="str">
            <v>ML</v>
          </cell>
          <cell r="D882">
            <v>48.614199999999997</v>
          </cell>
        </row>
        <row r="883">
          <cell r="A883" t="str">
            <v>001.17.01380</v>
          </cell>
          <cell r="B883" t="str">
            <v>Fornecimento e instalação de cabos de cobre seção 240 mm2,para tensão de 1000 volts formado por condutor de fio de cobre isolado com material de característica não propagante ao fogo</v>
          </cell>
          <cell r="C883" t="str">
            <v>ML</v>
          </cell>
          <cell r="D883">
            <v>62.348999999999997</v>
          </cell>
        </row>
        <row r="884">
          <cell r="A884" t="str">
            <v>001.17.01400</v>
          </cell>
          <cell r="B884" t="str">
            <v>Fornecimento e instalação de cabos de seção 300 mm2,para tensão de 1000 volts formado por condutor de fio de cobre isolado com material de característica não propagante ao fogo</v>
          </cell>
          <cell r="C884" t="str">
            <v>ML</v>
          </cell>
          <cell r="D884">
            <v>79.631900000000002</v>
          </cell>
        </row>
        <row r="885">
          <cell r="A885" t="str">
            <v>001.17.01420</v>
          </cell>
          <cell r="B885" t="str">
            <v>Fornecimento e instalação de cabo de cobre seção 25 mm2,com isolamento de 15 kv</v>
          </cell>
          <cell r="C885" t="str">
            <v>ML</v>
          </cell>
          <cell r="D885">
            <v>37.429600000000001</v>
          </cell>
        </row>
        <row r="886">
          <cell r="A886" t="str">
            <v>001.17.01440</v>
          </cell>
          <cell r="B886" t="str">
            <v>Fornecimento e instalação de eletroduto de pvc 1 1/4"""""""" corrugado tipo kanaflex</v>
          </cell>
          <cell r="C886" t="str">
            <v>ML</v>
          </cell>
          <cell r="D886">
            <v>4.6773999999999996</v>
          </cell>
        </row>
        <row r="887">
          <cell r="A887" t="str">
            <v>001.17.01460</v>
          </cell>
          <cell r="B887" t="str">
            <v>Fornecimento e instalação de eletroduto de pvc 1 1/2"""""""" corrugado tipo kanaflex</v>
          </cell>
          <cell r="C887" t="str">
            <v>ML</v>
          </cell>
          <cell r="D887">
            <v>5.5545999999999998</v>
          </cell>
        </row>
        <row r="888">
          <cell r="A888" t="str">
            <v>001.17.01500</v>
          </cell>
          <cell r="B888" t="str">
            <v>Fornecimento e instalação de eletroduto rígido de ferro galvanizado  1/2"""" c/ rosca nas duas pontas em barra de 3 metros - Médio</v>
          </cell>
          <cell r="C888" t="str">
            <v>UN</v>
          </cell>
          <cell r="D888">
            <v>19.233899999999998</v>
          </cell>
        </row>
        <row r="889">
          <cell r="A889" t="str">
            <v>001.17.01520</v>
          </cell>
          <cell r="B889" t="str">
            <v>Fornecimento e instalação de eletroduto rígido de ferro galvanizado  3/4"""" c/ rosca nas duas pontas em barra de 3 metros - Médio</v>
          </cell>
          <cell r="C889" t="str">
            <v>UN</v>
          </cell>
          <cell r="D889">
            <v>22.9299</v>
          </cell>
        </row>
        <row r="890">
          <cell r="A890" t="str">
            <v>001.17.01540</v>
          </cell>
          <cell r="B890" t="str">
            <v>Fornecimento e instalação de eletroduto rígido de ferro galvanizado 1"""" c/ rosca nas duas pontas em barra de 3 metros - Médio</v>
          </cell>
          <cell r="C890" t="str">
            <v>UN</v>
          </cell>
          <cell r="D890">
            <v>26.741399999999999</v>
          </cell>
        </row>
        <row r="891">
          <cell r="A891" t="str">
            <v>001.17.01560</v>
          </cell>
          <cell r="B891" t="str">
            <v>Fornecimento e instalação de eletroduto rígido de ferro galvanizado 1 1/4"""" c/ rosca nas duas pontas em barra de 3 metros - Médio</v>
          </cell>
          <cell r="C891" t="str">
            <v>UN</v>
          </cell>
          <cell r="D891">
            <v>37.051299999999998</v>
          </cell>
        </row>
        <row r="892">
          <cell r="A892" t="str">
            <v>001.17.01580</v>
          </cell>
          <cell r="B892" t="str">
            <v>Fornecimento e instalação de eletroduto rígido de ferro galvanizado 1 1/2"""" c/ rosca nas duas pontas em barra de 3 metros - Médio</v>
          </cell>
          <cell r="C892" t="str">
            <v>UN</v>
          </cell>
          <cell r="D892">
            <v>49.987299999999998</v>
          </cell>
        </row>
        <row r="893">
          <cell r="A893" t="str">
            <v>001.17.01600</v>
          </cell>
          <cell r="B893" t="str">
            <v>Fornecimento e instalação de eletroduto rígido de ferro galvanizado 2"""" c/ rosca nas duas pontas em barra de 3 metros - Médio</v>
          </cell>
          <cell r="C893" t="str">
            <v>UN</v>
          </cell>
          <cell r="D893">
            <v>66.619299999999996</v>
          </cell>
        </row>
        <row r="894">
          <cell r="A894" t="str">
            <v>001.17.01620</v>
          </cell>
          <cell r="B894" t="str">
            <v>Fornecimento e instalação de eletroduto rígido de ferro galvanizado 2 1/2"""" c/ rosca nas duas pontas em barra de 3 metros - Médio</v>
          </cell>
          <cell r="C894" t="str">
            <v>UN</v>
          </cell>
          <cell r="D894">
            <v>69.936300000000003</v>
          </cell>
        </row>
        <row r="895">
          <cell r="A895" t="str">
            <v>001.17.01640</v>
          </cell>
          <cell r="B895" t="str">
            <v>Fornecimento e instalação de eletroduto rígido de ferro galvanizado 3"""" c/ rosca nas duas pontas em barra de 3 metros - Médio</v>
          </cell>
          <cell r="C895" t="str">
            <v>UN</v>
          </cell>
          <cell r="D895">
            <v>117.46980000000001</v>
          </cell>
        </row>
        <row r="896">
          <cell r="A896" t="str">
            <v>001.17.01660</v>
          </cell>
          <cell r="B896" t="str">
            <v>Fornecimento e instalação de eletroduto rígido de ferro galvanizado 4"""" c/ rosca nas duas pontas em barra de 3 metros - Médio</v>
          </cell>
          <cell r="C896" t="str">
            <v>UN</v>
          </cell>
          <cell r="D896">
            <v>149.5788</v>
          </cell>
        </row>
        <row r="897">
          <cell r="A897" t="str">
            <v>001.17.01680</v>
          </cell>
          <cell r="B897" t="str">
            <v>Fornecimento e instalação de eletroduto de pvc  1/2"""""""" roscável anti-chama em barra de 3 m</v>
          </cell>
          <cell r="C897" t="str">
            <v>UN</v>
          </cell>
          <cell r="D897">
            <v>5.6475999999999997</v>
          </cell>
        </row>
        <row r="898">
          <cell r="A898" t="str">
            <v>001.17.01700</v>
          </cell>
          <cell r="B898" t="str">
            <v>Fornecimento e instalação de eletroduto de pvc  3/4"""""""" roscável anti-chama em barra de 3 m</v>
          </cell>
          <cell r="C898" t="str">
            <v>UN</v>
          </cell>
          <cell r="D898">
            <v>6.4875999999999996</v>
          </cell>
        </row>
        <row r="899">
          <cell r="A899" t="str">
            <v>001.17.01720</v>
          </cell>
          <cell r="B899" t="str">
            <v>Fornecimento e instalação de eletroduto de pvc  1"""""""" roscável anti-chama em barra de 3 m</v>
          </cell>
          <cell r="C899" t="str">
            <v>UN</v>
          </cell>
          <cell r="D899">
            <v>8.5876000000000001</v>
          </cell>
        </row>
        <row r="900">
          <cell r="A900" t="str">
            <v>001.17.01740</v>
          </cell>
          <cell r="B900" t="str">
            <v>Fornecimento e instalação de eletroduto de pvc  1 1/4"""""""" roscável anti-chama em barra de 3 m</v>
          </cell>
          <cell r="C900" t="str">
            <v>UN</v>
          </cell>
          <cell r="D900">
            <v>12.9339</v>
          </cell>
        </row>
        <row r="901">
          <cell r="A901" t="str">
            <v>001.17.01760</v>
          </cell>
          <cell r="B901" t="str">
            <v>Fornecimento e instalação de eletroduto de pvc  1 1/2"""""""" roscável anti-chama em barra de 3 m</v>
          </cell>
          <cell r="C901" t="str">
            <v>UN</v>
          </cell>
          <cell r="D901">
            <v>14.4039</v>
          </cell>
        </row>
        <row r="902">
          <cell r="A902" t="str">
            <v>001.17.01780</v>
          </cell>
          <cell r="B902" t="str">
            <v>Fornecimento e instalação de eletroduto de pvc  2"""""""" roscável anti-chama em barra de 3 m</v>
          </cell>
          <cell r="C902" t="str">
            <v>UN</v>
          </cell>
          <cell r="D902">
            <v>18.498899999999999</v>
          </cell>
        </row>
        <row r="903">
          <cell r="A903" t="str">
            <v>001.17.01800</v>
          </cell>
          <cell r="B903" t="str">
            <v>Fornecimento e instalação de eletroduto de pvc  2 1/2"""""""" roscável anti-chama em barra de 3 m</v>
          </cell>
          <cell r="C903" t="str">
            <v>UN</v>
          </cell>
          <cell r="D903">
            <v>31.560199999999998</v>
          </cell>
        </row>
        <row r="904">
          <cell r="A904" t="str">
            <v>001.17.01820</v>
          </cell>
          <cell r="B904" t="str">
            <v>Fornecimento e instalação de eletroduto de pvc  3"""""""" roscável anti-chama em barra de 3 m</v>
          </cell>
          <cell r="C904" t="str">
            <v>UN</v>
          </cell>
          <cell r="D904">
            <v>33.240200000000002</v>
          </cell>
        </row>
        <row r="905">
          <cell r="A905" t="str">
            <v>001.17.01840</v>
          </cell>
          <cell r="B905" t="str">
            <v>Fornecimento e instalação de eletroduto de pvc  4"""""""" roscável anti-chama em barra de 3 m</v>
          </cell>
          <cell r="C905" t="str">
            <v>UN</v>
          </cell>
          <cell r="D905">
            <v>41.955199999999998</v>
          </cell>
        </row>
        <row r="906">
          <cell r="A906" t="str">
            <v>001.17.01850</v>
          </cell>
          <cell r="B906" t="str">
            <v>Fornecimento e instalação de conjunto bucha e arruela 1/2"""" de pvc para eletroduto roscável</v>
          </cell>
          <cell r="C906" t="str">
            <v>CJ</v>
          </cell>
          <cell r="D906">
            <v>0.4975</v>
          </cell>
        </row>
        <row r="907">
          <cell r="A907" t="str">
            <v>001.17.01860</v>
          </cell>
          <cell r="B907" t="str">
            <v>Fornecimento e instalação de conjunto bucha e arruela 3/4"""""""" de pvc para eletroduto roscáve</v>
          </cell>
          <cell r="C907" t="str">
            <v>CJ</v>
          </cell>
          <cell r="D907">
            <v>0.52749999999999997</v>
          </cell>
        </row>
        <row r="908">
          <cell r="A908" t="str">
            <v>001.17.01880</v>
          </cell>
          <cell r="B908" t="str">
            <v>Fornecimento e instalação de conjunto bucha e arruela 1"""""""" de pvc para eletroduto roscável</v>
          </cell>
          <cell r="C908" t="str">
            <v>CJ</v>
          </cell>
          <cell r="D908">
            <v>0.6875</v>
          </cell>
        </row>
        <row r="909">
          <cell r="A909" t="str">
            <v>001.17.01900</v>
          </cell>
          <cell r="B909" t="str">
            <v>Fornecimento e instalação de conjunto bucha e arruela 1 1/4"""""""" de pvc para eletroduto roscável</v>
          </cell>
          <cell r="C909" t="str">
            <v>CJ</v>
          </cell>
          <cell r="D909">
            <v>1.2450000000000001</v>
          </cell>
        </row>
        <row r="910">
          <cell r="A910" t="str">
            <v>001.17.01920</v>
          </cell>
          <cell r="B910" t="str">
            <v>Fornecimento e instalação de conjunto bucha e arruela 1 1/2"""""""",de pvc para eletroduto roscável</v>
          </cell>
          <cell r="C910" t="str">
            <v>CJ</v>
          </cell>
          <cell r="D910">
            <v>1.425</v>
          </cell>
        </row>
        <row r="911">
          <cell r="A911" t="str">
            <v>001.17.01940</v>
          </cell>
          <cell r="B911" t="str">
            <v>Fornecimento e instalação de conjunto bucha e arruela 2"""""""", de pvc para eletroduto roscável</v>
          </cell>
          <cell r="C911" t="str">
            <v>CJ</v>
          </cell>
          <cell r="D911">
            <v>1.915</v>
          </cell>
        </row>
        <row r="912">
          <cell r="A912" t="str">
            <v>001.17.01960</v>
          </cell>
          <cell r="B912" t="str">
            <v>Fornecimento e instalação de conjunto bucha e arruela 2 1/2"""""""", de pvc para eletroduto roscável</v>
          </cell>
          <cell r="C912" t="str">
            <v>CJ</v>
          </cell>
          <cell r="D912">
            <v>3.3275000000000001</v>
          </cell>
        </row>
        <row r="913">
          <cell r="A913" t="str">
            <v>001.17.01980</v>
          </cell>
          <cell r="B913" t="str">
            <v>Fornecimento e instalação de conjunto bucha e arruela 3"""""""", de pvc para eletroduto roscável</v>
          </cell>
          <cell r="C913" t="str">
            <v>CJ</v>
          </cell>
          <cell r="D913">
            <v>3.9775</v>
          </cell>
        </row>
        <row r="914">
          <cell r="A914" t="str">
            <v>001.17.02000</v>
          </cell>
          <cell r="B914" t="str">
            <v>Fornecimento e instalação de conjunto bucha e arruela 4"""""""" de pvc para eletroduto roscável</v>
          </cell>
          <cell r="C914" t="str">
            <v>CJ</v>
          </cell>
          <cell r="D914">
            <v>5.3075000000000001</v>
          </cell>
        </row>
        <row r="915">
          <cell r="A915" t="str">
            <v>001.17.02020</v>
          </cell>
          <cell r="B915" t="str">
            <v>Fornecimento e instalação de curva 90º de pvc 1/2"""""""" para eletroduto roscável</v>
          </cell>
          <cell r="C915" t="str">
            <v>UN</v>
          </cell>
          <cell r="D915">
            <v>1.3501000000000001</v>
          </cell>
        </row>
        <row r="916">
          <cell r="A916" t="str">
            <v>001.17.02040</v>
          </cell>
          <cell r="B916" t="str">
            <v>Fornecimento e instalação de curva 90º de pvc 3/4"""""""" para eletroduto roscável</v>
          </cell>
          <cell r="C916" t="str">
            <v>UN</v>
          </cell>
          <cell r="D916">
            <v>1.7375</v>
          </cell>
        </row>
        <row r="917">
          <cell r="A917" t="str">
            <v>001.17.02060</v>
          </cell>
          <cell r="B917" t="str">
            <v>Fornecimento e instalação de curva 90º de pvc 1"""""""" para eletroduto roscável</v>
          </cell>
          <cell r="C917" t="str">
            <v>UN</v>
          </cell>
          <cell r="D917">
            <v>2.2374999999999998</v>
          </cell>
        </row>
        <row r="918">
          <cell r="A918" t="str">
            <v>001.17.02080</v>
          </cell>
          <cell r="B918" t="str">
            <v>Fornecimento e instalação de curva 90º de pvc 1 1/4"""""""" para eletroduto roscável</v>
          </cell>
          <cell r="C918" t="str">
            <v>UN</v>
          </cell>
          <cell r="D918">
            <v>2.9249999999999998</v>
          </cell>
        </row>
        <row r="919">
          <cell r="A919" t="str">
            <v>001.17.02100</v>
          </cell>
          <cell r="B919" t="str">
            <v>Fornecimento e instalação de curva 90º de pvc 1 1/2"""""""" para eletroduto roscável</v>
          </cell>
          <cell r="C919" t="str">
            <v>UN</v>
          </cell>
          <cell r="D919">
            <v>3.3250000000000002</v>
          </cell>
        </row>
        <row r="920">
          <cell r="A920" t="str">
            <v>001.17.02120</v>
          </cell>
          <cell r="B920" t="str">
            <v>Fornecimento e instalação de curva 90º de pvc 2"""""""" para eletroduto roscável</v>
          </cell>
          <cell r="C920" t="str">
            <v>UN</v>
          </cell>
          <cell r="D920">
            <v>4.625</v>
          </cell>
        </row>
        <row r="921">
          <cell r="A921" t="str">
            <v>001.17.02140</v>
          </cell>
          <cell r="B921" t="str">
            <v>Fornecimento e instalação de curva 90º de pvc 2 1/2"""""""" para eletroduto roscável</v>
          </cell>
          <cell r="C921" t="str">
            <v>UN</v>
          </cell>
          <cell r="D921">
            <v>8.8063000000000002</v>
          </cell>
        </row>
        <row r="922">
          <cell r="A922" t="str">
            <v>001.17.02160</v>
          </cell>
          <cell r="B922" t="str">
            <v>Fornecimento e instalação de curva 90º de pvc 3"""""""" para eletroduto roscável</v>
          </cell>
          <cell r="C922" t="str">
            <v>UN</v>
          </cell>
          <cell r="D922">
            <v>9.0062999999999995</v>
          </cell>
        </row>
        <row r="923">
          <cell r="A923" t="str">
            <v>001.17.02180</v>
          </cell>
          <cell r="B923" t="str">
            <v>Fornecimento e instalação de curva 90º de pvc 4"""""""" para eletroduto roscável</v>
          </cell>
          <cell r="C923" t="str">
            <v>UN</v>
          </cell>
          <cell r="D923">
            <v>16.906300000000002</v>
          </cell>
        </row>
        <row r="924">
          <cell r="A924" t="str">
            <v>001.17.02200</v>
          </cell>
          <cell r="B924" t="str">
            <v>Fornecimento e instalação de curva 135° de pvc 3/4"""""""" para eletroduto roscável</v>
          </cell>
          <cell r="C924" t="str">
            <v>UN</v>
          </cell>
          <cell r="D924">
            <v>2.1375000000000002</v>
          </cell>
        </row>
        <row r="925">
          <cell r="A925" t="str">
            <v>001.17.02220</v>
          </cell>
          <cell r="B925" t="str">
            <v>Fornecimento e instalação de curva 135° de pvc 1"""""""" para eletroduto roscável</v>
          </cell>
          <cell r="C925" t="str">
            <v>UN</v>
          </cell>
          <cell r="D925">
            <v>3.4575</v>
          </cell>
        </row>
        <row r="926">
          <cell r="A926" t="str">
            <v>001.17.02240</v>
          </cell>
          <cell r="B926" t="str">
            <v>Fornecimento e instalação de curva 135° de pvc 1 1/4"""""""" para eletroduto roscável</v>
          </cell>
          <cell r="C926" t="str">
            <v>UN</v>
          </cell>
          <cell r="D926">
            <v>7.3250000000000002</v>
          </cell>
        </row>
        <row r="927">
          <cell r="A927" t="str">
            <v>001.17.02260</v>
          </cell>
          <cell r="B927" t="str">
            <v>Fornecimento e instalação de curva 135° de pvc 1 1/2"""""""" para eletroduto roscável</v>
          </cell>
          <cell r="C927" t="str">
            <v>UN</v>
          </cell>
          <cell r="D927">
            <v>9.625</v>
          </cell>
        </row>
        <row r="928">
          <cell r="A928" t="str">
            <v>001.17.02280</v>
          </cell>
          <cell r="B928" t="str">
            <v>Fornecimento e instalação de curva 135° de pvc 2"""""""" para eletroduto roscável</v>
          </cell>
          <cell r="C928" t="str">
            <v>UN</v>
          </cell>
          <cell r="D928">
            <v>13.625</v>
          </cell>
        </row>
        <row r="929">
          <cell r="A929" t="str">
            <v>001.17.02300</v>
          </cell>
          <cell r="B929" t="str">
            <v>Fornecimento e instalação de luva pvc 1/2"""""""" p/ eletroduto roscável</v>
          </cell>
          <cell r="C929" t="str">
            <v>UN</v>
          </cell>
          <cell r="D929">
            <v>0.76880000000000004</v>
          </cell>
        </row>
        <row r="930">
          <cell r="A930" t="str">
            <v>001.17.02320</v>
          </cell>
          <cell r="B930" t="str">
            <v>Fornecimento e instalação de luva pvc 3/4"""""""" p/ eletroduto roscável</v>
          </cell>
          <cell r="C930" t="str">
            <v>UN</v>
          </cell>
          <cell r="D930">
            <v>0.86880000000000002</v>
          </cell>
        </row>
        <row r="931">
          <cell r="A931" t="str">
            <v>001.17.02340</v>
          </cell>
          <cell r="B931" t="str">
            <v>Fornecimento e instalação de luva pvc 1"""""""" p/ eletruduto roscável</v>
          </cell>
          <cell r="C931" t="str">
            <v>UN</v>
          </cell>
          <cell r="D931">
            <v>1.0688</v>
          </cell>
        </row>
        <row r="932">
          <cell r="A932" t="str">
            <v>001.17.02360</v>
          </cell>
          <cell r="B932" t="str">
            <v>Fornecimento e instalação de luva pvc 1 1/4"""""""" p/ eletroduto roscável</v>
          </cell>
          <cell r="C932" t="str">
            <v>UN</v>
          </cell>
          <cell r="D932">
            <v>1.4562999999999999</v>
          </cell>
        </row>
        <row r="933">
          <cell r="A933" t="str">
            <v>001.17.02380</v>
          </cell>
          <cell r="B933" t="str">
            <v>Fornecimento e instalação de luva pvc 1 1/2"""""""" p/ eletroduto roscável</v>
          </cell>
          <cell r="C933" t="str">
            <v>UN</v>
          </cell>
          <cell r="D933">
            <v>1.6563000000000001</v>
          </cell>
        </row>
        <row r="934">
          <cell r="A934" t="str">
            <v>001.17.02400</v>
          </cell>
          <cell r="B934" t="str">
            <v>Fornecimento e instalação de luva pvc 2"""""""" p/ eletroduto roscável</v>
          </cell>
          <cell r="C934" t="str">
            <v>UN</v>
          </cell>
          <cell r="D934">
            <v>2.5063</v>
          </cell>
        </row>
        <row r="935">
          <cell r="A935" t="str">
            <v>001.17.02420</v>
          </cell>
          <cell r="B935" t="str">
            <v>Fornecimento e instalação de luva pvc 2 1/2"""""""" p/ eletroduto roscável</v>
          </cell>
          <cell r="C935" t="str">
            <v>UN</v>
          </cell>
          <cell r="D935">
            <v>6.0575000000000001</v>
          </cell>
        </row>
        <row r="936">
          <cell r="A936" t="str">
            <v>001.17.02440</v>
          </cell>
          <cell r="B936" t="str">
            <v>Fornecimento e instalação de luva pvc 3"""""""" p/ eletroduto roscável</v>
          </cell>
          <cell r="C936" t="str">
            <v>UN</v>
          </cell>
          <cell r="D936">
            <v>6.1375000000000002</v>
          </cell>
        </row>
        <row r="937">
          <cell r="A937" t="str">
            <v>001.17.02460</v>
          </cell>
          <cell r="B937" t="str">
            <v>Fornecimento e instalação de luva pvc 4"""""""" p/ eletroduto roscável</v>
          </cell>
          <cell r="C937" t="str">
            <v>UN</v>
          </cell>
          <cell r="D937">
            <v>14.9375</v>
          </cell>
        </row>
        <row r="938">
          <cell r="A938" t="str">
            <v>001.17.02480</v>
          </cell>
          <cell r="B938" t="str">
            <v>Fornecimento e instalação de braçadeira 3/4"""""""" p/ eletroduto</v>
          </cell>
          <cell r="C938" t="str">
            <v>UN</v>
          </cell>
          <cell r="D938">
            <v>1.5174000000000001</v>
          </cell>
        </row>
        <row r="939">
          <cell r="A939" t="str">
            <v>001.17.02500</v>
          </cell>
          <cell r="B939" t="str">
            <v>Fornecimento e instalação de braçadeira 1"""""""" p/ eletroduto</v>
          </cell>
          <cell r="C939" t="str">
            <v>UN</v>
          </cell>
          <cell r="D939">
            <v>2.0760000000000001</v>
          </cell>
        </row>
        <row r="940">
          <cell r="A940" t="str">
            <v>001.17.02520</v>
          </cell>
          <cell r="B940" t="str">
            <v>Fornecimento e instalação de braçadeira 1/2"""""""" p/ eletroduto</v>
          </cell>
          <cell r="C940" t="str">
            <v>UN</v>
          </cell>
          <cell r="D940">
            <v>1.0873999999999999</v>
          </cell>
        </row>
        <row r="941">
          <cell r="A941" t="str">
            <v>001.17.02540</v>
          </cell>
          <cell r="B941" t="str">
            <v>Fornecimento e instalação de braçadeira 2"""""""" p/ eletroduto</v>
          </cell>
          <cell r="C941" t="str">
            <v>UN</v>
          </cell>
          <cell r="D941">
            <v>3.4148000000000001</v>
          </cell>
        </row>
        <row r="942">
          <cell r="A942" t="str">
            <v>001.17.02560</v>
          </cell>
          <cell r="B942" t="str">
            <v>Fornecimento e instalação de braçadeira p/ eletroduto tipo unha de pvc, c/01 parafuso de d=25 mm (3/4"""""""")</v>
          </cell>
          <cell r="C942" t="str">
            <v>UN</v>
          </cell>
          <cell r="D942">
            <v>1.5174000000000001</v>
          </cell>
        </row>
        <row r="943">
          <cell r="A943" t="str">
            <v>001.17.02580</v>
          </cell>
          <cell r="B943" t="str">
            <v>Fornecimento e instalação de curva de ferro galvanizado de 135º diâm. 4""""""""</v>
          </cell>
          <cell r="C943" t="str">
            <v>UN</v>
          </cell>
          <cell r="D943">
            <v>82.183000000000007</v>
          </cell>
        </row>
        <row r="944">
          <cell r="A944" t="str">
            <v>001.17.02600</v>
          </cell>
          <cell r="B944" t="str">
            <v>Fornecimento e instalação de curva de ferro galvanizado de 135º diâm. 3""""""""</v>
          </cell>
          <cell r="C944" t="str">
            <v>UN</v>
          </cell>
          <cell r="D944">
            <v>47.240900000000003</v>
          </cell>
        </row>
        <row r="945">
          <cell r="A945" t="str">
            <v>001.17.02620</v>
          </cell>
          <cell r="B945" t="str">
            <v>Fornecimento e instalação de curva de ferro galvanizado de 135º diâm. 2 1/2""""""""</v>
          </cell>
          <cell r="C945" t="str">
            <v>UN</v>
          </cell>
          <cell r="D945">
            <v>35.663899999999998</v>
          </cell>
        </row>
        <row r="946">
          <cell r="A946" t="str">
            <v>001.17.02640</v>
          </cell>
          <cell r="B946" t="str">
            <v>Fornecimento e instalação de curva de ferro galvanizado de 135º diâm. 2""""""""</v>
          </cell>
          <cell r="C946" t="str">
            <v>UN</v>
          </cell>
          <cell r="D946">
            <v>23.131699999999999</v>
          </cell>
        </row>
        <row r="947">
          <cell r="A947" t="str">
            <v>001.17.02660</v>
          </cell>
          <cell r="B947" t="str">
            <v>Fornecimento e instalação de curva de ferro galvanizado de 135º diâm. 1 1/2""""""""</v>
          </cell>
          <cell r="C947" t="str">
            <v>UN</v>
          </cell>
          <cell r="D947">
            <v>15.5609</v>
          </cell>
        </row>
        <row r="948">
          <cell r="A948" t="str">
            <v>001.17.02680</v>
          </cell>
          <cell r="B948" t="str">
            <v>Fornecimento e instalação de curva de ferro galvanizado de 135º diâm. 1 1/4'</v>
          </cell>
          <cell r="C948" t="str">
            <v>UN</v>
          </cell>
          <cell r="D948">
            <v>8.7721999999999998</v>
          </cell>
        </row>
        <row r="949">
          <cell r="A949" t="str">
            <v>001.17.02700</v>
          </cell>
          <cell r="B949" t="str">
            <v>Fornecimento e instalação de curva de ferro galvanizado de 135º diâm. 1""""""""</v>
          </cell>
          <cell r="C949" t="str">
            <v>UN</v>
          </cell>
          <cell r="D949">
            <v>5.2544000000000004</v>
          </cell>
        </row>
        <row r="950">
          <cell r="A950" t="str">
            <v>001.17.02720</v>
          </cell>
          <cell r="B950" t="str">
            <v>Fornecimento e instalação de curva de ferro galvanizado de 135º diâm. 3/4'</v>
          </cell>
          <cell r="C950" t="str">
            <v>UN</v>
          </cell>
          <cell r="D950">
            <v>3.3826000000000001</v>
          </cell>
        </row>
        <row r="951">
          <cell r="A951" t="str">
            <v>001.17.02740</v>
          </cell>
          <cell r="B951" t="str">
            <v>Fornecimento e instalação de curva de ferro galvanizado de 90º diâm. 3""""""""</v>
          </cell>
          <cell r="C951" t="str">
            <v>UN</v>
          </cell>
          <cell r="D951">
            <v>48.075099999999999</v>
          </cell>
        </row>
        <row r="952">
          <cell r="A952" t="str">
            <v>001.17.02760</v>
          </cell>
          <cell r="B952" t="str">
            <v>Fornecimento e instalação de curva de ferro galvanizado de 90º diâm. 2 1/2""""""""</v>
          </cell>
          <cell r="C952" t="str">
            <v>UN</v>
          </cell>
          <cell r="D952">
            <v>23.665099999999999</v>
          </cell>
        </row>
        <row r="953">
          <cell r="A953" t="str">
            <v>001.17.02780</v>
          </cell>
          <cell r="B953" t="str">
            <v>Fornecimento e instalação de curva de ferro galvanizado de 90º diâm. 2""""""""</v>
          </cell>
          <cell r="C953" t="str">
            <v>UN</v>
          </cell>
          <cell r="D953">
            <v>18.676300000000001</v>
          </cell>
        </row>
        <row r="954">
          <cell r="A954" t="str">
            <v>001.17.02800</v>
          </cell>
          <cell r="B954" t="str">
            <v>Fornecimento e instalação de curva de ferro galvanizado de 90º diâm. 1 1/2""""""""</v>
          </cell>
          <cell r="C954" t="str">
            <v>UN</v>
          </cell>
          <cell r="D954">
            <v>10.206300000000001</v>
          </cell>
        </row>
        <row r="955">
          <cell r="A955" t="str">
            <v>001.17.02820</v>
          </cell>
          <cell r="B955" t="str">
            <v>Fornecimento e instalação de curva de ferro galvanizado de 90º diâm. 1 1/4""""""""</v>
          </cell>
          <cell r="C955" t="str">
            <v>UN</v>
          </cell>
          <cell r="D955">
            <v>8.1163000000000007</v>
          </cell>
        </row>
        <row r="956">
          <cell r="A956" t="str">
            <v>001.17.02840</v>
          </cell>
          <cell r="B956" t="str">
            <v>Fornecimento e instalação de curva de ferro galvanizado de 90º diâm. 1""""""""</v>
          </cell>
          <cell r="C956" t="str">
            <v>UN</v>
          </cell>
          <cell r="D956">
            <v>4.3475000000000001</v>
          </cell>
        </row>
        <row r="957">
          <cell r="A957" t="str">
            <v>001.17.02860</v>
          </cell>
          <cell r="B957" t="str">
            <v>Fornecimento e instalação de curva de ferro galvanizado de 90º diâm. 3/4""""""""</v>
          </cell>
          <cell r="C957" t="str">
            <v>UN</v>
          </cell>
          <cell r="D957">
            <v>3.4674999999999998</v>
          </cell>
        </row>
        <row r="958">
          <cell r="A958" t="str">
            <v>001.17.02880</v>
          </cell>
          <cell r="B958" t="str">
            <v>Fornecimento e instalação de curva de ferro galvanizado de 90º diâm. 1/2""""""""</v>
          </cell>
          <cell r="C958" t="str">
            <v>UN</v>
          </cell>
          <cell r="D958">
            <v>2.8075000000000001</v>
          </cell>
        </row>
        <row r="959">
          <cell r="A959" t="str">
            <v>001.17.02940</v>
          </cell>
          <cell r="B959" t="str">
            <v>Fornecimento e instalação de luva de ferro galvanizado  1/2""""""""</v>
          </cell>
          <cell r="C959" t="str">
            <v>UN</v>
          </cell>
          <cell r="D959">
            <v>1.4588000000000001</v>
          </cell>
        </row>
        <row r="960">
          <cell r="A960" t="str">
            <v>001.17.02960</v>
          </cell>
          <cell r="B960" t="str">
            <v>Fornecimento e instalação de luva de ferro galvanizado  3/4""""""""</v>
          </cell>
          <cell r="C960" t="str">
            <v>UN</v>
          </cell>
          <cell r="D960">
            <v>1.5688</v>
          </cell>
        </row>
        <row r="961">
          <cell r="A961" t="str">
            <v>001.17.02980</v>
          </cell>
          <cell r="B961" t="str">
            <v>Fornecimento e instalação de luva de ferro galvanizado  1""""""""</v>
          </cell>
          <cell r="C961" t="str">
            <v>UN</v>
          </cell>
          <cell r="D961">
            <v>1.8988</v>
          </cell>
        </row>
        <row r="962">
          <cell r="A962" t="str">
            <v>001.17.03000</v>
          </cell>
          <cell r="B962" t="str">
            <v>Fornecimento e instalação de luva de ferro galvanizado  1 1/4""""""""</v>
          </cell>
          <cell r="C962" t="str">
            <v>UN</v>
          </cell>
          <cell r="D962">
            <v>2.9662999999999999</v>
          </cell>
        </row>
        <row r="963">
          <cell r="A963" t="str">
            <v>001.17.03020</v>
          </cell>
          <cell r="B963" t="str">
            <v>Fornecimento e instalação de luva de ferro galvanizado  1 1/2</v>
          </cell>
          <cell r="C963" t="str">
            <v>UN</v>
          </cell>
          <cell r="D963">
            <v>3.5163000000000002</v>
          </cell>
        </row>
        <row r="964">
          <cell r="A964" t="str">
            <v>001.17.03040</v>
          </cell>
          <cell r="B964" t="str">
            <v>Fornecimento e instalação de luva de ferro galvanizado  2""""""""</v>
          </cell>
          <cell r="C964" t="str">
            <v>UN</v>
          </cell>
          <cell r="D964">
            <v>5.8262999999999998</v>
          </cell>
        </row>
        <row r="965">
          <cell r="A965" t="str">
            <v>001.17.03060</v>
          </cell>
          <cell r="B965" t="str">
            <v>Fornecimento e instalação de luva de ferro galvanizado  2 1/2""""""""</v>
          </cell>
          <cell r="C965" t="str">
            <v>UN</v>
          </cell>
          <cell r="D965">
            <v>5.8174999999999999</v>
          </cell>
        </row>
        <row r="966">
          <cell r="A966" t="str">
            <v>001.17.03080</v>
          </cell>
          <cell r="B966" t="str">
            <v>Fornecimento e instalação de luva de ferro galvanizado  3""""""""</v>
          </cell>
          <cell r="C966" t="str">
            <v>UN</v>
          </cell>
          <cell r="D966">
            <v>7.7575000000000003</v>
          </cell>
        </row>
        <row r="967">
          <cell r="A967" t="str">
            <v>001.17.03100</v>
          </cell>
          <cell r="B967" t="str">
            <v>Fornecimento e instalação de luva de ferro galvanizado  4""""""""</v>
          </cell>
          <cell r="C967" t="str">
            <v>UN</v>
          </cell>
          <cell r="D967">
            <v>10.8375</v>
          </cell>
        </row>
        <row r="968">
          <cell r="A968" t="str">
            <v>001.17.03103</v>
          </cell>
          <cell r="B968" t="str">
            <v>Fornecimento e Instalação de Bucha e Arruela D.1/2 pol p/ Eletroduto - Alumínio</v>
          </cell>
          <cell r="C968" t="str">
            <v>UN</v>
          </cell>
          <cell r="D968">
            <v>0.57350000000000001</v>
          </cell>
        </row>
        <row r="969">
          <cell r="A969" t="str">
            <v>001.17.03104</v>
          </cell>
          <cell r="B969" t="str">
            <v>Fornecimento e Instalação de Bucha e Arruela D.3/4pol p/ Eletroduto - Alumínio</v>
          </cell>
          <cell r="C969" t="str">
            <v>UN</v>
          </cell>
          <cell r="D969">
            <v>0.60750000000000004</v>
          </cell>
        </row>
        <row r="970">
          <cell r="A970" t="str">
            <v>001.17.03105</v>
          </cell>
          <cell r="B970" t="str">
            <v>Fornecimento e Instalação de Bucha e Arruela D.1pol p/ Eletroduto - Alumínio</v>
          </cell>
          <cell r="C970" t="str">
            <v>UN</v>
          </cell>
          <cell r="D970">
            <v>0.84750000000000003</v>
          </cell>
        </row>
        <row r="971">
          <cell r="A971" t="str">
            <v>001.17.03106</v>
          </cell>
          <cell r="B971" t="str">
            <v>Fornecimento e Instalação de Bucha e Arruela D 1.5pol p/ Eletroduto - Alumínio</v>
          </cell>
          <cell r="C971" t="str">
            <v>UN</v>
          </cell>
          <cell r="D971">
            <v>1.5149999999999999</v>
          </cell>
        </row>
        <row r="972">
          <cell r="A972" t="str">
            <v>001.17.03107</v>
          </cell>
          <cell r="B972" t="str">
            <v>Fornecimento e Instalação de Bucha e Arruela D.2pol p/ Eletroduto - Alumínio</v>
          </cell>
          <cell r="C972" t="str">
            <v>UN</v>
          </cell>
          <cell r="D972">
            <v>2.0550000000000002</v>
          </cell>
        </row>
        <row r="973">
          <cell r="A973" t="str">
            <v>001.17.03108</v>
          </cell>
          <cell r="B973" t="str">
            <v>Fornecimento e Instalação de Bucha e Arruela D.2.5pol p/ Eletroduto - Alumínio</v>
          </cell>
          <cell r="C973" t="str">
            <v>UN</v>
          </cell>
          <cell r="D973">
            <v>3.7174999999999998</v>
          </cell>
        </row>
        <row r="974">
          <cell r="A974" t="str">
            <v>001.17.03109</v>
          </cell>
          <cell r="B974" t="str">
            <v>Fornecimento e Instalação de Bucha e Arruela D.3pol p/ Eletroduto - Alumínio</v>
          </cell>
          <cell r="C974" t="str">
            <v>UN</v>
          </cell>
          <cell r="D974">
            <v>4.0575000000000001</v>
          </cell>
        </row>
        <row r="975">
          <cell r="A975" t="str">
            <v>001.17.03110</v>
          </cell>
          <cell r="B975" t="str">
            <v>Fornecimento e Instalação de Bucha e Arruela D.4pol p/ Eletroduto - Alumínio</v>
          </cell>
          <cell r="C975" t="str">
            <v>UN</v>
          </cell>
          <cell r="D975">
            <v>6.4574999999999996</v>
          </cell>
        </row>
        <row r="976">
          <cell r="A976" t="str">
            <v>001.17.03115</v>
          </cell>
          <cell r="B976" t="str">
            <v>Fornecimento e Instalação de Condulete de Alumínio Tipo """"C"""", S/ Tampa, 1/2""""</v>
          </cell>
          <cell r="C976" t="str">
            <v>UN</v>
          </cell>
          <cell r="D976">
            <v>5.7950999999999997</v>
          </cell>
        </row>
        <row r="977">
          <cell r="A977" t="str">
            <v>001.17.03117</v>
          </cell>
          <cell r="B977" t="str">
            <v>Fornecimento e Instalação de Condulete de Alumínio Tipo """"C"""", S/ Tampa, 3/4""""</v>
          </cell>
          <cell r="C977" t="str">
            <v>UN</v>
          </cell>
          <cell r="D977">
            <v>5.7950999999999997</v>
          </cell>
        </row>
        <row r="978">
          <cell r="A978" t="str">
            <v>001.17.03119</v>
          </cell>
          <cell r="B978" t="str">
            <v>Fornecimento e Instalação de Condulete de Alumínio Tipo """"C"""", S/ Tampa, 1""""</v>
          </cell>
          <cell r="C978" t="str">
            <v>UN</v>
          </cell>
          <cell r="D978">
            <v>8.5251000000000001</v>
          </cell>
        </row>
        <row r="979">
          <cell r="A979" t="str">
            <v>001.17.03121</v>
          </cell>
          <cell r="B979" t="str">
            <v>Fornecimento e Instalação de Condulete de Alumínio Tipo """"C"""", C/ Tampa, 1 1/4""""</v>
          </cell>
          <cell r="C979" t="str">
            <v>UN</v>
          </cell>
          <cell r="D979">
            <v>14.661300000000001</v>
          </cell>
        </row>
        <row r="980">
          <cell r="A980" t="str">
            <v>001.17.03123</v>
          </cell>
          <cell r="B980" t="str">
            <v>Fornecimento e Instalação de Condulete de Alumínio Tipo """"C"""", C/ Tampa, 1 1/2""""</v>
          </cell>
          <cell r="C980" t="str">
            <v>UN</v>
          </cell>
          <cell r="D980">
            <v>19.691299999999998</v>
          </cell>
        </row>
        <row r="981">
          <cell r="A981" t="str">
            <v>001.17.03125</v>
          </cell>
          <cell r="B981" t="str">
            <v>Fornecimento e Instalação de Condulete de Alumínio Tipo """"C"""", C/ Tampa, 2""""</v>
          </cell>
          <cell r="C981" t="str">
            <v>UN</v>
          </cell>
          <cell r="D981">
            <v>27.211300000000001</v>
          </cell>
        </row>
        <row r="982">
          <cell r="A982" t="str">
            <v>001.17.03127</v>
          </cell>
          <cell r="B982" t="str">
            <v>Fornecimento e Instalação de Condulete de Alumínio Tipo """"C"""", C/ Tampa, 2  1/2""""</v>
          </cell>
          <cell r="C982" t="str">
            <v>UN</v>
          </cell>
          <cell r="D982">
            <v>55.011299999999999</v>
          </cell>
        </row>
        <row r="983">
          <cell r="A983" t="str">
            <v>001.17.03129</v>
          </cell>
          <cell r="B983" t="str">
            <v>Fornecimento e Instalação de Condulete de Alumínio Tipo """"E"""", S/ Tampa, 1/2""""</v>
          </cell>
          <cell r="C983" t="str">
            <v>UN</v>
          </cell>
          <cell r="D983">
            <v>5.4451000000000001</v>
          </cell>
        </row>
        <row r="984">
          <cell r="A984" t="str">
            <v>001.17.03131</v>
          </cell>
          <cell r="B984" t="str">
            <v>Fornecimento e Instalação de Condulete de Alumínio Tipo """"E"""", S/ Tampa, 3/4""""</v>
          </cell>
          <cell r="C984" t="str">
            <v>UN</v>
          </cell>
          <cell r="D984">
            <v>5.4451000000000001</v>
          </cell>
        </row>
        <row r="985">
          <cell r="A985" t="str">
            <v>001.17.03133</v>
          </cell>
          <cell r="B985" t="str">
            <v>Fornecimento e Instalação de Condulete de Alumínio Tipo """"E"""", S/ Tampa, 1""""</v>
          </cell>
          <cell r="C985" t="str">
            <v>UN</v>
          </cell>
          <cell r="D985">
            <v>7.5951000000000004</v>
          </cell>
        </row>
        <row r="986">
          <cell r="A986" t="str">
            <v>001.17.03135</v>
          </cell>
          <cell r="B986" t="str">
            <v>Fornecimento e Instalação de Condulete de Alumínio Tipo """"E"""", C/ Tampa, 1 1/4""""</v>
          </cell>
          <cell r="C986" t="str">
            <v>UN</v>
          </cell>
          <cell r="D986">
            <v>13.6313</v>
          </cell>
        </row>
        <row r="987">
          <cell r="A987" t="str">
            <v>001.17.03137</v>
          </cell>
          <cell r="B987" t="str">
            <v>Fornecimento e Instalação de Condulete de Alumínio Tipo """"E"""", C/ Tampa, 1 1/2""""</v>
          </cell>
          <cell r="C987" t="str">
            <v>UN</v>
          </cell>
          <cell r="D987">
            <v>18.641300000000001</v>
          </cell>
        </row>
        <row r="988">
          <cell r="A988" t="str">
            <v>001.17.03139</v>
          </cell>
          <cell r="B988" t="str">
            <v>Fornecimento e Instalação de Condulete de Alumínio Tipo """"E"""", C/ Tampa, 2""""</v>
          </cell>
          <cell r="C988" t="str">
            <v>UN</v>
          </cell>
          <cell r="D988">
            <v>26.311299999999999</v>
          </cell>
        </row>
        <row r="989">
          <cell r="A989" t="str">
            <v>001.17.03141</v>
          </cell>
          <cell r="B989" t="str">
            <v>Fornecimento e Instalação de Condulete de Alumínio Tipo """"E"""", C/ Tampa, 2  1/2""""</v>
          </cell>
          <cell r="C989" t="str">
            <v>UN</v>
          </cell>
          <cell r="D989">
            <v>55.011299999999999</v>
          </cell>
        </row>
        <row r="990">
          <cell r="A990" t="str">
            <v>001.17.03143</v>
          </cell>
          <cell r="B990" t="str">
            <v>Fornecimento e Instalação de Condulete de Alumínio Tipo """"LL"""",""""LB"""", """"LR"""", S/ Tampa, 1/2""""</v>
          </cell>
          <cell r="C990" t="str">
            <v>UN</v>
          </cell>
          <cell r="D990">
            <v>5.7950999999999997</v>
          </cell>
        </row>
        <row r="991">
          <cell r="A991" t="str">
            <v>001.17.03145</v>
          </cell>
          <cell r="B991" t="str">
            <v>Fornecimento e Instalação de Condulete de Alumínio Tipo """"LL"""",""""LB"""", """"LR"""", S/ Tampa, 3/4""""</v>
          </cell>
          <cell r="C991" t="str">
            <v>UN</v>
          </cell>
          <cell r="D991">
            <v>5.7950999999999997</v>
          </cell>
        </row>
        <row r="992">
          <cell r="A992" t="str">
            <v>001.17.03147</v>
          </cell>
          <cell r="B992" t="str">
            <v>Fornecimento e Instalação de Condulete de Alumínio Tipo  """"LL"""",""""LB"""", """"LR"""", S/ Tampa, 1""""</v>
          </cell>
          <cell r="C992" t="str">
            <v>UN</v>
          </cell>
          <cell r="D992">
            <v>8.5251000000000001</v>
          </cell>
        </row>
        <row r="993">
          <cell r="A993" t="str">
            <v>001.17.03149</v>
          </cell>
          <cell r="B993" t="str">
            <v>Fornecimento e Instalação de Condulete de Alumínio Tipo """"LL"""",""""LB"""", """"LR"""", C/ Tampa, 1 1/4""""</v>
          </cell>
          <cell r="C993" t="str">
            <v>UN</v>
          </cell>
          <cell r="D993">
            <v>14.661300000000001</v>
          </cell>
        </row>
        <row r="994">
          <cell r="A994" t="str">
            <v>001.17.03151</v>
          </cell>
          <cell r="B994" t="str">
            <v>Fornecimento e Instalação de Condulete de Alumínio Tipo  """"LL"""",""""LB"""", """"LR"""", C/ Tampa, 1 1/2""""</v>
          </cell>
          <cell r="C994" t="str">
            <v>UN</v>
          </cell>
          <cell r="D994">
            <v>19.691299999999998</v>
          </cell>
        </row>
        <row r="995">
          <cell r="A995" t="str">
            <v>001.17.03153</v>
          </cell>
          <cell r="B995" t="str">
            <v>Fornecimento e Instalação de Condulete de Alumínio Tipo  """"LL"""",""""LB"""", """"LR"""", C/ Tampa, 2""""</v>
          </cell>
          <cell r="C995" t="str">
            <v>UN</v>
          </cell>
          <cell r="D995">
            <v>27.211300000000001</v>
          </cell>
        </row>
        <row r="996">
          <cell r="A996" t="str">
            <v>001.17.03155</v>
          </cell>
          <cell r="B996" t="str">
            <v>Fornecimento e Instalação de Condulete de Alumínio Tipo  """"LL"""",""""LB"""", """"LR"""", C/ Tampa, 2  1/2""""</v>
          </cell>
          <cell r="C996" t="str">
            <v>UN</v>
          </cell>
          <cell r="D996">
            <v>55.271299999999997</v>
          </cell>
        </row>
        <row r="997">
          <cell r="A997" t="str">
            <v>001.17.03157</v>
          </cell>
          <cell r="B997" t="str">
            <v>Fornecimento e Instalação de Condulete de Alumínio Tipo """"TB"""", S/ Tampa, 1/2""""</v>
          </cell>
          <cell r="C997" t="str">
            <v>UN</v>
          </cell>
          <cell r="D997">
            <v>6.4939</v>
          </cell>
        </row>
        <row r="998">
          <cell r="A998" t="str">
            <v>001.17.03159</v>
          </cell>
          <cell r="B998" t="str">
            <v>Fornecimento e Instalação de Condulete de Alumínio Tipo """"TB"""", S/ Tampa, 3/4""""</v>
          </cell>
          <cell r="C998" t="str">
            <v>UN</v>
          </cell>
          <cell r="D998">
            <v>6.4939</v>
          </cell>
        </row>
        <row r="999">
          <cell r="A999" t="str">
            <v>001.17.03161</v>
          </cell>
          <cell r="B999" t="str">
            <v>Fornecimento e Instalação de Condulete de Alumínio Tipo """"TB"""", S/ Tampa, 1""""</v>
          </cell>
          <cell r="C999" t="str">
            <v>UN</v>
          </cell>
          <cell r="D999">
            <v>9.5439000000000007</v>
          </cell>
        </row>
        <row r="1000">
          <cell r="A1000" t="str">
            <v>001.17.03163</v>
          </cell>
          <cell r="B1000" t="str">
            <v>Fornecimento e Instalação de Condulete de Alumínio Tipo """"TB"""", C/ Tampa, 1 1/4""""</v>
          </cell>
          <cell r="C1000" t="str">
            <v>UN</v>
          </cell>
          <cell r="D1000">
            <v>16.330100000000002</v>
          </cell>
        </row>
        <row r="1001">
          <cell r="A1001" t="str">
            <v>001.17.03165</v>
          </cell>
          <cell r="B1001" t="str">
            <v>Fornecimento e Instalação de Condulete de Alumínio Tipo """"TB"""", C/ Tampa, 1 1/2""""</v>
          </cell>
          <cell r="C1001" t="str">
            <v>UN</v>
          </cell>
          <cell r="D1001">
            <v>22.030100000000001</v>
          </cell>
        </row>
        <row r="1002">
          <cell r="A1002" t="str">
            <v>001.17.03166</v>
          </cell>
          <cell r="B1002" t="str">
            <v>Fornecimento e Instalação de Condulete de Alumínio Tipo """"TB"""", C/ Tampa, 2""""</v>
          </cell>
          <cell r="C1002" t="str">
            <v>UN</v>
          </cell>
          <cell r="D1002">
            <v>29.5501</v>
          </cell>
        </row>
        <row r="1003">
          <cell r="A1003" t="str">
            <v>001.17.03167</v>
          </cell>
          <cell r="B1003" t="str">
            <v>Fornecimento e Instalação de Condulete de Alumínio Tipo """"TB"""", C/ Tampa, 2  1/2""""</v>
          </cell>
          <cell r="C1003" t="str">
            <v>UN</v>
          </cell>
          <cell r="D1003">
            <v>59.510100000000001</v>
          </cell>
        </row>
        <row r="1004">
          <cell r="A1004" t="str">
            <v>001.17.03168</v>
          </cell>
          <cell r="B1004" t="str">
            <v>Fornecimento e Instalação de Condulete de Alumínio Tipo """"X"""", S/ Tampa, 1/2""""</v>
          </cell>
          <cell r="C1004" t="str">
            <v>UN</v>
          </cell>
          <cell r="D1004">
            <v>6.3350999999999997</v>
          </cell>
        </row>
        <row r="1005">
          <cell r="A1005" t="str">
            <v>001.17.03169</v>
          </cell>
          <cell r="B1005" t="str">
            <v>Fornecimento e Instalação de Condulete de Alumínio Tipo """"X"""", S/ Tampa, 3/4""""</v>
          </cell>
          <cell r="C1005" t="str">
            <v>UN</v>
          </cell>
          <cell r="D1005">
            <v>6.3350999999999997</v>
          </cell>
        </row>
        <row r="1006">
          <cell r="A1006" t="str">
            <v>001.17.03170</v>
          </cell>
          <cell r="B1006" t="str">
            <v>Fornecimento e Instalação de Condulete de Alumínio Tipo """"X"""", S/ Tampa, 1""""</v>
          </cell>
          <cell r="C1006" t="str">
            <v>UN</v>
          </cell>
          <cell r="D1006">
            <v>9.3651</v>
          </cell>
        </row>
        <row r="1007">
          <cell r="A1007" t="str">
            <v>001.17.03171</v>
          </cell>
          <cell r="B1007" t="str">
            <v>Fornecimento e Instalação de Condulete de Alumínio Tipo """"X"""", C/ Tampa, 1 1/4""""</v>
          </cell>
          <cell r="C1007" t="str">
            <v>UN</v>
          </cell>
          <cell r="D1007">
            <v>16.421299999999999</v>
          </cell>
        </row>
        <row r="1008">
          <cell r="A1008" t="str">
            <v>001.17.03172</v>
          </cell>
          <cell r="B1008" t="str">
            <v>Fornecimento e Instalação de Condulete de Alumínio Tipo """"X"""", C/ Tampa, 1 1/2""""</v>
          </cell>
          <cell r="C1008" t="str">
            <v>UN</v>
          </cell>
          <cell r="D1008">
            <v>23.3813</v>
          </cell>
        </row>
        <row r="1009">
          <cell r="A1009" t="str">
            <v>001.17.03173</v>
          </cell>
          <cell r="B1009" t="str">
            <v>Fornecimento e Instalação de Condulete de Alumínio Tipo """"X"""", C/ Tampa, 2""""</v>
          </cell>
          <cell r="C1009" t="str">
            <v>UN</v>
          </cell>
          <cell r="D1009">
            <v>31.321300000000001</v>
          </cell>
        </row>
        <row r="1010">
          <cell r="A1010" t="str">
            <v>001.17.03174</v>
          </cell>
          <cell r="B1010" t="str">
            <v>Fornecimento e Instalação de Condulete de Alumínio Tipo """"X"""", C/ Tampa, 2  1/2""""</v>
          </cell>
          <cell r="C1010" t="str">
            <v>UN</v>
          </cell>
          <cell r="D1010">
            <v>59.0413</v>
          </cell>
        </row>
        <row r="1011">
          <cell r="A1011" t="str">
            <v>001.17.03175</v>
          </cell>
          <cell r="B1011" t="str">
            <v>Fornecimento e Instalação de Tampa de Alumínio 1/2"""" e 3/4"""" 1 P</v>
          </cell>
          <cell r="C1011" t="str">
            <v>UN</v>
          </cell>
          <cell r="D1011">
            <v>1.7963</v>
          </cell>
        </row>
        <row r="1012">
          <cell r="A1012" t="str">
            <v>001.17.03176</v>
          </cell>
          <cell r="B1012" t="str">
            <v>Fornecimento e Instalação de Tampa de Alumínio 1/2"""" e 3/4"""" 1 P Red.</v>
          </cell>
          <cell r="C1012" t="str">
            <v>UN</v>
          </cell>
          <cell r="D1012">
            <v>1.7963</v>
          </cell>
        </row>
        <row r="1013">
          <cell r="A1013" t="str">
            <v>001.17.03177</v>
          </cell>
          <cell r="B1013" t="str">
            <v>Fornecimento e Instalação de Tampa de Alumínio 1/2"""" e 3/4"""" 1 P RJ 45</v>
          </cell>
          <cell r="C1013" t="str">
            <v>UN</v>
          </cell>
          <cell r="D1013">
            <v>1.7963</v>
          </cell>
        </row>
        <row r="1014">
          <cell r="A1014" t="str">
            <v>001.17.03178</v>
          </cell>
          <cell r="B1014" t="str">
            <v>Fornecimento e Instalação de Tampa de Alumínio 1/2"""" e 3/4"""" 2 P</v>
          </cell>
          <cell r="C1014" t="str">
            <v>UN</v>
          </cell>
          <cell r="D1014">
            <v>1.7963</v>
          </cell>
        </row>
        <row r="1015">
          <cell r="A1015" t="str">
            <v>001.17.03179</v>
          </cell>
          <cell r="B1015" t="str">
            <v>Fornecimento e Instalação de Tampa de Alumínio 1/2"""" e 3/4"""" 2 P Sep.</v>
          </cell>
          <cell r="C1015" t="str">
            <v>UN</v>
          </cell>
          <cell r="D1015">
            <v>1.7963</v>
          </cell>
        </row>
        <row r="1016">
          <cell r="A1016" t="str">
            <v>001.17.03181</v>
          </cell>
          <cell r="B1016" t="str">
            <v>Fornecimento e Instalação de Tampa de Alumínio 1/2"""" e 3/4"""" 2 P RJ 45</v>
          </cell>
          <cell r="C1016" t="str">
            <v>UN</v>
          </cell>
          <cell r="D1016">
            <v>1.7963</v>
          </cell>
        </row>
        <row r="1017">
          <cell r="A1017" t="str">
            <v>001.17.03183</v>
          </cell>
          <cell r="B1017" t="str">
            <v>Fornecimento e Instalação de Tampa de Alumínio 1/2"""" e 3/4"""" 3 P</v>
          </cell>
          <cell r="C1017" t="str">
            <v>UN</v>
          </cell>
          <cell r="D1017">
            <v>1.7963</v>
          </cell>
        </row>
        <row r="1018">
          <cell r="A1018" t="str">
            <v>001.17.03185</v>
          </cell>
          <cell r="B1018" t="str">
            <v>Fornecimento e Instalação de Tampa de Alumínio 1/2"""" e 3/4"""" Cega</v>
          </cell>
          <cell r="C1018" t="str">
            <v>UN</v>
          </cell>
          <cell r="D1018">
            <v>1.7963</v>
          </cell>
        </row>
        <row r="1019">
          <cell r="A1019" t="str">
            <v>001.17.03187</v>
          </cell>
          <cell r="B1019" t="str">
            <v>Fornecimento e Instalação de Tampa de Alumínio 1"""" 1 P</v>
          </cell>
          <cell r="C1019" t="str">
            <v>UN</v>
          </cell>
          <cell r="D1019">
            <v>2.2763</v>
          </cell>
        </row>
        <row r="1020">
          <cell r="A1020" t="str">
            <v>001.17.03189</v>
          </cell>
          <cell r="B1020" t="str">
            <v>Fornecimento e Instalação de Tampa de Alumínio 1"""" 1 P Red.</v>
          </cell>
          <cell r="C1020" t="str">
            <v>UN</v>
          </cell>
          <cell r="D1020">
            <v>2.2763</v>
          </cell>
        </row>
        <row r="1021">
          <cell r="A1021" t="str">
            <v>001.17.03191</v>
          </cell>
          <cell r="B1021" t="str">
            <v>Fornecimento e Instalação de Tampa de Alumínio 1"""" 1 P RJ 45</v>
          </cell>
          <cell r="C1021" t="str">
            <v>UN</v>
          </cell>
          <cell r="D1021">
            <v>2.2763</v>
          </cell>
        </row>
        <row r="1022">
          <cell r="A1022" t="str">
            <v>001.17.03193</v>
          </cell>
          <cell r="B1022" t="str">
            <v>Fornecimento e Instalação de Tampa de Alumínio 1"""" 2 P</v>
          </cell>
          <cell r="C1022" t="str">
            <v>UN</v>
          </cell>
          <cell r="D1022">
            <v>2.2763</v>
          </cell>
        </row>
        <row r="1023">
          <cell r="A1023" t="str">
            <v>001.17.03195</v>
          </cell>
          <cell r="B1023" t="str">
            <v>Fornecimento e Instalação de Tampa de Alumínio 1"""" 2 P Sep.</v>
          </cell>
          <cell r="C1023" t="str">
            <v>UN</v>
          </cell>
          <cell r="D1023">
            <v>2.2763</v>
          </cell>
        </row>
        <row r="1024">
          <cell r="A1024" t="str">
            <v>001.17.03197</v>
          </cell>
          <cell r="B1024" t="str">
            <v>Fornecimento e Instalação de Tampa de Alumínio 1"""" 2 P RJ 45</v>
          </cell>
          <cell r="C1024" t="str">
            <v>UN</v>
          </cell>
          <cell r="D1024">
            <v>2.2763</v>
          </cell>
        </row>
        <row r="1025">
          <cell r="A1025" t="str">
            <v>001.17.03199</v>
          </cell>
          <cell r="B1025" t="str">
            <v>Fornecimento e Instalação de Tampa de Alumínio 1"""" 3 P</v>
          </cell>
          <cell r="C1025" t="str">
            <v>UN</v>
          </cell>
          <cell r="D1025">
            <v>2.2763</v>
          </cell>
        </row>
        <row r="1026">
          <cell r="A1026" t="str">
            <v>001.17.03201</v>
          </cell>
          <cell r="B1026" t="str">
            <v>Fornecimento e Instalação de Tampa de Alumínio 1"""" Cega</v>
          </cell>
          <cell r="C1026" t="str">
            <v>UN</v>
          </cell>
          <cell r="D1026">
            <v>2.2763</v>
          </cell>
        </row>
        <row r="1027">
          <cell r="A1027" t="str">
            <v>001.17.03600</v>
          </cell>
          <cell r="B1027" t="str">
            <v>Fornecimento e instalação de caixa metálica com tampa parafusada de Embutir de 20.00x20.00x10.00 cm</v>
          </cell>
          <cell r="C1027" t="str">
            <v>UN</v>
          </cell>
          <cell r="D1027">
            <v>27.677399999999999</v>
          </cell>
        </row>
        <row r="1028">
          <cell r="A1028" t="str">
            <v>001.17.03620</v>
          </cell>
          <cell r="B1028" t="str">
            <v>Fornecimento e instalação de caixa metálica com tampa parafusada de Embutir de 25.00x25.00x12.00 cm</v>
          </cell>
          <cell r="C1028" t="str">
            <v>UN</v>
          </cell>
          <cell r="D1028">
            <v>34.0961</v>
          </cell>
        </row>
        <row r="1029">
          <cell r="A1029" t="str">
            <v>001.17.03640</v>
          </cell>
          <cell r="B1029" t="str">
            <v>Fornecimento e instalação de caixa metálica com tampa parafusada de Embutir 30.00x30.00x15.00 cm</v>
          </cell>
          <cell r="C1029" t="str">
            <v>UN</v>
          </cell>
          <cell r="D1029">
            <v>47.6509</v>
          </cell>
        </row>
        <row r="1030">
          <cell r="A1030" t="str">
            <v>001.17.03660</v>
          </cell>
          <cell r="B1030" t="str">
            <v>Fornecimento e instalação de caixa metálica com tampa parafusada de Embutir 40.00x40.00x15.00 cm</v>
          </cell>
          <cell r="C1030" t="str">
            <v>UN</v>
          </cell>
          <cell r="D1030">
            <v>71.347800000000007</v>
          </cell>
        </row>
        <row r="1031">
          <cell r="A1031" t="str">
            <v>001.17.03680</v>
          </cell>
          <cell r="B1031" t="str">
            <v>Fornecimento e instalação de caixa metálica com tampa parafusada de Embutir 50.00x50.00x15.00 cm</v>
          </cell>
          <cell r="C1031" t="str">
            <v>UN</v>
          </cell>
          <cell r="D1031">
            <v>91.437799999999996</v>
          </cell>
        </row>
        <row r="1032">
          <cell r="A1032" t="str">
            <v>001.17.03820</v>
          </cell>
          <cell r="B1032" t="str">
            <v>Fornecimento e instalação de Quadro Metálico De  80 x 60 x 25 cm C/Porta P/ Comando</v>
          </cell>
          <cell r="C1032" t="str">
            <v>UN</v>
          </cell>
          <cell r="D1032">
            <v>285.25560000000002</v>
          </cell>
        </row>
        <row r="1033">
          <cell r="A1033" t="str">
            <v>001.17.03840</v>
          </cell>
          <cell r="B1033" t="str">
            <v>Fornecimento e instalação de Quadro Metálico De  60x 60x20 cm C/Porta P/ Comando</v>
          </cell>
          <cell r="C1033" t="str">
            <v>UN</v>
          </cell>
          <cell r="D1033">
            <v>290.11869999999999</v>
          </cell>
        </row>
        <row r="1034">
          <cell r="A1034" t="str">
            <v>001.17.03850</v>
          </cell>
          <cell r="B1034" t="str">
            <v>Fornecimento e instalação de Quadro De Distribuicao P/ 01- 03 Circuitos De Sobrepor, Pvc, Eletromar ou Mesmo Padrão</v>
          </cell>
          <cell r="C1034" t="str">
            <v>UN</v>
          </cell>
          <cell r="D1034">
            <v>33.127800000000001</v>
          </cell>
        </row>
        <row r="1035">
          <cell r="A1035" t="str">
            <v>001.17.03855</v>
          </cell>
          <cell r="B1035" t="str">
            <v>Fornecimento e instalação de Quadro De Distribuicao P/ 04 - 06 Circuitos De Sobrepor, Pvc, Eletromar ou Mesmo Padrão</v>
          </cell>
          <cell r="C1035" t="str">
            <v>UN</v>
          </cell>
          <cell r="D1035">
            <v>42.2378</v>
          </cell>
        </row>
        <row r="1036">
          <cell r="A1036" t="str">
            <v>001.17.03860</v>
          </cell>
          <cell r="B1036" t="str">
            <v>Fornecimento e instalação de Quadro De Dist Embutir Metálico Com Porta P/ 06 Circuitos</v>
          </cell>
          <cell r="C1036" t="str">
            <v>UN</v>
          </cell>
          <cell r="D1036">
            <v>36.1678</v>
          </cell>
        </row>
        <row r="1037">
          <cell r="A1037" t="str">
            <v>001.17.03880</v>
          </cell>
          <cell r="B1037" t="str">
            <v>Fornecimento e instalação de Quadro De Dist Embutir Metálico Com Porta P/ 12 Circuitos</v>
          </cell>
          <cell r="C1037" t="str">
            <v>UN</v>
          </cell>
          <cell r="D1037">
            <v>46.957799999999999</v>
          </cell>
        </row>
        <row r="1038">
          <cell r="A1038" t="str">
            <v>001.17.03900</v>
          </cell>
          <cell r="B1038" t="str">
            <v>Fornecimento e instalação de Quadro De Dist Embutir Metálico Com Porta P/ 18 Circuitos</v>
          </cell>
          <cell r="C1038" t="str">
            <v>UN</v>
          </cell>
          <cell r="D1038">
            <v>85.844800000000006</v>
          </cell>
        </row>
        <row r="1039">
          <cell r="A1039" t="str">
            <v>001.17.03920</v>
          </cell>
          <cell r="B1039" t="str">
            <v>Fornecimento e instalação de Quadro De Dist Tripolar Embutir C/ Barramento Com Porta 20 Circuitos 100 A</v>
          </cell>
          <cell r="C1039" t="str">
            <v>UN</v>
          </cell>
          <cell r="D1039">
            <v>134.12479999999999</v>
          </cell>
        </row>
        <row r="1040">
          <cell r="A1040" t="str">
            <v>001.17.03980</v>
          </cell>
          <cell r="B1040" t="str">
            <v>Fornecimento e instalação de Quadro De Dist Tripolar Embutir C/ Barramento Com Porta 24 Circuitos 100 A</v>
          </cell>
          <cell r="C1040" t="str">
            <v>UN</v>
          </cell>
          <cell r="D1040">
            <v>183.55170000000001</v>
          </cell>
        </row>
        <row r="1041">
          <cell r="A1041" t="str">
            <v>001.17.04000</v>
          </cell>
          <cell r="B1041" t="str">
            <v>Fornecimento e instalação de Quadro De Dist Tripolar Embutir C/ Barramento Com Porta 40 Circuitos 100 A</v>
          </cell>
          <cell r="C1041" t="str">
            <v>UN</v>
          </cell>
          <cell r="D1041">
            <v>418.18869999999998</v>
          </cell>
        </row>
        <row r="1042">
          <cell r="A1042" t="str">
            <v>001.17.04020</v>
          </cell>
          <cell r="B1042" t="str">
            <v>Fornecimento e instalação de Quadro De Dist Tripolar Embutir C/ Barramento Com Porta 50 Circuitos 100 A</v>
          </cell>
          <cell r="C1042" t="str">
            <v>UN</v>
          </cell>
          <cell r="D1042">
            <v>570.69560000000001</v>
          </cell>
        </row>
        <row r="1043">
          <cell r="A1043" t="str">
            <v>001.17.04060</v>
          </cell>
          <cell r="B1043" t="str">
            <v>Fornecimento e instalação de Quadro De Dist Tripolar Embutir C/ Barramento Com Porta 32 Circuitos 100 A</v>
          </cell>
          <cell r="C1043" t="str">
            <v>UN</v>
          </cell>
          <cell r="D1043">
            <v>197.90170000000001</v>
          </cell>
        </row>
        <row r="1044">
          <cell r="A1044" t="str">
            <v>001.17.04200</v>
          </cell>
          <cell r="B1044" t="str">
            <v>Fornecimento e Instalação de Disjuntor monofásico EL 10A da marca Eletromar ou Mesmo Padrão (UL)</v>
          </cell>
          <cell r="C1044" t="str">
            <v>UN</v>
          </cell>
          <cell r="D1044">
            <v>6.3827999999999996</v>
          </cell>
        </row>
        <row r="1045">
          <cell r="A1045" t="str">
            <v>001.17.04202</v>
          </cell>
          <cell r="B1045" t="str">
            <v>Fornecimento e Instalação de Disjuntor monofásico EL 15A da marca Eletromar ou Mesmo Padrão (UL)</v>
          </cell>
          <cell r="C1045" t="str">
            <v>UN</v>
          </cell>
          <cell r="D1045">
            <v>6.5027999999999997</v>
          </cell>
        </row>
        <row r="1046">
          <cell r="A1046" t="str">
            <v>001.17.04203</v>
          </cell>
          <cell r="B1046" t="str">
            <v>Fornecimento e Instalação de Disjuntor monofásico EL 20A da marca Eletromar ou Mesmo Padrão (UL)</v>
          </cell>
          <cell r="C1046" t="str">
            <v>UN</v>
          </cell>
          <cell r="D1046">
            <v>6.4518000000000004</v>
          </cell>
        </row>
        <row r="1047">
          <cell r="A1047" t="str">
            <v>001.17.04204</v>
          </cell>
          <cell r="B1047" t="str">
            <v>Fornecimento e Instalação de Disjuntor monofásico EL 25A da marca Eletromar ou Mesmo Padrão (UL)</v>
          </cell>
          <cell r="C1047" t="str">
            <v>UN</v>
          </cell>
          <cell r="D1047">
            <v>6.4518000000000004</v>
          </cell>
        </row>
        <row r="1048">
          <cell r="A1048" t="str">
            <v>001.17.04205</v>
          </cell>
          <cell r="B1048" t="str">
            <v>Fornecimento e Instalação de Disjuntor monofásico EL 30A da marca Eletromar ou Mesmo Padrão (UL)</v>
          </cell>
          <cell r="C1048" t="str">
            <v>UN</v>
          </cell>
          <cell r="D1048">
            <v>6.4428000000000001</v>
          </cell>
        </row>
        <row r="1049">
          <cell r="A1049" t="str">
            <v>001.17.04206</v>
          </cell>
          <cell r="B1049" t="str">
            <v>Fornecimento e Instalação de Disjuntor monofásico EL 35A da marca Eletromar ou Mesmo Padrão (UL)</v>
          </cell>
          <cell r="C1049" t="str">
            <v>UN</v>
          </cell>
          <cell r="D1049">
            <v>9.8287999999999993</v>
          </cell>
        </row>
        <row r="1050">
          <cell r="A1050" t="str">
            <v>001.17.04207</v>
          </cell>
          <cell r="B1050" t="str">
            <v>Fornecimento e Instalação de Disjuntor monofásico EL 40A da marca Eletromar ou Mesmo Padrão (UL)</v>
          </cell>
          <cell r="C1050" t="str">
            <v>UN</v>
          </cell>
          <cell r="D1050">
            <v>9.7338000000000005</v>
          </cell>
        </row>
        <row r="1051">
          <cell r="A1051" t="str">
            <v>001.17.04208</v>
          </cell>
          <cell r="B1051" t="str">
            <v>Fornecimento e Instalação de Disjuntor monofásico EL 50A da marca Eletromar ou Mesmo Padrão (UL)</v>
          </cell>
          <cell r="C1051" t="str">
            <v>UN</v>
          </cell>
          <cell r="D1051">
            <v>9.0527999999999995</v>
          </cell>
        </row>
        <row r="1052">
          <cell r="A1052" t="str">
            <v>001.17.04210</v>
          </cell>
          <cell r="B1052" t="str">
            <v>Fornecimento e Instalação de Disjuntor monofásico EL 60A da marca Eletromar ou Mesmo Padrão (UL)</v>
          </cell>
          <cell r="C1052" t="str">
            <v>UN</v>
          </cell>
          <cell r="D1052">
            <v>14.152799999999999</v>
          </cell>
        </row>
        <row r="1053">
          <cell r="A1053" t="str">
            <v>001.17.04212</v>
          </cell>
          <cell r="B1053" t="str">
            <v>Fornecimento e Instalação de Disjuntor monofásico EL 70A da marca Eletromar ou Mesmo Padrão (UL)</v>
          </cell>
          <cell r="C1053" t="str">
            <v>UN</v>
          </cell>
          <cell r="D1053">
            <v>14.152799999999999</v>
          </cell>
        </row>
        <row r="1054">
          <cell r="A1054" t="str">
            <v>001.17.04214</v>
          </cell>
          <cell r="B1054" t="str">
            <v>Fornecimento e Instalação de Disjuntor bifásico EL 10A da marca Eletromar ou Mesmo Padrão (UL)</v>
          </cell>
          <cell r="C1054" t="str">
            <v>UN</v>
          </cell>
          <cell r="D1054">
            <v>32.344799999999999</v>
          </cell>
        </row>
        <row r="1055">
          <cell r="A1055" t="str">
            <v>001.17.04216</v>
          </cell>
          <cell r="B1055" t="str">
            <v>Fornecimento e Instalação de Disjuntor bifásico EL 15A da marca Eletromar ou Mesmo Padrão (UL)</v>
          </cell>
          <cell r="C1055" t="str">
            <v>UN</v>
          </cell>
          <cell r="D1055">
            <v>30.945799999999998</v>
          </cell>
        </row>
        <row r="1056">
          <cell r="A1056" t="str">
            <v>001.17.04218</v>
          </cell>
          <cell r="B1056" t="str">
            <v>Fornecimento e Instalação de Disjuntor bifásico EL 20A da marca Eletromar ou Mesmo Padrão (UL)</v>
          </cell>
          <cell r="C1056" t="str">
            <v>UN</v>
          </cell>
          <cell r="D1056">
            <v>30.945799999999998</v>
          </cell>
        </row>
        <row r="1057">
          <cell r="A1057" t="str">
            <v>001.17.04220</v>
          </cell>
          <cell r="B1057" t="str">
            <v>Fornecimento e Instalação de Disjuntor bifásico EL 25A da marca Eletromar ou Mesmo Padrão (UL)</v>
          </cell>
          <cell r="C1057" t="str">
            <v>UN</v>
          </cell>
          <cell r="D1057">
            <v>30.945799999999998</v>
          </cell>
        </row>
        <row r="1058">
          <cell r="A1058" t="str">
            <v>001.17.04222</v>
          </cell>
          <cell r="B1058" t="str">
            <v>Fornecimento e Instalação de Disjuntor bifásico EL 30A da marca Eletromar ou Mesmo Padrão (UL)</v>
          </cell>
          <cell r="C1058" t="str">
            <v>UN</v>
          </cell>
          <cell r="D1058">
            <v>30.945799999999998</v>
          </cell>
        </row>
        <row r="1059">
          <cell r="A1059" t="str">
            <v>001.17.04224</v>
          </cell>
          <cell r="B1059" t="str">
            <v>Fornecimento e Instalação de Disjuntor bifásico EL 35A da marca Eletromar ou Mesmo Padrão (UL)</v>
          </cell>
          <cell r="C1059" t="str">
            <v>UN</v>
          </cell>
          <cell r="D1059">
            <v>32.344799999999999</v>
          </cell>
        </row>
        <row r="1060">
          <cell r="A1060" t="str">
            <v>001.17.04226</v>
          </cell>
          <cell r="B1060" t="str">
            <v>Fornecimento e Instalação de Disjuntor bifásico EL 40A da marca Eletromar ou Mesmo Padrão (UL)</v>
          </cell>
          <cell r="C1060" t="str">
            <v>UN</v>
          </cell>
          <cell r="D1060">
            <v>32.344799999999999</v>
          </cell>
        </row>
        <row r="1061">
          <cell r="A1061" t="str">
            <v>001.17.04228</v>
          </cell>
          <cell r="B1061" t="str">
            <v>Fornecimento e Instalação de Disjuntor bifásico EL 50A da marca Eletromar ou Mesmo Padrão (UL))</v>
          </cell>
          <cell r="C1061" t="str">
            <v>UN</v>
          </cell>
          <cell r="D1061">
            <v>32.344799999999999</v>
          </cell>
        </row>
        <row r="1062">
          <cell r="A1062" t="str">
            <v>001.17.04230</v>
          </cell>
          <cell r="B1062" t="str">
            <v>Fornecimento e Instalação de Disjuntor bifásico EL 60A da marca Eletromar ou Mesmo Padrão (UL)</v>
          </cell>
          <cell r="C1062" t="str">
            <v>UN</v>
          </cell>
          <cell r="D1062">
            <v>46.3628</v>
          </cell>
        </row>
        <row r="1063">
          <cell r="A1063" t="str">
            <v>001.17.04231</v>
          </cell>
          <cell r="B1063" t="str">
            <v>Fornecimento e Instalação de Disjuntor bifásico EL 70A da marca Eletromar ou Mesmo Padrão (UL)</v>
          </cell>
          <cell r="C1063" t="str">
            <v>UN</v>
          </cell>
          <cell r="D1063">
            <v>47.0608</v>
          </cell>
        </row>
        <row r="1064">
          <cell r="A1064" t="str">
            <v>001.17.04232</v>
          </cell>
          <cell r="B1064" t="str">
            <v>Fornecimento e Instalação de Disjuntor bifásico EL 90A da marca Eletromar ou Mesmo Padrão (UL)</v>
          </cell>
          <cell r="C1064" t="str">
            <v>UN</v>
          </cell>
          <cell r="D1064">
            <v>47.0608</v>
          </cell>
        </row>
        <row r="1065">
          <cell r="A1065" t="str">
            <v>001.17.04233</v>
          </cell>
          <cell r="B1065" t="str">
            <v>Fornecimento e Instalação de Disjuntor bifásico EL 100A da marca Eletromar ou Mesmo Padrão (UL)</v>
          </cell>
          <cell r="C1065" t="str">
            <v>UN</v>
          </cell>
          <cell r="D1065">
            <v>46.3628</v>
          </cell>
        </row>
        <row r="1066">
          <cell r="A1066" t="str">
            <v>001.17.04234</v>
          </cell>
          <cell r="B1066" t="str">
            <v>Fornecimento e Instalação de Disjuntor trifásico EL 10A  C da marca Eletromar ou Mesmo Padrão (UL)</v>
          </cell>
          <cell r="C1066" t="str">
            <v>UN</v>
          </cell>
          <cell r="D1066">
            <v>37.5886</v>
          </cell>
        </row>
        <row r="1067">
          <cell r="A1067" t="str">
            <v>001.17.04235</v>
          </cell>
          <cell r="B1067" t="str">
            <v>Fornecimento e Instalação de Disjuntor trifásico EL 15A  C da marca Eletromar ou Mesmo Padrão (UL)</v>
          </cell>
          <cell r="C1067" t="str">
            <v>UN</v>
          </cell>
          <cell r="D1067">
            <v>38.156599999999997</v>
          </cell>
        </row>
        <row r="1068">
          <cell r="A1068" t="str">
            <v>001.17.04236</v>
          </cell>
          <cell r="B1068" t="str">
            <v>Fornecimento e Instalação de Disjuntor trifásico EL 20A  C da marca Eletromar ou Mesmo Padrão (UL)</v>
          </cell>
          <cell r="C1068" t="str">
            <v>UN</v>
          </cell>
          <cell r="D1068">
            <v>36.9026</v>
          </cell>
        </row>
        <row r="1069">
          <cell r="A1069" t="str">
            <v>001.17.04237</v>
          </cell>
          <cell r="B1069" t="str">
            <v>Fornecimento e Instalação de Disjuntor trifásico EL 25A  C da marca Eletromar ou Mesmo Padrão (UL)</v>
          </cell>
          <cell r="C1069" t="str">
            <v>UN</v>
          </cell>
          <cell r="D1069">
            <v>37.0396</v>
          </cell>
        </row>
        <row r="1070">
          <cell r="A1070" t="str">
            <v>001.17.04238</v>
          </cell>
          <cell r="B1070" t="str">
            <v>Fornecimento e Instalação de Disjuntor trifásico EL 30A  C da marca Eletromar ou Mesmo Padrão (UL)</v>
          </cell>
          <cell r="C1070" t="str">
            <v>UN</v>
          </cell>
          <cell r="D1070">
            <v>37.459600000000002</v>
          </cell>
        </row>
        <row r="1071">
          <cell r="A1071" t="str">
            <v>001.17.04239</v>
          </cell>
          <cell r="B1071" t="str">
            <v>Fornecimento e Instalação de Disjuntor trifásico EL 35A  C da marca Eletromar ou Mesmo Padrão (UL)</v>
          </cell>
          <cell r="C1071" t="str">
            <v>UN</v>
          </cell>
          <cell r="D1071">
            <v>36.9026</v>
          </cell>
        </row>
        <row r="1072">
          <cell r="A1072" t="str">
            <v>001.17.04240</v>
          </cell>
          <cell r="B1072" t="str">
            <v>Fornecimento e Instalação de Disjuntor trifásico EL 40A  C da marca Eletromar ou Mesmo Padrão (UL)</v>
          </cell>
          <cell r="C1072" t="str">
            <v>UN</v>
          </cell>
          <cell r="D1072">
            <v>38.098599999999998</v>
          </cell>
        </row>
        <row r="1073">
          <cell r="A1073" t="str">
            <v>001.17.04241</v>
          </cell>
          <cell r="B1073" t="str">
            <v>Fornecimento e Instalação de Disjuntor trifásico EL 50A  C da marca Eletromar ou Mesmo Padrão (UL)</v>
          </cell>
          <cell r="C1073" t="str">
            <v>UN</v>
          </cell>
          <cell r="D1073">
            <v>38.818600000000004</v>
          </cell>
        </row>
        <row r="1074">
          <cell r="A1074" t="str">
            <v>001.17.04242</v>
          </cell>
          <cell r="B1074" t="str">
            <v>Fornecimento e Instalação de Disjuntor trifásico EL 60A  C da marca Eletromar ou Mesmo Padrão (UL)</v>
          </cell>
          <cell r="C1074" t="str">
            <v>UN</v>
          </cell>
          <cell r="D1074">
            <v>56.241599999999998</v>
          </cell>
        </row>
        <row r="1075">
          <cell r="A1075" t="str">
            <v>001.17.04243</v>
          </cell>
          <cell r="B1075" t="str">
            <v>Fornecimento e Instalação de Disjuntor trifásico EL 70A  C da marca Eletromar ou Mesmo Padrão (UL)</v>
          </cell>
          <cell r="C1075" t="str">
            <v>UN</v>
          </cell>
          <cell r="D1075">
            <v>56.241599999999998</v>
          </cell>
        </row>
        <row r="1076">
          <cell r="A1076" t="str">
            <v>001.17.04244</v>
          </cell>
          <cell r="B1076" t="str">
            <v>Fornecimento e Instalação de Disjuntor trifásico EL 90A  C da marca Eletromar ou Mesmo Padrão (UL)</v>
          </cell>
          <cell r="C1076" t="str">
            <v>UN</v>
          </cell>
          <cell r="D1076">
            <v>56.241599999999998</v>
          </cell>
        </row>
        <row r="1077">
          <cell r="A1077" t="str">
            <v>001.17.04245</v>
          </cell>
          <cell r="B1077" t="str">
            <v>Fornecimento e Instalação de Disjuntor trifásico EL 100A  C da marca Eletromar ou Mesmo Padrão (UL)</v>
          </cell>
          <cell r="C1077" t="str">
            <v>UN</v>
          </cell>
          <cell r="D1077">
            <v>56.241599999999998</v>
          </cell>
        </row>
        <row r="1078">
          <cell r="A1078" t="str">
            <v>001.17.04246</v>
          </cell>
          <cell r="B1078" t="str">
            <v>Fornecimento e Instalação de Disjuntor trifásico EL 120A  CA da marca Eletromar ou Mesmo Padrão (UL)</v>
          </cell>
          <cell r="C1078" t="str">
            <v>UN</v>
          </cell>
          <cell r="D1078">
            <v>168.3416</v>
          </cell>
        </row>
        <row r="1079">
          <cell r="A1079" t="str">
            <v>001.17.04247</v>
          </cell>
          <cell r="B1079" t="str">
            <v>Fornecimento e Instalação de Disjuntor trifásico EL 125A  CA da marca Eletromar ou Mesmo Padrão (UL)</v>
          </cell>
          <cell r="C1079" t="str">
            <v>UN</v>
          </cell>
          <cell r="D1079">
            <v>166.66159999999999</v>
          </cell>
        </row>
        <row r="1080">
          <cell r="A1080" t="str">
            <v>001.17.04248</v>
          </cell>
          <cell r="B1080" t="str">
            <v>Fornecimento e Instalação de Disjuntor trifásico EL 150A  CA da marca Eletromar ou Mesmo Padrão (UL)</v>
          </cell>
          <cell r="C1080" t="str">
            <v>UN</v>
          </cell>
          <cell r="D1080">
            <v>157.05160000000001</v>
          </cell>
        </row>
        <row r="1081">
          <cell r="A1081" t="str">
            <v>001.17.04249</v>
          </cell>
          <cell r="B1081" t="str">
            <v>Fornecimento e Instalação de Disjuntor trifásico EL 175A  CA da marca Eletromar ou Mesmo Padrão (UL)</v>
          </cell>
          <cell r="C1081" t="str">
            <v>UN</v>
          </cell>
          <cell r="D1081">
            <v>157.05160000000001</v>
          </cell>
        </row>
        <row r="1082">
          <cell r="A1082" t="str">
            <v>001.17.04250</v>
          </cell>
          <cell r="B1082" t="str">
            <v>Fornecimento e Instalação de Disjuntor trifásico EL 200A  CA da marca Eletromar ou Mesmo Padrão (UL)</v>
          </cell>
          <cell r="C1082" t="str">
            <v>UN</v>
          </cell>
          <cell r="D1082">
            <v>157.05160000000001</v>
          </cell>
        </row>
        <row r="1083">
          <cell r="A1083" t="str">
            <v>001.17.04251</v>
          </cell>
          <cell r="B1083" t="str">
            <v>Fornecimento e Instalação de Disjuntor trifásico EL 225A  CA da marca Eletromar ou Mesmo Padrão (UL)</v>
          </cell>
          <cell r="C1083" t="str">
            <v>UN</v>
          </cell>
          <cell r="D1083">
            <v>166.66159999999999</v>
          </cell>
        </row>
        <row r="1084">
          <cell r="A1084" t="str">
            <v>001.17.04252</v>
          </cell>
          <cell r="B1084" t="str">
            <v>Fornecimento e Instalação de Disjuntor trifásico EL 250A  CA da marca Eletromar ou Mesmo Padrão (UL)</v>
          </cell>
          <cell r="C1084" t="str">
            <v>UN</v>
          </cell>
          <cell r="D1084">
            <v>435.9076</v>
          </cell>
        </row>
        <row r="1085">
          <cell r="A1085" t="str">
            <v>001.17.04253</v>
          </cell>
          <cell r="B1085" t="str">
            <v>Fornecimento e Instalação de Disjuntor trifásico EL 300A  KI da marca Eletromar ou Mesmo Padrão (UL)</v>
          </cell>
          <cell r="C1085" t="str">
            <v>UN</v>
          </cell>
          <cell r="D1085">
            <v>1739.0686000000001</v>
          </cell>
        </row>
        <row r="1086">
          <cell r="A1086" t="str">
            <v>001.17.04254</v>
          </cell>
          <cell r="B1086" t="str">
            <v>Fornecimento e Instalação de Disjuntor trifásico EL 350A  KI da marca Eletromar ou Mesmo Padrão (UL)</v>
          </cell>
          <cell r="C1086" t="str">
            <v>UN</v>
          </cell>
          <cell r="D1086">
            <v>1739.0686000000001</v>
          </cell>
        </row>
        <row r="1087">
          <cell r="A1087" t="str">
            <v>001.17.04255</v>
          </cell>
          <cell r="B1087" t="str">
            <v>Fornecimento e Instalação de Disjuntor trifásico EL 400A  KI da marca Eletromar ou Mesmo Padrão (UL)</v>
          </cell>
          <cell r="C1087" t="str">
            <v>UN</v>
          </cell>
          <cell r="D1087">
            <v>1657.1786</v>
          </cell>
        </row>
        <row r="1088">
          <cell r="A1088" t="str">
            <v>001.17.04256</v>
          </cell>
          <cell r="B1088" t="str">
            <v>Fornecimento e Instalação de Disjuntor trifásico EL 500A  LI da marca Eletromar ou Mesmo Padrão (UL)</v>
          </cell>
          <cell r="C1088" t="str">
            <v>UN</v>
          </cell>
          <cell r="D1088">
            <v>2994.7356</v>
          </cell>
        </row>
        <row r="1089">
          <cell r="A1089" t="str">
            <v>001.17.04257</v>
          </cell>
          <cell r="B1089" t="str">
            <v>Fornecimento e Instalação de Disjuntor trifásico EL 600A  LI da marca Eletromar ou Mesmo Padrão (UL)</v>
          </cell>
          <cell r="C1089" t="str">
            <v>UN</v>
          </cell>
          <cell r="D1089">
            <v>2994.7356</v>
          </cell>
        </row>
        <row r="1090">
          <cell r="A1090" t="str">
            <v>001.17.04258</v>
          </cell>
          <cell r="B1090" t="str">
            <v>Fornecimento e Instalação de Disjuntor trifásico EL 630A  LI da marca Eletromar ou Mesmo Padrão (UL)</v>
          </cell>
          <cell r="C1090" t="str">
            <v>UN</v>
          </cell>
          <cell r="D1090">
            <v>2994.7356</v>
          </cell>
        </row>
        <row r="1091">
          <cell r="A1091" t="str">
            <v>001.17.04259</v>
          </cell>
          <cell r="B1091" t="str">
            <v>Fornecimento e Instalação de Disjuntor trifásico EL 700A  LI da marca Eletromar ou Mesmo Padrão (UL)</v>
          </cell>
          <cell r="C1091" t="str">
            <v>UN</v>
          </cell>
          <cell r="D1091">
            <v>5358.4516000000003</v>
          </cell>
        </row>
        <row r="1092">
          <cell r="A1092" t="str">
            <v>001.17.04260</v>
          </cell>
          <cell r="B1092" t="str">
            <v>Fornecimento e Instalação de Disjuntor trifásico EL 800A  LI da marca Eletromar ou Mesmo Padrão (UL)</v>
          </cell>
          <cell r="C1092" t="str">
            <v>UN</v>
          </cell>
          <cell r="D1092">
            <v>5358.4516000000003</v>
          </cell>
        </row>
        <row r="1093">
          <cell r="A1093" t="str">
            <v>001.17.04261</v>
          </cell>
          <cell r="B1093" t="str">
            <v>Fornecimento e Instalação de Disjuntor mini monopolar 6A B da marca Siemens ou Mesmo Padrão (DIN)</v>
          </cell>
          <cell r="C1093" t="str">
            <v>UN</v>
          </cell>
          <cell r="D1093">
            <v>24.9558</v>
          </cell>
        </row>
        <row r="1094">
          <cell r="A1094" t="str">
            <v>001.17.04263</v>
          </cell>
          <cell r="B1094" t="str">
            <v>Fornecimento e Instalação de Disjuntor mini monopolar 25A B da marca Siemens ou Mesmo Padrão (DIN)</v>
          </cell>
          <cell r="C1094" t="str">
            <v>UN</v>
          </cell>
          <cell r="D1094">
            <v>8.4428000000000001</v>
          </cell>
        </row>
        <row r="1095">
          <cell r="A1095" t="str">
            <v>001.17.04265</v>
          </cell>
          <cell r="B1095" t="str">
            <v>Fornecimento e Instalação de Disjuntor mini monopolar 32A B da marca Siemens ou Mesmo Padrão (DIN)</v>
          </cell>
          <cell r="C1095" t="str">
            <v>UN</v>
          </cell>
          <cell r="D1095">
            <v>8.5578000000000003</v>
          </cell>
        </row>
        <row r="1096">
          <cell r="A1096" t="str">
            <v>001.17.04267</v>
          </cell>
          <cell r="B1096" t="str">
            <v>Fornecimento e Instalação de Disjuntor mini bipolar 6A C da marca Siemens ou Mesmo Padrão (DIN)</v>
          </cell>
          <cell r="C1096" t="str">
            <v>UN</v>
          </cell>
          <cell r="D1096">
            <v>97.156800000000004</v>
          </cell>
        </row>
        <row r="1097">
          <cell r="A1097" t="str">
            <v>001.17.04269</v>
          </cell>
          <cell r="B1097" t="str">
            <v>Fornecimento e Instalação de Disjuntor mini bipolar 10A C da marca Siemens ou Mesmo Padrão (DIN)</v>
          </cell>
          <cell r="C1097" t="str">
            <v>UN</v>
          </cell>
          <cell r="D1097">
            <v>54.020800000000001</v>
          </cell>
        </row>
        <row r="1098">
          <cell r="A1098" t="str">
            <v>001.17.04271</v>
          </cell>
          <cell r="B1098" t="str">
            <v>Fornecimento e Instalação de Disjuntor mini bipolar 16A C da marca Siemens ou Mesmo Padrão (DIN)</v>
          </cell>
          <cell r="C1098" t="str">
            <v>UN</v>
          </cell>
          <cell r="D1098">
            <v>53.877800000000001</v>
          </cell>
        </row>
        <row r="1099">
          <cell r="A1099" t="str">
            <v>001.17.04273</v>
          </cell>
          <cell r="B1099" t="str">
            <v>Fornecimento e Instalação de Disjuntor mini bipolar 20A C da marca Siemens ou Mesmo Padrão (DIN)</v>
          </cell>
          <cell r="C1099" t="str">
            <v>UN</v>
          </cell>
          <cell r="D1099">
            <v>54.020800000000001</v>
          </cell>
        </row>
        <row r="1100">
          <cell r="A1100" t="str">
            <v>001.17.04275</v>
          </cell>
          <cell r="B1100" t="str">
            <v>Fornecimento e Instalação de Disjuntor mini bipolar 32A C da marca Siemens ou Mesmo Padrão (DIN)</v>
          </cell>
          <cell r="C1100" t="str">
            <v>UN</v>
          </cell>
          <cell r="D1100">
            <v>54.020800000000001</v>
          </cell>
        </row>
        <row r="1101">
          <cell r="A1101" t="str">
            <v>001.17.04277</v>
          </cell>
          <cell r="B1101" t="str">
            <v>Fornecimento e Instalação de Disjuntor mini bipolar 63A C da marca Siemens ou Mesmo Padrão (DIN)</v>
          </cell>
          <cell r="C1101" t="str">
            <v>UN</v>
          </cell>
          <cell r="D1101">
            <v>75.750799999999998</v>
          </cell>
        </row>
        <row r="1102">
          <cell r="A1102" t="str">
            <v>001.17.04279</v>
          </cell>
          <cell r="B1102" t="str">
            <v>Fornecimento e Instalação de Disjuntor mini bipolar 80A C da marca Siemens ou Mesmo Padrão (DIN)</v>
          </cell>
          <cell r="C1102" t="str">
            <v>UN</v>
          </cell>
          <cell r="D1102">
            <v>75.750799999999998</v>
          </cell>
        </row>
        <row r="1103">
          <cell r="A1103" t="str">
            <v>001.17.04281</v>
          </cell>
          <cell r="B1103" t="str">
            <v>Fornecimento e Instalação de Disjuntor mini bipolar 2A C da marca Siemens ou Mesmo Padrão (DIN)</v>
          </cell>
          <cell r="C1103" t="str">
            <v>UN</v>
          </cell>
          <cell r="D1103">
            <v>97.156800000000004</v>
          </cell>
        </row>
        <row r="1104">
          <cell r="A1104" t="str">
            <v>001.17.04283</v>
          </cell>
          <cell r="B1104" t="str">
            <v>Fornecimento e Instalação de Disjuntor mini tripolar G 13A C da marca Siemens ou Mesmo Padrão (DIN)</v>
          </cell>
          <cell r="C1104" t="str">
            <v>UN</v>
          </cell>
          <cell r="D1104">
            <v>60.380600000000001</v>
          </cell>
        </row>
        <row r="1105">
          <cell r="A1105" t="str">
            <v>001.17.04285</v>
          </cell>
          <cell r="B1105" t="str">
            <v>Fornecimento e Instalação de Disjuntor mini tripolar G 25A C da marca Siemens ou Mesmo Padrão (DIN)</v>
          </cell>
          <cell r="C1105" t="str">
            <v>UN</v>
          </cell>
          <cell r="D1105">
            <v>60.380600000000001</v>
          </cell>
        </row>
        <row r="1106">
          <cell r="A1106" t="str">
            <v>001.17.04287</v>
          </cell>
          <cell r="B1106" t="str">
            <v>Fornecimento e Instalação de Disjuntor mini tripolar G 32A C da marca Siemens ou Mesmo Padrão (DIN)</v>
          </cell>
          <cell r="C1106" t="str">
            <v>UN</v>
          </cell>
          <cell r="D1106">
            <v>60.380600000000001</v>
          </cell>
        </row>
        <row r="1107">
          <cell r="A1107" t="str">
            <v>001.17.04289</v>
          </cell>
          <cell r="B1107" t="str">
            <v>Fornecimento e Instalação de Disjuntor mini tripolar G 40A C da marca Siemens ou Mesmo Padrão (DIN)</v>
          </cell>
          <cell r="C1107" t="str">
            <v>UN</v>
          </cell>
          <cell r="D1107">
            <v>60.380600000000001</v>
          </cell>
        </row>
        <row r="1108">
          <cell r="A1108" t="str">
            <v>001.17.04291</v>
          </cell>
          <cell r="B1108" t="str">
            <v>Fornecimento e Instalação de Disjuntor mini tripolar G 70A C da marca Siemens ou Mesmo Padrão (DIN)</v>
          </cell>
          <cell r="C1108" t="str">
            <v>UN</v>
          </cell>
          <cell r="D1108">
            <v>86.239599999999996</v>
          </cell>
        </row>
        <row r="1109">
          <cell r="A1109" t="str">
            <v>001.17.04293</v>
          </cell>
          <cell r="B1109" t="str">
            <v>Fornecimento e Instalação de Disjuntor mini tripolar G 80A C da marca Siemens ou Mesmo Padrão (DIN)</v>
          </cell>
          <cell r="C1109" t="str">
            <v>UN</v>
          </cell>
          <cell r="D1109">
            <v>86.239599999999996</v>
          </cell>
        </row>
        <row r="1110">
          <cell r="A1110" t="str">
            <v>001.17.04300</v>
          </cell>
          <cell r="B1110" t="str">
            <v>Fornecimento e Instalação de Interruptor Simples de embutir 1 tecla 10 A - 250V com espelho para caixa 4x2"""""""", Linha Popular</v>
          </cell>
          <cell r="C1110" t="str">
            <v>CJ</v>
          </cell>
          <cell r="D1110">
            <v>4.8750999999999998</v>
          </cell>
        </row>
        <row r="1111">
          <cell r="A1111" t="str">
            <v>001.17.04302</v>
          </cell>
          <cell r="B1111" t="str">
            <v>Fornecimento e Instalação de Interruptor Simples de Embutir 2 teclas 10 A - 250V com espelho para caixa 4x2"""""""", Linha Popular</v>
          </cell>
          <cell r="C1111" t="str">
            <v>CJ</v>
          </cell>
          <cell r="D1111">
            <v>7.0251000000000001</v>
          </cell>
        </row>
        <row r="1112">
          <cell r="A1112" t="str">
            <v>001.17.04304</v>
          </cell>
          <cell r="B1112" t="str">
            <v>Fornecimento e Instalação de Interruptor Simples de Embutir 3 teclas 10 A - 250V com espelho para caixa 4x2"""""""", Linha Popular</v>
          </cell>
          <cell r="C1112" t="str">
            <v>CJ</v>
          </cell>
          <cell r="D1112">
            <v>9.1651000000000007</v>
          </cell>
        </row>
        <row r="1113">
          <cell r="A1113" t="str">
            <v>001.17.04310</v>
          </cell>
          <cell r="B1113" t="str">
            <v>Fornecimento e Instalação de Interruptor Paralelo de Embutir 1 tecla 10 A - 250V com espelho para caixa 4x2"""""""", Linha Popular</v>
          </cell>
          <cell r="C1113" t="str">
            <v>CJ</v>
          </cell>
          <cell r="D1113">
            <v>5.6051000000000002</v>
          </cell>
        </row>
        <row r="1114">
          <cell r="A1114" t="str">
            <v>001.17.04312</v>
          </cell>
          <cell r="B1114" t="str">
            <v>Fornecimento e Instalação de Interruptor Paralelo de Embutir 2 teclas 10 A - 250V com espelho para caixa 4x2"""""""", Linha Popular</v>
          </cell>
          <cell r="C1114" t="str">
            <v>CJ</v>
          </cell>
          <cell r="D1114">
            <v>8.4750999999999994</v>
          </cell>
        </row>
        <row r="1115">
          <cell r="A1115" t="str">
            <v>001.17.04314</v>
          </cell>
          <cell r="B1115" t="str">
            <v>Fornecimento e Instalação de Interruptor Paralelo 3 teclas de Embutir 10 A - 250V com espelho para caixa 4x2"""""""", Linha Popular</v>
          </cell>
          <cell r="C1115" t="str">
            <v>CJ</v>
          </cell>
          <cell r="D1115">
            <v>11.805099999999999</v>
          </cell>
        </row>
        <row r="1116">
          <cell r="A1116" t="str">
            <v>001.17.04316</v>
          </cell>
          <cell r="B1116" t="str">
            <v>Fornecimento e Instalação de Conjunto de Interruptor Simples e Tomada 2P universal de Embutir 10 A - 250V com espelho para caixa 4x2"""""""", Linha Popular</v>
          </cell>
          <cell r="C1116" t="str">
            <v>CJ</v>
          </cell>
          <cell r="D1116">
            <v>7.2651000000000003</v>
          </cell>
        </row>
        <row r="1117">
          <cell r="A1117" t="str">
            <v>001.17.04320</v>
          </cell>
          <cell r="B1117" t="str">
            <v>Fornecimento e Instalação de Conjunto de Interruptor Paralelo e Tomada 2P universal de Embutir 10 A - 250V com espelho para caixa 4x2"""""""", Linha Popular</v>
          </cell>
          <cell r="C1117" t="str">
            <v>CJ</v>
          </cell>
          <cell r="D1117">
            <v>8.0650999999999993</v>
          </cell>
        </row>
        <row r="1118">
          <cell r="A1118" t="str">
            <v>001.17.04324</v>
          </cell>
          <cell r="B1118" t="str">
            <v>Fornecimento e Instalação de Interruptor Bipolar de Embutir 25 A - 250V com espelho para caixa 4x2"""""""", Linha Popular</v>
          </cell>
          <cell r="C1118" t="str">
            <v>CJ</v>
          </cell>
          <cell r="D1118">
            <v>35.7851</v>
          </cell>
        </row>
        <row r="1119">
          <cell r="A1119" t="str">
            <v>001.17.04326</v>
          </cell>
          <cell r="B1119" t="str">
            <v>Fornecimento e Instalação de Tomada  2P universal de Embutir 10 A - 250V com espelho para caixa 4x2"""""""", Linha Popular</v>
          </cell>
          <cell r="C1119" t="str">
            <v>CJ</v>
          </cell>
          <cell r="D1119">
            <v>4.8750999999999998</v>
          </cell>
        </row>
        <row r="1120">
          <cell r="A1120" t="str">
            <v>001.17.04328</v>
          </cell>
          <cell r="B1120" t="str">
            <v>Fornecimento e Instalação de Tomada  2P+T universal de Embutir 10 A - 250V com espelho para caixa 4x2"""""""", Linha Popular</v>
          </cell>
          <cell r="C1120" t="str">
            <v>CJ</v>
          </cell>
          <cell r="D1120">
            <v>6.4250999999999996</v>
          </cell>
        </row>
        <row r="1121">
          <cell r="A1121" t="str">
            <v>001.17.04330</v>
          </cell>
          <cell r="B1121" t="str">
            <v>Fornecimento e Instalação de Tomada  2P+T universal de Embutir 15 A - 250V para informática com espelho para caixa 4x2"""""""", Linha Popular</v>
          </cell>
          <cell r="C1121" t="str">
            <v>CJ</v>
          </cell>
          <cell r="D1121">
            <v>6.4250999999999996</v>
          </cell>
        </row>
        <row r="1122">
          <cell r="A1122" t="str">
            <v>001.17.04332</v>
          </cell>
          <cell r="B1122" t="str">
            <v>Fornecimento e Instalação de Tomada 3P de Embutir 20 A - 250V para Ar Condicionado, Linha Popular</v>
          </cell>
          <cell r="C1122" t="str">
            <v>CJ</v>
          </cell>
          <cell r="D1122">
            <v>6.5050999999999997</v>
          </cell>
        </row>
        <row r="1123">
          <cell r="A1123" t="str">
            <v>001.17.04338</v>
          </cell>
          <cell r="B1123" t="str">
            <v>Fornecimento e Instalação de Tomada  2P+T universal 15 A - 250V para informática de Embutir no piso com espelho para latão em caixa 4x2"""""""", Linha Popular</v>
          </cell>
          <cell r="C1123" t="str">
            <v>CJ</v>
          </cell>
          <cell r="D1123">
            <v>17.275099999999998</v>
          </cell>
        </row>
        <row r="1124">
          <cell r="A1124" t="str">
            <v>001.17.04346</v>
          </cell>
          <cell r="B1124" t="str">
            <v>Interruptor Simples de embutir 1 tecla 10 A - 250V com espelho para caixa 4x2"""""""", Linha Pratis ou Mesmo Padrão</v>
          </cell>
          <cell r="C1124" t="str">
            <v>CJ</v>
          </cell>
          <cell r="D1124">
            <v>5.6951000000000001</v>
          </cell>
        </row>
        <row r="1125">
          <cell r="A1125" t="str">
            <v>001.17.04440</v>
          </cell>
          <cell r="B1125" t="str">
            <v>Fornecimento e instalação de conjunto arstrop com tomada bipolar mais polo terra e disjuntor termomagnético Bipolar de 30A/250v para embutir UL, em caixa metálica de 4"""" x 4"""" x 2""""</v>
          </cell>
          <cell r="C1125" t="str">
            <v>CJ</v>
          </cell>
          <cell r="D1125">
            <v>66.710400000000007</v>
          </cell>
        </row>
        <row r="1126">
          <cell r="A1126" t="str">
            <v>001.17.04480</v>
          </cell>
          <cell r="B1126" t="str">
            <v>Fornecimento e instalação de conjunto arstop para computador com disjuntor bipolar de 10A/250v e tomada 2P+T em caixa de 10 x 10 x 5 cm, cor marfim</v>
          </cell>
          <cell r="C1126" t="str">
            <v>CJ</v>
          </cell>
          <cell r="D1126">
            <v>36.090400000000002</v>
          </cell>
        </row>
        <row r="1127">
          <cell r="A1127" t="str">
            <v>001.17.05440</v>
          </cell>
          <cell r="B1127" t="str">
            <v>Fornecimento e instalação de campainha de timbre tipo residencial 50/60hz para embutir com caixa metálica 4""""""""x2""""""""</v>
          </cell>
          <cell r="C1127" t="str">
            <v>CJ</v>
          </cell>
          <cell r="D1127">
            <v>17.657599999999999</v>
          </cell>
        </row>
        <row r="1128">
          <cell r="A1128" t="str">
            <v>001.17.05460</v>
          </cell>
          <cell r="B1128" t="str">
            <v>Fornecimento e instalação de campainha de timbre tipo residencial 50/60hz para embutir sem caixa metálica 4""""""""x2""""""""</v>
          </cell>
          <cell r="C1128" t="str">
            <v>UN</v>
          </cell>
          <cell r="D1128">
            <v>15.4504</v>
          </cell>
        </row>
        <row r="1129">
          <cell r="A1129" t="str">
            <v>001.17.05480</v>
          </cell>
          <cell r="B1129" t="str">
            <v>Fornecimento e instalação de campainha de alta potência 50/60hz 110 v com timbre de diâm. 150.00mm 100db</v>
          </cell>
          <cell r="C1129" t="str">
            <v>UN</v>
          </cell>
          <cell r="D1129">
            <v>160.1044</v>
          </cell>
        </row>
        <row r="1130">
          <cell r="A1130" t="str">
            <v>001.17.05500</v>
          </cell>
          <cell r="B1130" t="str">
            <v>Fornecimento e instalação de campainha de alta potência 50/60hz 110 v com timbre de diâm. 250.00mm 104db</v>
          </cell>
          <cell r="C1130" t="str">
            <v>UN</v>
          </cell>
          <cell r="D1130">
            <v>217.1044</v>
          </cell>
        </row>
        <row r="1131">
          <cell r="A1131" t="str">
            <v>001.17.05520</v>
          </cell>
          <cell r="B1131" t="str">
            <v>Fornecimento e instalação de ventilador de teto c/rot em sentido dir/inverso c/4 pas de Madeira 60hz 110v c/ interuptor tipo reostado p/2 setores e com capacitor</v>
          </cell>
          <cell r="C1131" t="str">
            <v>CJ</v>
          </cell>
          <cell r="D1131">
            <v>136.4348</v>
          </cell>
        </row>
        <row r="1132">
          <cell r="A1132" t="str">
            <v>001.17.05602</v>
          </cell>
          <cell r="B1132" t="str">
            <v>Fornecimento e instalação de luminária tipo calha industrial e comercial com lâmpada fluorescente 2 x 20w, reator alto fator de potência partida rápida e acessórios</v>
          </cell>
          <cell r="C1132" t="str">
            <v>CJ</v>
          </cell>
          <cell r="D1132">
            <v>49.6113</v>
          </cell>
        </row>
        <row r="1133">
          <cell r="A1133" t="str">
            <v>001.17.05604</v>
          </cell>
          <cell r="B1133" t="str">
            <v>Fornecimento e instalação de luminária tipo calha industrial e comercial com lâmpada fluorescente 2 x 40w, reator alto fator de potência partida rápida e acessórios</v>
          </cell>
          <cell r="C1133" t="str">
            <v>CJ</v>
          </cell>
          <cell r="D1133">
            <v>54.011299999999999</v>
          </cell>
        </row>
        <row r="1134">
          <cell r="A1134" t="str">
            <v>001.17.05606</v>
          </cell>
          <cell r="B1134" t="str">
            <v>Fornecimento e instalação de luminária tipo arandela em ferro pintado para uso externo com lâmapada incandescente 1x60w/127v (Tipo Tartaruga)</v>
          </cell>
          <cell r="C1134" t="str">
            <v>CJ</v>
          </cell>
          <cell r="D1134">
            <v>21.4391</v>
          </cell>
        </row>
        <row r="1135">
          <cell r="A1135" t="str">
            <v>001.17.05608</v>
          </cell>
          <cell r="B1135" t="str">
            <v>Fornecimento e instalação de luminária bloco autônomo de iluminação de emergência com 2 projetores</v>
          </cell>
          <cell r="C1135" t="str">
            <v>UN</v>
          </cell>
          <cell r="D1135">
            <v>153.58699999999999</v>
          </cell>
        </row>
        <row r="1136">
          <cell r="A1136" t="str">
            <v>001.17.05620</v>
          </cell>
          <cell r="B1136" t="str">
            <v>Fornecimento e instalação de chuveiro elétrico Maxi-Banho 2500w-110/220v</v>
          </cell>
          <cell r="C1136" t="str">
            <v>CJ</v>
          </cell>
          <cell r="D1136">
            <v>32.261800000000001</v>
          </cell>
        </row>
        <row r="1137">
          <cell r="A1137" t="str">
            <v>001.17.05660</v>
          </cell>
          <cell r="B1137" t="str">
            <v>Fornecimento e instalação de baquelite s/ chave p/ lâmpada incandescente</v>
          </cell>
          <cell r="C1137" t="str">
            <v>UN</v>
          </cell>
          <cell r="D1137">
            <v>1.9875</v>
          </cell>
        </row>
        <row r="1138">
          <cell r="A1138" t="str">
            <v>001.17.05680</v>
          </cell>
          <cell r="B1138" t="str">
            <v>Fornecimento e instalação de baquelite c/ chave p/ lâmpada incandescente</v>
          </cell>
          <cell r="C1138" t="str">
            <v>UN</v>
          </cell>
          <cell r="D1138">
            <v>2.9375</v>
          </cell>
        </row>
        <row r="1139">
          <cell r="A1139" t="str">
            <v>001.17.05700</v>
          </cell>
          <cell r="B1139" t="str">
            <v>Fornecimento e instalação de soquete p/ lâmpada fluorescente</v>
          </cell>
          <cell r="C1139" t="str">
            <v>UN</v>
          </cell>
          <cell r="D1139">
            <v>1.1301000000000001</v>
          </cell>
        </row>
        <row r="1140">
          <cell r="A1140" t="str">
            <v>001.17.05740</v>
          </cell>
          <cell r="B1140" t="str">
            <v>Fornecimento e instalação de Soquete De Porcelana P/ Lâmpada Comum  E 27</v>
          </cell>
          <cell r="C1140" t="str">
            <v>UN</v>
          </cell>
          <cell r="D1140">
            <v>3.3273999999999999</v>
          </cell>
        </row>
        <row r="1141">
          <cell r="A1141" t="str">
            <v>001.17.05760</v>
          </cell>
          <cell r="B1141" t="str">
            <v>Fornecimento e instalação de Soquete De Porcelana P/ Lâmpada Comum  E 40</v>
          </cell>
          <cell r="C1141" t="str">
            <v>UN</v>
          </cell>
          <cell r="D1141">
            <v>7.5263</v>
          </cell>
        </row>
        <row r="1142">
          <cell r="A1142" t="str">
            <v>001.17.05780</v>
          </cell>
          <cell r="B1142" t="str">
            <v>Fornecimento e instalação de lâmpada vapor de sódio 250w</v>
          </cell>
          <cell r="C1142" t="str">
            <v>UN</v>
          </cell>
          <cell r="D1142">
            <v>32.656300000000002</v>
          </cell>
        </row>
        <row r="1143">
          <cell r="A1143" t="str">
            <v>001.17.05800</v>
          </cell>
          <cell r="B1143" t="str">
            <v>Fornecimento e instalação de lâmpada fluorescente pl com reator - 25w/127v</v>
          </cell>
          <cell r="C1143" t="str">
            <v>UN</v>
          </cell>
          <cell r="D1143">
            <v>13.1663</v>
          </cell>
        </row>
        <row r="1144">
          <cell r="A1144" t="str">
            <v>001.17.05820</v>
          </cell>
          <cell r="B1144" t="str">
            <v>Fornecimento e instalação de lâmpada mista 160w/220v</v>
          </cell>
          <cell r="C1144" t="str">
            <v>UN</v>
          </cell>
          <cell r="D1144">
            <v>9.1163000000000007</v>
          </cell>
        </row>
        <row r="1145">
          <cell r="A1145" t="str">
            <v>001.17.05840</v>
          </cell>
          <cell r="B1145" t="str">
            <v>Fornecimento e instalação de lâmpada mista 250w/220v</v>
          </cell>
          <cell r="C1145" t="str">
            <v>UN</v>
          </cell>
          <cell r="D1145">
            <v>12.6563</v>
          </cell>
        </row>
        <row r="1146">
          <cell r="A1146" t="str">
            <v>001.17.05860</v>
          </cell>
          <cell r="B1146" t="str">
            <v>Fornecimento e instalação de lâmpada mista 500w/220v</v>
          </cell>
          <cell r="C1146" t="str">
            <v>UN</v>
          </cell>
          <cell r="D1146">
            <v>28.0063</v>
          </cell>
        </row>
        <row r="1147">
          <cell r="A1147" t="str">
            <v>001.17.05880</v>
          </cell>
          <cell r="B1147" t="str">
            <v>Fornecimento e instalação de lâmpada hospitalar p/ sala cirurgica """"""""seyalitica"""""""" 250w/220v</v>
          </cell>
          <cell r="C1147" t="str">
            <v>UN</v>
          </cell>
          <cell r="D1147">
            <v>83.666300000000007</v>
          </cell>
        </row>
        <row r="1148">
          <cell r="A1148" t="str">
            <v>001.17.05900</v>
          </cell>
          <cell r="B1148" t="str">
            <v>Fornecimento e instalação de lâmpada a vapor de mercúrio de alta pressão 400 w</v>
          </cell>
          <cell r="C1148" t="str">
            <v>UN</v>
          </cell>
          <cell r="D1148">
            <v>30.656300000000002</v>
          </cell>
        </row>
        <row r="1149">
          <cell r="A1149" t="str">
            <v>001.17.05920</v>
          </cell>
          <cell r="B1149" t="str">
            <v>Fornecimento e instalação de lâmpada incandescente 60 w</v>
          </cell>
          <cell r="C1149" t="str">
            <v>UN</v>
          </cell>
          <cell r="D1149">
            <v>1.5063</v>
          </cell>
        </row>
        <row r="1150">
          <cell r="A1150" t="str">
            <v>001.17.05940</v>
          </cell>
          <cell r="B1150" t="str">
            <v>Fornecimento e instalação de lâmpada incandescente 100 w</v>
          </cell>
          <cell r="C1150" t="str">
            <v>UN</v>
          </cell>
          <cell r="D1150">
            <v>1.8463000000000001</v>
          </cell>
        </row>
        <row r="1151">
          <cell r="A1151" t="str">
            <v>001.17.05960</v>
          </cell>
          <cell r="B1151" t="str">
            <v>Fornecimento e instalação de lâmpada incandescente 150 w</v>
          </cell>
          <cell r="C1151" t="str">
            <v>UN</v>
          </cell>
          <cell r="D1151">
            <v>2.3963000000000001</v>
          </cell>
        </row>
        <row r="1152">
          <cell r="A1152" t="str">
            <v>001.17.05980</v>
          </cell>
          <cell r="B1152" t="str">
            <v>Fornecimento e instalação de lâmpada incandescente 200 w</v>
          </cell>
          <cell r="C1152" t="str">
            <v>UN</v>
          </cell>
          <cell r="D1152">
            <v>2.8763000000000001</v>
          </cell>
        </row>
        <row r="1153">
          <cell r="A1153" t="str">
            <v>001.17.06000</v>
          </cell>
          <cell r="B1153" t="str">
            <v>Fornecimento e instalação de lâmpada incandescente 20 w</v>
          </cell>
          <cell r="C1153" t="str">
            <v>UN</v>
          </cell>
          <cell r="D1153">
            <v>3.6362999999999999</v>
          </cell>
        </row>
        <row r="1154">
          <cell r="A1154" t="str">
            <v>001.17.06020</v>
          </cell>
          <cell r="B1154" t="str">
            <v>Fornecimento e instalação de lâmpada incandescente 40 w</v>
          </cell>
          <cell r="C1154" t="str">
            <v>UN</v>
          </cell>
          <cell r="D1154">
            <v>3.6362999999999999</v>
          </cell>
        </row>
        <row r="1155">
          <cell r="A1155" t="str">
            <v>001.17.06080</v>
          </cell>
          <cell r="B1155" t="str">
            <v>Fornecimento e instalação de reator convencional 20w</v>
          </cell>
          <cell r="C1155" t="str">
            <v>UN</v>
          </cell>
          <cell r="D1155">
            <v>7.4062999999999999</v>
          </cell>
        </row>
        <row r="1156">
          <cell r="A1156" t="str">
            <v>001.17.06100</v>
          </cell>
          <cell r="B1156" t="str">
            <v>Fornecimento e instalação de reator convencional 40w</v>
          </cell>
          <cell r="C1156" t="str">
            <v>UN</v>
          </cell>
          <cell r="D1156">
            <v>13.5863</v>
          </cell>
        </row>
        <row r="1157">
          <cell r="A1157" t="str">
            <v>001.17.06160</v>
          </cell>
          <cell r="B1157" t="str">
            <v>Fornecimento e instalação de reator rvm para lampada vapor de mercurio 250 w</v>
          </cell>
          <cell r="C1157" t="str">
            <v>UN</v>
          </cell>
          <cell r="D1157">
            <v>45.296300000000002</v>
          </cell>
        </row>
        <row r="1158">
          <cell r="A1158" t="str">
            <v>001.17.06180</v>
          </cell>
          <cell r="B1158" t="str">
            <v>Fornecimento e instalação de reator rvm 400b26 da philips</v>
          </cell>
          <cell r="C1158" t="str">
            <v>UN</v>
          </cell>
          <cell r="D1158">
            <v>51.346299999999999</v>
          </cell>
        </row>
        <row r="1159">
          <cell r="A1159" t="str">
            <v>001.17.06200</v>
          </cell>
          <cell r="B1159" t="str">
            <v>Fornecimento e instalação de reator simples partida rápida 20w/110v</v>
          </cell>
          <cell r="C1159" t="str">
            <v>UN</v>
          </cell>
          <cell r="D1159">
            <v>17.684799999999999</v>
          </cell>
        </row>
        <row r="1160">
          <cell r="A1160" t="str">
            <v>001.17.06220</v>
          </cell>
          <cell r="B1160" t="str">
            <v>Fornecimento e instalação de reator simples partida rápida 40w/110v</v>
          </cell>
          <cell r="C1160" t="str">
            <v>UN</v>
          </cell>
          <cell r="D1160">
            <v>17.406300000000002</v>
          </cell>
        </row>
        <row r="1161">
          <cell r="A1161" t="str">
            <v>001.17.06240</v>
          </cell>
          <cell r="B1161" t="str">
            <v>Fornecimento e instalação de reator duplo partida rápida 20w/110v</v>
          </cell>
          <cell r="C1161" t="str">
            <v>UN</v>
          </cell>
          <cell r="D1161">
            <v>27.0139</v>
          </cell>
        </row>
        <row r="1162">
          <cell r="A1162" t="str">
            <v>001.17.06260</v>
          </cell>
          <cell r="B1162" t="str">
            <v>Fornecimento e instalação de reator duplo partida rápida 40w/110v para lampada fluorescente</v>
          </cell>
          <cell r="C1162" t="str">
            <v>UN</v>
          </cell>
          <cell r="D1162">
            <v>28.343900000000001</v>
          </cell>
        </row>
        <row r="1163">
          <cell r="A1163" t="str">
            <v>001.17.06280</v>
          </cell>
          <cell r="B1163" t="str">
            <v>Fornecimento e instalação de reator simples partida rápida 20w/220v</v>
          </cell>
          <cell r="C1163" t="str">
            <v>UN</v>
          </cell>
          <cell r="D1163">
            <v>16.8063</v>
          </cell>
        </row>
        <row r="1164">
          <cell r="A1164" t="str">
            <v>001.17.06300</v>
          </cell>
          <cell r="B1164" t="str">
            <v>Fornecimento e instalaçao de reator simples partida rápida 40w/220v</v>
          </cell>
          <cell r="C1164" t="str">
            <v>UN</v>
          </cell>
          <cell r="D1164">
            <v>17.096299999999999</v>
          </cell>
        </row>
        <row r="1165">
          <cell r="A1165" t="str">
            <v>001.17.06320</v>
          </cell>
          <cell r="B1165" t="str">
            <v>Fornecimento e instalação de reator duplo partida rápida 20w/220v</v>
          </cell>
          <cell r="C1165" t="str">
            <v>UN</v>
          </cell>
          <cell r="D1165">
            <v>27.9239</v>
          </cell>
        </row>
        <row r="1166">
          <cell r="A1166" t="str">
            <v>001.17.06340</v>
          </cell>
          <cell r="B1166" t="str">
            <v>Fornecimento e instalação de reator duplo partida rápida 40w/220v</v>
          </cell>
          <cell r="C1166" t="str">
            <v>UN</v>
          </cell>
          <cell r="D1166">
            <v>27.9239</v>
          </cell>
        </row>
        <row r="1167">
          <cell r="A1167" t="str">
            <v>001.17.06350</v>
          </cell>
          <cell r="B1167" t="str">
            <v>Fornecimento e instalação de  rolo de fita isolante plástica, de 20.00 m</v>
          </cell>
          <cell r="C1167" t="str">
            <v>UN</v>
          </cell>
          <cell r="D1167">
            <v>12.693300000000001</v>
          </cell>
        </row>
        <row r="1168">
          <cell r="A1168" t="str">
            <v>001.17.06355</v>
          </cell>
          <cell r="B1168" t="str">
            <v>Fornecimento e instalação de  rolo de fita isolante plástica, de 10.00 m</v>
          </cell>
          <cell r="C1168" t="str">
            <v>UN</v>
          </cell>
          <cell r="D1168">
            <v>12.1243</v>
          </cell>
        </row>
        <row r="1169">
          <cell r="A1169" t="str">
            <v>001.17.06360</v>
          </cell>
          <cell r="B1169" t="str">
            <v>Fornecimento e instalação de  rolo de fita isolante plástica, de 05.00 m</v>
          </cell>
          <cell r="C1169" t="str">
            <v>UN</v>
          </cell>
          <cell r="D1169">
            <v>5.7667000000000002</v>
          </cell>
        </row>
        <row r="1170">
          <cell r="A1170" t="str">
            <v>001.17.06365</v>
          </cell>
          <cell r="B1170" t="str">
            <v>Fornecimento e instalação de rolo de fita isolante de alta fusão, de 10.00 m</v>
          </cell>
          <cell r="C1170" t="str">
            <v>UN</v>
          </cell>
          <cell r="D1170">
            <v>20.225300000000001</v>
          </cell>
        </row>
        <row r="1171">
          <cell r="A1171" t="str">
            <v>001.18</v>
          </cell>
          <cell r="B1171" t="str">
            <v>INSTALAÇÕES ELÉTRICAS - LÓGICA E TELEFONIA</v>
          </cell>
          <cell r="D1171">
            <v>3704.7485999999999</v>
          </cell>
        </row>
        <row r="1172">
          <cell r="A1172" t="str">
            <v>001.18.00020</v>
          </cell>
          <cell r="B1172" t="str">
            <v>Fornecimento e instalação de fio para telefone 2x22 awg</v>
          </cell>
          <cell r="C1172" t="str">
            <v>M</v>
          </cell>
          <cell r="D1172">
            <v>0.92349999999999999</v>
          </cell>
        </row>
        <row r="1173">
          <cell r="A1173" t="str">
            <v>001.18.00040</v>
          </cell>
          <cell r="B1173" t="str">
            <v>Fornecimento e instalação de cabo tipo UTP , categoria 5 E Azul</v>
          </cell>
          <cell r="C1173" t="str">
            <v>M</v>
          </cell>
          <cell r="D1173">
            <v>1.3346</v>
          </cell>
        </row>
        <row r="1174">
          <cell r="A1174" t="str">
            <v>001.18.00080</v>
          </cell>
          <cell r="B1174" t="str">
            <v>Fornecimento e instalação de terminal rj-45</v>
          </cell>
          <cell r="C1174" t="str">
            <v>UN</v>
          </cell>
          <cell r="D1174">
            <v>2.8348</v>
          </cell>
        </row>
        <row r="1175">
          <cell r="A1175" t="str">
            <v>001.18.00100</v>
          </cell>
          <cell r="B1175" t="str">
            <v>Fornecimento e instalação de tomada tipo rj45</v>
          </cell>
          <cell r="C1175" t="str">
            <v>UN</v>
          </cell>
          <cell r="D1175">
            <v>11.8522</v>
          </cell>
        </row>
        <row r="1176">
          <cell r="A1176" t="str">
            <v>001.18.00101</v>
          </cell>
          <cell r="B1176" t="str">
            <v>Fornecimento e Instalação de Bandeja  Normal 19''X1UX290 MM Bege ou Preto</v>
          </cell>
          <cell r="C1176" t="str">
            <v>un</v>
          </cell>
          <cell r="D1176">
            <v>62.450600000000001</v>
          </cell>
        </row>
        <row r="1177">
          <cell r="A1177" t="str">
            <v>001.18.00102</v>
          </cell>
          <cell r="B1177" t="str">
            <v>Certificação De Ponto</v>
          </cell>
          <cell r="C1177" t="str">
            <v>un</v>
          </cell>
          <cell r="D1177">
            <v>25</v>
          </cell>
        </row>
        <row r="1178">
          <cell r="A1178" t="str">
            <v>001.18.00103</v>
          </cell>
          <cell r="B1178" t="str">
            <v>Fornecimento e Instalação de Conector RJ45 Femea Cat. 5E - Bege ou Preto</v>
          </cell>
          <cell r="C1178" t="str">
            <v>un</v>
          </cell>
          <cell r="D1178">
            <v>20.0839</v>
          </cell>
        </row>
        <row r="1179">
          <cell r="A1179" t="str">
            <v>001.18.00104</v>
          </cell>
          <cell r="B1179" t="str">
            <v>Fornecimento e Instalação de Guia De Cabo Fechado Horizontal 1U Bege ou Preto</v>
          </cell>
          <cell r="C1179" t="str">
            <v>un</v>
          </cell>
          <cell r="D1179">
            <v>28.5502</v>
          </cell>
        </row>
        <row r="1180">
          <cell r="A1180" t="str">
            <v>001.18.00105</v>
          </cell>
          <cell r="B1180" t="str">
            <v>Fornecimento e Instalação de Kit De Identificação Elétrica Anilha + Fita</v>
          </cell>
          <cell r="C1180" t="str">
            <v>CJ</v>
          </cell>
          <cell r="D1180">
            <v>3.2063000000000001</v>
          </cell>
        </row>
        <row r="1181">
          <cell r="A1181" t="str">
            <v>001.18.00106</v>
          </cell>
          <cell r="B1181" t="str">
            <v>Fornecimento e Instalação de Kit De Identificação Lógica ( Anilha + Fita)</v>
          </cell>
          <cell r="C1181" t="str">
            <v>CJ</v>
          </cell>
          <cell r="D1181">
            <v>3.2063000000000001</v>
          </cell>
        </row>
        <row r="1182">
          <cell r="A1182" t="str">
            <v>001.18.00107</v>
          </cell>
          <cell r="B1182" t="str">
            <v>Fornecimento e Instalação de Painel Frontal 19''X1U Bege ou Preto</v>
          </cell>
          <cell r="C1182" t="str">
            <v>un</v>
          </cell>
          <cell r="D1182">
            <v>15.2102</v>
          </cell>
        </row>
        <row r="1183">
          <cell r="A1183" t="str">
            <v>001.18.00108</v>
          </cell>
          <cell r="B1183" t="str">
            <v>Fornecimento e Instalação de Patch Cord  CAT. 5E RIGIDO 2.5M C/ CAPA</v>
          </cell>
          <cell r="C1183" t="str">
            <v>un</v>
          </cell>
          <cell r="D1183">
            <v>11.6814</v>
          </cell>
        </row>
        <row r="1184">
          <cell r="A1184" t="str">
            <v>001.18.00109</v>
          </cell>
          <cell r="B1184" t="str">
            <v>Fornecimento e Instalação de Patch Cord Cat. 5E Flex. 1.5M  Azul S/ Capa</v>
          </cell>
          <cell r="C1184" t="str">
            <v>un</v>
          </cell>
          <cell r="D1184">
            <v>11.381399999999999</v>
          </cell>
        </row>
        <row r="1185">
          <cell r="A1185" t="str">
            <v>001.18.00110</v>
          </cell>
          <cell r="B1185" t="str">
            <v>Fornecimento e Instalação de Patch Painel 24 Portas Categoria 5E</v>
          </cell>
          <cell r="C1185" t="str">
            <v>un</v>
          </cell>
          <cell r="D1185">
            <v>518.56119999999999</v>
          </cell>
        </row>
        <row r="1186">
          <cell r="A1186" t="str">
            <v>001.18.00111</v>
          </cell>
          <cell r="B1186" t="str">
            <v>Fornecimento e Instalação de Porca Gaiola 5MM Fechado Com 02 Ventilador</v>
          </cell>
          <cell r="C1186" t="str">
            <v>un</v>
          </cell>
          <cell r="D1186">
            <v>1.9175</v>
          </cell>
        </row>
        <row r="1187">
          <cell r="A1187" t="str">
            <v>001.18.00112</v>
          </cell>
          <cell r="B1187" t="str">
            <v>Fornecimento e Instalação de Rack 19''X12UX550MM Fechado Com 02 Ventilador</v>
          </cell>
          <cell r="C1187" t="str">
            <v>un</v>
          </cell>
          <cell r="D1187">
            <v>857.90239999999994</v>
          </cell>
        </row>
        <row r="1188">
          <cell r="A1188" t="str">
            <v>001.18.00113</v>
          </cell>
          <cell r="B1188" t="str">
            <v>Fornecimento e Instalação de Régua 19'' Com 6 Tomadas 2P+T</v>
          </cell>
          <cell r="C1188" t="str">
            <v>un</v>
          </cell>
          <cell r="D1188">
            <v>87.990200000000002</v>
          </cell>
        </row>
        <row r="1189">
          <cell r="A1189" t="str">
            <v>001.18.00114</v>
          </cell>
          <cell r="B1189" t="str">
            <v>Fornecimento e Instalação de Switch 24P AT - FS724I 10/100</v>
          </cell>
          <cell r="C1189" t="str">
            <v>un</v>
          </cell>
          <cell r="D1189">
            <v>1089.0812000000001</v>
          </cell>
        </row>
        <row r="1190">
          <cell r="A1190" t="str">
            <v>001.18.00117</v>
          </cell>
          <cell r="B1190" t="str">
            <v>Fornecimento e Instalação de Tampa Encaixe  50 x 50 x 300 mm</v>
          </cell>
          <cell r="C1190" t="str">
            <v>br</v>
          </cell>
          <cell r="D1190">
            <v>10.8339</v>
          </cell>
        </row>
        <row r="1191">
          <cell r="A1191" t="str">
            <v>001.18.00118</v>
          </cell>
          <cell r="B1191" t="str">
            <v>Fornecimento e Instalação de Calha Lisa 50 x 50 x 300 mm Tipo U</v>
          </cell>
          <cell r="C1191" t="str">
            <v>br</v>
          </cell>
          <cell r="D1191">
            <v>43.610599999999998</v>
          </cell>
        </row>
        <row r="1192">
          <cell r="A1192" t="str">
            <v>001.18.00120</v>
          </cell>
          <cell r="B1192" t="str">
            <v>Fornecimento e Instalação de Tomada para Telefone tipo Telebrás de Embutir com espelho para caixa 4x2"", Linha Popular</v>
          </cell>
          <cell r="C1192" t="str">
            <v>CJ</v>
          </cell>
          <cell r="D1192">
            <v>6.2751000000000001</v>
          </cell>
        </row>
        <row r="1193">
          <cell r="A1193" t="str">
            <v>001.18.00121</v>
          </cell>
          <cell r="B1193" t="str">
            <v>Fornecimento e Instalação de Tomada para Telefone RJ 11 de Embutir com espelho para caixa 4x2"", Linha Popular</v>
          </cell>
          <cell r="C1193" t="str">
            <v>CJ</v>
          </cell>
          <cell r="D1193">
            <v>5.8350999999999997</v>
          </cell>
        </row>
        <row r="1194">
          <cell r="A1194" t="str">
            <v>001.18.00122</v>
          </cell>
          <cell r="B1194" t="str">
            <v>Fornecimento e Instalação de Tomada para Rede de Informática RJ 45 de Embutir com espelho para caixa 4x2"", Linha Popular</v>
          </cell>
          <cell r="C1194" t="str">
            <v>CJ</v>
          </cell>
          <cell r="D1194">
            <v>21.145099999999999</v>
          </cell>
        </row>
        <row r="1195">
          <cell r="A1195" t="str">
            <v>001.18.00123</v>
          </cell>
          <cell r="B1195" t="str">
            <v>Fornecimento e Instalação de Tomada para Rede de Informática com 2 RJ 45 de Embutir com espelho para caixa 4x4"", Linha Popular</v>
          </cell>
          <cell r="C1195" t="str">
            <v>CJ</v>
          </cell>
          <cell r="D1195">
            <v>2.8751000000000002</v>
          </cell>
        </row>
        <row r="1196">
          <cell r="A1196" t="str">
            <v>001.18.00124</v>
          </cell>
          <cell r="B1196" t="str">
            <v>Fornecimento e Instalação de Tomada para Telefone tipo Telebrás de Embutir para piso com espelho em latão para caixa 4x2""</v>
          </cell>
          <cell r="C1196" t="str">
            <v>CJ</v>
          </cell>
          <cell r="D1196">
            <v>18.145099999999999</v>
          </cell>
        </row>
        <row r="1197">
          <cell r="A1197" t="str">
            <v>001.18.00125</v>
          </cell>
          <cell r="B1197" t="str">
            <v>Fornecimento e Instalação de Tomada para Telefone RJ 11 de Embutir para piso com espelho em latão para caixa 4x2""</v>
          </cell>
          <cell r="C1197" t="str">
            <v>CJ</v>
          </cell>
          <cell r="D1197">
            <v>12.495100000000001</v>
          </cell>
        </row>
        <row r="1198">
          <cell r="A1198" t="str">
            <v>001.18.00127</v>
          </cell>
          <cell r="B1198" t="str">
            <v>Fornecimento e Instalação de Tomada para Rede de Informática RJ 45 de Embutir para piso com espelho para latão em caixa 4x2""</v>
          </cell>
          <cell r="C1198" t="str">
            <v>CJ</v>
          </cell>
          <cell r="D1198">
            <v>11.6251</v>
          </cell>
        </row>
        <row r="1199">
          <cell r="A1199" t="str">
            <v>001.18.00128</v>
          </cell>
          <cell r="B1199" t="str">
            <v>Fornecimento e Instalação de Tomada para Rede de Informática com 2 RJ 45 de Embutir para piso com espelho em latão para caixa 4x2""</v>
          </cell>
          <cell r="C1199" t="str">
            <v>CJ</v>
          </cell>
          <cell r="D1199">
            <v>8.1051000000000002</v>
          </cell>
        </row>
        <row r="1200">
          <cell r="A1200" t="str">
            <v>001.18.00201</v>
          </cell>
          <cell r="B1200" t="str">
            <v>Fornecimento e instalação de caixa metálica p/ telefone n.1 10.00x10.00x5.00 cm</v>
          </cell>
          <cell r="C1200" t="str">
            <v>UN</v>
          </cell>
          <cell r="D1200">
            <v>1.726</v>
          </cell>
        </row>
        <row r="1201">
          <cell r="A1201" t="str">
            <v>001.18.00221</v>
          </cell>
          <cell r="B1201" t="str">
            <v>Fornecimento e instalação de caixa metálica p/ telefone n.2 20.00x20.00x12.00 cm</v>
          </cell>
          <cell r="C1201" t="str">
            <v>UN</v>
          </cell>
          <cell r="D1201">
            <v>32.087400000000002</v>
          </cell>
        </row>
        <row r="1202">
          <cell r="A1202" t="str">
            <v>001.18.00241</v>
          </cell>
          <cell r="B1202" t="str">
            <v>Fornecimento e instalação de caixa metálica p/ telefone n.3 40.00x40.00x12.00 cm</v>
          </cell>
          <cell r="C1202" t="str">
            <v>UN</v>
          </cell>
          <cell r="D1202">
            <v>65.377799999999993</v>
          </cell>
        </row>
        <row r="1203">
          <cell r="A1203" t="str">
            <v>001.18.00261</v>
          </cell>
          <cell r="B1203" t="str">
            <v>Fornecimento e instalação de caixa metálica p/ telefone n.4 60.00x60.00x12.00 cm</v>
          </cell>
          <cell r="C1203" t="str">
            <v>UN</v>
          </cell>
          <cell r="D1203">
            <v>113.2948</v>
          </cell>
        </row>
        <row r="1204">
          <cell r="A1204" t="str">
            <v>001.18.00281</v>
          </cell>
          <cell r="B1204" t="str">
            <v>Fornecimento e instalação de caixa metálica p/ telefone n.5 80.00x80.00x12.00 cm</v>
          </cell>
          <cell r="C1204" t="str">
            <v>UN</v>
          </cell>
          <cell r="D1204">
            <v>198.24379999999999</v>
          </cell>
        </row>
        <row r="1205">
          <cell r="A1205" t="str">
            <v>001.18.00301</v>
          </cell>
          <cell r="B1205" t="str">
            <v>Fornecimento e instalação de caixa metálica p/ telefone n.6 120.00x120.00x12.00 cm</v>
          </cell>
          <cell r="C1205" t="str">
            <v>UN</v>
          </cell>
          <cell r="D1205">
            <v>399.90559999999999</v>
          </cell>
        </row>
        <row r="1206">
          <cell r="A1206" t="str">
            <v>001.18.00321</v>
          </cell>
          <cell r="B1206" t="str">
            <v>Execução de caixa de entrada em alvenaria c/ tampa metálica conf. padrão telemat r1 (60x35x50)cm</v>
          </cell>
          <cell r="C1206" t="str">
            <v>UN</v>
          </cell>
          <cell r="D1206">
            <v>0</v>
          </cell>
        </row>
        <row r="1207">
          <cell r="A1207" t="str">
            <v>001.18.00341</v>
          </cell>
          <cell r="B1207" t="str">
            <v>Execução de caixa de entrada em alvenaria c/ tampa metálica conf. padrão telemat r2 (107x52x50) cm</v>
          </cell>
          <cell r="C1207" t="str">
            <v>UN</v>
          </cell>
          <cell r="D1207">
            <v>0</v>
          </cell>
        </row>
        <row r="1208">
          <cell r="A1208" t="str">
            <v>001.19</v>
          </cell>
          <cell r="B1208" t="str">
            <v>INSTALAÇÕES ELÉTRICAS - PREVENÇÃO CONTRA DESCARGAS ATMOSFÉRICAS E INCÊNDIO</v>
          </cell>
          <cell r="D1208">
            <v>3654.4434999999999</v>
          </cell>
        </row>
        <row r="1209">
          <cell r="A1209" t="str">
            <v>001.19.00120</v>
          </cell>
          <cell r="B1209" t="str">
            <v>Fornecimento e Instalação de Cabo de cobre nú seção 10.00 mm2</v>
          </cell>
          <cell r="C1209" t="str">
            <v>ml</v>
          </cell>
          <cell r="D1209">
            <v>4.0815000000000001</v>
          </cell>
        </row>
        <row r="1210">
          <cell r="A1210" t="str">
            <v>001.19.00140</v>
          </cell>
          <cell r="B1210" t="str">
            <v>Fornecimento e Instalação de Cabo de cobre nú seção 16.00 mm2</v>
          </cell>
          <cell r="C1210" t="str">
            <v>ml</v>
          </cell>
          <cell r="D1210">
            <v>6.4927000000000001</v>
          </cell>
        </row>
        <row r="1211">
          <cell r="A1211" t="str">
            <v>001.19.00160</v>
          </cell>
          <cell r="B1211" t="str">
            <v>Fornecimento e Instalação de Cabo de cobre nú seção 25.00 mm2</v>
          </cell>
          <cell r="C1211" t="str">
            <v>ml</v>
          </cell>
          <cell r="D1211">
            <v>6.4927000000000001</v>
          </cell>
        </row>
        <row r="1212">
          <cell r="A1212" t="str">
            <v>001.19.00165</v>
          </cell>
          <cell r="B1212" t="str">
            <v>Fornecimento e Instalação de Cabo de cobre nú seção 35.00 mm2</v>
          </cell>
          <cell r="C1212" t="str">
            <v>ml</v>
          </cell>
          <cell r="D1212">
            <v>8.6486999999999998</v>
          </cell>
        </row>
        <row r="1213">
          <cell r="A1213" t="str">
            <v>001.19.00166</v>
          </cell>
          <cell r="B1213" t="str">
            <v>Fornecimento e Instalação de Cabo de cobre nú seção 50.00 mm2</v>
          </cell>
          <cell r="C1213" t="str">
            <v>ml</v>
          </cell>
          <cell r="D1213">
            <v>13.034700000000001</v>
          </cell>
        </row>
        <row r="1214">
          <cell r="A1214" t="str">
            <v>001.19.00170</v>
          </cell>
          <cell r="B1214" t="str">
            <v>Fornecimento e Instalação de Cabo de cobre nú seção 70.00 mm2</v>
          </cell>
          <cell r="C1214" t="str">
            <v>ml</v>
          </cell>
          <cell r="D1214">
            <v>16.818899999999999</v>
          </cell>
        </row>
        <row r="1215">
          <cell r="A1215" t="str">
            <v>001.19.00180</v>
          </cell>
          <cell r="B1215" t="str">
            <v>Fornecimento e Instalação de Cabo de cobre nú seção 95.00 mm2</v>
          </cell>
          <cell r="C1215" t="str">
            <v>ml</v>
          </cell>
          <cell r="D1215">
            <v>22.8918</v>
          </cell>
        </row>
        <row r="1216">
          <cell r="A1216" t="str">
            <v>001.19.01200</v>
          </cell>
          <cell r="B1216" t="str">
            <v>Fornecimento e Instalação de Relee fotoelétrico para comando automático de iluminação 110V/220V, incl. Base</v>
          </cell>
          <cell r="C1216" t="str">
            <v>un</v>
          </cell>
          <cell r="D1216">
            <v>23.947700000000001</v>
          </cell>
        </row>
        <row r="1217">
          <cell r="A1217" t="str">
            <v>001.19.01300</v>
          </cell>
          <cell r="B1217" t="str">
            <v>Execução de caixa de concreto 40x40x60cm com tampa de concreto armado</v>
          </cell>
          <cell r="C1217" t="str">
            <v>UN</v>
          </cell>
          <cell r="D1217">
            <v>49.377099999999999</v>
          </cell>
        </row>
        <row r="1218">
          <cell r="A1218" t="str">
            <v>001.19.01340</v>
          </cell>
          <cell r="B1218" t="str">
            <v>Fornecimento e Instalação de Solda Exotérmica 25</v>
          </cell>
          <cell r="C1218" t="str">
            <v>un</v>
          </cell>
          <cell r="D1218">
            <v>6.7877000000000001</v>
          </cell>
        </row>
        <row r="1219">
          <cell r="A1219" t="str">
            <v>001.19.01360</v>
          </cell>
          <cell r="B1219" t="str">
            <v>Fornecimento e Instalação de Solda Exotérmica 32</v>
          </cell>
          <cell r="C1219" t="str">
            <v>un</v>
          </cell>
          <cell r="D1219">
            <v>7.3876999999999997</v>
          </cell>
        </row>
        <row r="1220">
          <cell r="A1220" t="str">
            <v>001.19.01380</v>
          </cell>
          <cell r="B1220" t="str">
            <v>Fornecimento e Instalação de Solda Exotérmica 45</v>
          </cell>
          <cell r="C1220" t="str">
            <v>un</v>
          </cell>
          <cell r="D1220">
            <v>7.7877000000000001</v>
          </cell>
        </row>
        <row r="1221">
          <cell r="A1221" t="str">
            <v>001.19.01400</v>
          </cell>
          <cell r="B1221" t="str">
            <v>Fornecimento e Instalação de Solda Exotérmica 65</v>
          </cell>
          <cell r="C1221" t="str">
            <v>un</v>
          </cell>
          <cell r="D1221">
            <v>8.1876999999999995</v>
          </cell>
        </row>
        <row r="1222">
          <cell r="A1222" t="str">
            <v>001.19.01420</v>
          </cell>
          <cell r="B1222" t="str">
            <v>Fornecimento e Instalação de Solda Exotérmica 90</v>
          </cell>
          <cell r="C1222" t="str">
            <v>un</v>
          </cell>
          <cell r="D1222">
            <v>9.2876999999999992</v>
          </cell>
        </row>
        <row r="1223">
          <cell r="A1223" t="str">
            <v>001.19.01440</v>
          </cell>
          <cell r="B1223" t="str">
            <v>Fornecimento e Instalação de Solda Exotérmica 115</v>
          </cell>
          <cell r="C1223" t="str">
            <v>un</v>
          </cell>
          <cell r="D1223">
            <v>10.1877</v>
          </cell>
        </row>
        <row r="1224">
          <cell r="A1224" t="str">
            <v>001.19.01460</v>
          </cell>
          <cell r="B1224" t="str">
            <v>Fornecimento e Instalação de Solda Exotérmica 150</v>
          </cell>
          <cell r="C1224" t="str">
            <v>un</v>
          </cell>
          <cell r="D1224">
            <v>11.387700000000001</v>
          </cell>
        </row>
        <row r="1225">
          <cell r="A1225" t="str">
            <v>001.19.01480</v>
          </cell>
          <cell r="B1225" t="str">
            <v>Fornecimento e Instalação de Solda Exotérmica 200</v>
          </cell>
          <cell r="C1225" t="str">
            <v>un</v>
          </cell>
          <cell r="D1225">
            <v>13.0877</v>
          </cell>
        </row>
        <row r="1226">
          <cell r="A1226" t="str">
            <v>001.19.02000</v>
          </cell>
          <cell r="B1226" t="str">
            <v>Fornecimento E Instalação De Captor Tipo Franklin - Latão Niquelado De 300mm 1 Descida</v>
          </cell>
          <cell r="C1226" t="str">
            <v>un</v>
          </cell>
          <cell r="D1226">
            <v>28.450199999999999</v>
          </cell>
        </row>
        <row r="1227">
          <cell r="A1227" t="str">
            <v>001.19.02020</v>
          </cell>
          <cell r="B1227" t="str">
            <v>Fornecimento E Instalação De Captor Tipo Franklin - Latão Niquelado De 350mm 1 Descida</v>
          </cell>
          <cell r="C1227" t="str">
            <v>un</v>
          </cell>
          <cell r="D1227">
            <v>53.720199999999998</v>
          </cell>
        </row>
        <row r="1228">
          <cell r="A1228" t="str">
            <v>001.19.02040</v>
          </cell>
          <cell r="B1228" t="str">
            <v>Fornecimento E Instalação De Captor Tipo Franklin - Latão Niquelado De 300 Mm 2 Descidas</v>
          </cell>
          <cell r="C1228" t="str">
            <v>un</v>
          </cell>
          <cell r="D1228">
            <v>36.970199999999998</v>
          </cell>
        </row>
        <row r="1229">
          <cell r="A1229" t="str">
            <v>001.19.02060</v>
          </cell>
          <cell r="B1229" t="str">
            <v>Fornecimento E Instalação De Captor Tipo Franklin - Latão Niquelado De 350 Mm 2 Descidas</v>
          </cell>
          <cell r="C1229" t="str">
            <v>un</v>
          </cell>
          <cell r="D1229">
            <v>57.190199999999997</v>
          </cell>
        </row>
        <row r="1230">
          <cell r="A1230" t="str">
            <v>001.19.02080</v>
          </cell>
          <cell r="B1230" t="str">
            <v>Fornecimento E Instalação De Captor Tipo Franklin - Inox De 300 Mm 1 Descida</v>
          </cell>
          <cell r="C1230" t="str">
            <v>un</v>
          </cell>
          <cell r="D1230">
            <v>85.720200000000006</v>
          </cell>
        </row>
        <row r="1231">
          <cell r="A1231" t="str">
            <v>001.19.02100</v>
          </cell>
          <cell r="B1231" t="str">
            <v>Fornecimento E Instalação De Captor Tipo Franklin - Inox De 300 Mm 2 Descidas</v>
          </cell>
          <cell r="C1231" t="str">
            <v>un</v>
          </cell>
          <cell r="D1231">
            <v>97.920199999999994</v>
          </cell>
        </row>
        <row r="1232">
          <cell r="A1232" t="str">
            <v>001.19.02120</v>
          </cell>
          <cell r="B1232" t="str">
            <v>Fornecimento E Instalação De Terminais Aéreos - Fixação Horizontal De 300 Mm S/ Abraçadeira</v>
          </cell>
          <cell r="C1232" t="str">
            <v>un</v>
          </cell>
          <cell r="D1232">
            <v>6.8788999999999998</v>
          </cell>
        </row>
        <row r="1233">
          <cell r="A1233" t="str">
            <v>001.19.02140</v>
          </cell>
          <cell r="B1233" t="str">
            <v>Fornecimento E Instalação De Terminais Aéreos - Fixação Horizontal De 300 Mm C/ Abraçadeira</v>
          </cell>
          <cell r="C1233" t="str">
            <v>un</v>
          </cell>
          <cell r="D1233">
            <v>7.9889000000000001</v>
          </cell>
        </row>
        <row r="1234">
          <cell r="A1234" t="str">
            <v>001.19.02160</v>
          </cell>
          <cell r="B1234" t="str">
            <v>Fornecimento E Instalação De Terminais Aéreos - Fixação Horizontal De 600 Mm S/ Abraçadeira</v>
          </cell>
          <cell r="C1234" t="str">
            <v>un</v>
          </cell>
          <cell r="D1234">
            <v>8.0488999999999997</v>
          </cell>
        </row>
        <row r="1235">
          <cell r="A1235" t="str">
            <v>001.19.02180</v>
          </cell>
          <cell r="B1235" t="str">
            <v>Fornecimento e Instalação de Terminais aéreos - Fixação Horizontal de 600 mm C/ Abraçadeira</v>
          </cell>
          <cell r="C1235" t="str">
            <v>un</v>
          </cell>
          <cell r="D1235">
            <v>9.1288999999999998</v>
          </cell>
        </row>
        <row r="1236">
          <cell r="A1236" t="str">
            <v>001.19.02200</v>
          </cell>
          <cell r="B1236" t="str">
            <v>Fornecimento E Instalação De Terminais Aéreos - Fixação Vertical De 300 Mm S/ Abraçadeira</v>
          </cell>
          <cell r="C1236" t="str">
            <v>un</v>
          </cell>
          <cell r="D1236">
            <v>6.8788999999999998</v>
          </cell>
        </row>
        <row r="1237">
          <cell r="A1237" t="str">
            <v>001.19.02220</v>
          </cell>
          <cell r="B1237" t="str">
            <v>Fornecimento e Instalação de Terminais Aéreos -Fixação Vertical de 300 mm C/ Abraçadeira</v>
          </cell>
          <cell r="C1237" t="str">
            <v>un</v>
          </cell>
          <cell r="D1237">
            <v>7.9889000000000001</v>
          </cell>
        </row>
        <row r="1238">
          <cell r="A1238" t="str">
            <v>001.19.02240</v>
          </cell>
          <cell r="B1238" t="str">
            <v>Fornecimento E Instalação De Terminais Aéreos - Fixação Vertical De 600 Mm S/ Abraçadeira</v>
          </cell>
          <cell r="C1238" t="str">
            <v>un</v>
          </cell>
          <cell r="D1238">
            <v>8.0488999999999997</v>
          </cell>
        </row>
        <row r="1239">
          <cell r="A1239" t="str">
            <v>001.19.02260</v>
          </cell>
          <cell r="B1239" t="str">
            <v>Fornecimento E Instalação De Treminais Aéreos - Fixação Vertical De 600 Mm C/ Abraçadeira</v>
          </cell>
          <cell r="C1239" t="str">
            <v>un</v>
          </cell>
          <cell r="D1239">
            <v>9.1288999999999998</v>
          </cell>
        </row>
        <row r="1240">
          <cell r="A1240" t="str">
            <v>001.19.02280</v>
          </cell>
          <cell r="B1240" t="str">
            <v>Fornecimento E Instalção De Isolador De Uso Geral - Fixação Horizontal Simples</v>
          </cell>
          <cell r="C1240" t="str">
            <v>un</v>
          </cell>
          <cell r="D1240">
            <v>5.5701000000000001</v>
          </cell>
        </row>
        <row r="1241">
          <cell r="A1241" t="str">
            <v>001.19.02300</v>
          </cell>
          <cell r="B1241" t="str">
            <v>Fornecimento E Instalação De Isolador De Uso Geral - Fixação Horizontal Simples C/ 100 Mm</v>
          </cell>
          <cell r="C1241" t="str">
            <v>un</v>
          </cell>
          <cell r="D1241">
            <v>4.7500999999999998</v>
          </cell>
        </row>
        <row r="1242">
          <cell r="A1242" t="str">
            <v>001.19.02320</v>
          </cell>
          <cell r="B1242" t="str">
            <v>Fornecimento E Instalação De Isolador De Uso Geral - Fixação Horizontal Reforçado</v>
          </cell>
          <cell r="C1242" t="str">
            <v>un</v>
          </cell>
          <cell r="D1242">
            <v>5.3101000000000003</v>
          </cell>
        </row>
        <row r="1243">
          <cell r="A1243" t="str">
            <v>001.19.02340</v>
          </cell>
          <cell r="B1243" t="str">
            <v>Fornecimento E Instalação De Isolador De Uso Geral - Fixação Horizontal  Reforçado C/ 100 Mm</v>
          </cell>
          <cell r="C1243" t="str">
            <v>un</v>
          </cell>
          <cell r="D1243">
            <v>6.4100999999999999</v>
          </cell>
        </row>
        <row r="1244">
          <cell r="A1244" t="str">
            <v>001.19.02360</v>
          </cell>
          <cell r="B1244" t="str">
            <v>Fornecimento e Instalação de Isolador de Uso Geral - Fixação em 90º Reforçado 90º</v>
          </cell>
          <cell r="C1244" t="str">
            <v>un</v>
          </cell>
          <cell r="D1244">
            <v>9.4100999999999999</v>
          </cell>
        </row>
        <row r="1245">
          <cell r="A1245" t="str">
            <v>001.19.02380</v>
          </cell>
          <cell r="B1245" t="str">
            <v>Fornecimento E Instalação De Isolador De Uso Geral - Fixação Em 90º Reforçado 90º C/ 100 Mm</v>
          </cell>
          <cell r="C1245" t="str">
            <v>un</v>
          </cell>
          <cell r="D1245">
            <v>9.4100999999999999</v>
          </cell>
        </row>
        <row r="1246">
          <cell r="A1246" t="str">
            <v>001.19.02400</v>
          </cell>
          <cell r="B1246" t="str">
            <v>Fornecimento E Instalação De Mastro H De 2,00 M X 1. 1/2''</v>
          </cell>
          <cell r="C1246" t="str">
            <v>un</v>
          </cell>
          <cell r="D1246">
            <v>45.065199999999997</v>
          </cell>
        </row>
        <row r="1247">
          <cell r="A1247" t="str">
            <v>001.19.02420</v>
          </cell>
          <cell r="B1247" t="str">
            <v>Fornecimento E Instalação De Mastro H De 3,00m X 1. 1/2''</v>
          </cell>
          <cell r="C1247" t="str">
            <v>un</v>
          </cell>
          <cell r="D1247">
            <v>64.845200000000006</v>
          </cell>
        </row>
        <row r="1248">
          <cell r="A1248" t="str">
            <v>001.19.02440</v>
          </cell>
          <cell r="B1248" t="str">
            <v>Fornecimento E Instalação De Mastro H De 4,00 M X 1. 1/2''</v>
          </cell>
          <cell r="C1248" t="str">
            <v>un</v>
          </cell>
          <cell r="D1248">
            <v>88.975200000000001</v>
          </cell>
        </row>
        <row r="1249">
          <cell r="A1249" t="str">
            <v>001.19.02460</v>
          </cell>
          <cell r="B1249" t="str">
            <v>Fornecimento E Instalação de Mastro H de 5,00 m x 1. 1/2''</v>
          </cell>
          <cell r="C1249" t="str">
            <v>un</v>
          </cell>
          <cell r="D1249">
            <v>104.4252</v>
          </cell>
        </row>
        <row r="1250">
          <cell r="A1250" t="str">
            <v>001.19.02480</v>
          </cell>
          <cell r="B1250" t="str">
            <v>Fornecimento E Instalação De Mastro H De 6,00 M X 1. 1/2''</v>
          </cell>
          <cell r="C1250" t="str">
            <v>un</v>
          </cell>
          <cell r="D1250">
            <v>124.0752</v>
          </cell>
        </row>
        <row r="1251">
          <cell r="A1251" t="str">
            <v>001.19.02500</v>
          </cell>
          <cell r="B1251" t="str">
            <v>Fornecimento E Instalação De Mastro H De 2,00 M X 2''</v>
          </cell>
          <cell r="C1251" t="str">
            <v>un</v>
          </cell>
          <cell r="D1251">
            <v>54.0152</v>
          </cell>
        </row>
        <row r="1252">
          <cell r="A1252" t="str">
            <v>001.19.02520</v>
          </cell>
          <cell r="B1252" t="str">
            <v>Fornecimento E Instalação De Mastro H De 3,00 M X 2''</v>
          </cell>
          <cell r="C1252" t="str">
            <v>un</v>
          </cell>
          <cell r="D1252">
            <v>77.845200000000006</v>
          </cell>
        </row>
        <row r="1253">
          <cell r="A1253" t="str">
            <v>001.19.02540</v>
          </cell>
          <cell r="B1253" t="str">
            <v>Fornecimento E Instalação De Masto H De 4,00 M X 2''</v>
          </cell>
          <cell r="C1253" t="str">
            <v>un</v>
          </cell>
          <cell r="D1253">
            <v>103.5652</v>
          </cell>
        </row>
        <row r="1254">
          <cell r="A1254" t="str">
            <v>001.19.02560</v>
          </cell>
          <cell r="B1254" t="str">
            <v>Fornecimento E Instalação De Mastro H De 5,00 M X 2''</v>
          </cell>
          <cell r="C1254" t="str">
            <v>un</v>
          </cell>
          <cell r="D1254">
            <v>126.23520000000001</v>
          </cell>
        </row>
        <row r="1255">
          <cell r="A1255" t="str">
            <v>001.19.02580</v>
          </cell>
          <cell r="B1255" t="str">
            <v>Fornecimento E Instalação De Mastro H De 6,00 M X 2''</v>
          </cell>
          <cell r="C1255" t="str">
            <v>un</v>
          </cell>
          <cell r="D1255">
            <v>150.0752</v>
          </cell>
        </row>
        <row r="1256">
          <cell r="A1256" t="str">
            <v>001.19.02600</v>
          </cell>
          <cell r="B1256" t="str">
            <v>Fornecimento E Instalação De Mastro Telescópico H De 5,00 M X 1. 1/2'' E 2''</v>
          </cell>
          <cell r="C1256" t="str">
            <v>un</v>
          </cell>
          <cell r="D1256">
            <v>159.3152</v>
          </cell>
        </row>
        <row r="1257">
          <cell r="A1257" t="str">
            <v>001.19.02620</v>
          </cell>
          <cell r="B1257" t="str">
            <v>Fornecimento E Instalação De Mastro Telescópico H De 7,00 M X 1. 1/2'' E 2''</v>
          </cell>
          <cell r="C1257" t="str">
            <v>un</v>
          </cell>
          <cell r="D1257">
            <v>220.84520000000001</v>
          </cell>
        </row>
        <row r="1258">
          <cell r="A1258" t="str">
            <v>001.19.02640</v>
          </cell>
          <cell r="B1258" t="str">
            <v>Fornecimento E Instalação De Mastro Telescópico H De 9,00 M X 1. 1/2'' E 2''</v>
          </cell>
          <cell r="C1258" t="str">
            <v>un</v>
          </cell>
          <cell r="D1258">
            <v>281.51519999999999</v>
          </cell>
        </row>
        <row r="1259">
          <cell r="A1259" t="str">
            <v>001.19.02660</v>
          </cell>
          <cell r="B1259" t="str">
            <v>Fornecimento E Instalação De Isolador P/ Mastro - Simples 1 Descida De 3/4''</v>
          </cell>
          <cell r="C1259" t="str">
            <v>un</v>
          </cell>
          <cell r="D1259">
            <v>6.6101000000000001</v>
          </cell>
        </row>
        <row r="1260">
          <cell r="A1260" t="str">
            <v>001.19.02680</v>
          </cell>
          <cell r="B1260" t="str">
            <v>Fornecimento E Instalação De Isolador P/ Mastro - Simples 1 Descida De 1''</v>
          </cell>
          <cell r="C1260" t="str">
            <v>un</v>
          </cell>
          <cell r="D1260">
            <v>6.7401</v>
          </cell>
        </row>
        <row r="1261">
          <cell r="A1261" t="str">
            <v>001.19.02700</v>
          </cell>
          <cell r="B1261" t="str">
            <v>Fornecimento E Instalação De Isolador P/ Mastro - Simples 1 Descida De 1. 1/4''</v>
          </cell>
          <cell r="C1261" t="str">
            <v>un</v>
          </cell>
          <cell r="D1261">
            <v>7.2201000000000004</v>
          </cell>
        </row>
        <row r="1262">
          <cell r="A1262" t="str">
            <v>001.19.02720</v>
          </cell>
          <cell r="B1262" t="str">
            <v>Fornecimento E Instalação De Isolador P/ Mastro - Simples 1 Descida De 1. 1/2''</v>
          </cell>
          <cell r="C1262" t="str">
            <v>un</v>
          </cell>
          <cell r="D1262">
            <v>7.3601000000000001</v>
          </cell>
        </row>
        <row r="1263">
          <cell r="A1263" t="str">
            <v>001.19.02740</v>
          </cell>
          <cell r="B1263" t="str">
            <v>Fornecimento E Instalação De Isolador P/ Mastro - Simples 1 Descida De 2''</v>
          </cell>
          <cell r="C1263" t="str">
            <v>un</v>
          </cell>
          <cell r="D1263">
            <v>7.5900999999999996</v>
          </cell>
        </row>
        <row r="1264">
          <cell r="A1264" t="str">
            <v>001.19.02760</v>
          </cell>
          <cell r="B1264" t="str">
            <v>Fornecimento E Instalação De Isolador P/ Mastro - Simples 2 Descidas De 3/4''</v>
          </cell>
          <cell r="C1264" t="str">
            <v>un</v>
          </cell>
          <cell r="D1264">
            <v>7.1300999999999997</v>
          </cell>
        </row>
        <row r="1265">
          <cell r="A1265" t="str">
            <v>001.19.02780</v>
          </cell>
          <cell r="B1265" t="str">
            <v>Fornecimento E Instalação De Isolador P/ Mastro - Simples 2 Descidas De 1''</v>
          </cell>
          <cell r="C1265" t="str">
            <v>un</v>
          </cell>
          <cell r="D1265">
            <v>7.2900999999999998</v>
          </cell>
        </row>
        <row r="1266">
          <cell r="A1266" t="str">
            <v>001.19.02800</v>
          </cell>
          <cell r="B1266" t="str">
            <v>Fornecimento E Instalação De Isolador P/ Mastro - Simples 2 Descidas De 1. 1/4''</v>
          </cell>
          <cell r="C1266" t="str">
            <v>un</v>
          </cell>
          <cell r="D1266">
            <v>7.9100999999999999</v>
          </cell>
        </row>
        <row r="1267">
          <cell r="A1267" t="str">
            <v>001.19.02820</v>
          </cell>
          <cell r="B1267" t="str">
            <v>Fornecimento E Instalação De Isolador P/ Mastro - Simples 2 Descidas De 1. 1/2''</v>
          </cell>
          <cell r="C1267" t="str">
            <v>un</v>
          </cell>
          <cell r="D1267">
            <v>8.4300999999999995</v>
          </cell>
        </row>
        <row r="1268">
          <cell r="A1268" t="str">
            <v>001.19.02840</v>
          </cell>
          <cell r="B1268" t="str">
            <v>Fornecimento E Instalação De Isolador P/ Mastro - Simples 2 Descidas De 2''</v>
          </cell>
          <cell r="C1268" t="str">
            <v>un</v>
          </cell>
          <cell r="D1268">
            <v>8.7500999999999998</v>
          </cell>
        </row>
        <row r="1269">
          <cell r="A1269" t="str">
            <v>001.19.02860</v>
          </cell>
          <cell r="B1269" t="str">
            <v>Fornecimento E Instalação De Isolador P/ Mastro - Reforçado 1 Descida De 3/4''</v>
          </cell>
          <cell r="C1269" t="str">
            <v>un</v>
          </cell>
          <cell r="D1269">
            <v>8.5900999999999996</v>
          </cell>
        </row>
        <row r="1270">
          <cell r="A1270" t="str">
            <v>001.19.02880</v>
          </cell>
          <cell r="B1270" t="str">
            <v>Fornecimento E Instalação De Isolador P/ Mastro - Reforçado 1 Descida De 1''</v>
          </cell>
          <cell r="C1270" t="str">
            <v>un</v>
          </cell>
          <cell r="D1270">
            <v>8.5900999999999996</v>
          </cell>
        </row>
        <row r="1271">
          <cell r="A1271" t="str">
            <v>001.19.02900</v>
          </cell>
          <cell r="B1271" t="str">
            <v>Fornecimento E Instalação De Isolador P/ Mastro - Reforçado 1 Descida De 1. 1/4''</v>
          </cell>
          <cell r="C1271" t="str">
            <v>un</v>
          </cell>
          <cell r="D1271">
            <v>9.0100999999999996</v>
          </cell>
        </row>
        <row r="1272">
          <cell r="A1272" t="str">
            <v>001.19.02920</v>
          </cell>
          <cell r="B1272" t="str">
            <v>Fornecimento E Instalação De Isolador P/ Mastro - Reforçado 1 Descida De 1. 1/2''</v>
          </cell>
          <cell r="C1272" t="str">
            <v>un</v>
          </cell>
          <cell r="D1272">
            <v>9.7500999999999998</v>
          </cell>
        </row>
        <row r="1273">
          <cell r="A1273" t="str">
            <v>001.19.02940</v>
          </cell>
          <cell r="B1273" t="str">
            <v>Fornecimento E Instalação De Isolador P/ Mastro - Reforçado 1 Descida De 2''</v>
          </cell>
          <cell r="C1273" t="str">
            <v>un</v>
          </cell>
          <cell r="D1273">
            <v>10.4001</v>
          </cell>
        </row>
        <row r="1274">
          <cell r="A1274" t="str">
            <v>001.19.02960</v>
          </cell>
          <cell r="B1274" t="str">
            <v>Fornecimento E Instalação De Isolador P/ Mastro - Reforçado 2 Descidas De 3/4''</v>
          </cell>
          <cell r="C1274" t="str">
            <v>un</v>
          </cell>
          <cell r="D1274">
            <v>9.5300999999999991</v>
          </cell>
        </row>
        <row r="1275">
          <cell r="A1275" t="str">
            <v>001.19.02980</v>
          </cell>
          <cell r="B1275" t="str">
            <v>Fornecimento E Instalação De Isolador P/ Mastro - Reforçado 2 Descidas De 1''</v>
          </cell>
          <cell r="C1275" t="str">
            <v>un</v>
          </cell>
          <cell r="D1275">
            <v>9.5300999999999991</v>
          </cell>
        </row>
        <row r="1276">
          <cell r="A1276" t="str">
            <v>001.19.03000</v>
          </cell>
          <cell r="B1276" t="str">
            <v>Fornecimento E Instalação De Isolador P/ Mastro - Reforçado 2 Descidas De 1. 1/4''</v>
          </cell>
          <cell r="C1276" t="str">
            <v>un</v>
          </cell>
          <cell r="D1276">
            <v>9.7301000000000002</v>
          </cell>
        </row>
        <row r="1277">
          <cell r="A1277" t="str">
            <v>001.19.03020</v>
          </cell>
          <cell r="B1277" t="str">
            <v>Fornecimento E Instalação De Isolador P/ Mastro - Reforçado 2 Descidas De 1. 1/2''</v>
          </cell>
          <cell r="C1277" t="str">
            <v>un</v>
          </cell>
          <cell r="D1277">
            <v>10.2201</v>
          </cell>
        </row>
        <row r="1278">
          <cell r="A1278" t="str">
            <v>001.19.03040</v>
          </cell>
          <cell r="B1278" t="str">
            <v>Fornecimento E Instalação De Isolador P/ Mastro - Reforçado 2 Descidas De 2''</v>
          </cell>
          <cell r="C1278" t="str">
            <v>un</v>
          </cell>
          <cell r="D1278">
            <v>10.690099999999999</v>
          </cell>
        </row>
        <row r="1279">
          <cell r="A1279" t="str">
            <v>001.19.03060</v>
          </cell>
          <cell r="B1279" t="str">
            <v>Fornecimento E Instalação De Fixadores P/ Mastro - Base P/ Mastro H De 1. ¹/²''</v>
          </cell>
          <cell r="C1279" t="str">
            <v>un</v>
          </cell>
          <cell r="D1279">
            <v>34.003</v>
          </cell>
        </row>
        <row r="1280">
          <cell r="A1280" t="str">
            <v>001.19.03080</v>
          </cell>
          <cell r="B1280" t="str">
            <v>Fornecimento E Instalação De Fixadores P/ Mastro - Base P/ Mastro H De 2''</v>
          </cell>
          <cell r="C1280" t="str">
            <v>un</v>
          </cell>
          <cell r="D1280">
            <v>34.863</v>
          </cell>
        </row>
        <row r="1281">
          <cell r="A1281" t="str">
            <v>001.19.03100</v>
          </cell>
          <cell r="B1281" t="str">
            <v>Fornecimento E Instalação De Conectores De Uso Geral - Emenda E Medição P/ Cabo Até Ø50mm² 2P</v>
          </cell>
          <cell r="C1281" t="str">
            <v>un</v>
          </cell>
          <cell r="D1281">
            <v>9.5326000000000004</v>
          </cell>
        </row>
        <row r="1282">
          <cell r="A1282" t="str">
            <v>001.19.03120</v>
          </cell>
          <cell r="B1282" t="str">
            <v>Fornecimento E Instalação De Conectores De Uso Geral - Emenda E Medição P/ Cabo Até Ø120mm² 2P</v>
          </cell>
          <cell r="C1282" t="str">
            <v>un</v>
          </cell>
          <cell r="D1282">
            <v>13.8826</v>
          </cell>
        </row>
        <row r="1283">
          <cell r="A1283" t="str">
            <v>001.19.03140</v>
          </cell>
          <cell r="B1283" t="str">
            <v>Fornecimento E Instalação De Conector De Uso Geral - Emenda E Medição P/ Cabo Até  Ø50mm² 4P</v>
          </cell>
          <cell r="C1283" t="str">
            <v>un</v>
          </cell>
          <cell r="D1283">
            <v>16.772600000000001</v>
          </cell>
        </row>
        <row r="1284">
          <cell r="A1284" t="str">
            <v>001.19.03160</v>
          </cell>
          <cell r="B1284" t="str">
            <v>Fornecimento E Instalação De Conector De Uso Geral - Emenda E Medição P/ Cabo Até Ø 120 Mm² 4P</v>
          </cell>
          <cell r="C1284" t="str">
            <v>un</v>
          </cell>
          <cell r="D1284">
            <v>23.7926</v>
          </cell>
        </row>
        <row r="1285">
          <cell r="A1285" t="str">
            <v>001.19.03180</v>
          </cell>
          <cell r="B1285" t="str">
            <v>Fornecimento E Instalação De Conector De Uso Geral - Split Bolt P/ Cabo Ø 16mm²</v>
          </cell>
          <cell r="C1285" t="str">
            <v>un</v>
          </cell>
          <cell r="D1285">
            <v>5.5625999999999998</v>
          </cell>
        </row>
        <row r="1286">
          <cell r="A1286" t="str">
            <v>001.19.03200</v>
          </cell>
          <cell r="B1286" t="str">
            <v>Fornecimento E Instalação De Conector De Uso Geral - Split Bolt P/ Cabo Ø 25 Mm²</v>
          </cell>
          <cell r="C1286" t="str">
            <v>un</v>
          </cell>
          <cell r="D1286">
            <v>5.8525999999999998</v>
          </cell>
        </row>
        <row r="1287">
          <cell r="A1287" t="str">
            <v>001.19.03220</v>
          </cell>
          <cell r="B1287" t="str">
            <v>Fornecimento E Instalação De Conector De Uso Geral - Split Bolt P/ Cabo Ø 35 Mm²</v>
          </cell>
          <cell r="C1287" t="str">
            <v>un</v>
          </cell>
          <cell r="D1287">
            <v>6.4226000000000001</v>
          </cell>
        </row>
        <row r="1288">
          <cell r="A1288" t="str">
            <v>001.19.03240</v>
          </cell>
          <cell r="B1288" t="str">
            <v>Fornecimento E Instalação De Conector De Uso Gera - Split Bolt P/ Cabo Ø 50 Mm²</v>
          </cell>
          <cell r="C1288" t="str">
            <v>un</v>
          </cell>
          <cell r="D1288">
            <v>7.2926000000000002</v>
          </cell>
        </row>
        <row r="1289">
          <cell r="A1289" t="str">
            <v>001.19.03260</v>
          </cell>
          <cell r="B1289" t="str">
            <v>Fornecimento E Instalação De Conector De Uso Geral - Split Bolt P/ Cabo Ø 70 Mm²</v>
          </cell>
          <cell r="C1289" t="str">
            <v>un</v>
          </cell>
          <cell r="D1289">
            <v>9.0226000000000006</v>
          </cell>
        </row>
        <row r="1290">
          <cell r="A1290" t="str">
            <v>001.19.03280</v>
          </cell>
          <cell r="B1290" t="str">
            <v>Fornecimento E Instalação De Conector De Uso Geral - Split Bolt P/ Cabo Até Ø 70 Mm²</v>
          </cell>
          <cell r="C1290" t="str">
            <v>un</v>
          </cell>
          <cell r="D1290">
            <v>11.332599999999999</v>
          </cell>
        </row>
        <row r="1291">
          <cell r="A1291" t="str">
            <v>001.19.03300</v>
          </cell>
          <cell r="B1291" t="str">
            <v>Fornecimento E Instalação De Conector De Uso Geral - Split Bolt C/ Pino E Porca P/ Cabo Ø 16 Mm²</v>
          </cell>
          <cell r="C1291" t="str">
            <v>un</v>
          </cell>
          <cell r="D1291">
            <v>7.2926000000000002</v>
          </cell>
        </row>
        <row r="1292">
          <cell r="A1292" t="str">
            <v>001.19.03320</v>
          </cell>
          <cell r="B1292" t="str">
            <v>Fornecimento E Instalação De Conector De Uso Geral - Split Bolt C/ Pino E Porca P/ Cabo Ø 25 Mm²</v>
          </cell>
          <cell r="C1292" t="str">
            <v>un</v>
          </cell>
          <cell r="D1292">
            <v>6.8625999999999996</v>
          </cell>
        </row>
        <row r="1293">
          <cell r="A1293" t="str">
            <v>001.19.03340</v>
          </cell>
          <cell r="B1293" t="str">
            <v>Fornecimento E Instalação De Conector De Uso Geral - Split Bolt C/ Pino E Porca P/ Cabo Ø 35 Mm²</v>
          </cell>
          <cell r="C1293" t="str">
            <v>un</v>
          </cell>
          <cell r="D1293">
            <v>7.3026</v>
          </cell>
        </row>
        <row r="1294">
          <cell r="A1294" t="str">
            <v>001.19.03360</v>
          </cell>
          <cell r="B1294" t="str">
            <v>Fornecimento E Instalação De Conector De Uso Geral - Split Bolt C/ Pino E Porca P/ Cabo Ø 50 Mm²</v>
          </cell>
          <cell r="C1294" t="str">
            <v>un</v>
          </cell>
          <cell r="D1294">
            <v>8.2726000000000006</v>
          </cell>
        </row>
        <row r="1295">
          <cell r="A1295" t="str">
            <v>001.19.03380</v>
          </cell>
          <cell r="B1295" t="str">
            <v>Fornecimento E Instalação De Conector De Uso Geral - Split Bolt C/ Pino E Porca P/ Cabo Ø 70 Mm²</v>
          </cell>
          <cell r="C1295" t="str">
            <v>un</v>
          </cell>
          <cell r="D1295">
            <v>11.442600000000001</v>
          </cell>
        </row>
        <row r="1296">
          <cell r="A1296" t="str">
            <v>001.19.03400</v>
          </cell>
          <cell r="B1296" t="str">
            <v>Fornecimento E Instalação De Conector De Uso Geral - Terminal De Pressão C/ Passagem Frontal P/ Cabo Ø 16 Mm²</v>
          </cell>
          <cell r="C1296" t="str">
            <v>un</v>
          </cell>
          <cell r="D1296">
            <v>10.4626</v>
          </cell>
        </row>
        <row r="1297">
          <cell r="A1297" t="str">
            <v>001.19.03420</v>
          </cell>
          <cell r="B1297" t="str">
            <v>Fornecimento E Instalação De Conector De Uso Gera - Terminal De Pressão C/ Passagem Frontal P/ Cabo Ø 25 Mm²</v>
          </cell>
          <cell r="C1297" t="str">
            <v>un</v>
          </cell>
          <cell r="D1297">
            <v>4.7926000000000002</v>
          </cell>
        </row>
        <row r="1298">
          <cell r="A1298" t="str">
            <v>001.19.03440</v>
          </cell>
          <cell r="B1298" t="str">
            <v>Fornecimento E Instalação De Conector De Uso Geral - Terminal De Pressão C/ Passagem Frontal P/ Cabo Ø 35 Mm²</v>
          </cell>
          <cell r="C1298" t="str">
            <v>un</v>
          </cell>
          <cell r="D1298">
            <v>5.0826000000000002</v>
          </cell>
        </row>
        <row r="1299">
          <cell r="A1299" t="str">
            <v>001.19.03460</v>
          </cell>
          <cell r="B1299" t="str">
            <v>Fornecimento E Instalação De Conector De Uso Geral - Terminal De Pressão C/ Passagem Frontal P/ Cabo Ø 50 Mm²</v>
          </cell>
          <cell r="C1299" t="str">
            <v>un</v>
          </cell>
          <cell r="D1299">
            <v>5.4626000000000001</v>
          </cell>
        </row>
        <row r="1300">
          <cell r="A1300" t="str">
            <v>001.19.03480</v>
          </cell>
          <cell r="B1300" t="str">
            <v>Fornecimento E Instalação De Conector De Uso Geral - Terminal De Pressão C/ Passagem Frontal P/ Cabo Ø 70 Mm²</v>
          </cell>
          <cell r="C1300" t="str">
            <v>un</v>
          </cell>
          <cell r="D1300">
            <v>6.1125999999999996</v>
          </cell>
        </row>
        <row r="1301">
          <cell r="A1301" t="str">
            <v>001.19.03500</v>
          </cell>
          <cell r="B1301" t="str">
            <v>Fornecimento E Instalação De Conector De Uso Geral - Terminal De Pressão C/ Passagem Lateral P/ Cabo Ø 16 Mm²</v>
          </cell>
          <cell r="C1301" t="str">
            <v>un</v>
          </cell>
          <cell r="D1301">
            <v>7.5125999999999999</v>
          </cell>
        </row>
        <row r="1302">
          <cell r="A1302" t="str">
            <v>001.19.03520</v>
          </cell>
          <cell r="B1302" t="str">
            <v>Fornecimento E Instalação De Conector De Uso Geral - Terminal De Pressão C/ Passagem Lateral P/ Cabo Ø 25 Mm²</v>
          </cell>
          <cell r="C1302" t="str">
            <v>un</v>
          </cell>
          <cell r="D1302">
            <v>7.5125999999999999</v>
          </cell>
        </row>
        <row r="1303">
          <cell r="A1303" t="str">
            <v>001.19.03540</v>
          </cell>
          <cell r="B1303" t="str">
            <v>Fornecimento E Instalação De Conector De Uso Geral - Terminal De Pressão C/ Passagem Lateral P/ Cabo Ø 35 Mm²</v>
          </cell>
          <cell r="C1303" t="str">
            <v>un</v>
          </cell>
          <cell r="D1303">
            <v>7.5125999999999999</v>
          </cell>
        </row>
        <row r="1304">
          <cell r="A1304" t="str">
            <v>001.19.03560</v>
          </cell>
          <cell r="B1304" t="str">
            <v>Fornecimento E Instalação De Conector De Uso Geral - Terminal De Pressão C/ Passagem Lateral P/ Cabo Ø 50 Mm²</v>
          </cell>
          <cell r="C1304" t="str">
            <v>un</v>
          </cell>
          <cell r="D1304">
            <v>10.762600000000001</v>
          </cell>
        </row>
        <row r="1305">
          <cell r="A1305" t="str">
            <v>001.19.03580</v>
          </cell>
          <cell r="B1305" t="str">
            <v>Fornecimento E Instalação De Conector De Uso Geral - Terminal De Pressão C/ Passagem Lateral P/ Cabo Ø 70 Mm²</v>
          </cell>
          <cell r="C1305" t="str">
            <v>un</v>
          </cell>
          <cell r="D1305">
            <v>10.762600000000001</v>
          </cell>
        </row>
        <row r="1306">
          <cell r="A1306" t="str">
            <v>001.19.03600</v>
          </cell>
          <cell r="B1306" t="str">
            <v>Fornecimento E Instalação De Conector De Uso Geral - Tensionador P/ Cabo Cobre Até Ø95 Mm²</v>
          </cell>
          <cell r="C1306" t="str">
            <v>un</v>
          </cell>
          <cell r="D1306">
            <v>9.2826000000000004</v>
          </cell>
        </row>
        <row r="1307">
          <cell r="A1307" t="str">
            <v>001.19.03620</v>
          </cell>
          <cell r="B1307" t="str">
            <v>Fornecimento E Instalação De Conector De Uso Geral - Terminal De Pressão C/ 4 Parafusos P/ Cabo Ø 16/35 Mm²</v>
          </cell>
          <cell r="C1307" t="str">
            <v>un</v>
          </cell>
          <cell r="D1307">
            <v>10.4626</v>
          </cell>
        </row>
        <row r="1308">
          <cell r="A1308" t="str">
            <v>001.19.03640</v>
          </cell>
          <cell r="B1308" t="str">
            <v>Fornecimento E Instalação De Conector De Uso Geral - Terminal De Pressão C/ 4 Parafusos P/ Cabo Ø35/70 Mm²</v>
          </cell>
          <cell r="C1308" t="str">
            <v>un</v>
          </cell>
          <cell r="D1308">
            <v>13.5726</v>
          </cell>
        </row>
        <row r="1309">
          <cell r="A1309" t="str">
            <v>001.19.03660</v>
          </cell>
          <cell r="B1309" t="str">
            <v>Fornecimento E Instalação De Conector De Uso Geral - Terminal Tipo X De Latão P/ Cabo Até Ø50 Mm²</v>
          </cell>
          <cell r="C1309" t="str">
            <v>un</v>
          </cell>
          <cell r="D1309">
            <v>8.0126000000000008</v>
          </cell>
        </row>
        <row r="1310">
          <cell r="A1310" t="str">
            <v>001.19.03680</v>
          </cell>
          <cell r="B1310" t="str">
            <v>Fornecimento E Instalação De Conector De Uso Geral - Abraçadeira Tipo Ômega P/ Cabo Ø 16 Mm²</v>
          </cell>
          <cell r="C1310" t="str">
            <v>un</v>
          </cell>
          <cell r="D1310">
            <v>5.9325999999999999</v>
          </cell>
        </row>
        <row r="1311">
          <cell r="A1311" t="str">
            <v>001.19.03700</v>
          </cell>
          <cell r="B1311" t="str">
            <v>Fornecimento E Instalação De Conector De Uso Geral - Abraçadeira Tipo Ômega P/ Cabo Ø35 Mm²</v>
          </cell>
          <cell r="C1311" t="str">
            <v>un</v>
          </cell>
          <cell r="D1311">
            <v>5.9325999999999999</v>
          </cell>
        </row>
        <row r="1312">
          <cell r="A1312" t="str">
            <v>001.19.03720</v>
          </cell>
          <cell r="B1312" t="str">
            <v>Fornecimento e instalação de componentes de fixação - chapa de fixação tipo unha</v>
          </cell>
          <cell r="C1312" t="str">
            <v>un</v>
          </cell>
          <cell r="D1312">
            <v>2.9350999999999998</v>
          </cell>
        </row>
        <row r="1313">
          <cell r="A1313" t="str">
            <v>001.19.03740</v>
          </cell>
          <cell r="B1313" t="str">
            <v>Fornecimento E Instalação De Componentes De Fixação - Abraçadeira 3 Estais P/ Mastro De 1. ¹/²''</v>
          </cell>
          <cell r="C1313" t="str">
            <v>un</v>
          </cell>
          <cell r="D1313">
            <v>5.9250999999999996</v>
          </cell>
        </row>
        <row r="1314">
          <cell r="A1314" t="str">
            <v>001.19.03760</v>
          </cell>
          <cell r="B1314" t="str">
            <v>Fornecimento E Instalação De Componentes De Fixação - Abraçadeira 3 Estais  P/ Mastro 2''</v>
          </cell>
          <cell r="C1314" t="str">
            <v>un</v>
          </cell>
          <cell r="D1314">
            <v>5.9250999999999996</v>
          </cell>
        </row>
        <row r="1315">
          <cell r="A1315" t="str">
            <v>001.19.03780</v>
          </cell>
          <cell r="B1315" t="str">
            <v>Fornecimento E Instalação De Componentes De Fixação - Abraçadeira 4 Estais P/ Mastro De 1. ¹/²''</v>
          </cell>
          <cell r="C1315" t="str">
            <v>un</v>
          </cell>
          <cell r="D1315">
            <v>7.1451000000000002</v>
          </cell>
        </row>
        <row r="1316">
          <cell r="A1316" t="str">
            <v>001.19.03800</v>
          </cell>
          <cell r="B1316" t="str">
            <v>Fornecimento E Instalação De Componentes De Fixação - Abraçadeira 4 Estais P/ Mastro De 2''</v>
          </cell>
          <cell r="C1316" t="str">
            <v>un</v>
          </cell>
          <cell r="D1316">
            <v>7.1451000000000002</v>
          </cell>
        </row>
        <row r="1317">
          <cell r="A1317" t="str">
            <v>001.19.03820</v>
          </cell>
          <cell r="B1317" t="str">
            <v>Fornecimento E Instalação De Componentes De Fixação - Fixador De Estais P/ Tubo</v>
          </cell>
          <cell r="C1317" t="str">
            <v>un</v>
          </cell>
          <cell r="D1317">
            <v>3.6551</v>
          </cell>
        </row>
        <row r="1318">
          <cell r="A1318" t="str">
            <v>001.19.03840</v>
          </cell>
          <cell r="B1318" t="str">
            <v>Fornecimento E Instalação De Componentes De Fixação - Fixador De Estais P/ Cabo</v>
          </cell>
          <cell r="C1318" t="str">
            <v>un</v>
          </cell>
          <cell r="D1318">
            <v>3.1751</v>
          </cell>
        </row>
        <row r="1319">
          <cell r="A1319" t="str">
            <v>001.19.03860</v>
          </cell>
          <cell r="B1319" t="str">
            <v>Fornecimento E Instalação De Componentes De Fixação - Manilha De 1/4''</v>
          </cell>
          <cell r="C1319" t="str">
            <v>un</v>
          </cell>
          <cell r="D1319">
            <v>9.4451000000000001</v>
          </cell>
        </row>
        <row r="1320">
          <cell r="A1320" t="str">
            <v>001.19.03880</v>
          </cell>
          <cell r="B1320" t="str">
            <v>Fornecimento E Instalação De Componentes De Fixação - Esticador P/ Cabo De Aço De 3/16''</v>
          </cell>
          <cell r="C1320" t="str">
            <v>un</v>
          </cell>
          <cell r="D1320">
            <v>7.6551</v>
          </cell>
        </row>
        <row r="1321">
          <cell r="A1321" t="str">
            <v>001.19.03900</v>
          </cell>
          <cell r="B1321" t="str">
            <v>Fornecimento E Instalação De Componentes De Fixação - Esticador P/ Cabo De Aço De 1/4''</v>
          </cell>
          <cell r="C1321" t="str">
            <v>un</v>
          </cell>
          <cell r="D1321">
            <v>8.8551000000000002</v>
          </cell>
        </row>
        <row r="1322">
          <cell r="A1322" t="str">
            <v>001.19.03920</v>
          </cell>
          <cell r="B1322" t="str">
            <v>Fornecimento E Instalação De Componentes De Fixação - Sapatilha De 3/16''</v>
          </cell>
          <cell r="C1322" t="str">
            <v>un</v>
          </cell>
          <cell r="D1322">
            <v>3.0750999999999999</v>
          </cell>
        </row>
        <row r="1323">
          <cell r="A1323" t="str">
            <v>001.19.03940</v>
          </cell>
          <cell r="B1323" t="str">
            <v>Fornecimento E Instalação De Componentes De Fixação - Sapatilha De 1/4''</v>
          </cell>
          <cell r="C1323" t="str">
            <v>un</v>
          </cell>
          <cell r="D1323">
            <v>3.4051</v>
          </cell>
        </row>
        <row r="1324">
          <cell r="A1324" t="str">
            <v>001.19.03960</v>
          </cell>
          <cell r="B1324" t="str">
            <v>Fornecimeto E Instalação De Componentes De Fixação - Grampo Crosby De 3/16''</v>
          </cell>
          <cell r="C1324" t="str">
            <v>un</v>
          </cell>
          <cell r="D1324">
            <v>3.0251000000000001</v>
          </cell>
        </row>
        <row r="1325">
          <cell r="A1325" t="str">
            <v>001.19.03980</v>
          </cell>
          <cell r="B1325" t="str">
            <v>Fornecimento E Instalação De Componentes De Fixação - Grampo Crosby De 1/4''</v>
          </cell>
          <cell r="C1325" t="str">
            <v>un</v>
          </cell>
          <cell r="D1325">
            <v>3.0750999999999999</v>
          </cell>
        </row>
        <row r="1326">
          <cell r="A1326" t="str">
            <v>001.19.04000</v>
          </cell>
          <cell r="B1326" t="str">
            <v>Fornecimento E Instalação De Componentes De Fixação - Abraçadeira Tipo ""D"" C/ Cunha De 3/4''</v>
          </cell>
          <cell r="C1326" t="str">
            <v>un</v>
          </cell>
          <cell r="D1326">
            <v>2.6751</v>
          </cell>
        </row>
        <row r="1327">
          <cell r="A1327" t="str">
            <v>001.19.04020</v>
          </cell>
          <cell r="B1327" t="str">
            <v>Fornecimento  Instalação De Componentes De Fixação - Abraçadeira Tipo ""D"" C/ Cunha De 1''</v>
          </cell>
          <cell r="C1327" t="str">
            <v>un</v>
          </cell>
          <cell r="D1327">
            <v>2.8451</v>
          </cell>
        </row>
        <row r="1328">
          <cell r="A1328" t="str">
            <v>001.19.04040</v>
          </cell>
          <cell r="B1328" t="str">
            <v>Fornecimento E Instalação De Componentes De Fixação - Abraçadeira Tipo ""D"" C/ Cunha De 1.¹/4''</v>
          </cell>
          <cell r="C1328" t="str">
            <v>un</v>
          </cell>
          <cell r="D1328">
            <v>3.4950999999999999</v>
          </cell>
        </row>
        <row r="1329">
          <cell r="A1329" t="str">
            <v>001.19.04060</v>
          </cell>
          <cell r="B1329" t="str">
            <v>Fornecimento E Instalação De Componentes De Fixação - Abraçadeira Tipo ""D"" C/ Cunha De 1.¹/²''</v>
          </cell>
          <cell r="C1329" t="str">
            <v>un</v>
          </cell>
          <cell r="D1329">
            <v>3.4950999999999999</v>
          </cell>
        </row>
        <row r="1330">
          <cell r="A1330" t="str">
            <v>001.19.04080</v>
          </cell>
          <cell r="B1330" t="str">
            <v>Fornecimento E Instalação De Componentes De Fixação - Abraçadeira Tipo ""D"" C/ Cunha De 2''</v>
          </cell>
          <cell r="C1330" t="str">
            <v>un</v>
          </cell>
          <cell r="D1330">
            <v>3.7951000000000001</v>
          </cell>
        </row>
        <row r="1331">
          <cell r="A1331" t="str">
            <v>001.19.04100</v>
          </cell>
          <cell r="B1331" t="str">
            <v>Fornecimento E Instalação De Componentes De Fixação - Parafuso Sextavado C/ Bucha De Pvc Rosca Sob. 1/4'' X 1. ¹/²'' DZ</v>
          </cell>
          <cell r="C1331" t="str">
            <v>ct</v>
          </cell>
          <cell r="D1331">
            <v>2.1650999999999998</v>
          </cell>
        </row>
        <row r="1332">
          <cell r="A1332" t="str">
            <v>001.19.04120</v>
          </cell>
          <cell r="B1332" t="str">
            <v>Fornecimento E Instalação De Componentes De Fixação - Parafuso Sextavado C/ Bucha De Pvc Rosca Sob. 5/16'' X 1. ¹/²''DZ</v>
          </cell>
          <cell r="C1332" t="str">
            <v>ct</v>
          </cell>
          <cell r="D1332">
            <v>2.2951000000000001</v>
          </cell>
        </row>
        <row r="1333">
          <cell r="A1333" t="str">
            <v>001.19.04140</v>
          </cell>
          <cell r="B1333" t="str">
            <v>Fornecimento E Instalação De Componentes De Fixação - Parafuso Sextavado C/ Bucha De Pvc Rosca Sob. 5/16'' X 2'' DZ</v>
          </cell>
          <cell r="C1333" t="str">
            <v>ct</v>
          </cell>
          <cell r="D1333">
            <v>2.3351000000000002</v>
          </cell>
        </row>
        <row r="1334">
          <cell r="A1334" t="str">
            <v>001.19.04160</v>
          </cell>
          <cell r="B1334" t="str">
            <v>Fornecimento E Instalação De Conj. De Contraventegem Com Cabo P/ Mastro 1. ¹/²''</v>
          </cell>
          <cell r="C1334" t="str">
            <v>cj</v>
          </cell>
          <cell r="D1334">
            <v>109.0183</v>
          </cell>
        </row>
        <row r="1335">
          <cell r="A1335" t="str">
            <v>001.19.04180</v>
          </cell>
          <cell r="B1335" t="str">
            <v>Fornecimento E Instalação De Conj. De Contraventagem Com Cabo P/ Mastro 2''</v>
          </cell>
          <cell r="C1335" t="str">
            <v>cj</v>
          </cell>
          <cell r="D1335">
            <v>109.2383</v>
          </cell>
        </row>
        <row r="1336">
          <cell r="A1336" t="str">
            <v>001.19.04200</v>
          </cell>
          <cell r="B1336" t="str">
            <v>Fornecimento E Instalação De Componentes P/ Aterramento - Conector Cabo/Haste Tipo Olhal Reforçado 3/4''</v>
          </cell>
          <cell r="C1336" t="str">
            <v>un</v>
          </cell>
          <cell r="D1336">
            <v>5.9263000000000003</v>
          </cell>
        </row>
        <row r="1337">
          <cell r="A1337" t="str">
            <v>001.19.04220</v>
          </cell>
          <cell r="B1337" t="str">
            <v>Fornecimento E Instalação De Componentes P/ Aterramento - Conector Cabo/Haste Tipo Olhal Reforçado 5/8''</v>
          </cell>
          <cell r="C1337" t="str">
            <v>un</v>
          </cell>
          <cell r="D1337">
            <v>4.6763000000000003</v>
          </cell>
        </row>
        <row r="1338">
          <cell r="A1338" t="str">
            <v>001.19.04240</v>
          </cell>
          <cell r="B1338" t="str">
            <v>Fornecimento E Instalação De Componentes P/ Aterramento Cabo/Haste Tipo Olhal Leve 5/8''</v>
          </cell>
          <cell r="C1338" t="str">
            <v>un</v>
          </cell>
          <cell r="D1338">
            <v>8.3163</v>
          </cell>
        </row>
        <row r="1339">
          <cell r="A1339" t="str">
            <v>001.19.04260</v>
          </cell>
          <cell r="B1339" t="str">
            <v>Fornecimento E Instalação De Componentes P/ Aterramento - Luva De Emenda P/ Haste De 5/8''</v>
          </cell>
          <cell r="C1339" t="str">
            <v>un</v>
          </cell>
          <cell r="D1339">
            <v>7.7563000000000004</v>
          </cell>
        </row>
        <row r="1340">
          <cell r="A1340" t="str">
            <v>001.19.04280</v>
          </cell>
          <cell r="B1340" t="str">
            <v>Fornecimento E Instalação De Componentes P/ Aterramento - Luva De Emenda P/ Haste De 3/4''</v>
          </cell>
          <cell r="C1340" t="str">
            <v>un</v>
          </cell>
          <cell r="D1340">
            <v>7.7563000000000004</v>
          </cell>
        </row>
        <row r="1341">
          <cell r="A1341" t="str">
            <v>001.19.04300</v>
          </cell>
          <cell r="B1341" t="str">
            <v>Fornecimento e Instalação de Componentes  p/ Aterramento - Conector Cabo/Haste Tipo Grampo</v>
          </cell>
          <cell r="C1341" t="str">
            <v>un</v>
          </cell>
          <cell r="D1341">
            <v>4.6763000000000003</v>
          </cell>
        </row>
        <row r="1342">
          <cell r="A1342" t="str">
            <v>001.19.04320</v>
          </cell>
          <cell r="B1342" t="str">
            <v>Fornecimento E Inwstalação De Componentes P/ Aterramento - Haste Aterramento AC De 5/8'' X 2,40m</v>
          </cell>
          <cell r="C1342" t="str">
            <v>un</v>
          </cell>
          <cell r="D1342">
            <v>32.567700000000002</v>
          </cell>
        </row>
        <row r="1343">
          <cell r="A1343" t="str">
            <v>001.19.04340</v>
          </cell>
          <cell r="B1343" t="str">
            <v>Fornecimento E Instalação De Componentes P/ Aterramento - Haste Aterramento  AC De 5/8'' X 3,00 M</v>
          </cell>
          <cell r="C1343" t="str">
            <v>un</v>
          </cell>
          <cell r="D1343">
            <v>38.967700000000001</v>
          </cell>
        </row>
        <row r="1344">
          <cell r="A1344" t="str">
            <v>001.19.04360</v>
          </cell>
          <cell r="B1344" t="str">
            <v>Fornecimento E Instalação De Componentes P/ Aterramento - Haste Aterramento AC De 3/4'' X 2,40 M</v>
          </cell>
          <cell r="C1344" t="str">
            <v>un</v>
          </cell>
          <cell r="D1344">
            <v>43.447699999999998</v>
          </cell>
        </row>
        <row r="1345">
          <cell r="A1345" t="str">
            <v>001.19.04380</v>
          </cell>
          <cell r="B1345" t="str">
            <v>Fornecimento E Instalação De Componentes P/ Aterramento - Haste Aterramento AC De 3/4'' X 300 M</v>
          </cell>
          <cell r="C1345" t="str">
            <v>un</v>
          </cell>
          <cell r="D1345">
            <v>52.9377</v>
          </cell>
        </row>
        <row r="1346">
          <cell r="A1346" t="str">
            <v>001.19.04400</v>
          </cell>
          <cell r="B1346" t="str">
            <v>Forecimento E Instalação De Componentes P/ Aterramento - Haste Aterramento BC De 5/8'' X 2,40 M</v>
          </cell>
          <cell r="C1346" t="str">
            <v>un</v>
          </cell>
          <cell r="D1346">
            <v>20.247699999999998</v>
          </cell>
        </row>
        <row r="1347">
          <cell r="A1347" t="str">
            <v>001.19.04420</v>
          </cell>
          <cell r="B1347" t="str">
            <v>Fornecimento E Instalação De Componentes P/ Aterramento - Haste Aterramento BC De 5/8'' X 3,00 M</v>
          </cell>
          <cell r="C1347" t="str">
            <v>un</v>
          </cell>
          <cell r="D1347">
            <v>29.607700000000001</v>
          </cell>
        </row>
        <row r="1348">
          <cell r="A1348" t="str">
            <v>001.19.04440</v>
          </cell>
          <cell r="B1348" t="str">
            <v>Fornecimento E Instalação De Componentes P/ Aterramento - Haste Aterramento BC De 3/4'' X 2,40 M</v>
          </cell>
          <cell r="C1348" t="str">
            <v>un</v>
          </cell>
          <cell r="D1348">
            <v>36.6877</v>
          </cell>
        </row>
        <row r="1349">
          <cell r="A1349" t="str">
            <v>001.19.04460</v>
          </cell>
          <cell r="B1349" t="str">
            <v>Fornecimento E Instalação De Componentes P/ Aterramento - Haste Aterramento BC De 3/4'' X 3,00 M</v>
          </cell>
          <cell r="C1349" t="str">
            <v>un</v>
          </cell>
          <cell r="D1349">
            <v>39.9377</v>
          </cell>
        </row>
        <row r="1350">
          <cell r="A1350" t="str">
            <v>001.19.04480</v>
          </cell>
          <cell r="B1350" t="str">
            <v>Fornecimento E Instalação De Sinalizadores - Aparelhos Sinalizadores Simples S/ Célula</v>
          </cell>
          <cell r="C1350" t="str">
            <v>un</v>
          </cell>
          <cell r="D1350">
            <v>22.027699999999999</v>
          </cell>
        </row>
        <row r="1351">
          <cell r="A1351" t="str">
            <v>001.19.04500</v>
          </cell>
          <cell r="B1351" t="str">
            <v>Fornecimento E Instalação De Sinalizadores - Aparelhos Sinalizadores Simples C/ Célula</v>
          </cell>
          <cell r="C1351" t="str">
            <v>un</v>
          </cell>
          <cell r="D1351">
            <v>35.887700000000002</v>
          </cell>
        </row>
        <row r="1352">
          <cell r="A1352" t="str">
            <v>001.19.04520</v>
          </cell>
          <cell r="B1352" t="str">
            <v>Fornecimento E Instalação De Sinalizadores - Aparelhos Sinalizadores Duplo S/ Célula</v>
          </cell>
          <cell r="C1352" t="str">
            <v>un</v>
          </cell>
          <cell r="D1352">
            <v>41.237699999999997</v>
          </cell>
        </row>
        <row r="1353">
          <cell r="A1353" t="str">
            <v>001.19.04540</v>
          </cell>
          <cell r="B1353" t="str">
            <v>Fornecimento E Instalação De Sinalizadores - Aparelhos Sinalizadores Duplo C/ Célula</v>
          </cell>
          <cell r="C1353" t="str">
            <v>un</v>
          </cell>
          <cell r="D1353">
            <v>74.887699999999995</v>
          </cell>
        </row>
        <row r="1354">
          <cell r="A1354" t="str">
            <v>001.19.04560</v>
          </cell>
          <cell r="B1354" t="str">
            <v>Fornecimento E Instalação De Abraçadeira P/ Sinalizador De 1. ¹/²''</v>
          </cell>
          <cell r="C1354" t="str">
            <v>un</v>
          </cell>
          <cell r="D1354">
            <v>5.4851000000000001</v>
          </cell>
        </row>
        <row r="1355">
          <cell r="A1355" t="str">
            <v>001.19.04580</v>
          </cell>
          <cell r="B1355" t="str">
            <v>Fornecimento E Instalação De Abraçadeira P/ Sinalizador De 2''</v>
          </cell>
          <cell r="C1355" t="str">
            <v>un</v>
          </cell>
          <cell r="D1355">
            <v>5.6250999999999998</v>
          </cell>
        </row>
        <row r="1356">
          <cell r="A1356" t="str">
            <v>001.20</v>
          </cell>
          <cell r="B1356" t="str">
            <v>INSTALAÇÕES ELÉTRICAS - EQUIPAMENTOS</v>
          </cell>
          <cell r="D1356">
            <v>73781.902000000002</v>
          </cell>
        </row>
        <row r="1357">
          <cell r="A1357" t="str">
            <v>001.20.00020</v>
          </cell>
          <cell r="B1357" t="str">
            <v>Conjunto motor bomba centrífuga trifásica 50 a 60 hz para sucção até 6m pot. 1/2 hp</v>
          </cell>
          <cell r="C1357" t="str">
            <v>CJ</v>
          </cell>
          <cell r="D1357">
            <v>288.70030000000003</v>
          </cell>
        </row>
        <row r="1358">
          <cell r="A1358" t="str">
            <v>001.20.00040</v>
          </cell>
          <cell r="B1358" t="str">
            <v>Conjunto motor bomba centrífuga trifásica 50 a 60 hz para sucção até 6m pot. 3/4 hp</v>
          </cell>
          <cell r="C1358" t="str">
            <v>CJ</v>
          </cell>
          <cell r="D1358">
            <v>299.70030000000003</v>
          </cell>
        </row>
        <row r="1359">
          <cell r="A1359" t="str">
            <v>001.20.00060</v>
          </cell>
          <cell r="B1359" t="str">
            <v>Conjunto motor bomba centrífuga trifásica 50 a 60 hz para sucção até 6m pot. 1 hp</v>
          </cell>
          <cell r="C1359" t="str">
            <v>CJ</v>
          </cell>
          <cell r="D1359">
            <v>389.57139999999998</v>
          </cell>
        </row>
        <row r="1360">
          <cell r="A1360" t="str">
            <v>001.20.00080</v>
          </cell>
          <cell r="B1360" t="str">
            <v>Conjunto motor bomba centrífuga trifásica 50 a 60 hz para sucção até 6m pot. 1 1/2"""""""" hp</v>
          </cell>
          <cell r="C1360" t="str">
            <v>CJ</v>
          </cell>
          <cell r="D1360">
            <v>466.57139999999998</v>
          </cell>
        </row>
        <row r="1361">
          <cell r="A1361" t="str">
            <v>001.20.00100</v>
          </cell>
          <cell r="B1361" t="str">
            <v>Conjunto motor bomba centrífuga trifásica 50 a 60 hz para sucção até 6m pot. 2"""""""" hp</v>
          </cell>
          <cell r="C1361" t="str">
            <v>CJ</v>
          </cell>
          <cell r="D1361">
            <v>499.4425</v>
          </cell>
        </row>
        <row r="1362">
          <cell r="A1362" t="str">
            <v>001.20.00120</v>
          </cell>
          <cell r="B1362" t="str">
            <v>Conjunto motor bomba centrifuga monoestagio com bocais flangeados - cf-7 mark ou similar - 03 cv</v>
          </cell>
          <cell r="C1362" t="str">
            <v>UN</v>
          </cell>
          <cell r="D1362">
            <v>276.4425</v>
          </cell>
        </row>
        <row r="1363">
          <cell r="A1363" t="str">
            <v>001.20.00140</v>
          </cell>
          <cell r="B1363" t="str">
            <v>Fornecimento e Instalação de Ar Condicionado Tipo Split 9 000 BTUS, Linha Tempstar ou Mesmo Padrão</v>
          </cell>
          <cell r="C1363" t="str">
            <v>CJ</v>
          </cell>
          <cell r="D1363">
            <v>2150</v>
          </cell>
        </row>
        <row r="1364">
          <cell r="A1364" t="str">
            <v>001.20.00160</v>
          </cell>
          <cell r="B1364" t="str">
            <v>Fornecimento e Instalação de Ar Condicionado Tipo Split 12 000 BTUS, Linha Tempstar ou Mesmo Padrão</v>
          </cell>
          <cell r="C1364" t="str">
            <v>CJ</v>
          </cell>
          <cell r="D1364">
            <v>2520</v>
          </cell>
        </row>
        <row r="1365">
          <cell r="A1365" t="str">
            <v>001.20.00165</v>
          </cell>
          <cell r="B1365" t="str">
            <v>Fornecimento e Instalação de Ar Condicionado Tipo Split 18 000 BTUS, Linha Tempstar ou Mesmo Padrão</v>
          </cell>
          <cell r="C1365" t="str">
            <v>CJ</v>
          </cell>
          <cell r="D1365">
            <v>2960</v>
          </cell>
        </row>
        <row r="1366">
          <cell r="A1366" t="str">
            <v>001.20.00170</v>
          </cell>
          <cell r="B1366" t="str">
            <v>Fornecimento e Instalação de Ar Condicionado Tipo Split 22 000 BTUS, Linha Tempstar ou Mesmo Padrão</v>
          </cell>
          <cell r="C1366" t="str">
            <v>CJ</v>
          </cell>
          <cell r="D1366">
            <v>4090</v>
          </cell>
        </row>
        <row r="1367">
          <cell r="A1367" t="str">
            <v>001.20.00175</v>
          </cell>
          <cell r="B1367" t="str">
            <v>Fornecimento e Instalação de Ar Condicionado Tipo Split 36 000 BTUS, Linha Tempstar ou Mesmo Padrão</v>
          </cell>
          <cell r="C1367" t="str">
            <v>CJ</v>
          </cell>
          <cell r="D1367">
            <v>5960</v>
          </cell>
        </row>
        <row r="1368">
          <cell r="A1368" t="str">
            <v>001.20.00180</v>
          </cell>
          <cell r="B1368" t="str">
            <v>Fornecimento e Instalação de Ar Condicionado Tipo Split 48 000 BTUS, Linha Tempstar ou Mesmo Padrão</v>
          </cell>
          <cell r="C1368" t="str">
            <v>CJ</v>
          </cell>
          <cell r="D1368">
            <v>7000</v>
          </cell>
        </row>
        <row r="1369">
          <cell r="A1369" t="str">
            <v>001.20.00200</v>
          </cell>
          <cell r="B1369" t="str">
            <v>Fornecimento e Instalação de Ar Condicionado Tipo Split 60 000 BTUS, Linha Tempstar ou Mesmo Padrão</v>
          </cell>
          <cell r="C1369" t="str">
            <v>CJ</v>
          </cell>
          <cell r="D1369">
            <v>7630</v>
          </cell>
        </row>
        <row r="1370">
          <cell r="A1370" t="str">
            <v>001.20.00220</v>
          </cell>
          <cell r="B1370" t="str">
            <v>Fornecimento e Instalação de Ar Condicionado Tipo Split 7 000 BTUS, Linha Silence ou Mesmo Padrão</v>
          </cell>
          <cell r="C1370" t="str">
            <v>CJ</v>
          </cell>
          <cell r="D1370">
            <v>2205</v>
          </cell>
        </row>
        <row r="1371">
          <cell r="A1371" t="str">
            <v>001.20.00240</v>
          </cell>
          <cell r="B1371" t="str">
            <v>Fornecimento e Instalação de Ar Condicionado Tipo Split 9 000 BTUS, Linha Silence ou Mesmo Padrão</v>
          </cell>
          <cell r="C1371" t="str">
            <v>CJ</v>
          </cell>
          <cell r="D1371">
            <v>2510</v>
          </cell>
        </row>
        <row r="1372">
          <cell r="A1372" t="str">
            <v>001.20.00260</v>
          </cell>
          <cell r="B1372" t="str">
            <v>Fornecimento e Instalação de Ar Condicionado Tipo Split 12 000 BTUS, Linha Silence ou Mesmo Padrão</v>
          </cell>
          <cell r="C1372" t="str">
            <v>CJ</v>
          </cell>
          <cell r="D1372">
            <v>2980</v>
          </cell>
        </row>
        <row r="1373">
          <cell r="A1373" t="str">
            <v>001.20.00265</v>
          </cell>
          <cell r="B1373" t="str">
            <v>Fornecimento e Instalação de Ar Condicionado Tipo Split 18 000 BTUS, Linha Silence ou Mesmo Padrão</v>
          </cell>
          <cell r="C1373" t="str">
            <v>CJ</v>
          </cell>
          <cell r="D1373">
            <v>4000</v>
          </cell>
        </row>
        <row r="1374">
          <cell r="A1374" t="str">
            <v>001.20.00270</v>
          </cell>
          <cell r="B1374" t="str">
            <v>Fornecimento e Instalação de Ar Condicionado Tipo Split 24 000 BTUS, Linha Silence ou Mesmo Padrão</v>
          </cell>
          <cell r="C1374" t="str">
            <v>CJ</v>
          </cell>
          <cell r="D1374">
            <v>4420</v>
          </cell>
        </row>
        <row r="1375">
          <cell r="A1375" t="str">
            <v>001.20.00275</v>
          </cell>
          <cell r="B1375" t="str">
            <v>Fornecimento e Instalação de Ar Condicionado Tipo Split 36 000 BTUS, Linha Modernitá ou Mesmo Padrão</v>
          </cell>
          <cell r="C1375" t="str">
            <v>CJ</v>
          </cell>
          <cell r="D1375">
            <v>6250</v>
          </cell>
        </row>
        <row r="1376">
          <cell r="A1376" t="str">
            <v>001.20.00280</v>
          </cell>
          <cell r="B1376" t="str">
            <v>Fornecimento e Instalação de Ar Condicionado Tipo Split 48 000 BTUS, Linha Silence ou Mesmo Padrão</v>
          </cell>
          <cell r="C1376" t="str">
            <v>CJ</v>
          </cell>
          <cell r="D1376">
            <v>8000</v>
          </cell>
        </row>
        <row r="1377">
          <cell r="A1377" t="str">
            <v>001.20.00300</v>
          </cell>
          <cell r="B1377" t="str">
            <v>Fornecimento e Instalação de Ar Condicionado Tipo Split 60 000 BTUS, Linha Silence ou Mesmo Padrão</v>
          </cell>
          <cell r="C1377" t="str">
            <v>CJ</v>
          </cell>
          <cell r="D1377">
            <v>8700</v>
          </cell>
        </row>
        <row r="1378">
          <cell r="A1378" t="str">
            <v>001.20.00320</v>
          </cell>
          <cell r="B1378" t="str">
            <v>Fornecimento e Instalação de Rede Figorígena (Tubo de Cobre 3/8"" e 1/4""; Cabo PP 4x1.50; Isolante Térmico em Espuma Para Tubulação 5/8"" e Fita Aluminizada) Para Aparelho Ar Cond. Split até 10.000 BTU'S</v>
          </cell>
          <cell r="C1378" t="str">
            <v>ml</v>
          </cell>
          <cell r="D1378">
            <v>30.718499999999999</v>
          </cell>
        </row>
        <row r="1379">
          <cell r="A1379" t="str">
            <v>001.20.00340</v>
          </cell>
          <cell r="B1379" t="str">
            <v>Fornecimento e Instalação de Rede Figorígena (Tubo de Cobre 1/2"" e 1/4""; Cabo PP 4x1.50; Isolante Térmico em Espuma Para Tubulação 3/4"" e Fita Aluminizada) Para Aparelho Ar Cond. Split de 12.000 BTU'S</v>
          </cell>
          <cell r="C1379" t="str">
            <v>ml</v>
          </cell>
          <cell r="D1379">
            <v>31.688700000000001</v>
          </cell>
        </row>
        <row r="1380">
          <cell r="A1380" t="str">
            <v>001.20.00360</v>
          </cell>
          <cell r="B1380" t="str">
            <v>Fornecimento e Instalação de Rede Figorígena (Tubo de Cobre 3/8"" e 5/8""; Cabo PP 4x1.50; Isolante Térmico em Espuma Para Tubulação 7/8"" e Fita Aluminizada) Para Aparelho Ar Cond. Split de 24.000 BTU'S</v>
          </cell>
          <cell r="C1380" t="str">
            <v>ml</v>
          </cell>
          <cell r="D1380">
            <v>38.580199999999998</v>
          </cell>
        </row>
        <row r="1381">
          <cell r="A1381" t="str">
            <v>001.20.00380</v>
          </cell>
          <cell r="B1381" t="str">
            <v>Fornecimento e Instalação de Rede Figorígena (Tubo de Cobre 1/2"" e 7/8""; Cabo PP 4x1.50; Isolante Térmico em Espuma Para Tubulação 1"" e Fita Aluminizada) Para Aparelho Ar Cond. Split de 48.000 BTU'S</v>
          </cell>
          <cell r="C1381" t="str">
            <v>ml</v>
          </cell>
          <cell r="D1381">
            <v>42.743099999999998</v>
          </cell>
        </row>
        <row r="1382">
          <cell r="A1382" t="str">
            <v>001.20.00400</v>
          </cell>
          <cell r="B1382" t="str">
            <v>Fornecimento e Instalação de Rede Figorígena (Tubo de Cobre 1/2"" e 7/8""; Cabo PP 4x1.50; Isolante Térmico em Espuma Para Tubulação 1"" e Fita Aluminizada) Para Aparelho Ar Cond. Split de 60.000 BTU'S</v>
          </cell>
          <cell r="C1382" t="str">
            <v>ml</v>
          </cell>
          <cell r="D1382">
            <v>42.743099999999998</v>
          </cell>
        </row>
        <row r="1383">
          <cell r="A1383" t="str">
            <v>001.21</v>
          </cell>
          <cell r="B1383" t="str">
            <v>INSTALAÇÕES ELÉTRICAS - CAIXAS DE INSPEÇÃO E PASSAGEM</v>
          </cell>
          <cell r="D1383">
            <v>1816.068</v>
          </cell>
        </row>
        <row r="1384">
          <cell r="A1384" t="str">
            <v>001.21.00020</v>
          </cell>
          <cell r="B1384" t="str">
            <v>Execução de caixa de passagem de concreto de 5 cm espessura e tampa de concreto impermeabilizada de 30.00 x 30.00 x 30.00 cm</v>
          </cell>
          <cell r="C1384" t="str">
            <v>CJ</v>
          </cell>
          <cell r="D1384">
            <v>29.3675</v>
          </cell>
        </row>
        <row r="1385">
          <cell r="A1385" t="str">
            <v>001.21.00040</v>
          </cell>
          <cell r="B1385" t="str">
            <v>Execução de caixa de passagem de concreto de 5 cm espessura e tampa de concreto impermeabilizada de 30.00 x 30.00 x 40.00 cm</v>
          </cell>
          <cell r="C1385" t="str">
            <v>CJ</v>
          </cell>
          <cell r="D1385">
            <v>33.421199999999999</v>
          </cell>
        </row>
        <row r="1386">
          <cell r="A1386" t="str">
            <v>001.21.00060</v>
          </cell>
          <cell r="B1386" t="str">
            <v>Execução de caixa de passagem de concreto de 5 cm espessura e tampa de concreto impermeabilizada de 40.00 x 40.00 x 40.00 cm</v>
          </cell>
          <cell r="C1386" t="str">
            <v>CJ</v>
          </cell>
          <cell r="D1386">
            <v>49.469099999999997</v>
          </cell>
        </row>
        <row r="1387">
          <cell r="A1387" t="str">
            <v>001.21.00080</v>
          </cell>
          <cell r="B1387" t="str">
            <v>Execução de caixa de passagem de concreto de 5 cm espessura e tampa de concreto impermeabilizada de 40.00 x 40.00 x 50.00 cm</v>
          </cell>
          <cell r="C1387" t="str">
            <v>CJ</v>
          </cell>
          <cell r="D1387">
            <v>56.373899999999999</v>
          </cell>
        </row>
        <row r="1388">
          <cell r="A1388" t="str">
            <v>001.21.00100</v>
          </cell>
          <cell r="B1388" t="str">
            <v>Execução de caixa de passagem de concreto de 5 cm espessura e tampa de concreto impermeabilizada de 50.00 x 50.00 x 50.00 cm</v>
          </cell>
          <cell r="C1388" t="str">
            <v>CJ</v>
          </cell>
          <cell r="D1388">
            <v>74.656300000000002</v>
          </cell>
        </row>
        <row r="1389">
          <cell r="A1389" t="str">
            <v>001.21.00120</v>
          </cell>
          <cell r="B1389" t="str">
            <v>Execução de caixa de passagem de concreto de 5 cm espessura e tampa de concreto impermeabilizada de 50.00 x 50.00 x 60.00 cm</v>
          </cell>
          <cell r="C1389" t="str">
            <v>CJ</v>
          </cell>
          <cell r="D1389">
            <v>83.427599999999998</v>
          </cell>
        </row>
        <row r="1390">
          <cell r="A1390" t="str">
            <v>001.21.00140</v>
          </cell>
          <cell r="B1390" t="str">
            <v>Execução de caixa de passagem de concreto de 5 cm espessura e tampa de concreto impermeabilizada de 60.00 x 60.00 x 60.00 cm</v>
          </cell>
          <cell r="C1390" t="str">
            <v>CJ</v>
          </cell>
          <cell r="D1390">
            <v>105.6909</v>
          </cell>
        </row>
        <row r="1391">
          <cell r="A1391" t="str">
            <v>001.21.00160</v>
          </cell>
          <cell r="B1391" t="str">
            <v>Execução de caixa de passagem de concreto de 5 cm espessura e tampa de concreto impermeabilizada de 80.00 x 80.00 x 80.00 cm</v>
          </cell>
          <cell r="C1391" t="str">
            <v>CJ</v>
          </cell>
          <cell r="D1391">
            <v>184.7371</v>
          </cell>
        </row>
        <row r="1392">
          <cell r="A1392" t="str">
            <v>001.21.00180</v>
          </cell>
          <cell r="B1392" t="str">
            <v>Execução de caixa de passagem de concreto de 5 cm espessura e tampa de concreto impermeabilizada de 80.00 x 80.00 x 100.00 cm</v>
          </cell>
          <cell r="C1392" t="str">
            <v>CJ</v>
          </cell>
          <cell r="D1392">
            <v>214.36359999999999</v>
          </cell>
        </row>
        <row r="1393">
          <cell r="A1393" t="str">
            <v>001.21.00200</v>
          </cell>
          <cell r="B1393" t="str">
            <v>Execução de caixa de passagem de alvenaria de 1/2 vez c/ tampa de concreto impermeabilizada 30.00 x 30.00 x 30.00 cm</v>
          </cell>
          <cell r="C1393" t="str">
            <v>CJ</v>
          </cell>
          <cell r="D1393">
            <v>42.596299999999999</v>
          </cell>
        </row>
        <row r="1394">
          <cell r="A1394" t="str">
            <v>001.21.00220</v>
          </cell>
          <cell r="B1394" t="str">
            <v>Execução de caixa de passagem de alvenaria de 1/2 vez c/ tampa de concreto impermeabilizada 30.00 x 30.00 x 40.00 cm</v>
          </cell>
          <cell r="C1394" t="str">
            <v>CJ</v>
          </cell>
          <cell r="D1394">
            <v>49.892099999999999</v>
          </cell>
        </row>
        <row r="1395">
          <cell r="A1395" t="str">
            <v>001.21.00240</v>
          </cell>
          <cell r="B1395" t="str">
            <v>Execução de caixa de passagem de alvenaria de 1/2 vez c/ tampa de concreto impermeabilizada 40.00 x 40.00 x 40.00 cm</v>
          </cell>
          <cell r="C1395" t="str">
            <v>CJ</v>
          </cell>
          <cell r="D1395">
            <v>62.007599999999996</v>
          </cell>
        </row>
        <row r="1396">
          <cell r="A1396" t="str">
            <v>001.21.00260</v>
          </cell>
          <cell r="B1396" t="str">
            <v>Execução de caixa de passagem de alvenaria de 1/2 vez c/ tampa de concreto impermeabilizada 40.00 x 40.00 x 50.00 cm</v>
          </cell>
          <cell r="C1396" t="str">
            <v>CJ</v>
          </cell>
          <cell r="D1396">
            <v>73.315600000000003</v>
          </cell>
        </row>
        <row r="1397">
          <cell r="A1397" t="str">
            <v>001.21.00280</v>
          </cell>
          <cell r="B1397" t="str">
            <v>Execução de caixa de passagem de alvenaria de 1/2 vez c/ tampa de concreto impermeabiliada 50.00 x 50.00 x 50.00 cm</v>
          </cell>
          <cell r="C1397" t="str">
            <v>CJ</v>
          </cell>
          <cell r="D1397">
            <v>90.509</v>
          </cell>
        </row>
        <row r="1398">
          <cell r="A1398" t="str">
            <v>001.21.00300</v>
          </cell>
          <cell r="B1398" t="str">
            <v>Exeucução de caixa de passagem de alvenaria de 1/2 vez c/ tampa de concreto impermeabilizada 50.00 x 50.00 x 60.0 cm</v>
          </cell>
          <cell r="C1398" t="str">
            <v>CJ</v>
          </cell>
          <cell r="D1398">
            <v>100.90900000000001</v>
          </cell>
        </row>
        <row r="1399">
          <cell r="A1399" t="str">
            <v>001.21.00320</v>
          </cell>
          <cell r="B1399" t="str">
            <v>Execuçãoo de caixa de passagem de alvenaria de 1/2 vez c/ tampa de concreto impermeabilizada 60.00 x 60.00 x 60.00 cm</v>
          </cell>
          <cell r="C1399" t="str">
            <v>CJ</v>
          </cell>
          <cell r="D1399">
            <v>123.2679</v>
          </cell>
        </row>
        <row r="1400">
          <cell r="A1400" t="str">
            <v>001.21.00340</v>
          </cell>
          <cell r="B1400" t="str">
            <v>Execução de caixa de passagem de alvenaria de 1/2 vez c/ tampa de concreto impermeabilizada 80.00 x 80.00 x 80.00 cm</v>
          </cell>
          <cell r="C1400" t="str">
            <v>CJ</v>
          </cell>
          <cell r="D1400">
            <v>202.98230000000001</v>
          </cell>
        </row>
        <row r="1401">
          <cell r="A1401" t="str">
            <v>001.21.00360</v>
          </cell>
          <cell r="B1401" t="str">
            <v>Execução de caixa de passagem de alvenaria de 1/2 vez c/ tampa de concreto impermeabilizada 80.00 x 80.00 x 100.00 cm</v>
          </cell>
          <cell r="C1401" t="str">
            <v>CJ</v>
          </cell>
          <cell r="D1401">
            <v>239.08099999999999</v>
          </cell>
        </row>
        <row r="1402">
          <cell r="A1402" t="str">
            <v>001.22</v>
          </cell>
          <cell r="B1402" t="str">
            <v>INSTALAÇÕES ELÉTRICAS - ALTA TENSÃO</v>
          </cell>
          <cell r="D1402">
            <v>102058.2659</v>
          </cell>
        </row>
        <row r="1403">
          <cell r="A1403" t="str">
            <v>001.22.00020</v>
          </cell>
          <cell r="B1403" t="str">
            <v>Fornecimento e Instalação de Fusível NH 63 A, 500 V</v>
          </cell>
          <cell r="C1403" t="str">
            <v>UN</v>
          </cell>
          <cell r="D1403">
            <v>14.727399999999999</v>
          </cell>
        </row>
        <row r="1404">
          <cell r="A1404" t="str">
            <v>001.22.00040</v>
          </cell>
          <cell r="B1404" t="str">
            <v>Fornecimento e Instalação de Fusível NH 80 A, 500 V</v>
          </cell>
          <cell r="C1404" t="str">
            <v>UN</v>
          </cell>
          <cell r="D1404">
            <v>5.1574</v>
          </cell>
        </row>
        <row r="1405">
          <cell r="A1405" t="str">
            <v>001.22.00060</v>
          </cell>
          <cell r="B1405" t="str">
            <v>Fornecimento e Instalação de Fusível NH 100 A, 500 V</v>
          </cell>
          <cell r="C1405" t="str">
            <v>UN</v>
          </cell>
          <cell r="D1405">
            <v>14.727399999999999</v>
          </cell>
        </row>
        <row r="1406">
          <cell r="A1406" t="str">
            <v>001.22.00080</v>
          </cell>
          <cell r="B1406" t="str">
            <v>Fornecimento e Instalação de Fusível NH 160 A, 500 V</v>
          </cell>
          <cell r="C1406" t="str">
            <v>UN</v>
          </cell>
          <cell r="D1406">
            <v>14.727399999999999</v>
          </cell>
        </row>
        <row r="1407">
          <cell r="A1407" t="str">
            <v>001.22.00100</v>
          </cell>
          <cell r="B1407" t="str">
            <v>Fornecimento e Instalação de Fusível NH 200 A, 500 V</v>
          </cell>
          <cell r="C1407" t="str">
            <v>UN</v>
          </cell>
          <cell r="D1407">
            <v>31.236000000000001</v>
          </cell>
        </row>
        <row r="1408">
          <cell r="A1408" t="str">
            <v>001.22.00120</v>
          </cell>
          <cell r="B1408" t="str">
            <v>Fornecimento e Instalação de Fusível NH 315 A, 500 V</v>
          </cell>
          <cell r="C1408" t="str">
            <v>UN</v>
          </cell>
          <cell r="D1408">
            <v>45.926000000000002</v>
          </cell>
        </row>
        <row r="1409">
          <cell r="A1409" t="str">
            <v>001.22.00140</v>
          </cell>
          <cell r="B1409" t="str">
            <v>Fornecimento e Instalação de Fusível NH 400 A, 500 V</v>
          </cell>
          <cell r="C1409" t="str">
            <v>UN</v>
          </cell>
          <cell r="D1409">
            <v>20.795999999999999</v>
          </cell>
        </row>
        <row r="1410">
          <cell r="A1410" t="str">
            <v>001.22.00160</v>
          </cell>
          <cell r="B1410" t="str">
            <v>Fornecimento e Instalação de Fusível NH 630 A, 500 V</v>
          </cell>
          <cell r="C1410" t="str">
            <v>UN</v>
          </cell>
          <cell r="D1410">
            <v>29.936</v>
          </cell>
        </row>
        <row r="1411">
          <cell r="A1411" t="str">
            <v>001.22.00180</v>
          </cell>
          <cell r="B1411" t="str">
            <v>Fornecimento e instalação de chave blindada triplar 3x125amp/500v</v>
          </cell>
          <cell r="C1411" t="str">
            <v>CJ</v>
          </cell>
          <cell r="D1411">
            <v>322.31909999999999</v>
          </cell>
        </row>
        <row r="1412">
          <cell r="A1412" t="str">
            <v>001.22.00190</v>
          </cell>
          <cell r="B1412" t="str">
            <v>Execução de mureta em alvenaria de 1.5 vez  de tijolo assente com argamassa mista 1:2:8 cimento cal hidratada e areia inclusive fundação em concreto ciclópico no traço 1:3;6 revestimento rústico e caiação - para instalação de medidor de luz e força</v>
          </cell>
          <cell r="C1412" t="str">
            <v>m2</v>
          </cell>
          <cell r="D1412">
            <v>142.69110000000001</v>
          </cell>
        </row>
        <row r="1413">
          <cell r="A1413" t="str">
            <v>001.22.00200</v>
          </cell>
          <cell r="B1413" t="str">
            <v>Fornecimento e instalação de placa de advertência com os dizeres ""perigo de morte alta tensão""</v>
          </cell>
          <cell r="C1413" t="str">
            <v>PC</v>
          </cell>
          <cell r="D1413">
            <v>36.087000000000003</v>
          </cell>
        </row>
        <row r="1414">
          <cell r="A1414" t="str">
            <v>001.22.00220</v>
          </cell>
          <cell r="B1414" t="str">
            <v>Fornecimento e instalação de arame de aço galvanizado nº 14bwg (27 2g/m)</v>
          </cell>
          <cell r="C1414" t="str">
            <v>KG</v>
          </cell>
          <cell r="D1414">
            <v>8.3422000000000001</v>
          </cell>
        </row>
        <row r="1415">
          <cell r="A1415" t="str">
            <v>001.22.00240</v>
          </cell>
          <cell r="B1415" t="str">
            <v>Fornecimento e instalação de cabo de aço 6.4mm 1/4""</v>
          </cell>
          <cell r="C1415" t="str">
            <v>ML</v>
          </cell>
          <cell r="D1415">
            <v>2.5790000000000002</v>
          </cell>
        </row>
        <row r="1416">
          <cell r="A1416" t="str">
            <v>001.22.00260</v>
          </cell>
          <cell r="B1416" t="str">
            <v>Esticador galvanizado de diâm. 1/2""</v>
          </cell>
          <cell r="C1416" t="str">
            <v>UN</v>
          </cell>
          <cell r="D1416">
            <v>13.026</v>
          </cell>
        </row>
        <row r="1417">
          <cell r="A1417" t="str">
            <v>001.22.00280</v>
          </cell>
          <cell r="B1417" t="str">
            <v>Fornecimento e instalação de sapatilha para cabo de aço ate 3/8</v>
          </cell>
          <cell r="C1417" t="str">
            <v>UN</v>
          </cell>
          <cell r="D1417">
            <v>1.5673999999999999</v>
          </cell>
        </row>
        <row r="1418">
          <cell r="A1418" t="str">
            <v>001.22.00300</v>
          </cell>
          <cell r="B1418" t="str">
            <v>Fornecimento e instalação de fita de alumínio para proteção de 1 x 10 mm</v>
          </cell>
          <cell r="C1418" t="str">
            <v>KG</v>
          </cell>
          <cell r="D1418">
            <v>34.2209</v>
          </cell>
        </row>
        <row r="1419">
          <cell r="A1419" t="str">
            <v>001.22.00320</v>
          </cell>
          <cell r="B1419" t="str">
            <v>Fornecimento e instalação de arruela redonda para parafuso diam. 16.00 mm (5/8"""")</v>
          </cell>
          <cell r="C1419" t="str">
            <v>UN</v>
          </cell>
          <cell r="D1419">
            <v>0.78869999999999996</v>
          </cell>
        </row>
        <row r="1420">
          <cell r="A1420" t="str">
            <v>001.22.00340</v>
          </cell>
          <cell r="B1420" t="str">
            <v>Fornecimento e instalação de porca quadrada para parafuso diâmetro 16.00mm</v>
          </cell>
          <cell r="C1420" t="str">
            <v>UN</v>
          </cell>
          <cell r="D1420">
            <v>1.2174</v>
          </cell>
        </row>
        <row r="1421">
          <cell r="A1421" t="str">
            <v>001.22.00360</v>
          </cell>
          <cell r="B1421" t="str">
            <v>Fornecimento e instalação de Cabo de Alumínio Nú 2 CAA AWG SPARROW</v>
          </cell>
          <cell r="C1421" t="str">
            <v>KG</v>
          </cell>
          <cell r="D1421">
            <v>16.043700000000001</v>
          </cell>
        </row>
        <row r="1422">
          <cell r="A1422" t="str">
            <v>001.22.00380</v>
          </cell>
          <cell r="B1422" t="str">
            <v>Fornecimento e Instalação de Cabo de Alumínio Multiplexado 3 x 1 x 35 mm2 + 35 mm2 - Fase CA, Isolamento com XLPE e Neutro Nú CAL</v>
          </cell>
          <cell r="C1422" t="str">
            <v>ML</v>
          </cell>
          <cell r="D1422">
            <v>12.3843</v>
          </cell>
        </row>
        <row r="1423">
          <cell r="A1423" t="str">
            <v>001.22.00400</v>
          </cell>
          <cell r="B1423" t="str">
            <v>Fornecimento e Instalação de Cabo de Alumínio Multiplexado 3 x 1 x 70 mm2 + 70 mm2 - Fase CA, Isolamento com XLPE e Neutro Nú CAL</v>
          </cell>
          <cell r="C1423" t="str">
            <v>ML</v>
          </cell>
          <cell r="D1423">
            <v>21.6357</v>
          </cell>
        </row>
        <row r="1424">
          <cell r="A1424" t="str">
            <v>001.22.00420</v>
          </cell>
          <cell r="B1424" t="str">
            <v>Fornecimento e Instalação de Cabo de Alumínio Multiplexado 3 x 1 x 120 mm2 + 70 mm2 - Fase CA, Isolamento com XLPE e Neutro Nú CAL</v>
          </cell>
          <cell r="C1424" t="str">
            <v>ML</v>
          </cell>
          <cell r="D1424">
            <v>32.845500000000001</v>
          </cell>
        </row>
        <row r="1425">
          <cell r="A1425" t="str">
            <v>001.22.00440</v>
          </cell>
          <cell r="B1425" t="str">
            <v>Fornecimento e instalação de Cruzeta de Concreto 90 x 90 x 2000 mm - 250 daN - Retangular</v>
          </cell>
          <cell r="C1425" t="str">
            <v>UN</v>
          </cell>
          <cell r="D1425">
            <v>63.160200000000003</v>
          </cell>
        </row>
        <row r="1426">
          <cell r="A1426" t="str">
            <v>001.22.00460</v>
          </cell>
          <cell r="B1426" t="str">
            <v>Fornecimento e Instalação de Mão Francesa Plana 3/16"""" x 32 x 619 mm</v>
          </cell>
          <cell r="C1426" t="str">
            <v>UN</v>
          </cell>
          <cell r="D1426">
            <v>7.4939</v>
          </cell>
        </row>
        <row r="1427">
          <cell r="A1427" t="str">
            <v>001.22.00480</v>
          </cell>
          <cell r="B1427" t="str">
            <v>Fornecimento e Instalação de Olhal Para Parafuso de Diam.16mm</v>
          </cell>
          <cell r="C1427" t="str">
            <v>UN</v>
          </cell>
          <cell r="D1427">
            <v>8.6938999999999993</v>
          </cell>
        </row>
        <row r="1428">
          <cell r="A1428" t="str">
            <v>001.22.00500</v>
          </cell>
          <cell r="B1428" t="str">
            <v>Fornecimento e Instalação de Isolador de Disco de 154.00 mm (6"""")</v>
          </cell>
          <cell r="C1428" t="str">
            <v>UN</v>
          </cell>
          <cell r="D1428">
            <v>25.343900000000001</v>
          </cell>
        </row>
        <row r="1429">
          <cell r="A1429" t="str">
            <v>001.22.00520</v>
          </cell>
          <cell r="B1429" t="str">
            <v>Fornecimento e instalação de Isolador de Pilar 15.00 Kv - 110 Kv</v>
          </cell>
          <cell r="C1429" t="str">
            <v>UN</v>
          </cell>
          <cell r="D1429">
            <v>59.335299999999997</v>
          </cell>
        </row>
        <row r="1430">
          <cell r="A1430" t="str">
            <v>001.22.00540</v>
          </cell>
          <cell r="B1430" t="str">
            <v>Fornecimento e instalação de Isolador de Pilar 34,50 Kv - 170 Kv</v>
          </cell>
          <cell r="C1430" t="str">
            <v>UN</v>
          </cell>
          <cell r="D1430">
            <v>56.075299999999999</v>
          </cell>
        </row>
        <row r="1431">
          <cell r="A1431" t="str">
            <v>001.22.00560</v>
          </cell>
          <cell r="B1431" t="str">
            <v>Fornecimento e Instalação de Pino Auto Travante 16.00 x 168.00 mm 15/34.5 KV</v>
          </cell>
          <cell r="C1431" t="str">
            <v>UN</v>
          </cell>
          <cell r="D1431">
            <v>8.9469999999999992</v>
          </cell>
        </row>
        <row r="1432">
          <cell r="A1432" t="str">
            <v>001.22.00580</v>
          </cell>
          <cell r="B1432" t="str">
            <v>Fornecimento e Instalação de Arruela Quadrada 16.00 de 38.00mm X 3.00 mm com Furo de 18.00 mm</v>
          </cell>
          <cell r="C1432" t="str">
            <v>UN</v>
          </cell>
          <cell r="D1432">
            <v>0.58520000000000005</v>
          </cell>
        </row>
        <row r="1433">
          <cell r="A1433" t="str">
            <v>001.22.00600</v>
          </cell>
          <cell r="B1433" t="str">
            <v>Fornecimento e Instalação de Gancho Olhal</v>
          </cell>
          <cell r="C1433" t="str">
            <v>UN</v>
          </cell>
          <cell r="D1433">
            <v>6.5651000000000002</v>
          </cell>
        </row>
        <row r="1434">
          <cell r="A1434" t="str">
            <v>001.22.00620</v>
          </cell>
          <cell r="B1434" t="str">
            <v>Fornecimento e instalação de chave fusível XS 15 Kv 300 A 10 KA Mod C</v>
          </cell>
          <cell r="C1434" t="str">
            <v>UN</v>
          </cell>
          <cell r="D1434">
            <v>140.35390000000001</v>
          </cell>
        </row>
        <row r="1435">
          <cell r="A1435" t="str">
            <v>001.22.00640</v>
          </cell>
          <cell r="B1435" t="str">
            <v>Fornecimento e Instalação de Chave Fusível XS 36,2 Kv 300 A 5 KA Mod C</v>
          </cell>
          <cell r="C1435" t="str">
            <v>UN</v>
          </cell>
          <cell r="D1435">
            <v>205.47389999999999</v>
          </cell>
        </row>
        <row r="1436">
          <cell r="A1436" t="str">
            <v>001.22.00660</v>
          </cell>
          <cell r="B1436" t="str">
            <v>Fornecimento e Instalação de Chave Seccionadora Unipolar 15 Kv 630 A 95 KV C/ Terminal</v>
          </cell>
          <cell r="C1436" t="str">
            <v>UN</v>
          </cell>
          <cell r="D1436">
            <v>236.5522</v>
          </cell>
        </row>
        <row r="1437">
          <cell r="A1437" t="str">
            <v>001.22.00680</v>
          </cell>
          <cell r="B1437" t="str">
            <v>Fornecimento e Instalação de Chave Seccionadora Unipolar 36,2 Kv 630 A 95 KV C/ Terminal</v>
          </cell>
          <cell r="C1437" t="str">
            <v>UN</v>
          </cell>
          <cell r="D1437">
            <v>405.08699999999999</v>
          </cell>
        </row>
        <row r="1438">
          <cell r="A1438" t="str">
            <v>001.22.00700</v>
          </cell>
          <cell r="B1438" t="str">
            <v>Fornecimento e Instalação de Protetor de Bucha A. T. de Trafo 15 KV</v>
          </cell>
          <cell r="C1438" t="str">
            <v>UN</v>
          </cell>
          <cell r="D1438">
            <v>15.6751</v>
          </cell>
        </row>
        <row r="1439">
          <cell r="A1439" t="str">
            <v>001.22.00720</v>
          </cell>
          <cell r="B1439" t="str">
            <v>Fornecimento e Instalação de Elo Fusível de Alta Tensão 1 H 500 mm</v>
          </cell>
          <cell r="C1439" t="str">
            <v>UN</v>
          </cell>
          <cell r="D1439">
            <v>4.0347999999999997</v>
          </cell>
        </row>
        <row r="1440">
          <cell r="A1440" t="str">
            <v>001.22.00740</v>
          </cell>
          <cell r="B1440" t="str">
            <v>Fornecimento e Instalação de Elo Fusível de Alta Tensão 2 H 500 mm</v>
          </cell>
          <cell r="C1440" t="str">
            <v>UN</v>
          </cell>
          <cell r="D1440">
            <v>4.0347999999999997</v>
          </cell>
        </row>
        <row r="1441">
          <cell r="A1441" t="str">
            <v>001.22.00760</v>
          </cell>
          <cell r="B1441" t="str">
            <v>Fornecimento e Instalação de Elo Fusível de Alta Tensão 3 H 500 mm</v>
          </cell>
          <cell r="C1441" t="str">
            <v>UN</v>
          </cell>
          <cell r="D1441">
            <v>4.0347999999999997</v>
          </cell>
        </row>
        <row r="1442">
          <cell r="A1442" t="str">
            <v>001.22.00780</v>
          </cell>
          <cell r="B1442" t="str">
            <v>Fornecimento e Instalação de Elo Fusível de Alta Tensão 5 H 500 mm</v>
          </cell>
          <cell r="C1442" t="str">
            <v>UN</v>
          </cell>
          <cell r="D1442">
            <v>4.0347999999999997</v>
          </cell>
        </row>
        <row r="1443">
          <cell r="A1443" t="str">
            <v>001.22.00800</v>
          </cell>
          <cell r="B1443" t="str">
            <v>Fornecimento e Instalação de Elo Fusível de Alta Tensão 6 K 500 mm</v>
          </cell>
          <cell r="C1443" t="str">
            <v>UN</v>
          </cell>
          <cell r="D1443">
            <v>4.0347999999999997</v>
          </cell>
        </row>
        <row r="1444">
          <cell r="A1444" t="str">
            <v>001.22.00820</v>
          </cell>
          <cell r="B1444" t="str">
            <v>Fornecimento e Instalação de Elo Fusível de Alta Tensão 15 K 500 mm</v>
          </cell>
          <cell r="C1444" t="str">
            <v>UN</v>
          </cell>
          <cell r="D1444">
            <v>4.5347999999999997</v>
          </cell>
        </row>
        <row r="1445">
          <cell r="A1445" t="str">
            <v>001.22.00840</v>
          </cell>
          <cell r="B1445" t="str">
            <v>Fornecimento e Instalação de Elo Fusível de Alta Tensão 25 K 500 mm</v>
          </cell>
          <cell r="C1445" t="str">
            <v>UN</v>
          </cell>
          <cell r="D1445">
            <v>4.8348000000000004</v>
          </cell>
        </row>
        <row r="1446">
          <cell r="A1446" t="str">
            <v>001.22.00860</v>
          </cell>
          <cell r="B1446" t="str">
            <v>Fornecimento e Instalação de Para Raios 12 KV 10 KA Polimérico ZQP</v>
          </cell>
          <cell r="C1446" t="str">
            <v>UN</v>
          </cell>
          <cell r="D1446">
            <v>151.76390000000001</v>
          </cell>
        </row>
        <row r="1447">
          <cell r="A1447" t="str">
            <v>001.22.00880</v>
          </cell>
          <cell r="B1447" t="str">
            <v>Fornecimento e Instalação de Para Raios 30 KV 10 KA Polimérico ZQP</v>
          </cell>
          <cell r="C1447" t="str">
            <v>UN</v>
          </cell>
          <cell r="D1447">
            <v>351.57389999999998</v>
          </cell>
        </row>
        <row r="1448">
          <cell r="A1448" t="str">
            <v>001.22.00900</v>
          </cell>
          <cell r="B1448" t="str">
            <v>Fornecimento e Instalação de Suporte Padronizado para Transformador Para Poste DT 195 X 100 mm</v>
          </cell>
          <cell r="C1448" t="str">
            <v>UN</v>
          </cell>
          <cell r="D1448">
            <v>70.433899999999994</v>
          </cell>
        </row>
        <row r="1449">
          <cell r="A1449" t="str">
            <v>001.22.00920</v>
          </cell>
          <cell r="B1449" t="str">
            <v>Fornecimento e Instalação de Suporte Para Transformador Em Poste Circular 210 mm</v>
          </cell>
          <cell r="C1449" t="str">
            <v>UN</v>
          </cell>
          <cell r="D1449">
            <v>66.173900000000003</v>
          </cell>
        </row>
        <row r="1450">
          <cell r="A1450" t="str">
            <v>001.22.00940</v>
          </cell>
          <cell r="B1450" t="str">
            <v>Fornecimento e Instalação de Suporte Para Transformador Em Poste Circular 230 mm</v>
          </cell>
          <cell r="C1450" t="str">
            <v>UN</v>
          </cell>
          <cell r="D1450">
            <v>71.173900000000003</v>
          </cell>
        </row>
        <row r="1451">
          <cell r="A1451" t="str">
            <v>001.22.00960</v>
          </cell>
          <cell r="B1451" t="str">
            <v>Fornecimento e instalação de transformador Monofásico - MRT - Tensão Secundária 245/127 V 34.5 KV - 15 KVA</v>
          </cell>
          <cell r="C1451" t="str">
            <v>UN</v>
          </cell>
          <cell r="D1451">
            <v>2085.2170000000001</v>
          </cell>
        </row>
        <row r="1452">
          <cell r="A1452" t="str">
            <v>001.22.00980</v>
          </cell>
          <cell r="B1452" t="str">
            <v>Forneciemnto e instalação de transformador trifásico 13 8 13 2 6 6kv/220v primário em triângulo secundário em estrela 30 kva</v>
          </cell>
          <cell r="C1452" t="str">
            <v>UN</v>
          </cell>
          <cell r="D1452">
            <v>3361.0868</v>
          </cell>
        </row>
        <row r="1453">
          <cell r="A1453" t="str">
            <v>001.22.01000</v>
          </cell>
          <cell r="B1453" t="str">
            <v>Forneciemnto e instalação de transformador trifásico 13 8 13 2 6 6kv/220v primário em triângulo secundário em estrela 45 kva</v>
          </cell>
          <cell r="C1453" t="str">
            <v>UN</v>
          </cell>
          <cell r="D1453">
            <v>4163.7824000000001</v>
          </cell>
        </row>
        <row r="1454">
          <cell r="A1454" t="str">
            <v>001.22.01020</v>
          </cell>
          <cell r="B1454" t="str">
            <v>Forneciemnto e instalação de transformador trifásico 13 8 13 2 6 6kv/220v primário em triângulo secundário em estrela 75 kva</v>
          </cell>
          <cell r="C1454" t="str">
            <v>UN</v>
          </cell>
          <cell r="D1454">
            <v>5813.4780000000001</v>
          </cell>
        </row>
        <row r="1455">
          <cell r="A1455" t="str">
            <v>001.22.01040</v>
          </cell>
          <cell r="B1455" t="str">
            <v>Forneciemnto e instalação de transformador trifásico 13 8 13 2 6 6kv/220v primário em triângulo secundário em estrela 112.5 kva</v>
          </cell>
          <cell r="C1455" t="str">
            <v>UN</v>
          </cell>
          <cell r="D1455">
            <v>7425.5169999999998</v>
          </cell>
        </row>
        <row r="1456">
          <cell r="A1456" t="str">
            <v>001.22.01060</v>
          </cell>
          <cell r="B1456" t="str">
            <v>Fornecimento e instalação de transformador trifásico 13 8 13 2 6 6kv/220v primário em triângulo secundário em estrela 150 kva</v>
          </cell>
          <cell r="C1456" t="str">
            <v>UN</v>
          </cell>
          <cell r="D1456">
            <v>9294.9560000000001</v>
          </cell>
        </row>
        <row r="1457">
          <cell r="A1457" t="str">
            <v>001.22.01080</v>
          </cell>
          <cell r="B1457" t="str">
            <v>Fornecimento e instalação de transformador trifásico 13 8 13 2 6 6kv/220v primário em triângulo secundário em estrela 15 kva</v>
          </cell>
          <cell r="C1457" t="str">
            <v>UN</v>
          </cell>
          <cell r="D1457">
            <v>2261.3912</v>
          </cell>
        </row>
        <row r="1458">
          <cell r="A1458" t="str">
            <v>001.22.01100</v>
          </cell>
          <cell r="B1458" t="str">
            <v>Fornecimento e instalação de transformador trifásico 13 8 13 2 6 6kv/220v primário em triângulo secundário em estrela 225 kva</v>
          </cell>
          <cell r="C1458" t="str">
            <v>UN</v>
          </cell>
          <cell r="D1458">
            <v>11986.138999999999</v>
          </cell>
        </row>
        <row r="1459">
          <cell r="A1459" t="str">
            <v>001.22.01120</v>
          </cell>
          <cell r="B1459" t="str">
            <v>Forneciemnto e instalação de transformador trifásico 13 8 13 2 6 6kv/220v primário em triângulo secundário em estrela 300 kva</v>
          </cell>
          <cell r="C1459" t="str">
            <v>UN</v>
          </cell>
          <cell r="D1459">
            <v>15607.834000000001</v>
          </cell>
        </row>
        <row r="1460">
          <cell r="A1460" t="str">
            <v>001.22.01140</v>
          </cell>
          <cell r="B1460" t="str">
            <v>Fornecimento e trasformação de trasformador de distribuição trifásico, com resfriamento em banho de óleo mineral, para uso interno, potência 500 kva - classe de tensão 15 kv, transprimários de 13.800, 13.200, 12.600 - ligação delta e 220-127v, ligação e</v>
          </cell>
          <cell r="C1460" t="str">
            <v>UN</v>
          </cell>
          <cell r="D1460">
            <v>21980.695</v>
          </cell>
        </row>
        <row r="1461">
          <cell r="A1461" t="str">
            <v>001.22.01160</v>
          </cell>
          <cell r="B1461" t="str">
            <v>Fornecimento e instalação de parafuso cabeça quadrada """"máquina"""", dim.16.00mm x 125.00mm, incl. Porca Quadrada Diam. Interno 16.00 mm</v>
          </cell>
          <cell r="C1461" t="str">
            <v>CJ</v>
          </cell>
          <cell r="D1461">
            <v>3.0575000000000001</v>
          </cell>
        </row>
        <row r="1462">
          <cell r="A1462" t="str">
            <v>001.22.01180</v>
          </cell>
          <cell r="B1462" t="str">
            <v>Fornecimento e instalação de parafuso cabeça quadrada """"máquina"""", dim.16.00mm x 150.00mm, incl. Porca Quadrada Diam. Interno 16.00 mm</v>
          </cell>
          <cell r="C1462" t="str">
            <v>CJ</v>
          </cell>
          <cell r="D1462">
            <v>3.4375</v>
          </cell>
        </row>
        <row r="1463">
          <cell r="A1463" t="str">
            <v>001.22.01200</v>
          </cell>
          <cell r="B1463" t="str">
            <v>Fornecimento e instalação de parafuso cabeça quadrada """"máquina"""", dim.16.00mm x 200.00mm, incl. Porca Quadrada Diam. Interno 16.00 mm</v>
          </cell>
          <cell r="C1463" t="str">
            <v>CJ</v>
          </cell>
          <cell r="D1463">
            <v>3.6074999999999999</v>
          </cell>
        </row>
        <row r="1464">
          <cell r="A1464" t="str">
            <v>001.22.01220</v>
          </cell>
          <cell r="B1464" t="str">
            <v>Fornecimento e instalação de parafuso cabeça quadrada """"máquina"""", dim.16.00mm x 250.00mm, incl. Porca Quadrada Diam. Interno 16.00 mm</v>
          </cell>
          <cell r="C1464" t="str">
            <v>CJ</v>
          </cell>
          <cell r="D1464">
            <v>4.0674999999999999</v>
          </cell>
        </row>
        <row r="1465">
          <cell r="A1465" t="str">
            <v>001.22.01240</v>
          </cell>
          <cell r="B1465" t="str">
            <v>Fornecimento e instalação de parafuso cabeça quadrada """"máquina"""", dim.16.00mm x 300.00mm, incl. Porca Quadrada Diam. Interno 16.00 mm</v>
          </cell>
          <cell r="C1465" t="str">
            <v>CJ</v>
          </cell>
          <cell r="D1465">
            <v>4.7074999999999996</v>
          </cell>
        </row>
        <row r="1466">
          <cell r="A1466" t="str">
            <v>001.22.01260</v>
          </cell>
          <cell r="B1466" t="str">
            <v>Fornecimento e instalação de parafuso cabeça quadrada """"máquina"""", dim.16.00mm x 350.00mm, incl. Porca Quadrada Diam. Interno 16.00 mm</v>
          </cell>
          <cell r="C1466" t="str">
            <v>CJ</v>
          </cell>
          <cell r="D1466">
            <v>5.6375000000000002</v>
          </cell>
        </row>
        <row r="1467">
          <cell r="A1467" t="str">
            <v>001.22.01280</v>
          </cell>
          <cell r="B1467" t="str">
            <v>Fornecimento e instalação de parafuso cabeça quadrada """"máquina"""", dim.16.00mm x 400.00mm, incl. Porca Quadrada Diam. Interno 16.00 mm</v>
          </cell>
          <cell r="C1467" t="str">
            <v>CJ</v>
          </cell>
          <cell r="D1467">
            <v>6.1375000000000002</v>
          </cell>
        </row>
        <row r="1468">
          <cell r="A1468" t="str">
            <v>001.22.01300</v>
          </cell>
          <cell r="B1468" t="str">
            <v>Fornecimento e instalação de parafuso cabeça quadrada """"máquina"""", dim.16.00mm x 450.00mm, incl. Porca Quadrada Diam. Interno 16.00 mm</v>
          </cell>
          <cell r="C1468" t="str">
            <v>CJ</v>
          </cell>
          <cell r="D1468">
            <v>6.5374999999999996</v>
          </cell>
        </row>
        <row r="1469">
          <cell r="A1469" t="str">
            <v>001.22.01320</v>
          </cell>
          <cell r="B1469" t="str">
            <v>Fornecimento e instalação de parafuso cabeça quadrada """"máquina"""", dim.16.00mm x 500.00mm, incl. Porca Quadrada Diam. Interno 16.00 mm</v>
          </cell>
          <cell r="C1469" t="str">
            <v>CJ</v>
          </cell>
          <cell r="D1469">
            <v>7.2374999999999998</v>
          </cell>
        </row>
        <row r="1470">
          <cell r="A1470" t="str">
            <v>001.22.01340</v>
          </cell>
          <cell r="B1470" t="str">
            <v>Fornecimento e instalação de cinta circular de aço galvanizado diam. 150.00 mm</v>
          </cell>
          <cell r="C1470" t="str">
            <v>UN</v>
          </cell>
          <cell r="D1470">
            <v>14.8439</v>
          </cell>
        </row>
        <row r="1471">
          <cell r="A1471" t="str">
            <v>001.22.01360</v>
          </cell>
          <cell r="B1471" t="str">
            <v>Fornecimento e instalação de cinta circular de aço galvanizado diam. 160.00 mm</v>
          </cell>
          <cell r="C1471" t="str">
            <v>UN</v>
          </cell>
          <cell r="D1471">
            <v>15.043900000000001</v>
          </cell>
        </row>
        <row r="1472">
          <cell r="A1472" t="str">
            <v>001.22.01380</v>
          </cell>
          <cell r="B1472" t="str">
            <v>Fornecimento e instalação de cinta circular de aço galvanizado diam. 170.00 mm</v>
          </cell>
          <cell r="C1472" t="str">
            <v>UN</v>
          </cell>
          <cell r="D1472">
            <v>15.2439</v>
          </cell>
        </row>
        <row r="1473">
          <cell r="A1473" t="str">
            <v>001.22.01400</v>
          </cell>
          <cell r="B1473" t="str">
            <v>Fornecimento e instalação de cinta circular de aço galvanizado diam. 180.00 mm</v>
          </cell>
          <cell r="C1473" t="str">
            <v>UN</v>
          </cell>
          <cell r="D1473">
            <v>15.6439</v>
          </cell>
        </row>
        <row r="1474">
          <cell r="A1474" t="str">
            <v>001.22.01420</v>
          </cell>
          <cell r="B1474" t="str">
            <v>Fornecimento e instalação de cinta circular de aço galvanizado diam. 190.00 mm</v>
          </cell>
          <cell r="C1474" t="str">
            <v>UN</v>
          </cell>
          <cell r="D1474">
            <v>17.260899999999999</v>
          </cell>
        </row>
        <row r="1475">
          <cell r="A1475" t="str">
            <v>001.22.01440</v>
          </cell>
          <cell r="B1475" t="str">
            <v>Fornecimento e instalação de cinta circular de aço galvanizado diam. 200.00 mm</v>
          </cell>
          <cell r="C1475" t="str">
            <v>UN</v>
          </cell>
          <cell r="D1475">
            <v>16.643899999999999</v>
          </cell>
        </row>
        <row r="1476">
          <cell r="A1476" t="str">
            <v>001.22.01460</v>
          </cell>
          <cell r="B1476" t="str">
            <v>Fornecimento e instalação de cinta circular de aço galvanizado diam. 210.00 mm</v>
          </cell>
          <cell r="C1476" t="str">
            <v>UN</v>
          </cell>
          <cell r="D1476">
            <v>16.943899999999999</v>
          </cell>
        </row>
        <row r="1477">
          <cell r="A1477" t="str">
            <v>001.22.01480</v>
          </cell>
          <cell r="B1477" t="str">
            <v>Fornecimento e instalação de cinta circular de aço galvanizado diam. 220.00 mm</v>
          </cell>
          <cell r="C1477" t="str">
            <v>UN</v>
          </cell>
          <cell r="D1477">
            <v>19.778199999999998</v>
          </cell>
        </row>
        <row r="1478">
          <cell r="A1478" t="str">
            <v>001.22.01500</v>
          </cell>
          <cell r="B1478" t="str">
            <v>Fornecimento e instalação de cinta circular de aço galvanizado diam. 230.00 mm</v>
          </cell>
          <cell r="C1478" t="str">
            <v>UN</v>
          </cell>
          <cell r="D1478">
            <v>18.2439</v>
          </cell>
        </row>
        <row r="1479">
          <cell r="A1479" t="str">
            <v>001.22.01520</v>
          </cell>
          <cell r="B1479" t="str">
            <v>Fornecimento e instalação de cinta circular de aço galvanizado diam. 240.00 mm</v>
          </cell>
          <cell r="C1479" t="str">
            <v>UN</v>
          </cell>
          <cell r="D1479">
            <v>18.543900000000001</v>
          </cell>
        </row>
        <row r="1480">
          <cell r="A1480" t="str">
            <v>001.22.01540</v>
          </cell>
          <cell r="B1480" t="str">
            <v>Fornecimento e instalação de cinta circular de aço galvanizado diam. 250.00 mm</v>
          </cell>
          <cell r="C1480" t="str">
            <v>UN</v>
          </cell>
          <cell r="D1480">
            <v>19.2439</v>
          </cell>
        </row>
        <row r="1481">
          <cell r="A1481" t="str">
            <v>001.22.01560</v>
          </cell>
          <cell r="B1481" t="str">
            <v>Fornecimento e instalação de parafuso rosca dupla """"passante"""" dim.16.00mm x 350.00mm, incl. Porca Quadrada Diam. Interno 16.00 mm</v>
          </cell>
          <cell r="C1481" t="str">
            <v>CJ</v>
          </cell>
          <cell r="D1481">
            <v>8.3750999999999998</v>
          </cell>
        </row>
        <row r="1482">
          <cell r="A1482" t="str">
            <v>001.22.01580</v>
          </cell>
          <cell r="B1482" t="str">
            <v>Fornecimento e instalação de parafuso rosca dupla """"passante"""" dim.16.00mm x 400.00mm, incl. Porca Quadrada Diam. Interno 16.00 mm</v>
          </cell>
          <cell r="C1482" t="str">
            <v>CJ</v>
          </cell>
          <cell r="D1482">
            <v>8.3150999999999993</v>
          </cell>
        </row>
        <row r="1483">
          <cell r="A1483" t="str">
            <v>001.22.01600</v>
          </cell>
          <cell r="B1483" t="str">
            <v>Fornecimento e instalação de parafuso rosca dupla """"passante"""" dim.16.00mm x 450.00mm, incl. Porca Quadrada Diam. Interno 16.00 mm</v>
          </cell>
          <cell r="C1483" t="str">
            <v>CJ</v>
          </cell>
          <cell r="D1483">
            <v>9.4750999999999994</v>
          </cell>
        </row>
        <row r="1484">
          <cell r="A1484" t="str">
            <v>001.22.01620</v>
          </cell>
          <cell r="B1484" t="str">
            <v>Fornecimento e instalação de parafuso rosca dupla """"passante"""" dim.16.00mm x 500.00mm, incl. Porca Quadrada Diam. Interno 16.00 mm</v>
          </cell>
          <cell r="C1484" t="str">
            <v>CJ</v>
          </cell>
          <cell r="D1484">
            <v>10.075100000000001</v>
          </cell>
        </row>
        <row r="1485">
          <cell r="A1485" t="str">
            <v>001.22.01640</v>
          </cell>
          <cell r="B1485" t="str">
            <v>Fornecimento e instalação de parafuso rosca dupla """"passante"""" dim.16.00mm x 550.00mm, incl. Porca Quadrada Diam. Interno 16.00 mm</v>
          </cell>
          <cell r="C1485" t="str">
            <v>CJ</v>
          </cell>
          <cell r="D1485">
            <v>10.3751</v>
          </cell>
        </row>
        <row r="1486">
          <cell r="A1486" t="str">
            <v>001.22.01660</v>
          </cell>
          <cell r="B1486" t="str">
            <v>Fornecimento e instalação de sela p/ cruzeta de concreto</v>
          </cell>
          <cell r="C1486" t="str">
            <v>UN</v>
          </cell>
          <cell r="D1486">
            <v>7.6238999999999999</v>
          </cell>
        </row>
        <row r="1487">
          <cell r="A1487" t="str">
            <v>001.22.01680</v>
          </cell>
          <cell r="B1487" t="str">
            <v>Fornecimento e instalação de parafuso francês (cabeça abaulada) 16.00 mm x 45.00 mm, incl. Porca Quadrada Diam. Interno 16.00 mm</v>
          </cell>
          <cell r="C1487" t="str">
            <v>CJ</v>
          </cell>
          <cell r="D1487">
            <v>2.5375000000000001</v>
          </cell>
        </row>
        <row r="1488">
          <cell r="A1488" t="str">
            <v>001.22.01700</v>
          </cell>
          <cell r="B1488" t="str">
            <v>Fornecimento e instalação de parafuso francês (cabeça abaulada) 16.00 mm x150.00 mm incl. Porca Quadrada Diam. Interno 16.00 mm</v>
          </cell>
          <cell r="C1488" t="str">
            <v>CJ</v>
          </cell>
          <cell r="D1488">
            <v>3.5375000000000001</v>
          </cell>
        </row>
        <row r="1489">
          <cell r="A1489" t="str">
            <v>001.22.01720</v>
          </cell>
          <cell r="B1489" t="str">
            <v>Fornecimento e Instalação de Laço de Topo Pref. Para Cabo 2 CAA - 15.00 KV</v>
          </cell>
          <cell r="C1489" t="str">
            <v>UN</v>
          </cell>
          <cell r="D1489">
            <v>4.2934999999999999</v>
          </cell>
        </row>
        <row r="1490">
          <cell r="A1490" t="str">
            <v>001.22.01740</v>
          </cell>
          <cell r="B1490" t="str">
            <v>Fornecimento e Instalação de Laço de Topo Pref. Para Cabo 2 CAA - 34.5 KV</v>
          </cell>
          <cell r="C1490" t="str">
            <v>UN</v>
          </cell>
          <cell r="D1490">
            <v>5.1435000000000004</v>
          </cell>
        </row>
        <row r="1491">
          <cell r="A1491" t="str">
            <v>001.22.01760</v>
          </cell>
          <cell r="B1491" t="str">
            <v>Fornecimento e Instalação de Manilha Sapatilha</v>
          </cell>
          <cell r="C1491" t="str">
            <v>UN</v>
          </cell>
          <cell r="D1491">
            <v>8.0974000000000004</v>
          </cell>
        </row>
        <row r="1492">
          <cell r="A1492" t="str">
            <v>001.22.01780</v>
          </cell>
          <cell r="B1492" t="str">
            <v>Fornecimento e Instalação de Alça Pré-Formada Cabo 2 AWG</v>
          </cell>
          <cell r="C1492" t="str">
            <v>UN</v>
          </cell>
          <cell r="D1492">
            <v>2.8675000000000002</v>
          </cell>
        </row>
        <row r="1493">
          <cell r="A1493" t="str">
            <v>001.22.01800</v>
          </cell>
          <cell r="B1493" t="str">
            <v>Fornecimento e instalação de Conector Derivação Cunha  Tipo Estribo Normal - 2 - 4</v>
          </cell>
          <cell r="C1493" t="str">
            <v>UN</v>
          </cell>
          <cell r="D1493">
            <v>12.614800000000001</v>
          </cell>
        </row>
        <row r="1494">
          <cell r="A1494" t="str">
            <v>001.22.01820</v>
          </cell>
          <cell r="B1494" t="str">
            <v>Fornecimento e Instalação de Conector Derivação Tipo Cunha - AMP - Tipo II ou Similar</v>
          </cell>
          <cell r="C1494" t="str">
            <v>UN</v>
          </cell>
          <cell r="D1494">
            <v>4.7948000000000004</v>
          </cell>
        </row>
        <row r="1495">
          <cell r="A1495" t="str">
            <v>001.22.01840</v>
          </cell>
          <cell r="B1495" t="str">
            <v>Fornecimento e Instalação de Conector Derivação Cunha 602380-2  336, 4 - 2</v>
          </cell>
          <cell r="C1495" t="str">
            <v>UN</v>
          </cell>
          <cell r="D1495">
            <v>17.134799999999998</v>
          </cell>
        </row>
        <row r="1496">
          <cell r="A1496" t="str">
            <v>001.22.01860</v>
          </cell>
          <cell r="B1496" t="str">
            <v>Fornecimento e Instalação de Conector Derivação p/Linha Viva 6 - 250</v>
          </cell>
          <cell r="C1496" t="str">
            <v>UN</v>
          </cell>
          <cell r="D1496">
            <v>12.2248</v>
          </cell>
        </row>
        <row r="1497">
          <cell r="A1497" t="str">
            <v>001.22.01880</v>
          </cell>
          <cell r="B1497" t="str">
            <v>Fornecimento e Instalação de Conector Transversal Tipo Cunha Para Aterramento 5/8"""" x ( 25 a 35 mm)</v>
          </cell>
          <cell r="C1497" t="str">
            <v>UN</v>
          </cell>
          <cell r="D1497">
            <v>16.5748</v>
          </cell>
        </row>
        <row r="1498">
          <cell r="A1498" t="str">
            <v>001.22.01900</v>
          </cell>
          <cell r="B1498" t="str">
            <v>Fornecimento e Instalação de Cabo de Cobre Isolado XLPE 15 KV 16 mm2</v>
          </cell>
          <cell r="C1498" t="str">
            <v>ML</v>
          </cell>
          <cell r="D1498">
            <v>9.1957000000000004</v>
          </cell>
        </row>
        <row r="1499">
          <cell r="A1499" t="str">
            <v>001.22.01920</v>
          </cell>
          <cell r="B1499" t="str">
            <v>Fornecimento e Instalação de Cartucho P/ Conector AMP Vermelho 444504-2</v>
          </cell>
          <cell r="C1499" t="str">
            <v>UN</v>
          </cell>
          <cell r="D1499">
            <v>5.0951000000000004</v>
          </cell>
        </row>
        <row r="1500">
          <cell r="A1500" t="str">
            <v>001.22.01940</v>
          </cell>
          <cell r="B1500" t="str">
            <v>Fornecimento e Instalação de Conector Terminal Tipo Espada P/ Chave Faca - Terminal - 336,4 MCM 34 KV</v>
          </cell>
          <cell r="C1500" t="str">
            <v>UN</v>
          </cell>
          <cell r="D1500">
            <v>32.534799999999997</v>
          </cell>
        </row>
        <row r="1501">
          <cell r="A1501" t="str">
            <v>001.22.01960</v>
          </cell>
          <cell r="B1501" t="str">
            <v>Fornecimento e Instalação de Poste Duplo T 7mts (150 kg), com Engastamento Simples, incl Escavação e Reaterro Apiloado, conf. Normatização Rede Cemat</v>
          </cell>
          <cell r="C1501" t="str">
            <v>UN</v>
          </cell>
          <cell r="D1501">
            <v>242.98140000000001</v>
          </cell>
        </row>
        <row r="1502">
          <cell r="A1502" t="str">
            <v>001.22.01980</v>
          </cell>
          <cell r="B1502" t="str">
            <v>Fornecimento e Instalação de Poste Duplo T 9mts (150 kg), com Engastamento Simples, incl Escavação e Reaterro Apiloado, conf. Normatização Rede Cemat</v>
          </cell>
          <cell r="C1502" t="str">
            <v>UN</v>
          </cell>
          <cell r="D1502">
            <v>244.20249999999999</v>
          </cell>
        </row>
        <row r="1503">
          <cell r="A1503" t="str">
            <v>001.22.02000</v>
          </cell>
          <cell r="B1503" t="str">
            <v>Fornecimento e Instalação de Poste Duplo T 10 mts (150 kg), com Engastamento Simples, incl Escavação e Reaterro Apiloado, conf. Normatização Rede Cemat</v>
          </cell>
          <cell r="C1503" t="str">
            <v>UN</v>
          </cell>
          <cell r="D1503">
            <v>255.8312</v>
          </cell>
        </row>
        <row r="1504">
          <cell r="A1504" t="str">
            <v>001.22.02020</v>
          </cell>
          <cell r="B1504" t="str">
            <v>Fornecimento e Instalação de Poste Duplo T 11 mts (200 kg), com Engastamento Simples, incl Escavação e Reaterro Apiloado, conf. Normatização Rede Cemat</v>
          </cell>
          <cell r="C1504" t="str">
            <v>UN</v>
          </cell>
          <cell r="D1504">
            <v>498.50170000000003</v>
          </cell>
        </row>
        <row r="1505">
          <cell r="A1505" t="str">
            <v>001.22.02040</v>
          </cell>
          <cell r="B1505" t="str">
            <v>Fornecimento e Instalação de Poste Duplo T 12 mts (300 kg), com Engastamento Simples, incl Escavação e Reaterro Apiloado, conf. Normatização Rede Cemat</v>
          </cell>
          <cell r="C1505" t="str">
            <v>UN</v>
          </cell>
          <cell r="D1505">
            <v>495.28809999999999</v>
          </cell>
        </row>
        <row r="1506">
          <cell r="A1506" t="str">
            <v>001.22.02060</v>
          </cell>
          <cell r="B1506" t="str">
            <v>Fornecimento e Instalação de Poste Duplo T 10mts (300 kg), com Engastamento Reforçado, incl Escavação e Reaterro Apiloado, conf. Normatização Rede Cemat</v>
          </cell>
          <cell r="C1506" t="str">
            <v>UN</v>
          </cell>
          <cell r="D1506">
            <v>422.85449999999997</v>
          </cell>
        </row>
        <row r="1507">
          <cell r="A1507" t="str">
            <v>001.22.02080</v>
          </cell>
          <cell r="B1507" t="str">
            <v>Fornecimento e Instalação de Poste Duplo T 11mts (300 kg), com Engastamento Reforçado, incl Escavação e Reaterro Apiloado, conf. Normatização Rede Cemat</v>
          </cell>
          <cell r="C1507" t="str">
            <v>UN</v>
          </cell>
          <cell r="D1507">
            <v>553.79449999999997</v>
          </cell>
        </row>
        <row r="1508">
          <cell r="A1508" t="str">
            <v>001.22.02100</v>
          </cell>
          <cell r="B1508" t="str">
            <v>Fornecimento e Instalação de Poste Duplo T 10 mts (150 kg), com Engastamento em Solo Cimento, incl Escavação e Reaterro Apiloado, conf. Normatização Rede Cemat</v>
          </cell>
          <cell r="C1508" t="str">
            <v>UN</v>
          </cell>
          <cell r="D1508">
            <v>270.33120000000002</v>
          </cell>
        </row>
        <row r="1509">
          <cell r="A1509" t="str">
            <v>001.22.02120</v>
          </cell>
          <cell r="B1509" t="str">
            <v>Fornecimento e Instalação de Poste Duplo T 10 mts (300 kg), com Engastamento em Solo Cimento, incl Escavação e Reaterro Apiloado, conf. Normatização Rede Cemat</v>
          </cell>
          <cell r="C1509" t="str">
            <v>UN</v>
          </cell>
          <cell r="D1509">
            <v>381.64120000000003</v>
          </cell>
        </row>
        <row r="1510">
          <cell r="A1510" t="str">
            <v>001.22.02140</v>
          </cell>
          <cell r="B1510" t="str">
            <v>Fornecimento e Instalação de Poste Duplo T 11 mts (200 kg), com Engastamento em Solo Cimento, incl Escavação e Reaterro Apiloado, conf. Normatização Rede Cemat</v>
          </cell>
          <cell r="C1510" t="str">
            <v>UN</v>
          </cell>
          <cell r="D1510">
            <v>513.00170000000003</v>
          </cell>
        </row>
        <row r="1511">
          <cell r="A1511" t="str">
            <v>001.22.02160</v>
          </cell>
          <cell r="B1511" t="str">
            <v>Fornecimento e Instalação de Poste Duplo T 11 mts (300 kg), com Engastamento em Solo Cimento, incl Escavação e Reaterro Apiloado, conf. Normatização Rede Cemat</v>
          </cell>
          <cell r="C1511" t="str">
            <v>UN</v>
          </cell>
          <cell r="D1511">
            <v>513.20169999999996</v>
          </cell>
        </row>
        <row r="1512">
          <cell r="A1512" t="str">
            <v>001.22.02180</v>
          </cell>
          <cell r="B1512" t="str">
            <v>Fornecimento e Instalação de Poste Duplo T 10 mts (600 kg), com Engastamento em Concreto Fck= 15 Mpa, incl Escavação e Reaterro Apiloado, conf. Normatização Rede Cemat</v>
          </cell>
          <cell r="C1512" t="str">
            <v>UN</v>
          </cell>
          <cell r="D1512">
            <v>538.46730000000002</v>
          </cell>
        </row>
        <row r="1513">
          <cell r="A1513" t="str">
            <v>001.22.02200</v>
          </cell>
          <cell r="B1513" t="str">
            <v>Fornecimento e Instalação de Poste Duplo T 10 mts (1000 kg), com Engastamento em Concreto Fck= 15 Mpa, incl Escavação e Reaterro Apiloado, conf. Normatização Rede Cemat</v>
          </cell>
          <cell r="C1513" t="str">
            <v>UN</v>
          </cell>
          <cell r="D1513">
            <v>645.46730000000002</v>
          </cell>
        </row>
        <row r="1514">
          <cell r="A1514" t="str">
            <v>001.22.02220</v>
          </cell>
          <cell r="B1514" t="str">
            <v>Fornecimento e Instalação de Poste Duplo T 11 mts (600 kg), com Engastamento em Concreto Fck= 15 Mpa, incl Escavação e Reaterro Apiloado, conf. Normatização Rede Cemat</v>
          </cell>
          <cell r="C1514" t="str">
            <v>UN</v>
          </cell>
          <cell r="D1514">
            <v>918.09780000000001</v>
          </cell>
        </row>
        <row r="1515">
          <cell r="A1515" t="str">
            <v>001.22.02240</v>
          </cell>
          <cell r="B1515" t="str">
            <v>Fornecimento e Instalação de Poste Duplo T 11 mts (1000 kg), com Engastamento em Concreto Fck= 15 Mpa, incl Escavação e Reaterro Apiloado, conf. Normatização Rede Cemat</v>
          </cell>
          <cell r="C1515" t="str">
            <v>UN</v>
          </cell>
          <cell r="D1515">
            <v>918.09780000000001</v>
          </cell>
        </row>
        <row r="1516">
          <cell r="A1516" t="str">
            <v>001.22.02260</v>
          </cell>
          <cell r="B1516" t="str">
            <v>Fornecimento e Instalação de Poste Circular 7 mts (150 kg), com Engastamento Simples, incl Escavação e Reaterro Apiloado, conf. Normatização Rede Cemat</v>
          </cell>
          <cell r="C1516" t="str">
            <v>UN</v>
          </cell>
          <cell r="D1516">
            <v>282.17140000000001</v>
          </cell>
        </row>
        <row r="1517">
          <cell r="A1517" t="str">
            <v>001.22.02280</v>
          </cell>
          <cell r="B1517" t="str">
            <v>Fornecimento e Instalação de Poste Circular 9 mts (150 kg), com Engastamento Simples, incl Escavação e Reaterro Apiloado, conf. Normatização Rede Cemat</v>
          </cell>
          <cell r="C1517" t="str">
            <v>UN</v>
          </cell>
          <cell r="D1517">
            <v>351.24250000000001</v>
          </cell>
        </row>
        <row r="1518">
          <cell r="A1518" t="str">
            <v>001.22.02300</v>
          </cell>
          <cell r="B1518" t="str">
            <v>Fornecimento e Instalação de Poste Circular 10 mts (150 kg), com Engastamento Simples, incl Escavação e Reaterro Apiloado, conf. Normatização Rede Cemat</v>
          </cell>
          <cell r="C1518" t="str">
            <v>UN</v>
          </cell>
          <cell r="D1518">
            <v>465.88119999999998</v>
          </cell>
        </row>
        <row r="1519">
          <cell r="A1519" t="str">
            <v>001.22.02320</v>
          </cell>
          <cell r="B1519" t="str">
            <v>Fornecimento e Instalação de Poste Circular 11 mts (200 kg), com Engastamento Simples, incl Escavação e Reaterro Apiloado, conf. Normatização Rede Cemat</v>
          </cell>
          <cell r="C1519" t="str">
            <v>UN</v>
          </cell>
          <cell r="D1519">
            <v>486.92169999999999</v>
          </cell>
        </row>
        <row r="1520">
          <cell r="A1520" t="str">
            <v>001.22.02340</v>
          </cell>
          <cell r="B1520" t="str">
            <v>Fornecimento e Instalação de Poste Circular 12 mts (300 kg), com Engastamento Simples, incl Escavação e Reaterro Apiloado, conf. Normatização Rede Cemat</v>
          </cell>
          <cell r="C1520" t="str">
            <v>UN</v>
          </cell>
          <cell r="D1520">
            <v>495.28809999999999</v>
          </cell>
        </row>
        <row r="1521">
          <cell r="A1521" t="str">
            <v>001.22.02360</v>
          </cell>
          <cell r="B1521" t="str">
            <v>Fornecimento e Instalação de Poste Circular 10 mts (300 kg), com Engastamento Reforçado, incl Escavação e Reaterro Apiloado, conf. Normatização Rede Cemat</v>
          </cell>
          <cell r="C1521" t="str">
            <v>UN</v>
          </cell>
          <cell r="D1521">
            <v>566.24450000000002</v>
          </cell>
        </row>
        <row r="1522">
          <cell r="A1522" t="str">
            <v>001.22.02380</v>
          </cell>
          <cell r="B1522" t="str">
            <v>Fornecimento e Instalação de Poste Circular 10 mts (150 kg), com Engastamento em Solo Cimento, incl Escavação e Reaterro Apiloado, conf. Normatização Rede Cemat</v>
          </cell>
          <cell r="C1522" t="str">
            <v>UN</v>
          </cell>
          <cell r="D1522">
            <v>480.38119999999998</v>
          </cell>
        </row>
        <row r="1523">
          <cell r="A1523" t="str">
            <v>001.22.02400</v>
          </cell>
          <cell r="B1523" t="str">
            <v>Fornecimento e Instalação de Poste Circular 10 mts (300 kg), com Engastamento em Solo Cimento, incl Escavação e Reaterro Apiloado, conf. Normatização Rede Cemat</v>
          </cell>
          <cell r="C1523" t="str">
            <v>UN</v>
          </cell>
          <cell r="D1523">
            <v>525.03120000000001</v>
          </cell>
        </row>
        <row r="1524">
          <cell r="A1524" t="str">
            <v>001.22.02420</v>
          </cell>
          <cell r="B1524" t="str">
            <v>Fornecimento e Instalação de Poste Circular 11 mts (200 kg), com Engastamento em Solo Cimento, incl Escavação e Reaterro Apiloado, conf. Normatização Rede Cemat</v>
          </cell>
          <cell r="C1524" t="str">
            <v>UN</v>
          </cell>
          <cell r="D1524">
            <v>501.42169999999999</v>
          </cell>
        </row>
        <row r="1525">
          <cell r="A1525" t="str">
            <v>001.22.02440</v>
          </cell>
          <cell r="B1525" t="str">
            <v>Fornecimento e Instalação de Poste Circular 11 mts (300 kg), com Engastamento em Solo Cimento, incl Escavação e Reaterro Apiloado, conf. Normatização Rede Cemat</v>
          </cell>
          <cell r="C1525" t="str">
            <v>UN</v>
          </cell>
          <cell r="D1525">
            <v>509.40170000000001</v>
          </cell>
        </row>
        <row r="1526">
          <cell r="A1526" t="str">
            <v>001.22.02460</v>
          </cell>
          <cell r="B1526" t="str">
            <v>Fornecimento e Instalação de Poste Circular 10 mts (600 kg), com Engastamento em Concreto Fck= 15 Mpa, incl Escavação e Reaterro Apiloado, conf. Normatização Rede Cemat</v>
          </cell>
          <cell r="C1526" t="str">
            <v>UN</v>
          </cell>
          <cell r="D1526">
            <v>513.6173</v>
          </cell>
        </row>
        <row r="1527">
          <cell r="A1527" t="str">
            <v>001.22.02480</v>
          </cell>
          <cell r="B1527" t="str">
            <v>Fornecimento e Instalação de Poste Circular 10 mts (1000 kg), com Engastamento em Concreto Fck= 15 Mpa, incl Escavação e Reaterro Apiloado, conf. Normatização Rede Cemat</v>
          </cell>
          <cell r="C1527" t="str">
            <v>UN</v>
          </cell>
          <cell r="D1527">
            <v>701.59730000000002</v>
          </cell>
        </row>
        <row r="1528">
          <cell r="A1528" t="str">
            <v>001.22.02500</v>
          </cell>
          <cell r="B1528" t="str">
            <v>Fornecimento e Instalação de Poste Circular 11 mts (600 kg), com Engastamento em Concreto Fck= 15 Mpa, incl Escavação e Reaterro Apiloado, conf. Normatização Rede Cemat</v>
          </cell>
          <cell r="C1528" t="str">
            <v>UN</v>
          </cell>
          <cell r="D1528">
            <v>574.3578</v>
          </cell>
        </row>
        <row r="1529">
          <cell r="A1529" t="str">
            <v>001.22.02520</v>
          </cell>
          <cell r="B1529" t="str">
            <v>Fornecimento e Instalação de Poste Circular 11 mts (1000 kg), com Engastamento em Concreto Fck= 15 Mpa, incl Escavação e Reaterro Apiloado, conf. Normatização Rede Cemat</v>
          </cell>
          <cell r="C1529" t="str">
            <v>UN</v>
          </cell>
          <cell r="D1529">
            <v>987.11779999999999</v>
          </cell>
        </row>
        <row r="1530">
          <cell r="A1530" t="str">
            <v>001.23</v>
          </cell>
          <cell r="B1530" t="str">
            <v>INSTALAÇÕES ELÉTRICAS - SERVIÇOS DE MANUTENÇÃO</v>
          </cell>
          <cell r="D1530">
            <v>734.33730000000003</v>
          </cell>
        </row>
        <row r="1531">
          <cell r="A1531" t="str">
            <v>001.23.00040</v>
          </cell>
          <cell r="B1531" t="str">
            <v>Revisão em ponto de energia c/ reaperto e substituição de fita isolante</v>
          </cell>
          <cell r="C1531" t="str">
            <v>PT</v>
          </cell>
          <cell r="D1531">
            <v>4.7134999999999998</v>
          </cell>
        </row>
        <row r="1532">
          <cell r="A1532" t="str">
            <v>001.23.00080</v>
          </cell>
          <cell r="B1532" t="str">
            <v>Fornecimento e substituição de espelho (ou placa) p/ tomada e/ou interruptor 4""""""""x2""""""""</v>
          </cell>
          <cell r="C1532" t="str">
            <v>UN</v>
          </cell>
          <cell r="D1532">
            <v>1.5708</v>
          </cell>
        </row>
        <row r="1533">
          <cell r="A1533" t="str">
            <v>001.23.00100</v>
          </cell>
          <cell r="B1533" t="str">
            <v>Fornecimento e substituição de espelho (ou placa) p/ tomada e/ou interruptor 4""""""""x4""""""""</v>
          </cell>
          <cell r="C1533" t="str">
            <v>UN</v>
          </cell>
          <cell r="D1533">
            <v>2.9007999999999998</v>
          </cell>
        </row>
        <row r="1534">
          <cell r="A1534" t="str">
            <v>001.23.00120</v>
          </cell>
          <cell r="B1534" t="str">
            <v>Fornecimento e substituição de tomada simples universal com espelho</v>
          </cell>
          <cell r="C1534" t="str">
            <v>UN</v>
          </cell>
          <cell r="D1534">
            <v>5.9904000000000002</v>
          </cell>
        </row>
        <row r="1535">
          <cell r="A1535" t="str">
            <v>001.23.00140</v>
          </cell>
          <cell r="B1535" t="str">
            <v>Fornecimento e substituição de interruptor c/ uma tecla simples c/ espelho</v>
          </cell>
          <cell r="C1535" t="str">
            <v>UN</v>
          </cell>
          <cell r="D1535">
            <v>6.3903999999999996</v>
          </cell>
        </row>
        <row r="1536">
          <cell r="A1536" t="str">
            <v>001.23.00160</v>
          </cell>
          <cell r="B1536" t="str">
            <v>Fornecimento e substituição de interruptor c/ duas teclas simples c/ espelho</v>
          </cell>
          <cell r="C1536" t="str">
            <v>UN</v>
          </cell>
          <cell r="D1536">
            <v>7.8316999999999997</v>
          </cell>
        </row>
        <row r="1537">
          <cell r="A1537" t="str">
            <v>001.23.00180</v>
          </cell>
          <cell r="B1537" t="str">
            <v>Forencimento e substituição de interruptor c/ tres teclas simples c/ espelho</v>
          </cell>
          <cell r="C1537" t="str">
            <v>UN</v>
          </cell>
          <cell r="D1537">
            <v>13.898999999999999</v>
          </cell>
        </row>
        <row r="1538">
          <cell r="A1538" t="str">
            <v>001.23.00200</v>
          </cell>
          <cell r="B1538" t="str">
            <v>Fornecimento e substituição de interruptor c/ uma tecla paralela e espelho</v>
          </cell>
          <cell r="C1538" t="str">
            <v>UN</v>
          </cell>
          <cell r="D1538">
            <v>13.613899999999999</v>
          </cell>
        </row>
        <row r="1539">
          <cell r="A1539" t="str">
            <v>001.23.00220</v>
          </cell>
          <cell r="B1539" t="str">
            <v>Fornecimento e substituição de reator simples a.f.p./p.r. - 1x20 w</v>
          </cell>
          <cell r="C1539" t="str">
            <v>UN</v>
          </cell>
          <cell r="D1539">
            <v>24.139099999999999</v>
          </cell>
        </row>
        <row r="1540">
          <cell r="A1540" t="str">
            <v>001.23.00240</v>
          </cell>
          <cell r="B1540" t="str">
            <v>Fornecimento e substituição de reator simples a.f.p./p.r. - 1x40 w</v>
          </cell>
          <cell r="C1540" t="str">
            <v>UN</v>
          </cell>
          <cell r="D1540">
            <v>34.139099999999999</v>
          </cell>
        </row>
        <row r="1541">
          <cell r="A1541" t="str">
            <v>001.23.00260</v>
          </cell>
          <cell r="B1541" t="str">
            <v>Fornecimento e substituição de reator duplo a.f.p./p.r. - 2x20 w</v>
          </cell>
          <cell r="C1541" t="str">
            <v>UN</v>
          </cell>
          <cell r="D1541">
            <v>34.736499999999999</v>
          </cell>
        </row>
        <row r="1542">
          <cell r="A1542" t="str">
            <v>001.23.00280</v>
          </cell>
          <cell r="B1542" t="str">
            <v>Fornecimento e substituição de reator duplo a.f.p./p.r. - 2x40 w</v>
          </cell>
          <cell r="C1542" t="str">
            <v>UN</v>
          </cell>
          <cell r="D1542">
            <v>34.736499999999999</v>
          </cell>
        </row>
        <row r="1543">
          <cell r="A1543" t="str">
            <v>001.23.00300</v>
          </cell>
          <cell r="B1543" t="str">
            <v>Fornecimento e substituição de lâmpada incandescente de 60 w</v>
          </cell>
          <cell r="C1543" t="str">
            <v>UN</v>
          </cell>
          <cell r="D1543">
            <v>1.8673999999999999</v>
          </cell>
        </row>
        <row r="1544">
          <cell r="A1544" t="str">
            <v>001.23.00320</v>
          </cell>
          <cell r="B1544" t="str">
            <v>Fornecimento e substituição de lâmpada incandescente de 100 w</v>
          </cell>
          <cell r="C1544" t="str">
            <v>UN</v>
          </cell>
          <cell r="D1544">
            <v>2.2073999999999998</v>
          </cell>
        </row>
        <row r="1545">
          <cell r="A1545" t="str">
            <v>001.23.00340</v>
          </cell>
          <cell r="B1545" t="str">
            <v>Fornecimento e substituição de lâmpada fluorescente de 20 w</v>
          </cell>
          <cell r="C1545" t="str">
            <v>UN</v>
          </cell>
          <cell r="D1545">
            <v>3.9973999999999998</v>
          </cell>
        </row>
        <row r="1546">
          <cell r="A1546" t="str">
            <v>001.23.00360</v>
          </cell>
          <cell r="B1546" t="str">
            <v>Fornecimento e substituição de lâmpada fluorescente de 40 w</v>
          </cell>
          <cell r="C1546" t="str">
            <v>UN</v>
          </cell>
          <cell r="D1546">
            <v>3.9973999999999998</v>
          </cell>
        </row>
        <row r="1547">
          <cell r="A1547" t="str">
            <v>001.23.00380</v>
          </cell>
          <cell r="B1547" t="str">
            <v>Fornecimento e substituição de disjuntor monopolar de 15 a</v>
          </cell>
          <cell r="C1547" t="str">
            <v>UN</v>
          </cell>
          <cell r="D1547">
            <v>8.6694999999999993</v>
          </cell>
        </row>
        <row r="1548">
          <cell r="A1548" t="str">
            <v>001.23.00400</v>
          </cell>
          <cell r="B1548" t="str">
            <v>Fornecimento e substituição de disjuntor monopolar de 20 a</v>
          </cell>
          <cell r="C1548" t="str">
            <v>UN</v>
          </cell>
          <cell r="D1548">
            <v>8.6694999999999993</v>
          </cell>
        </row>
        <row r="1549">
          <cell r="A1549" t="str">
            <v>001.23.00420</v>
          </cell>
          <cell r="B1549" t="str">
            <v>Fornecimento e substituição de disjuntor monopolar de 30 a</v>
          </cell>
          <cell r="C1549" t="str">
            <v>UN</v>
          </cell>
          <cell r="D1549">
            <v>8.6694999999999993</v>
          </cell>
        </row>
        <row r="1550">
          <cell r="A1550" t="str">
            <v>001.23.00440</v>
          </cell>
          <cell r="B1550" t="str">
            <v>Fornecimento e substituição de disjuntor monopolar de 40 a</v>
          </cell>
          <cell r="C1550" t="str">
            <v>UN</v>
          </cell>
          <cell r="D1550">
            <v>10.5695</v>
          </cell>
        </row>
        <row r="1551">
          <cell r="A1551" t="str">
            <v>001.23.00460</v>
          </cell>
          <cell r="B1551" t="str">
            <v>Fornecimento e substituição de disjuntor monopolar de 50 a</v>
          </cell>
          <cell r="C1551" t="str">
            <v>UN</v>
          </cell>
          <cell r="D1551">
            <v>10.5695</v>
          </cell>
        </row>
        <row r="1552">
          <cell r="A1552" t="str">
            <v>001.23.00480</v>
          </cell>
          <cell r="B1552" t="str">
            <v>Fornecimento e substituição de disjuntor bipolar de 15 a</v>
          </cell>
          <cell r="C1552" t="str">
            <v>UN</v>
          </cell>
          <cell r="D1552">
            <v>34.889099999999999</v>
          </cell>
        </row>
        <row r="1553">
          <cell r="A1553" t="str">
            <v>001.23.00500</v>
          </cell>
          <cell r="B1553" t="str">
            <v>Fornecimento e substituição de disjuntor bipolar de 20 a</v>
          </cell>
          <cell r="C1553" t="str">
            <v>UN</v>
          </cell>
          <cell r="D1553">
            <v>34.889099999999999</v>
          </cell>
        </row>
        <row r="1554">
          <cell r="A1554" t="str">
            <v>001.23.00520</v>
          </cell>
          <cell r="B1554" t="str">
            <v>Fornecimento e substituição de disjuntor bipolar de 30 a</v>
          </cell>
          <cell r="C1554" t="str">
            <v>UN</v>
          </cell>
          <cell r="D1554">
            <v>34.889099999999999</v>
          </cell>
        </row>
        <row r="1555">
          <cell r="A1555" t="str">
            <v>001.23.00540</v>
          </cell>
          <cell r="B1555" t="str">
            <v>Fornecimento e substituição de disjuntor bipolar de 40 a</v>
          </cell>
          <cell r="C1555" t="str">
            <v>UN</v>
          </cell>
          <cell r="D1555">
            <v>34.889099999999999</v>
          </cell>
        </row>
        <row r="1556">
          <cell r="A1556" t="str">
            <v>001.23.00560</v>
          </cell>
          <cell r="B1556" t="str">
            <v>Fornecimento e substituição de disjuntor bipolar de 50 a</v>
          </cell>
          <cell r="C1556" t="str">
            <v>UN</v>
          </cell>
          <cell r="D1556">
            <v>34.889099999999999</v>
          </cell>
        </row>
        <row r="1557">
          <cell r="A1557" t="str">
            <v>001.23.00580</v>
          </cell>
          <cell r="B1557" t="str">
            <v>Fornecimento e substituição de disjuntor tripolar de 15 a</v>
          </cell>
          <cell r="C1557" t="str">
            <v>UN</v>
          </cell>
          <cell r="D1557">
            <v>36.591299999999997</v>
          </cell>
        </row>
        <row r="1558">
          <cell r="A1558" t="str">
            <v>001.23.00600</v>
          </cell>
          <cell r="B1558" t="str">
            <v>Fornecimento e substituição de disjuntor tripolar de 20 a</v>
          </cell>
          <cell r="C1558" t="str">
            <v>UN</v>
          </cell>
          <cell r="D1558">
            <v>36.591299999999997</v>
          </cell>
        </row>
        <row r="1559">
          <cell r="A1559" t="str">
            <v>001.23.00620</v>
          </cell>
          <cell r="B1559" t="str">
            <v>Fornecimento e substituição de disjuntor tripolar de 30 a</v>
          </cell>
          <cell r="C1559" t="str">
            <v>UN</v>
          </cell>
          <cell r="D1559">
            <v>35.573900000000002</v>
          </cell>
        </row>
        <row r="1560">
          <cell r="A1560" t="str">
            <v>001.23.00640</v>
          </cell>
          <cell r="B1560" t="str">
            <v>Fornecimento e substituição de disjuntor tripolar de 40 a</v>
          </cell>
          <cell r="C1560" t="str">
            <v>UN</v>
          </cell>
          <cell r="D1560">
            <v>36.591299999999997</v>
          </cell>
        </row>
        <row r="1561">
          <cell r="A1561" t="str">
            <v>001.23.00660</v>
          </cell>
          <cell r="B1561" t="str">
            <v>Fornecimento e substituição de disjuntor tripolar de 50 a</v>
          </cell>
          <cell r="C1561" t="str">
            <v>UN</v>
          </cell>
          <cell r="D1561">
            <v>36.591299999999997</v>
          </cell>
        </row>
        <row r="1562">
          <cell r="A1562" t="str">
            <v>001.23.00680</v>
          </cell>
          <cell r="B1562" t="str">
            <v>Fornecimento e substituição de disjuntor tripolar de 70 a</v>
          </cell>
          <cell r="C1562" t="str">
            <v>UN</v>
          </cell>
          <cell r="D1562">
            <v>44.691299999999998</v>
          </cell>
        </row>
        <row r="1563">
          <cell r="A1563" t="str">
            <v>001.23.00700</v>
          </cell>
          <cell r="B1563" t="str">
            <v>Fornecimento e substituição de disjuntor tripolar de 90 a</v>
          </cell>
          <cell r="C1563" t="str">
            <v>UN</v>
          </cell>
          <cell r="D1563">
            <v>44.691299999999998</v>
          </cell>
        </row>
        <row r="1564">
          <cell r="A1564" t="str">
            <v>001.23.00720</v>
          </cell>
          <cell r="B1564" t="str">
            <v>Fornecimento e substituição de disjuntor tripolar de 100 a</v>
          </cell>
          <cell r="C1564" t="str">
            <v>UN</v>
          </cell>
          <cell r="D1564">
            <v>44.691299999999998</v>
          </cell>
        </row>
        <row r="1565">
          <cell r="A1565" t="str">
            <v>001.24</v>
          </cell>
          <cell r="B1565" t="str">
            <v>INSTALAÇÕES HIDRÁULICAS - PRELIMINARES</v>
          </cell>
          <cell r="D1565">
            <v>10772.4722</v>
          </cell>
        </row>
        <row r="1566">
          <cell r="A1566" t="str">
            <v>001.24.00020</v>
          </cell>
          <cell r="B1566" t="str">
            <v>Abertura e enchimento de rasgos na alvenaria para passagem de canalização diâmetro 1/2 à 1 pol</v>
          </cell>
          <cell r="C1566" t="str">
            <v>ML</v>
          </cell>
          <cell r="D1566">
            <v>2.0531000000000001</v>
          </cell>
        </row>
        <row r="1567">
          <cell r="A1567" t="str">
            <v>001.24.00040</v>
          </cell>
          <cell r="B1567" t="str">
            <v>Abertura e enchimento de rasgos na alvenaria para passagem de canalização diâmetro 1 1/4 à 2 pol</v>
          </cell>
          <cell r="C1567" t="str">
            <v>ML</v>
          </cell>
          <cell r="D1567">
            <v>2.7353999999999998</v>
          </cell>
        </row>
        <row r="1568">
          <cell r="A1568" t="str">
            <v>001.24.00060</v>
          </cell>
          <cell r="B1568" t="str">
            <v>Abertura e enchimento de rasgos na alvenaria para passagem de canalização diâmetro 2.5 à 4 pol</v>
          </cell>
          <cell r="C1568" t="str">
            <v>ML</v>
          </cell>
          <cell r="D1568">
            <v>3.8428</v>
          </cell>
        </row>
        <row r="1569">
          <cell r="A1569" t="str">
            <v>001.24.00080</v>
          </cell>
          <cell r="B1569" t="str">
            <v>Abertura e enchimento de rasgos no concreto para passagem de canalização diâmetro de 1/2 à 1 pol</v>
          </cell>
          <cell r="C1569" t="str">
            <v>ML</v>
          </cell>
          <cell r="D1569">
            <v>4.4991000000000003</v>
          </cell>
        </row>
        <row r="1570">
          <cell r="A1570" t="str">
            <v>001.24.00100</v>
          </cell>
          <cell r="B1570" t="str">
            <v>Fornecimento e instalação de entrada padrão de água através de cavalete completo em tubo de fºgº, padrão sanemat - 3/4""""""""""""""""""""""""""""""""</v>
          </cell>
          <cell r="C1570" t="str">
            <v>UN</v>
          </cell>
          <cell r="D1570">
            <v>34.4739</v>
          </cell>
        </row>
        <row r="1571">
          <cell r="A1571" t="str">
            <v>001.24.00120</v>
          </cell>
          <cell r="B1571" t="str">
            <v>Fornecimento e colocação de caixa de água de pvc, incl tampa de 1000 litros</v>
          </cell>
          <cell r="C1571" t="str">
            <v>UN</v>
          </cell>
          <cell r="D1571">
            <v>238.45779999999999</v>
          </cell>
        </row>
        <row r="1572">
          <cell r="A1572" t="str">
            <v>001.24.00140</v>
          </cell>
          <cell r="B1572" t="str">
            <v>Fornecimento e colocação de caixa de água de pvc, incl tampa de 500 litros</v>
          </cell>
          <cell r="C1572" t="str">
            <v>UN</v>
          </cell>
          <cell r="D1572">
            <v>141.7209</v>
          </cell>
        </row>
        <row r="1573">
          <cell r="A1573" t="str">
            <v>001.24.00160</v>
          </cell>
          <cell r="B1573" t="str">
            <v>Fornecimento e colocação de caixa de água de pvc, incl tampa de 310 litros</v>
          </cell>
          <cell r="C1573" t="str">
            <v>UN</v>
          </cell>
          <cell r="D1573">
            <v>138.6687</v>
          </cell>
        </row>
        <row r="1574">
          <cell r="A1574" t="str">
            <v>001.24.00180</v>
          </cell>
          <cell r="B1574" t="str">
            <v>Fornecimento e colocação de caixa de água de pvc, incl tampa de 100 litros</v>
          </cell>
          <cell r="C1574" t="str">
            <v>UN</v>
          </cell>
          <cell r="D1574">
            <v>136.63390000000001</v>
          </cell>
        </row>
        <row r="1575">
          <cell r="A1575" t="str">
            <v>001.24.00200</v>
          </cell>
          <cell r="B1575" t="str">
            <v>Fornecimento e  instalação de caixa de água metálica tipo taça com altura total de 6.00 m inclusive pintura (interna e externa)  base de fixação e instalação, de 5.000 litros</v>
          </cell>
          <cell r="C1575" t="str">
            <v>UN</v>
          </cell>
          <cell r="D1575">
            <v>9800</v>
          </cell>
        </row>
        <row r="1576">
          <cell r="A1576" t="str">
            <v>001.24.00220</v>
          </cell>
          <cell r="B1576" t="str">
            <v>Fornecimento e instalação de bóia interna tipo (são paulo) p/ caixa de água  amarelo bruto n.1350 marca deca 2 pol</v>
          </cell>
          <cell r="C1576" t="str">
            <v>UN</v>
          </cell>
          <cell r="D1576">
            <v>62.944299999999998</v>
          </cell>
        </row>
        <row r="1577">
          <cell r="A1577" t="str">
            <v>001.24.00240</v>
          </cell>
          <cell r="B1577" t="str">
            <v>Fornecimento e instalação de bóia interna tipo (são paulo) p/ caixa de água  amarelo bruto n.1350 marca deca 1 1/2 pol</v>
          </cell>
          <cell r="C1577" t="str">
            <v>UN</v>
          </cell>
          <cell r="D1577">
            <v>52.943399999999997</v>
          </cell>
        </row>
        <row r="1578">
          <cell r="A1578" t="str">
            <v>001.24.00260</v>
          </cell>
          <cell r="B1578" t="str">
            <v>Fornecimento e instalação de bóia interna tipo (são paulo) p/ caixa de água  amarelo bruto n.1350 marca deca 1 1/4 pol</v>
          </cell>
          <cell r="C1578" t="str">
            <v>UN</v>
          </cell>
          <cell r="D1578">
            <v>42.079500000000003</v>
          </cell>
        </row>
        <row r="1579">
          <cell r="A1579" t="str">
            <v>001.24.00280</v>
          </cell>
          <cell r="B1579" t="str">
            <v>Fornecimento e instalação de bóia interna tipo (são paulo) p/ caixa de água  amarelo bruto n.1350 marca deca 1 pol</v>
          </cell>
          <cell r="C1579" t="str">
            <v>UN</v>
          </cell>
          <cell r="D1579">
            <v>30.827100000000002</v>
          </cell>
        </row>
        <row r="1580">
          <cell r="A1580" t="str">
            <v>001.24.00300</v>
          </cell>
          <cell r="B1580" t="str">
            <v>Fornecimento e instalação de bóia interna tipo (são paulo) p/ caixa de água  amarelo bruto n.1350 marca deca 3/4 pol</v>
          </cell>
          <cell r="C1580" t="str">
            <v>UN</v>
          </cell>
          <cell r="D1580">
            <v>24.886299999999999</v>
          </cell>
        </row>
        <row r="1581">
          <cell r="A1581" t="str">
            <v>001.24.00320</v>
          </cell>
          <cell r="B1581" t="str">
            <v>Fornecimento e instalação de bóia interna tipo (são paulo) p/ caixa de água  amarelo bruto n.1350 marca deca 1/2 pol</v>
          </cell>
          <cell r="C1581" t="str">
            <v>UN</v>
          </cell>
          <cell r="D1581">
            <v>22.866299999999999</v>
          </cell>
        </row>
        <row r="1582">
          <cell r="A1582" t="str">
            <v>001.24.00340</v>
          </cell>
          <cell r="B1582" t="str">
            <v>Fornecimento e instalação de torneira bóia p/ caixa de água em pvc marca cipla 1 pol</v>
          </cell>
          <cell r="C1582" t="str">
            <v>UN</v>
          </cell>
          <cell r="D1582">
            <v>11.4071</v>
          </cell>
        </row>
        <row r="1583">
          <cell r="A1583" t="str">
            <v>001.24.00360</v>
          </cell>
          <cell r="B1583" t="str">
            <v>Fornecimento e instalação de torneira bóia p/ caixa de água em pvc marca cipla 3/4 pol</v>
          </cell>
          <cell r="C1583" t="str">
            <v>UN</v>
          </cell>
          <cell r="D1583">
            <v>10.7163</v>
          </cell>
        </row>
        <row r="1584">
          <cell r="A1584" t="str">
            <v>001.24.00380</v>
          </cell>
          <cell r="B1584" t="str">
            <v>Fornecimento e instalação de torneira bóia p/ caixa de água em pvc marca cipla 1/2 pol</v>
          </cell>
          <cell r="C1584" t="str">
            <v>UN</v>
          </cell>
          <cell r="D1584">
            <v>10.7163</v>
          </cell>
        </row>
        <row r="1585">
          <cell r="A1585" t="str">
            <v>001.25</v>
          </cell>
          <cell r="B1585" t="str">
            <v>INSTALAÇÕES HIDRÁULICAS - PVC SOLDÁVEL/ROSCÁVEL MARROM</v>
          </cell>
          <cell r="D1585">
            <v>2223.9286999999999</v>
          </cell>
        </row>
        <row r="1586">
          <cell r="A1586" t="str">
            <v>001.25.00020</v>
          </cell>
          <cell r="B1586" t="str">
            <v>Tubo de pvc rígido soldável marrom em barra de 6 m diâmetro 110mm (4) pol</v>
          </cell>
          <cell r="C1586" t="str">
            <v>M</v>
          </cell>
          <cell r="D1586">
            <v>28.8324</v>
          </cell>
        </row>
        <row r="1587">
          <cell r="A1587" t="str">
            <v>001.25.00040</v>
          </cell>
          <cell r="B1587" t="str">
            <v>Tubo de pvc rígido soldável marrom em barra de 6 m diâmetro 85mm (3) pol</v>
          </cell>
          <cell r="C1587" t="str">
            <v>M</v>
          </cell>
          <cell r="D1587">
            <v>24.287400000000002</v>
          </cell>
        </row>
        <row r="1588">
          <cell r="A1588" t="str">
            <v>001.25.00060</v>
          </cell>
          <cell r="B1588" t="str">
            <v>Tubo de pvc rígido soldável marrom em barra de 6 m diâmetro 75mm (2.5) pol</v>
          </cell>
          <cell r="C1588" t="str">
            <v>M</v>
          </cell>
          <cell r="D1588">
            <v>12.844099999999999</v>
          </cell>
        </row>
        <row r="1589">
          <cell r="A1589" t="str">
            <v>001.25.00080</v>
          </cell>
          <cell r="B1589" t="str">
            <v>Tubo de pvc rígido soldável marrom em barra de 6 m diâmetro 60mm (2) pl</v>
          </cell>
          <cell r="C1589" t="str">
            <v>M</v>
          </cell>
          <cell r="D1589">
            <v>8.5120000000000005</v>
          </cell>
        </row>
        <row r="1590">
          <cell r="A1590" t="str">
            <v>001.25.00100</v>
          </cell>
          <cell r="B1590" t="str">
            <v>Tubo de pvc rígido soldável marrom em barra de 6 m diâmetro 50mm (1.5) pol</v>
          </cell>
          <cell r="C1590" t="str">
            <v>M</v>
          </cell>
          <cell r="D1590">
            <v>5.1649000000000003</v>
          </cell>
        </row>
        <row r="1591">
          <cell r="A1591" t="str">
            <v>001.25.00120</v>
          </cell>
          <cell r="B1591" t="str">
            <v>Tubo de pvc rígido soldável marrom em barra de 6 m diâmetro 40mm (1.1/4) pol</v>
          </cell>
          <cell r="C1591" t="str">
            <v>M</v>
          </cell>
          <cell r="D1591">
            <v>6.1384999999999996</v>
          </cell>
        </row>
        <row r="1592">
          <cell r="A1592" t="str">
            <v>001.25.00140</v>
          </cell>
          <cell r="B1592" t="str">
            <v>Tubo de pvc rígido soldável marrom em barra de 6 m diâmetro 32mm (1) pol</v>
          </cell>
          <cell r="C1592" t="str">
            <v>M</v>
          </cell>
          <cell r="D1592">
            <v>4.7554999999999996</v>
          </cell>
        </row>
        <row r="1593">
          <cell r="A1593" t="str">
            <v>001.25.00160</v>
          </cell>
          <cell r="B1593" t="str">
            <v>Tubo de pvc rígido sodável marrom em barra de 6 m diâmetro 25mm (3/4) pol</v>
          </cell>
          <cell r="C1593" t="str">
            <v>M</v>
          </cell>
          <cell r="D1593">
            <v>1.7457</v>
          </cell>
        </row>
        <row r="1594">
          <cell r="A1594" t="str">
            <v>001.25.00180</v>
          </cell>
          <cell r="B1594" t="str">
            <v>Tubo de pvc rígido soldável marrom em barra de 6 m diâmetro 20mm (1/2) pol</v>
          </cell>
          <cell r="C1594" t="str">
            <v>M</v>
          </cell>
          <cell r="D1594">
            <v>1.7238</v>
          </cell>
        </row>
        <row r="1595">
          <cell r="A1595" t="str">
            <v>001.25.00200</v>
          </cell>
          <cell r="B1595" t="str">
            <v>Curva de 90º de pvc rígido para tubo soldável 110mm ( 4 pol )</v>
          </cell>
          <cell r="C1595" t="str">
            <v>UN</v>
          </cell>
          <cell r="D1595">
            <v>31.7151</v>
          </cell>
        </row>
        <row r="1596">
          <cell r="A1596" t="str">
            <v>001.25.00220</v>
          </cell>
          <cell r="B1596" t="str">
            <v>Curva de 90º de pvc rígido para tubo soldável 85mm ( 3 pol )</v>
          </cell>
          <cell r="C1596" t="str">
            <v>UN</v>
          </cell>
          <cell r="D1596">
            <v>15.64</v>
          </cell>
        </row>
        <row r="1597">
          <cell r="A1597" t="str">
            <v>001.25.00240</v>
          </cell>
          <cell r="B1597" t="str">
            <v>Curva de 90º de pvc rígido para tubo soldável 75mm (21/2 pol)</v>
          </cell>
          <cell r="C1597" t="str">
            <v>UN</v>
          </cell>
          <cell r="D1597">
            <v>16.07</v>
          </cell>
        </row>
        <row r="1598">
          <cell r="A1598" t="str">
            <v>001.25.00260</v>
          </cell>
          <cell r="B1598" t="str">
            <v>Curva de 90º de pvc rígido para tubo soldável 60mm (2 pol)</v>
          </cell>
          <cell r="C1598" t="str">
            <v>UN</v>
          </cell>
          <cell r="D1598">
            <v>13.555</v>
          </cell>
        </row>
        <row r="1599">
          <cell r="A1599" t="str">
            <v>001.25.00280</v>
          </cell>
          <cell r="B1599" t="str">
            <v>Curva de 90º de pvc rígido para tubo soldável 50mm (1 1/2 pol)</v>
          </cell>
          <cell r="C1599" t="str">
            <v>UN</v>
          </cell>
          <cell r="D1599">
            <v>6.5149999999999997</v>
          </cell>
        </row>
        <row r="1600">
          <cell r="A1600" t="str">
            <v>001.25.00300</v>
          </cell>
          <cell r="B1600" t="str">
            <v>Curva de 90º de pvc rígido para tubo soldável 40mm (1 1/4 pol)</v>
          </cell>
          <cell r="C1600" t="str">
            <v>UN</v>
          </cell>
          <cell r="D1600">
            <v>5.5049999999999999</v>
          </cell>
        </row>
        <row r="1601">
          <cell r="A1601" t="str">
            <v>001.25.00320</v>
          </cell>
          <cell r="B1601" t="str">
            <v>Curva de 90º de pvc rígido para tubo soldável 32mm (1 pol)</v>
          </cell>
          <cell r="C1601" t="str">
            <v>UN</v>
          </cell>
          <cell r="D1601">
            <v>5.3400999999999996</v>
          </cell>
        </row>
        <row r="1602">
          <cell r="A1602" t="str">
            <v>001.25.00340</v>
          </cell>
          <cell r="B1602" t="str">
            <v>Curva de 90º de pvc rígido para tubo soldável 25mm (3/4 pol)</v>
          </cell>
          <cell r="C1602" t="str">
            <v>UN</v>
          </cell>
          <cell r="D1602">
            <v>3.4701</v>
          </cell>
        </row>
        <row r="1603">
          <cell r="A1603" t="str">
            <v>001.25.00360</v>
          </cell>
          <cell r="B1603" t="str">
            <v>Curva de 90º de pvc rígido para tubo soldável 20mm (1/2 pol)</v>
          </cell>
          <cell r="C1603" t="str">
            <v>UN</v>
          </cell>
          <cell r="D1603">
            <v>2.6301000000000001</v>
          </cell>
        </row>
        <row r="1604">
          <cell r="A1604" t="str">
            <v>001.25.00380</v>
          </cell>
          <cell r="B1604" t="str">
            <v>Curva de 45º de pvc rígido para tubo soldável 110mm ( 4 pol )</v>
          </cell>
          <cell r="C1604" t="str">
            <v>UN</v>
          </cell>
          <cell r="D1604">
            <v>27.245100000000001</v>
          </cell>
        </row>
        <row r="1605">
          <cell r="A1605" t="str">
            <v>001.25.00400</v>
          </cell>
          <cell r="B1605" t="str">
            <v>Curva de 45º de pvc rígido para tubo soldável 85mm ( 3 pol )</v>
          </cell>
          <cell r="C1605" t="str">
            <v>UN</v>
          </cell>
          <cell r="D1605">
            <v>12.29</v>
          </cell>
        </row>
        <row r="1606">
          <cell r="A1606" t="str">
            <v>001.25.00420</v>
          </cell>
          <cell r="B1606" t="str">
            <v>Curva de 45º de pvc rígido para tubo soldável 75mm ( 2 1/2 pol )</v>
          </cell>
          <cell r="C1606" t="str">
            <v>UN</v>
          </cell>
          <cell r="D1606">
            <v>8.69</v>
          </cell>
        </row>
        <row r="1607">
          <cell r="A1607" t="str">
            <v>001.25.00440</v>
          </cell>
          <cell r="B1607" t="str">
            <v>Curva de 45º de pvc rígido para tubo soldável 60mm ( 2  pol )</v>
          </cell>
          <cell r="C1607" t="str">
            <v>UN</v>
          </cell>
          <cell r="D1607">
            <v>5.1150000000000002</v>
          </cell>
        </row>
        <row r="1608">
          <cell r="A1608" t="str">
            <v>001.25.00460</v>
          </cell>
          <cell r="B1608" t="str">
            <v>Curva de 45º de pvc rígido para tubo soldável 50mm ( 1 1/2  pol )</v>
          </cell>
          <cell r="C1608" t="str">
            <v>UN</v>
          </cell>
          <cell r="D1608">
            <v>3.5049999999999999</v>
          </cell>
        </row>
        <row r="1609">
          <cell r="A1609" t="str">
            <v>001.25.00480</v>
          </cell>
          <cell r="B1609" t="str">
            <v>Curva de 45º de pvc rígido para tubo soldável 50mm ( 1 1/4  pol )</v>
          </cell>
          <cell r="C1609" t="str">
            <v>UN</v>
          </cell>
          <cell r="D1609">
            <v>2.2850000000000001</v>
          </cell>
        </row>
        <row r="1610">
          <cell r="A1610" t="str">
            <v>001.25.00500</v>
          </cell>
          <cell r="B1610" t="str">
            <v>Curva de 45º de pvc rígido para tubo soldável 32mm ( 1  pol )</v>
          </cell>
          <cell r="C1610" t="str">
            <v>UN</v>
          </cell>
          <cell r="D1610">
            <v>1.3601000000000001</v>
          </cell>
        </row>
        <row r="1611">
          <cell r="A1611" t="str">
            <v>001.25.00520</v>
          </cell>
          <cell r="B1611" t="str">
            <v>Curva de 45º de pvc rígido para tubo soldável 25mm ( 3/4  pol )</v>
          </cell>
          <cell r="C1611" t="str">
            <v>UN</v>
          </cell>
          <cell r="D1611">
            <v>1.0901000000000001</v>
          </cell>
        </row>
        <row r="1612">
          <cell r="A1612" t="str">
            <v>001.25.00540</v>
          </cell>
          <cell r="B1612" t="str">
            <v>Curva de 45º de pvc rígido para tubo soldável 20mm ( 1/2  pol )</v>
          </cell>
          <cell r="C1612" t="str">
            <v>UN</v>
          </cell>
          <cell r="D1612">
            <v>1.2451000000000001</v>
          </cell>
        </row>
        <row r="1613">
          <cell r="A1613" t="str">
            <v>001.25.00560</v>
          </cell>
          <cell r="B1613" t="str">
            <v>Luva de pvc rígido para tubo soldável 110mm ( 4 pol )</v>
          </cell>
          <cell r="C1613" t="str">
            <v>UN</v>
          </cell>
          <cell r="D1613">
            <v>24.205100000000002</v>
          </cell>
        </row>
        <row r="1614">
          <cell r="A1614" t="str">
            <v>001.25.00580</v>
          </cell>
          <cell r="B1614" t="str">
            <v>Luva de pvc rígido para tubo soldável 85mm ( 3 pol )</v>
          </cell>
          <cell r="C1614" t="str">
            <v>UN</v>
          </cell>
          <cell r="D1614">
            <v>20.09</v>
          </cell>
        </row>
        <row r="1615">
          <cell r="A1615" t="str">
            <v>001.25.00600</v>
          </cell>
          <cell r="B1615" t="str">
            <v>Luva de pvc rígido para tubo soldável 75mm ( 2 1/2 pol )</v>
          </cell>
          <cell r="C1615" t="str">
            <v>UN</v>
          </cell>
          <cell r="D1615">
            <v>13.49</v>
          </cell>
        </row>
        <row r="1616">
          <cell r="A1616" t="str">
            <v>001.25.00620</v>
          </cell>
          <cell r="B1616" t="str">
            <v>Luva de pvc rígido para tubo soldável 60mm ( 2 pol )</v>
          </cell>
          <cell r="C1616" t="str">
            <v>UN</v>
          </cell>
          <cell r="D1616">
            <v>1.6950000000000001</v>
          </cell>
        </row>
        <row r="1617">
          <cell r="A1617" t="str">
            <v>001.25.00640</v>
          </cell>
          <cell r="B1617" t="str">
            <v>Luva de pvc rígido para tubo soldável 50mm ( 1 1/2 pol )</v>
          </cell>
          <cell r="C1617" t="str">
            <v>UN</v>
          </cell>
          <cell r="D1617">
            <v>2.9350000000000001</v>
          </cell>
        </row>
        <row r="1618">
          <cell r="A1618" t="str">
            <v>001.25.00660</v>
          </cell>
          <cell r="B1618" t="str">
            <v>Luva de pvc rígido para tubo soldável 40mm ( 1 1/4pol )</v>
          </cell>
          <cell r="C1618" t="str">
            <v>UN</v>
          </cell>
          <cell r="D1618">
            <v>2.585</v>
          </cell>
        </row>
        <row r="1619">
          <cell r="A1619" t="str">
            <v>001.25.00680</v>
          </cell>
          <cell r="B1619" t="str">
            <v>Luva de pvc rígido para tubo soldável 32mm ( 1 pol )</v>
          </cell>
          <cell r="C1619" t="str">
            <v>UN</v>
          </cell>
          <cell r="D1619">
            <v>1.4100999999999999</v>
          </cell>
        </row>
        <row r="1620">
          <cell r="A1620" t="str">
            <v>001.25.00700</v>
          </cell>
          <cell r="B1620" t="str">
            <v>Luva de pvc rígido para tubo soldável 25mm ( 3/4 pol )</v>
          </cell>
          <cell r="C1620" t="str">
            <v>UN</v>
          </cell>
          <cell r="D1620">
            <v>1.0501</v>
          </cell>
        </row>
        <row r="1621">
          <cell r="A1621" t="str">
            <v>001.25.00720</v>
          </cell>
          <cell r="B1621" t="str">
            <v>Luva de pvc rígido para tubo soldável 20mm ( 1/2 pol )</v>
          </cell>
          <cell r="C1621" t="str">
            <v>UN</v>
          </cell>
          <cell r="D1621">
            <v>1.0401</v>
          </cell>
        </row>
        <row r="1622">
          <cell r="A1622" t="str">
            <v>001.25.00740</v>
          </cell>
          <cell r="B1622" t="str">
            <v>Cotovelo de pvc rígido para tubo soldável 110 mm (4 pol)</v>
          </cell>
          <cell r="C1622" t="str">
            <v>UN</v>
          </cell>
          <cell r="D1622">
            <v>89.765100000000004</v>
          </cell>
        </row>
        <row r="1623">
          <cell r="A1623" t="str">
            <v>001.25.00760</v>
          </cell>
          <cell r="B1623" t="str">
            <v>Cotovelo de pvc rígido para tubo soldável 85 mm (3 pol)</v>
          </cell>
          <cell r="C1623" t="str">
            <v>UN</v>
          </cell>
          <cell r="D1623">
            <v>40.549999999999997</v>
          </cell>
        </row>
        <row r="1624">
          <cell r="A1624" t="str">
            <v>001.25.00780</v>
          </cell>
          <cell r="B1624" t="str">
            <v>Cotovelo de pvc rígido para tubo soldável 75 mm (2 1/2 pol)</v>
          </cell>
          <cell r="C1624" t="str">
            <v>UN</v>
          </cell>
          <cell r="D1624">
            <v>32.409999999999997</v>
          </cell>
        </row>
        <row r="1625">
          <cell r="A1625" t="str">
            <v>001.25.00800</v>
          </cell>
          <cell r="B1625" t="str">
            <v>Cotovelo de pvc rígido para tubo soldável 60 mm (2 pol)</v>
          </cell>
          <cell r="C1625" t="str">
            <v>UN</v>
          </cell>
          <cell r="D1625">
            <v>8.4250000000000007</v>
          </cell>
        </row>
        <row r="1626">
          <cell r="A1626" t="str">
            <v>001.25.00820</v>
          </cell>
          <cell r="B1626" t="str">
            <v>Cotovelo de pvc rígido para tubo soldável 50 mm ( 1 1/2 pol)</v>
          </cell>
          <cell r="C1626" t="str">
            <v>UN</v>
          </cell>
          <cell r="D1626">
            <v>3.5449999999999999</v>
          </cell>
        </row>
        <row r="1627">
          <cell r="A1627" t="str">
            <v>001.25.00840</v>
          </cell>
          <cell r="B1627" t="str">
            <v>Cotovelo de pvc rígido para tubo soldável 40 mm ( 1 1/4 pol)</v>
          </cell>
          <cell r="C1627" t="str">
            <v>UN</v>
          </cell>
          <cell r="D1627">
            <v>3.2650000000000001</v>
          </cell>
        </row>
        <row r="1628">
          <cell r="A1628" t="str">
            <v>001.25.00860</v>
          </cell>
          <cell r="B1628" t="str">
            <v>Cotovelo de pvc rígido para tubo soldável 32 mm ( 1 pol)</v>
          </cell>
          <cell r="C1628" t="str">
            <v>UN</v>
          </cell>
          <cell r="D1628">
            <v>1.5801000000000001</v>
          </cell>
        </row>
        <row r="1629">
          <cell r="A1629" t="str">
            <v>001.25.00880</v>
          </cell>
          <cell r="B1629" t="str">
            <v>Cotovelo de pvc rígido para tubo soldável 25 mm ( 3/4 pol)</v>
          </cell>
          <cell r="C1629" t="str">
            <v>UN</v>
          </cell>
          <cell r="D1629">
            <v>1.0501</v>
          </cell>
        </row>
        <row r="1630">
          <cell r="A1630" t="str">
            <v>001.25.00900</v>
          </cell>
          <cell r="B1630" t="str">
            <v>Cotovelo de pvc rígido para tubo soldável 20 mm ( 1/2 pol)</v>
          </cell>
          <cell r="C1630" t="str">
            <v>UN</v>
          </cell>
          <cell r="D1630">
            <v>0.98009999999999997</v>
          </cell>
        </row>
        <row r="1631">
          <cell r="A1631" t="str">
            <v>001.25.00920</v>
          </cell>
          <cell r="B1631" t="str">
            <v>Cotovelo 90º com redução de pvc rígido para tubo soldável 40 x 32mm ( 1.1/4 x 1 pol )</v>
          </cell>
          <cell r="C1631" t="str">
            <v>UN</v>
          </cell>
          <cell r="D1631">
            <v>2.335</v>
          </cell>
        </row>
        <row r="1632">
          <cell r="A1632" t="str">
            <v>001.25.00940</v>
          </cell>
          <cell r="B1632" t="str">
            <v>Cotovelo 90º com redução de pvc rígido para tubo soldável 32 x 25mm ( 1 x 3/4 pol )</v>
          </cell>
          <cell r="C1632" t="str">
            <v>UN</v>
          </cell>
          <cell r="D1632">
            <v>1.9601</v>
          </cell>
        </row>
        <row r="1633">
          <cell r="A1633" t="str">
            <v>001.25.00960</v>
          </cell>
          <cell r="B1633" t="str">
            <v>Cotovelo 90º com redução de pvc rígido para tubo soldável 25 x 20mm ( 3/4 x 1/2 pol )</v>
          </cell>
          <cell r="C1633" t="str">
            <v>UN</v>
          </cell>
          <cell r="D1633">
            <v>1.7401</v>
          </cell>
        </row>
        <row r="1634">
          <cell r="A1634" t="str">
            <v>001.25.00980</v>
          </cell>
          <cell r="B1634" t="str">
            <v>Cotovelo 45º de pvc rígido para tubo soldável 50mm ( 1.1/2 pol ).</v>
          </cell>
          <cell r="C1634" t="str">
            <v>UN</v>
          </cell>
          <cell r="D1634">
            <v>4.2549999999999999</v>
          </cell>
        </row>
        <row r="1635">
          <cell r="A1635" t="str">
            <v>001.25.01000</v>
          </cell>
          <cell r="B1635" t="str">
            <v>Cotovelo 45º de pvc rígido para tubo soldável 40 mm (1 1/4 pol)</v>
          </cell>
          <cell r="C1635" t="str">
            <v>UN</v>
          </cell>
          <cell r="D1635">
            <v>3.9849999999999999</v>
          </cell>
        </row>
        <row r="1636">
          <cell r="A1636" t="str">
            <v>001.25.01020</v>
          </cell>
          <cell r="B1636" t="str">
            <v>Cotovelo 45º de pvc rígido para tubo soldável 32 mm ( 1 pol)</v>
          </cell>
          <cell r="C1636" t="str">
            <v>UN</v>
          </cell>
          <cell r="D1636">
            <v>2.3401000000000001</v>
          </cell>
        </row>
        <row r="1637">
          <cell r="A1637" t="str">
            <v>001.25.01040</v>
          </cell>
          <cell r="B1637" t="str">
            <v>Cotovelo 45º de pvc rígido para tubo soldável 25 mm ( 3/4 pol)</v>
          </cell>
          <cell r="C1637" t="str">
            <v>UN</v>
          </cell>
          <cell r="D1637">
            <v>1.3801000000000001</v>
          </cell>
        </row>
        <row r="1638">
          <cell r="A1638" t="str">
            <v>001.25.01060</v>
          </cell>
          <cell r="B1638" t="str">
            <v>Cotovelo 45º de pvc rígido para tubo soldável 20 mm ( 1/2 pol)</v>
          </cell>
          <cell r="C1638" t="str">
            <v>UN</v>
          </cell>
          <cell r="D1638">
            <v>1.0801000000000001</v>
          </cell>
        </row>
        <row r="1639">
          <cell r="A1639" t="str">
            <v>001.25.01080</v>
          </cell>
          <cell r="B1639" t="str">
            <v>Tee 90º de pvc rígido para tubo soldável 110mm ( 4 pol )</v>
          </cell>
          <cell r="C1639" t="str">
            <v>UN</v>
          </cell>
          <cell r="D1639">
            <v>68.262600000000006</v>
          </cell>
        </row>
        <row r="1640">
          <cell r="A1640" t="str">
            <v>001.25.01100</v>
          </cell>
          <cell r="B1640" t="str">
            <v>Tee 90º de pvc rígido para tubo soldável 85mm ( 3 pol )</v>
          </cell>
          <cell r="C1640" t="str">
            <v>UN</v>
          </cell>
          <cell r="D1640">
            <v>34.040100000000002</v>
          </cell>
        </row>
        <row r="1641">
          <cell r="A1641" t="str">
            <v>001.25.01120</v>
          </cell>
          <cell r="B1641" t="str">
            <v>Tee 90º de pvc rígido para tubo soldável 75mm ( 2 1/2 pol )</v>
          </cell>
          <cell r="C1641" t="str">
            <v>UN</v>
          </cell>
          <cell r="D1641">
            <v>30.5001</v>
          </cell>
        </row>
        <row r="1642">
          <cell r="A1642" t="str">
            <v>001.25.01140</v>
          </cell>
          <cell r="B1642" t="str">
            <v>Tee 90º de pvc rígido para tubo soldável 60mm ( 2 pol )</v>
          </cell>
          <cell r="C1642" t="str">
            <v>UN</v>
          </cell>
          <cell r="D1642">
            <v>11.0176</v>
          </cell>
        </row>
        <row r="1643">
          <cell r="A1643" t="str">
            <v>001.25.01160</v>
          </cell>
          <cell r="B1643" t="str">
            <v>Tee 90º de pvc rígido para tubo soldável 50mm ( 11/2 pol )</v>
          </cell>
          <cell r="C1643" t="str">
            <v>UN</v>
          </cell>
          <cell r="D1643">
            <v>5.4775999999999998</v>
          </cell>
        </row>
        <row r="1644">
          <cell r="A1644" t="str">
            <v>001.25.01180</v>
          </cell>
          <cell r="B1644" t="str">
            <v>Tee 90º de pvc rígido para tubo soldável 40mm ( 11/4 pol )</v>
          </cell>
          <cell r="C1644" t="str">
            <v>UN</v>
          </cell>
          <cell r="D1644">
            <v>5.4276</v>
          </cell>
        </row>
        <row r="1645">
          <cell r="A1645" t="str">
            <v>001.25.01200</v>
          </cell>
          <cell r="B1645" t="str">
            <v>Tee 90º de pvc rígido para tubo soldável 32mm ( 1 pol )</v>
          </cell>
          <cell r="C1645" t="str">
            <v>UN</v>
          </cell>
          <cell r="D1645">
            <v>2.665</v>
          </cell>
        </row>
        <row r="1646">
          <cell r="A1646" t="str">
            <v>001.25.01220</v>
          </cell>
          <cell r="B1646" t="str">
            <v>Tee 90º de pvc rígido para tubo soldável 25mm ( 3/4 pol )</v>
          </cell>
          <cell r="C1646" t="str">
            <v>UN</v>
          </cell>
          <cell r="D1646">
            <v>1.425</v>
          </cell>
        </row>
        <row r="1647">
          <cell r="A1647" t="str">
            <v>001.25.01240</v>
          </cell>
          <cell r="B1647" t="str">
            <v>Tee 90º de pvc rígido para tubo soldável 20mm ( 1/2 pol )</v>
          </cell>
          <cell r="C1647" t="str">
            <v>UN</v>
          </cell>
          <cell r="D1647">
            <v>1.0901000000000001</v>
          </cell>
        </row>
        <row r="1648">
          <cell r="A1648" t="str">
            <v>001.25.01260</v>
          </cell>
          <cell r="B1648" t="str">
            <v>Tee de redução de pvc rígido part tubo soldável 110 x 85mm ( 4 x 3 pol )</v>
          </cell>
          <cell r="C1648" t="str">
            <v>UN</v>
          </cell>
          <cell r="D1648">
            <v>51.4026</v>
          </cell>
        </row>
        <row r="1649">
          <cell r="A1649" t="str">
            <v>001.25.01280</v>
          </cell>
          <cell r="B1649" t="str">
            <v>Tee de redução de pvc rígido para tubo soldável 110 x 75mm ( 4 x 2.1/2 pol )</v>
          </cell>
          <cell r="C1649" t="str">
            <v>UN</v>
          </cell>
          <cell r="D1649">
            <v>20.9726</v>
          </cell>
        </row>
        <row r="1650">
          <cell r="A1650" t="str">
            <v>001.25.01300</v>
          </cell>
          <cell r="B1650" t="str">
            <v>Tee de redução de pvc rígido para tubo soldável 110 x 60mm ( 4 x 2 pol )</v>
          </cell>
          <cell r="C1650" t="str">
            <v>UN</v>
          </cell>
          <cell r="D1650">
            <v>51.4026</v>
          </cell>
        </row>
        <row r="1651">
          <cell r="A1651" t="str">
            <v>001.25.01320</v>
          </cell>
          <cell r="B1651" t="str">
            <v>Tee de redução de pvc rígido para tubo soldável 85 x 75mm ( 3 x 2.1/2 pol )</v>
          </cell>
          <cell r="C1651" t="str">
            <v>UN</v>
          </cell>
          <cell r="D1651">
            <v>29.0701</v>
          </cell>
        </row>
        <row r="1652">
          <cell r="A1652" t="str">
            <v>001.25.01340</v>
          </cell>
          <cell r="B1652" t="str">
            <v>Tee de redução de pvc rígido para tubo soldável 85 x 60mm ( 3 x 2 pol )</v>
          </cell>
          <cell r="C1652" t="str">
            <v>UN</v>
          </cell>
          <cell r="D1652">
            <v>29.0701</v>
          </cell>
        </row>
        <row r="1653">
          <cell r="A1653" t="str">
            <v>001.25.01360</v>
          </cell>
          <cell r="B1653" t="str">
            <v>Tee de redução de pvc rígido para tubo soldável 75 x 60mm ( 2.1/2 x 2 pol )</v>
          </cell>
          <cell r="C1653" t="str">
            <v>UN</v>
          </cell>
          <cell r="D1653">
            <v>22.560099999999998</v>
          </cell>
        </row>
        <row r="1654">
          <cell r="A1654" t="str">
            <v>001.25.01380</v>
          </cell>
          <cell r="B1654" t="str">
            <v>Tee de redução de pvc rígido para tubo soldável 75 x 50mm ( 2.1/2 x 1.1/2 pol )</v>
          </cell>
          <cell r="C1654" t="str">
            <v>UN</v>
          </cell>
          <cell r="D1654">
            <v>25.740100000000002</v>
          </cell>
        </row>
        <row r="1655">
          <cell r="A1655" t="str">
            <v>001.25.01400</v>
          </cell>
          <cell r="B1655" t="str">
            <v>Tee de redução de pvc rígido para tubo soldável 50 x 40mm ( 1.1/2 x 1.1/4 pol )</v>
          </cell>
          <cell r="C1655" t="str">
            <v>UN</v>
          </cell>
          <cell r="D1655">
            <v>8.8376000000000001</v>
          </cell>
        </row>
        <row r="1656">
          <cell r="A1656" t="str">
            <v>001.25.01420</v>
          </cell>
          <cell r="B1656" t="str">
            <v>Tee de redução de pvc rígido para tubo soldável 50 x 32mm ( 1.1/2 x 1 pol )</v>
          </cell>
          <cell r="C1656" t="str">
            <v>UN</v>
          </cell>
          <cell r="D1656">
            <v>7.4576000000000002</v>
          </cell>
        </row>
        <row r="1657">
          <cell r="A1657" t="str">
            <v>001.25.01440</v>
          </cell>
          <cell r="B1657" t="str">
            <v>Tee de redução de pvc rígido para tubo soldável 50 x 25mm (1.1/2 x 3/4 pol )</v>
          </cell>
          <cell r="C1657" t="str">
            <v>UN</v>
          </cell>
          <cell r="D1657">
            <v>4.0575999999999999</v>
          </cell>
        </row>
        <row r="1658">
          <cell r="A1658" t="str">
            <v>001.25.01460</v>
          </cell>
          <cell r="B1658" t="str">
            <v>Tee de redução de pvc rígido para tubo soldável 50 x 20mm (1.1/2 x 1/2 pol )</v>
          </cell>
          <cell r="C1658" t="str">
            <v>UN</v>
          </cell>
          <cell r="D1658">
            <v>5.9176000000000002</v>
          </cell>
        </row>
        <row r="1659">
          <cell r="A1659" t="str">
            <v>001.25.01480</v>
          </cell>
          <cell r="B1659" t="str">
            <v>Tee de redução de pvc rígido para tubo soldável 40 x 32mm ( 1.1/4 x 1 pol )</v>
          </cell>
          <cell r="C1659" t="str">
            <v>UN</v>
          </cell>
          <cell r="D1659">
            <v>5.2076000000000002</v>
          </cell>
        </row>
        <row r="1660">
          <cell r="A1660" t="str">
            <v>001.25.01500</v>
          </cell>
          <cell r="B1660" t="str">
            <v>Tee de redução de pvc rígido para tubo soldável 32 x 25mm ( 1 x 3/4 pol )</v>
          </cell>
          <cell r="C1660" t="str">
            <v>UN</v>
          </cell>
          <cell r="D1660">
            <v>3.9849999999999999</v>
          </cell>
        </row>
        <row r="1661">
          <cell r="A1661" t="str">
            <v>001.25.01520</v>
          </cell>
          <cell r="B1661" t="str">
            <v>Tee de redução de pvc rígido para tubo soldável 25 x 20mm ( 3/4 x 1/2 pol )</v>
          </cell>
          <cell r="C1661" t="str">
            <v>UN</v>
          </cell>
          <cell r="D1661">
            <v>2.3849999999999998</v>
          </cell>
        </row>
        <row r="1662">
          <cell r="A1662" t="str">
            <v>001.25.01540</v>
          </cell>
          <cell r="B1662" t="str">
            <v>Bucha de redução de pvc rígido para tubo soldável 110 x 85mm ( 4 x 3 pol )</v>
          </cell>
          <cell r="C1662" t="str">
            <v>UN</v>
          </cell>
          <cell r="D1662">
            <v>21.585100000000001</v>
          </cell>
        </row>
        <row r="1663">
          <cell r="A1663" t="str">
            <v>001.25.01560</v>
          </cell>
          <cell r="B1663" t="str">
            <v>Bucha de redução de pvc rígido para tubo soldável 85 x 75mm ( 3 x 2.1/2 pol )</v>
          </cell>
          <cell r="C1663" t="str">
            <v>UN</v>
          </cell>
          <cell r="D1663">
            <v>8.43</v>
          </cell>
        </row>
        <row r="1664">
          <cell r="A1664" t="str">
            <v>001.25.01580</v>
          </cell>
          <cell r="B1664" t="str">
            <v>Bucha de redução de pvc rígido para tubo soldável 75 x 60mm (2.1/2 x 2 pol )</v>
          </cell>
          <cell r="C1664" t="str">
            <v>UN</v>
          </cell>
          <cell r="D1664">
            <v>7.85</v>
          </cell>
        </row>
        <row r="1665">
          <cell r="A1665" t="str">
            <v>001.25.01600</v>
          </cell>
          <cell r="B1665" t="str">
            <v>Bucha de redução de pvc rígido para tubo soldável 60 x 50mm ( 2 x 1.1/2 pol )</v>
          </cell>
          <cell r="C1665" t="str">
            <v>UN</v>
          </cell>
          <cell r="D1665">
            <v>2.7749999999999999</v>
          </cell>
        </row>
        <row r="1666">
          <cell r="A1666" t="str">
            <v>001.25.01620</v>
          </cell>
          <cell r="B1666" t="str">
            <v>Bucha de redução de pvc rígido para tubo soldável 50 x 40mm ( 1.1/2 x 1/1/4 pol )</v>
          </cell>
          <cell r="C1666" t="str">
            <v>UN</v>
          </cell>
          <cell r="D1666">
            <v>2.7749999999999999</v>
          </cell>
        </row>
        <row r="1667">
          <cell r="A1667" t="str">
            <v>001.25.01640</v>
          </cell>
          <cell r="B1667" t="str">
            <v>Bucha de redução de pvc rígido para tubo soldável 40 x 32mm ( 1.1/4 x 1 pol )</v>
          </cell>
          <cell r="C1667" t="str">
            <v>UN</v>
          </cell>
          <cell r="D1667">
            <v>2.0249999999999999</v>
          </cell>
        </row>
        <row r="1668">
          <cell r="A1668" t="str">
            <v>001.25.01660</v>
          </cell>
          <cell r="B1668" t="str">
            <v>Bucha de redução de pvc rígido para tubo soldável 32 x 25mm ( 1 x 3/4 pol )</v>
          </cell>
          <cell r="C1668" t="str">
            <v>UN</v>
          </cell>
          <cell r="D1668">
            <v>1.0801000000000001</v>
          </cell>
        </row>
        <row r="1669">
          <cell r="A1669" t="str">
            <v>001.25.01680</v>
          </cell>
          <cell r="B1669" t="str">
            <v>Bucha de redução de pvc rígido para tubo soldável 25 x 20mm ( 3/4 x 1/2 pol )</v>
          </cell>
          <cell r="C1669" t="str">
            <v>UN</v>
          </cell>
          <cell r="D1669">
            <v>1.0501</v>
          </cell>
        </row>
        <row r="1670">
          <cell r="A1670" t="str">
            <v>001.25.01700</v>
          </cell>
          <cell r="B1670" t="str">
            <v>União de pvc rígido para tubo soldável 110mm ( 4 pol )</v>
          </cell>
          <cell r="C1670" t="str">
            <v>UN</v>
          </cell>
          <cell r="D1670">
            <v>104.7851</v>
          </cell>
        </row>
        <row r="1671">
          <cell r="A1671" t="str">
            <v>001.25.01720</v>
          </cell>
          <cell r="B1671" t="str">
            <v>União de pvc rígido para tubo soldável 85mm ( 3 pol )</v>
          </cell>
          <cell r="C1671" t="str">
            <v>UN</v>
          </cell>
          <cell r="D1671">
            <v>81.400000000000006</v>
          </cell>
        </row>
        <row r="1672">
          <cell r="A1672" t="str">
            <v>001.25.01740</v>
          </cell>
          <cell r="B1672" t="str">
            <v>União de pvc rígido para tubo soldável 75mm ( 2 1/2 pol )</v>
          </cell>
          <cell r="C1672" t="str">
            <v>UN</v>
          </cell>
          <cell r="D1672">
            <v>73.989999999999995</v>
          </cell>
        </row>
        <row r="1673">
          <cell r="A1673" t="str">
            <v>001.25.01760</v>
          </cell>
          <cell r="B1673" t="str">
            <v>União de pvc rígido para tubo soldável 60mm ( 2 pol )</v>
          </cell>
          <cell r="C1673" t="str">
            <v>UN</v>
          </cell>
          <cell r="D1673">
            <v>25.594999999999999</v>
          </cell>
        </row>
        <row r="1674">
          <cell r="A1674" t="str">
            <v>001.25.01780</v>
          </cell>
          <cell r="B1674" t="str">
            <v>União de pvc rígido para tubo soldável 50mm ( 1 1/2 pol )</v>
          </cell>
          <cell r="C1674" t="str">
            <v>UN</v>
          </cell>
          <cell r="D1674">
            <v>12.895</v>
          </cell>
        </row>
        <row r="1675">
          <cell r="A1675" t="str">
            <v>001.25.01800</v>
          </cell>
          <cell r="B1675" t="str">
            <v>União de pvc rígido para tubo soldável 40mm ( 1 1/4 pol )</v>
          </cell>
          <cell r="C1675" t="str">
            <v>UN</v>
          </cell>
          <cell r="D1675">
            <v>13.365</v>
          </cell>
        </row>
        <row r="1676">
          <cell r="A1676" t="str">
            <v>001.25.01820</v>
          </cell>
          <cell r="B1676" t="str">
            <v>União de pvc rígido para tubo soldável 32mm ( 1 pol )</v>
          </cell>
          <cell r="C1676" t="str">
            <v>UN</v>
          </cell>
          <cell r="D1676">
            <v>6.5201000000000002</v>
          </cell>
        </row>
        <row r="1677">
          <cell r="A1677" t="str">
            <v>001.25.01840</v>
          </cell>
          <cell r="B1677" t="str">
            <v>União de pvc rígido para tubo soldável 25mm ( 3/4 pol )</v>
          </cell>
          <cell r="C1677" t="str">
            <v>UN</v>
          </cell>
          <cell r="D1677">
            <v>3.4801000000000002</v>
          </cell>
        </row>
        <row r="1678">
          <cell r="A1678" t="str">
            <v>001.25.01860</v>
          </cell>
          <cell r="B1678" t="str">
            <v>União de pvc rígido para tubo soldável 20mm ( 1/2 pol )</v>
          </cell>
          <cell r="C1678" t="str">
            <v>UN</v>
          </cell>
          <cell r="D1678">
            <v>3.2201</v>
          </cell>
        </row>
        <row r="1679">
          <cell r="A1679" t="str">
            <v>001.25.01880</v>
          </cell>
          <cell r="B1679" t="str">
            <v>Redução pvc soldável de pvc rígido para tubo soldável 110mm x 85mm (4 x 3 pol)</v>
          </cell>
          <cell r="C1679" t="str">
            <v>UN</v>
          </cell>
          <cell r="D1679">
            <v>21.9651</v>
          </cell>
        </row>
        <row r="1680">
          <cell r="A1680" t="str">
            <v>001.25.01900</v>
          </cell>
          <cell r="B1680" t="str">
            <v>Reduçao pvc soldável de pvc rígido para tubo soldável 110mm x 75mm (4 x 2.5 pol)</v>
          </cell>
          <cell r="C1680" t="str">
            <v>UN</v>
          </cell>
          <cell r="D1680">
            <v>19.985099999999999</v>
          </cell>
        </row>
        <row r="1681">
          <cell r="A1681" t="str">
            <v>001.25.01920</v>
          </cell>
          <cell r="B1681" t="str">
            <v>Redução pvc soldável de pvc rígido para tubo soldável 110mm x60mm (4 x 2 pol)</v>
          </cell>
          <cell r="C1681" t="str">
            <v>UN</v>
          </cell>
          <cell r="D1681">
            <v>19.1051</v>
          </cell>
        </row>
        <row r="1682">
          <cell r="A1682" t="str">
            <v>001.25.01940</v>
          </cell>
          <cell r="B1682" t="str">
            <v>Redução pvc soldável de pvc rígido para tubo soldável 85mm x 75mm (3 x 2.5 pol)</v>
          </cell>
          <cell r="C1682" t="str">
            <v>UN</v>
          </cell>
          <cell r="D1682">
            <v>12.3</v>
          </cell>
        </row>
        <row r="1683">
          <cell r="A1683" t="str">
            <v>001.25.01960</v>
          </cell>
          <cell r="B1683" t="str">
            <v>Redução pvc soldável de pvc rígido para tubo soldável 85mm x 60mm (3 x 2 pol)</v>
          </cell>
          <cell r="C1683" t="str">
            <v>UN</v>
          </cell>
          <cell r="D1683">
            <v>11.32</v>
          </cell>
        </row>
        <row r="1684">
          <cell r="A1684" t="str">
            <v>001.25.01980</v>
          </cell>
          <cell r="B1684" t="str">
            <v>Redução pvc soldável de pvc rígido para tubo soldável 75mm x 60mm (2.5 x 2 pol)</v>
          </cell>
          <cell r="C1684" t="str">
            <v>UN</v>
          </cell>
          <cell r="D1684">
            <v>8.7100000000000009</v>
          </cell>
        </row>
        <row r="1685">
          <cell r="A1685" t="str">
            <v>001.25.02000</v>
          </cell>
          <cell r="B1685" t="str">
            <v>Redução pvc soldável de pvc rígido para tubo soldável 60mm x 50mm (2 x 1.5 pol)</v>
          </cell>
          <cell r="C1685" t="str">
            <v>UN</v>
          </cell>
          <cell r="D1685">
            <v>4.74</v>
          </cell>
        </row>
        <row r="1686">
          <cell r="A1686" t="str">
            <v>001.25.02020</v>
          </cell>
          <cell r="B1686" t="str">
            <v>Redução pvc soldável de pvc rígido para tubo soldável 40mm x 32mm (1 1/4 x 1 pol)</v>
          </cell>
          <cell r="C1686" t="str">
            <v>UN</v>
          </cell>
          <cell r="D1686">
            <v>2.665</v>
          </cell>
        </row>
        <row r="1687">
          <cell r="A1687" t="str">
            <v>001.25.02040</v>
          </cell>
          <cell r="B1687" t="str">
            <v>Redução pvc soldável de pvc rígido para tubo soldável 32mm x 25mm (1 x 3/4 pol)</v>
          </cell>
          <cell r="C1687" t="str">
            <v>UN</v>
          </cell>
          <cell r="D1687">
            <v>1.7601</v>
          </cell>
        </row>
        <row r="1688">
          <cell r="A1688" t="str">
            <v>001.25.02060</v>
          </cell>
          <cell r="B1688" t="str">
            <v>Redução pvc soldável de pvc rígido para tubo soldável 25mm x 20mm (3/4 x 1/2 pol)</v>
          </cell>
          <cell r="C1688" t="str">
            <v>UN</v>
          </cell>
          <cell r="D1688">
            <v>1.2000999999999999</v>
          </cell>
        </row>
        <row r="1689">
          <cell r="A1689" t="str">
            <v>001.25.02080</v>
          </cell>
          <cell r="B1689" t="str">
            <v>Adaptador soldável com bolsa e rosca para registro de pvc rígido para tubo soldável 110m x 4 pol</v>
          </cell>
          <cell r="C1689" t="str">
            <v>UN</v>
          </cell>
          <cell r="D1689">
            <v>22.995100000000001</v>
          </cell>
        </row>
        <row r="1690">
          <cell r="A1690" t="str">
            <v>001.25.02100</v>
          </cell>
          <cell r="B1690" t="str">
            <v>Adaptador soldável com bolsa e rosca para registro de pvc rígido para tubo soldável 85mm x 3 pol</v>
          </cell>
          <cell r="C1690" t="str">
            <v>UN</v>
          </cell>
          <cell r="D1690">
            <v>13.49</v>
          </cell>
        </row>
        <row r="1691">
          <cell r="A1691" t="str">
            <v>001.25.02120</v>
          </cell>
          <cell r="B1691" t="str">
            <v>Adaptador soldável com bolsa e rosca para registro de pvc rígido para tubo soldável 75mm x 2.5 pol</v>
          </cell>
          <cell r="C1691" t="str">
            <v>UN</v>
          </cell>
          <cell r="D1691">
            <v>12.05</v>
          </cell>
        </row>
        <row r="1692">
          <cell r="A1692" t="str">
            <v>001.25.02140</v>
          </cell>
          <cell r="B1692" t="str">
            <v>Adaptador soldável com bolsa e rosca para registro de pvc rígido para tubo soldável 60mm x 2 pol</v>
          </cell>
          <cell r="C1692" t="str">
            <v>UN</v>
          </cell>
          <cell r="D1692">
            <v>4.58</v>
          </cell>
        </row>
        <row r="1693">
          <cell r="A1693" t="str">
            <v>001.25.02160</v>
          </cell>
          <cell r="B1693" t="str">
            <v>Adaptador soldável com bolsa e rosca para registro de pvc rígido para tubo soldável 50mm x 1.5 pol</v>
          </cell>
          <cell r="C1693" t="str">
            <v>UN</v>
          </cell>
          <cell r="D1693">
            <v>2.395</v>
          </cell>
        </row>
        <row r="1694">
          <cell r="A1694" t="str">
            <v>001.25.02180</v>
          </cell>
          <cell r="B1694" t="str">
            <v>Adaptador soldável com bolsa e rosca para registro de pvc rígido para tubo soldável 50mm x 1.1/4 pol</v>
          </cell>
          <cell r="C1694" t="str">
            <v>UN</v>
          </cell>
          <cell r="D1694">
            <v>2.665</v>
          </cell>
        </row>
        <row r="1695">
          <cell r="A1695" t="str">
            <v>001.25.02200</v>
          </cell>
          <cell r="B1695" t="str">
            <v>Adaptador soldável com bolsa e rosca para registro de pvc rígido para tubo soldável 40mm x 1.5 pol.</v>
          </cell>
          <cell r="C1695" t="str">
            <v>UN</v>
          </cell>
          <cell r="D1695">
            <v>4.2149999999999999</v>
          </cell>
        </row>
        <row r="1696">
          <cell r="A1696" t="str">
            <v>001.25.02220</v>
          </cell>
          <cell r="B1696" t="str">
            <v>Adaptador soldável com bolsa e rosca para registro de pvc rígido para tubo soldável 40mm x 1.1/4 pol</v>
          </cell>
          <cell r="C1696" t="str">
            <v>UN</v>
          </cell>
          <cell r="D1696">
            <v>2.665</v>
          </cell>
        </row>
        <row r="1697">
          <cell r="A1697" t="str">
            <v>001.25.02240</v>
          </cell>
          <cell r="B1697" t="str">
            <v>Adaptador soldável com bolsa e rosca para registro de pvc rígido para tubo soldável 32mm x 1 pol</v>
          </cell>
          <cell r="C1697" t="str">
            <v>UN</v>
          </cell>
          <cell r="D1697">
            <v>1.4601</v>
          </cell>
        </row>
        <row r="1698">
          <cell r="A1698" t="str">
            <v>001.25.02260</v>
          </cell>
          <cell r="B1698" t="str">
            <v>Adaptador soldável com bolsa e rosca para registro de pvc rígido para tubo soldável 25mm x 3/4 pol</v>
          </cell>
          <cell r="C1698" t="str">
            <v>UN</v>
          </cell>
          <cell r="D1698">
            <v>0.96009999999999995</v>
          </cell>
        </row>
        <row r="1699">
          <cell r="A1699" t="str">
            <v>001.25.02280</v>
          </cell>
          <cell r="B1699" t="str">
            <v>Adaptador soldável com bolsa e rosca para registro de pvc rígido para tubo soldável 20mm x 1/2 pol</v>
          </cell>
          <cell r="C1699" t="str">
            <v>UN</v>
          </cell>
          <cell r="D1699">
            <v>0.98009999999999997</v>
          </cell>
        </row>
        <row r="1700">
          <cell r="A1700" t="str">
            <v>001.25.02300</v>
          </cell>
          <cell r="B1700" t="str">
            <v>Adaptador soldável com flanges de pvc rígido para tubo soldável para caixa de água 110mm x 4 pol</v>
          </cell>
          <cell r="C1700" t="str">
            <v>UN</v>
          </cell>
          <cell r="D1700">
            <v>152.76089999999999</v>
          </cell>
        </row>
        <row r="1701">
          <cell r="A1701" t="str">
            <v>001.25.02320</v>
          </cell>
          <cell r="B1701" t="str">
            <v>Adaptador soldável com flanges de pvc rígido para tubo soldável para caixa de água  85mm x 3 pol</v>
          </cell>
          <cell r="C1701" t="str">
            <v>UN</v>
          </cell>
          <cell r="D1701">
            <v>99.639899999999997</v>
          </cell>
        </row>
        <row r="1702">
          <cell r="A1702" t="str">
            <v>001.25.02340</v>
          </cell>
          <cell r="B1702" t="str">
            <v>Adaptador soldável com flantes de pvc rígido para tubo soldável para caixa de água 75mm x 2.5 pol</v>
          </cell>
          <cell r="C1702" t="str">
            <v>UN</v>
          </cell>
          <cell r="D1702">
            <v>77.639899999999997</v>
          </cell>
        </row>
        <row r="1703">
          <cell r="A1703" t="str">
            <v>001.25.02360</v>
          </cell>
          <cell r="B1703" t="str">
            <v>Adaptador soldável com flanges de pvc rígido para tubo soldável para caixa de água 60mm x 2 pol</v>
          </cell>
          <cell r="C1703" t="str">
            <v>UN</v>
          </cell>
          <cell r="D1703">
            <v>26.187899999999999</v>
          </cell>
        </row>
        <row r="1704">
          <cell r="A1704" t="str">
            <v>001.25.02380</v>
          </cell>
          <cell r="B1704" t="str">
            <v>Adaptador soldável com flanges de pvc rígido para tubo soldável para caixa de água 50mm x 1.5 pol</v>
          </cell>
          <cell r="C1704" t="str">
            <v>UN</v>
          </cell>
          <cell r="D1704">
            <v>19.977900000000002</v>
          </cell>
        </row>
        <row r="1705">
          <cell r="A1705" t="str">
            <v>001.25.02400</v>
          </cell>
          <cell r="B1705" t="str">
            <v>Adaptador soldável com flanges de pvc rígido para tubo soldável para caixa de água 40mm x 1.1/4 pol</v>
          </cell>
          <cell r="C1705" t="str">
            <v>UN</v>
          </cell>
          <cell r="D1705">
            <v>15.1831</v>
          </cell>
        </row>
        <row r="1706">
          <cell r="A1706" t="str">
            <v>001.25.02420</v>
          </cell>
          <cell r="B1706" t="str">
            <v>Adaptador soldável com flanges de pvc rígido para tubo soldável para caixa de água 32mm x 1 pol</v>
          </cell>
          <cell r="C1706" t="str">
            <v>UN</v>
          </cell>
          <cell r="D1706">
            <v>13.752700000000001</v>
          </cell>
        </row>
        <row r="1707">
          <cell r="A1707" t="str">
            <v>001.25.02440</v>
          </cell>
          <cell r="B1707" t="str">
            <v>Adaptador soldável com flanges de pvc rígido para tubo soldável para caixa de água 25mm x 3/4</v>
          </cell>
          <cell r="C1707" t="str">
            <v>UN</v>
          </cell>
          <cell r="D1707">
            <v>10.0627</v>
          </cell>
        </row>
        <row r="1708">
          <cell r="A1708" t="str">
            <v>001.25.02460</v>
          </cell>
          <cell r="B1708" t="str">
            <v>Adaptador soldável com flanges de pvc rígido para tubo soldável para caixa de água 20mm x 1/2 pol</v>
          </cell>
          <cell r="C1708" t="str">
            <v>UN</v>
          </cell>
          <cell r="D1708">
            <v>8.4726999999999997</v>
          </cell>
        </row>
        <row r="1709">
          <cell r="A1709" t="str">
            <v>001.25.02480</v>
          </cell>
          <cell r="B1709" t="str">
            <v>Bucha de redução longa de pvc rígido para tubo soldável 110 x 75 mm ( 4 x 2.1/2 pol)</v>
          </cell>
          <cell r="C1709" t="str">
            <v>UN</v>
          </cell>
          <cell r="D1709">
            <v>21.585100000000001</v>
          </cell>
        </row>
        <row r="1710">
          <cell r="A1710" t="str">
            <v>001.25.02500</v>
          </cell>
          <cell r="B1710" t="str">
            <v>Bucha de redução longa de pvc rígido para tubo soldável 110 x 60 mm ( 4 x 2 pol)</v>
          </cell>
          <cell r="C1710" t="str">
            <v>UN</v>
          </cell>
          <cell r="D1710">
            <v>12.585100000000001</v>
          </cell>
        </row>
        <row r="1711">
          <cell r="A1711" t="str">
            <v>001.25.02520</v>
          </cell>
          <cell r="B1711" t="str">
            <v>Bucha de redução longa de pvc rígido para tubo soldável 85 x 60 mm (3 x 2 pol)</v>
          </cell>
          <cell r="C1711" t="str">
            <v>UN</v>
          </cell>
          <cell r="D1711">
            <v>6.36</v>
          </cell>
        </row>
        <row r="1712">
          <cell r="A1712" t="str">
            <v>001.25.02540</v>
          </cell>
          <cell r="B1712" t="str">
            <v>Bucha de redução longa de pvc rígido para tubo soldável 75 x 50 mm ( 2.1/2 x 1.1/2 pol)</v>
          </cell>
          <cell r="C1712" t="str">
            <v>UN</v>
          </cell>
          <cell r="D1712">
            <v>5.97</v>
          </cell>
        </row>
        <row r="1713">
          <cell r="A1713" t="str">
            <v>001.25.02560</v>
          </cell>
          <cell r="B1713" t="str">
            <v>Bucha de redução longa de pvc rígido para tubo soldável 60 x 50 mm (2 x 1.1/2 pol)</v>
          </cell>
          <cell r="C1713" t="str">
            <v>UN</v>
          </cell>
          <cell r="D1713">
            <v>5.64</v>
          </cell>
        </row>
        <row r="1714">
          <cell r="A1714" t="str">
            <v>001.25.02580</v>
          </cell>
          <cell r="B1714" t="str">
            <v>Bucha de redução longa de pvc rígido para tubo soldável 60 x 40 mm (2 x 1.1/4 pol)</v>
          </cell>
          <cell r="C1714" t="str">
            <v>UN</v>
          </cell>
          <cell r="D1714">
            <v>4.5250000000000004</v>
          </cell>
        </row>
        <row r="1715">
          <cell r="A1715" t="str">
            <v>001.25.02600</v>
          </cell>
          <cell r="B1715" t="str">
            <v>Bucha de redução longa de pvc rígido para tubo soldável 60 x 32 mm (2 x 1 pol)</v>
          </cell>
          <cell r="C1715" t="str">
            <v>UN</v>
          </cell>
          <cell r="D1715">
            <v>5.35</v>
          </cell>
        </row>
        <row r="1716">
          <cell r="A1716" t="str">
            <v>001.25.02620</v>
          </cell>
          <cell r="B1716" t="str">
            <v>Bucha de redução longa de pvc rígido para tubo soldável 60 x 25 mm ( 2 x 3/4 pol)</v>
          </cell>
          <cell r="C1716" t="str">
            <v>UN</v>
          </cell>
          <cell r="D1716">
            <v>1.81</v>
          </cell>
        </row>
        <row r="1717">
          <cell r="A1717" t="str">
            <v>001.25.02640</v>
          </cell>
          <cell r="B1717" t="str">
            <v>Bucha de redução longa de pvc rígido para tubo soldável 50 x 32 mm ( 1.1/2 x 1 pol)</v>
          </cell>
          <cell r="C1717" t="str">
            <v>UN</v>
          </cell>
          <cell r="D1717">
            <v>2.8849999999999998</v>
          </cell>
        </row>
        <row r="1718">
          <cell r="A1718" t="str">
            <v>001.25.02660</v>
          </cell>
          <cell r="B1718" t="str">
            <v>Bucha de redução longa de pvc rígido para tubo soldável 50 x 25 mm ( 1.1/2 x 3.4 pol)</v>
          </cell>
          <cell r="C1718" t="str">
            <v>UN</v>
          </cell>
          <cell r="D1718">
            <v>2.5550000000000002</v>
          </cell>
        </row>
        <row r="1719">
          <cell r="A1719" t="str">
            <v>001.25.02680</v>
          </cell>
          <cell r="B1719" t="str">
            <v>Bucha de redução longa de pvc rígido para tubo soldável 50 x 20 mm ( 1.1/2 x 1/2 pol)</v>
          </cell>
          <cell r="C1719" t="str">
            <v>UN</v>
          </cell>
          <cell r="D1719">
            <v>2.335</v>
          </cell>
        </row>
        <row r="1720">
          <cell r="A1720" t="str">
            <v>001.25.02700</v>
          </cell>
          <cell r="B1720" t="str">
            <v>Bucha de redução longa de pvc rígido para tubo soldável 40 x 25 mm ( 1.1/4 x 3/4 pol)</v>
          </cell>
          <cell r="C1720" t="str">
            <v>UN</v>
          </cell>
          <cell r="D1720">
            <v>2.605</v>
          </cell>
        </row>
        <row r="1721">
          <cell r="A1721" t="str">
            <v>001.25.02720</v>
          </cell>
          <cell r="B1721" t="str">
            <v>Bucha de redução longa de pvc rígido para tubo soldável 40 x 20 mm (1.1/4 x 1/2 pol)</v>
          </cell>
          <cell r="C1721" t="str">
            <v>UN</v>
          </cell>
          <cell r="D1721">
            <v>2.165</v>
          </cell>
        </row>
        <row r="1722">
          <cell r="A1722" t="str">
            <v>001.25.02740</v>
          </cell>
          <cell r="B1722" t="str">
            <v>Bucha de redução longa de pvc rígido para tubo soldável 32 x 20 mm (1 x 1/2 pol)</v>
          </cell>
          <cell r="C1722" t="str">
            <v>UN</v>
          </cell>
          <cell r="D1722">
            <v>1.6500999999999999</v>
          </cell>
        </row>
        <row r="1723">
          <cell r="A1723" t="str">
            <v>001.25.02760</v>
          </cell>
          <cell r="B1723" t="str">
            <v>Cap de pvc rígido para tubo soldável 50 mm ( 1.1/2 pol)</v>
          </cell>
          <cell r="C1723" t="str">
            <v>UN</v>
          </cell>
          <cell r="D1723">
            <v>3.3125</v>
          </cell>
        </row>
        <row r="1724">
          <cell r="A1724" t="str">
            <v>001.25.02780</v>
          </cell>
          <cell r="B1724" t="str">
            <v>Cap de pvc rígido para tubo soldável 40 mm (1.1/4 pol)</v>
          </cell>
          <cell r="C1724" t="str">
            <v>UN</v>
          </cell>
          <cell r="D1724">
            <v>1.9125000000000001</v>
          </cell>
        </row>
        <row r="1725">
          <cell r="A1725" t="str">
            <v>001.25.02800</v>
          </cell>
          <cell r="B1725" t="str">
            <v>Cap de pvc rígido para tubo soldável 32 mm (1 pol)</v>
          </cell>
          <cell r="C1725" t="str">
            <v>UN</v>
          </cell>
          <cell r="D1725">
            <v>1.0349999999999999</v>
          </cell>
        </row>
        <row r="1726">
          <cell r="A1726" t="str">
            <v>001.25.02820</v>
          </cell>
          <cell r="B1726" t="str">
            <v>Cap de pvc rígido para tubo soldável 25 mm (3/4 pol)</v>
          </cell>
          <cell r="C1726" t="str">
            <v>UN</v>
          </cell>
          <cell r="D1726">
            <v>1.0349999999999999</v>
          </cell>
        </row>
        <row r="1727">
          <cell r="A1727" t="str">
            <v>001.25.02840</v>
          </cell>
          <cell r="B1727" t="str">
            <v>Cap de pvc rígido para tubo soldável 20 mm (1/2 pol)</v>
          </cell>
          <cell r="C1727" t="str">
            <v>UN</v>
          </cell>
          <cell r="D1727">
            <v>0.89500000000000002</v>
          </cell>
        </row>
        <row r="1728">
          <cell r="A1728" t="str">
            <v>001.25.02860</v>
          </cell>
          <cell r="B1728" t="str">
            <v>Joelho 90º soldável/rosqueável  32mm x 1 pol</v>
          </cell>
          <cell r="C1728" t="str">
            <v>UN</v>
          </cell>
          <cell r="D1728">
            <v>3.0101</v>
          </cell>
        </row>
        <row r="1729">
          <cell r="A1729" t="str">
            <v>001.25.02880</v>
          </cell>
          <cell r="B1729" t="str">
            <v>Joelho 90º soldável/rosqueável 25mm x 3/4 pol</v>
          </cell>
          <cell r="C1729" t="str">
            <v>UN</v>
          </cell>
          <cell r="D1729">
            <v>2.1501000000000001</v>
          </cell>
        </row>
        <row r="1730">
          <cell r="A1730" t="str">
            <v>001.25.02900</v>
          </cell>
          <cell r="B1730" t="str">
            <v>Joelho 90º soldável/rosqueável  20mm x 1/2 pol</v>
          </cell>
          <cell r="C1730" t="str">
            <v>UN</v>
          </cell>
          <cell r="D1730">
            <v>1.5301</v>
          </cell>
        </row>
        <row r="1731">
          <cell r="A1731" t="str">
            <v>001.25.02920</v>
          </cell>
          <cell r="B1731" t="str">
            <v>Joelho de redução 90º soldável/rosqueável 32mm x 3/4 pol</v>
          </cell>
          <cell r="C1731" t="str">
            <v>UN</v>
          </cell>
          <cell r="D1731">
            <v>1.4701</v>
          </cell>
        </row>
        <row r="1732">
          <cell r="A1732" t="str">
            <v>001.25.02940</v>
          </cell>
          <cell r="B1732" t="str">
            <v>Joelho de redução 90º soldável/rosqueável 25mm x 1/2 pol</v>
          </cell>
          <cell r="C1732" t="str">
            <v>UN</v>
          </cell>
          <cell r="D1732">
            <v>1.5201</v>
          </cell>
        </row>
        <row r="1733">
          <cell r="A1733" t="str">
            <v>001.25.02960</v>
          </cell>
          <cell r="B1733" t="str">
            <v>Luva simples soldável/rosqueável 50mm x 1.5 pol</v>
          </cell>
          <cell r="C1733" t="str">
            <v>UN</v>
          </cell>
          <cell r="D1733">
            <v>12.565</v>
          </cell>
        </row>
        <row r="1734">
          <cell r="A1734" t="str">
            <v>001.25.02980</v>
          </cell>
          <cell r="B1734" t="str">
            <v>Luva simples soldável/rosqueável 40mm x 1.1/4 pol</v>
          </cell>
          <cell r="C1734" t="str">
            <v>UN</v>
          </cell>
          <cell r="D1734">
            <v>5.4649999999999999</v>
          </cell>
        </row>
        <row r="1735">
          <cell r="A1735" t="str">
            <v>001.25.03000</v>
          </cell>
          <cell r="B1735" t="str">
            <v>Luva simples soldável/rosqueável 32mm x 1 pol</v>
          </cell>
          <cell r="C1735" t="str">
            <v>UN</v>
          </cell>
          <cell r="D1735">
            <v>2.6200999999999999</v>
          </cell>
        </row>
        <row r="1736">
          <cell r="A1736" t="str">
            <v>001.25.03020</v>
          </cell>
          <cell r="B1736" t="str">
            <v>Luva simples soldável/rosqueável 25mm x 3/4 pol</v>
          </cell>
          <cell r="C1736" t="str">
            <v>UN</v>
          </cell>
          <cell r="D1736">
            <v>1.4100999999999999</v>
          </cell>
        </row>
        <row r="1737">
          <cell r="A1737" t="str">
            <v>001.25.03040</v>
          </cell>
          <cell r="B1737" t="str">
            <v>Luva simples soldável/rosqueável 20mm x 1/2 pol</v>
          </cell>
          <cell r="C1737" t="str">
            <v>UN</v>
          </cell>
          <cell r="D1737">
            <v>1.7401</v>
          </cell>
        </row>
        <row r="1738">
          <cell r="A1738" t="str">
            <v>001.25.03060</v>
          </cell>
          <cell r="B1738" t="str">
            <v>Luva de redução soldável/rosqueável 25mm x 1/2 pol</v>
          </cell>
          <cell r="C1738" t="str">
            <v>UN</v>
          </cell>
          <cell r="D1738">
            <v>1.5201</v>
          </cell>
        </row>
        <row r="1739">
          <cell r="A1739" t="str">
            <v>001.25.03080</v>
          </cell>
          <cell r="B1739" t="str">
            <v>Tee 90º com rosca na bolsa central soldável/rosqueável 32mm x 32mm x 1 pol</v>
          </cell>
          <cell r="C1739" t="str">
            <v>UN</v>
          </cell>
          <cell r="D1739">
            <v>2.9449999999999998</v>
          </cell>
        </row>
        <row r="1740">
          <cell r="A1740" t="str">
            <v>001.25.03100</v>
          </cell>
          <cell r="B1740" t="str">
            <v>Tee 90º com rosca na bolsa central soldável/rosqueável 25mm x 25mm 3/4 pol</v>
          </cell>
          <cell r="C1740" t="str">
            <v>UN</v>
          </cell>
          <cell r="D1740">
            <v>4.0250000000000004</v>
          </cell>
        </row>
        <row r="1741">
          <cell r="A1741" t="str">
            <v>001.25.03120</v>
          </cell>
          <cell r="B1741" t="str">
            <v>Tee 90º com rosca na bolsa central soldável/rosqueável 20mm x 20mm x 1/2 pol</v>
          </cell>
          <cell r="C1741" t="str">
            <v>UN</v>
          </cell>
          <cell r="D1741">
            <v>4.1500000000000004</v>
          </cell>
        </row>
        <row r="1742">
          <cell r="A1742" t="str">
            <v>001.25.03140</v>
          </cell>
          <cell r="B1742" t="str">
            <v>Tee 90º com rosca na bolsa central sodável/rosqueável 32mm x 32mm x 3/4 pol</v>
          </cell>
          <cell r="C1742" t="str">
            <v>UN</v>
          </cell>
          <cell r="D1742">
            <v>5.1950000000000003</v>
          </cell>
        </row>
        <row r="1743">
          <cell r="A1743" t="str">
            <v>001.25.03160</v>
          </cell>
          <cell r="B1743" t="str">
            <v>Tee 90º com rosca na bolsa central soldável/rosqueável 25mm x 25mm x 1/2 pol</v>
          </cell>
          <cell r="C1743" t="str">
            <v>UN</v>
          </cell>
          <cell r="D1743">
            <v>2.7149999999999999</v>
          </cell>
        </row>
        <row r="1744">
          <cell r="A1744" t="str">
            <v>001.25.03180</v>
          </cell>
          <cell r="B1744" t="str">
            <v>Joelho 90º soldável com bucha de latão 25mm x 3/4 pol</v>
          </cell>
          <cell r="C1744" t="str">
            <v>UN</v>
          </cell>
          <cell r="D1744">
            <v>5.0050999999999997</v>
          </cell>
        </row>
        <row r="1745">
          <cell r="A1745" t="str">
            <v>001.25.03200</v>
          </cell>
          <cell r="B1745" t="str">
            <v>Joelho 90º soldável com bucha de latão 20mm x 1/2 pol</v>
          </cell>
          <cell r="C1745" t="str">
            <v>UN</v>
          </cell>
          <cell r="D1745">
            <v>3.7850999999999999</v>
          </cell>
        </row>
        <row r="1746">
          <cell r="A1746" t="str">
            <v>001.25.03220</v>
          </cell>
          <cell r="B1746" t="str">
            <v>Joelho de redução 90º soldável com bucha de latão 32mm x 3/4 pol</v>
          </cell>
          <cell r="C1746" t="str">
            <v>UN</v>
          </cell>
          <cell r="D1746">
            <v>2.6551</v>
          </cell>
        </row>
        <row r="1747">
          <cell r="A1747" t="str">
            <v>001.25.03240</v>
          </cell>
          <cell r="B1747" t="str">
            <v>Joelho de redução 90º soldável com bucha de latão 25mm x 1/2 pol</v>
          </cell>
          <cell r="C1747" t="str">
            <v>UN</v>
          </cell>
          <cell r="D1747">
            <v>3.5550999999999999</v>
          </cell>
        </row>
        <row r="1748">
          <cell r="A1748" t="str">
            <v>001.25.03260</v>
          </cell>
          <cell r="B1748" t="str">
            <v>Luva simples soldável com bucha de latão 25mm x 3/4 pol</v>
          </cell>
          <cell r="C1748" t="str">
            <v>UN</v>
          </cell>
          <cell r="D1748">
            <v>4.5750999999999999</v>
          </cell>
        </row>
        <row r="1749">
          <cell r="A1749" t="str">
            <v>001.25.03280</v>
          </cell>
          <cell r="B1749" t="str">
            <v>Luva simples soldável com bucha de latão 20mm x 1/2 pol</v>
          </cell>
          <cell r="C1749" t="str">
            <v>UN</v>
          </cell>
          <cell r="D1749">
            <v>3.9651000000000001</v>
          </cell>
        </row>
        <row r="1750">
          <cell r="A1750" t="str">
            <v>001.25.03300</v>
          </cell>
          <cell r="B1750" t="str">
            <v>Luva de redução soldável com bucha de latão 25mm x 1/2 pol</v>
          </cell>
          <cell r="C1750" t="str">
            <v>UN</v>
          </cell>
          <cell r="D1750">
            <v>4.1750999999999996</v>
          </cell>
        </row>
        <row r="1751">
          <cell r="A1751" t="str">
            <v>001.25.03320</v>
          </cell>
          <cell r="B1751" t="str">
            <v>Tee 90º com bucha de latão central 25mm x 25mm x 3/4 pol</v>
          </cell>
          <cell r="C1751" t="str">
            <v>UN</v>
          </cell>
          <cell r="D1751">
            <v>4.7751000000000001</v>
          </cell>
        </row>
        <row r="1752">
          <cell r="A1752" t="str">
            <v>001.25.03340</v>
          </cell>
          <cell r="B1752" t="str">
            <v>Tee 90º com bucha de latão central 20mm x 20mm x 1/2 pol</v>
          </cell>
          <cell r="C1752" t="str">
            <v>UN</v>
          </cell>
          <cell r="D1752">
            <v>4.2651000000000003</v>
          </cell>
        </row>
        <row r="1753">
          <cell r="A1753" t="str">
            <v>001.25.03360</v>
          </cell>
          <cell r="B1753" t="str">
            <v>Tee redução 90º com bucha de latão na bolsa central 32mm x 32mm x 3/4 pol</v>
          </cell>
          <cell r="C1753" t="str">
            <v>UN</v>
          </cell>
          <cell r="D1753">
            <v>5.9451000000000001</v>
          </cell>
        </row>
        <row r="1754">
          <cell r="A1754" t="str">
            <v>001.25.03380</v>
          </cell>
          <cell r="B1754" t="str">
            <v>Tee reduçao 90º com bucha de latão na bolsa central 25mm x 25mm 1/2 pol</v>
          </cell>
          <cell r="C1754" t="str">
            <v>UN</v>
          </cell>
          <cell r="D1754">
            <v>3.4651000000000001</v>
          </cell>
        </row>
        <row r="1755">
          <cell r="A1755" t="str">
            <v>001.25.03400</v>
          </cell>
          <cell r="B1755" t="str">
            <v>Adaptador com rosca e flange para caixa de água de pvc inclusive assentamento 2 pol</v>
          </cell>
          <cell r="C1755" t="str">
            <v>UN</v>
          </cell>
          <cell r="D1755">
            <v>10.387700000000001</v>
          </cell>
        </row>
        <row r="1756">
          <cell r="A1756" t="str">
            <v>001.25.03420</v>
          </cell>
          <cell r="B1756" t="str">
            <v>Adaptador com rosca e flange para caixa de água de pvc inclusive assentamento 1 pol</v>
          </cell>
          <cell r="C1756" t="str">
            <v>UN</v>
          </cell>
          <cell r="D1756">
            <v>8.5825999999999993</v>
          </cell>
        </row>
        <row r="1757">
          <cell r="A1757" t="str">
            <v>001.25.03440</v>
          </cell>
          <cell r="B1757" t="str">
            <v>Adaptador com rosca e flange para caixa de água de pvc inclusive assentamento 3/4 pol</v>
          </cell>
          <cell r="C1757" t="str">
            <v>UN</v>
          </cell>
          <cell r="D1757">
            <v>6.7725999999999997</v>
          </cell>
        </row>
        <row r="1758">
          <cell r="A1758" t="str">
            <v>001.25.03460</v>
          </cell>
          <cell r="B1758" t="str">
            <v>Adaptador com rosca e flange para caixa de água de pvc inclusive assentamento 1/2 pol</v>
          </cell>
          <cell r="C1758" t="str">
            <v>UN</v>
          </cell>
          <cell r="D1758">
            <v>6.7725999999999997</v>
          </cell>
        </row>
        <row r="1759">
          <cell r="A1759" t="str">
            <v>001.25.03480</v>
          </cell>
          <cell r="B1759" t="str">
            <v>Adaptador com rosca e flange para caixa de água de pvc inclusive assentamento 3 pol</v>
          </cell>
          <cell r="C1759" t="str">
            <v>UN</v>
          </cell>
          <cell r="D1759">
            <v>57.185200000000002</v>
          </cell>
        </row>
        <row r="1760">
          <cell r="A1760" t="str">
            <v>001.25.03500</v>
          </cell>
          <cell r="B1760" t="str">
            <v>Plug ou bujão de 2"", de pvc rígido, para tubos de pvc rosqueável</v>
          </cell>
          <cell r="C1760" t="str">
            <v>UN</v>
          </cell>
          <cell r="D1760">
            <v>2.6625000000000001</v>
          </cell>
        </row>
        <row r="1761">
          <cell r="A1761" t="str">
            <v>001.25.03520</v>
          </cell>
          <cell r="B1761" t="str">
            <v>Plug ou bujão de 1 1/2"", de pvc rígido, para tubos de pvc rosqueável</v>
          </cell>
          <cell r="C1761" t="str">
            <v>UN</v>
          </cell>
          <cell r="D1761">
            <v>2.2524999999999999</v>
          </cell>
        </row>
        <row r="1762">
          <cell r="A1762" t="str">
            <v>001.25.03540</v>
          </cell>
          <cell r="B1762" t="str">
            <v>Plug ou bujão de 1 1/4"", de pvc rígido, para tubos de pvc rosqueável</v>
          </cell>
          <cell r="C1762" t="str">
            <v>UN</v>
          </cell>
          <cell r="D1762">
            <v>1.2625</v>
          </cell>
        </row>
        <row r="1763">
          <cell r="A1763" t="str">
            <v>001.25.03560</v>
          </cell>
          <cell r="B1763" t="str">
            <v>Plug ou bujão de 1"", de pvc rígido, para tubos de pvc rosqueável</v>
          </cell>
          <cell r="C1763" t="str">
            <v>UN</v>
          </cell>
          <cell r="D1763">
            <v>0.85499999999999998</v>
          </cell>
        </row>
        <row r="1764">
          <cell r="A1764" t="str">
            <v>001.25.03580</v>
          </cell>
          <cell r="B1764" t="str">
            <v>Plug ou bujão de 3/4"", de pvc rígido, para tubos de pvc rosqueável</v>
          </cell>
          <cell r="C1764" t="str">
            <v>UN</v>
          </cell>
          <cell r="D1764">
            <v>0.63900000000000001</v>
          </cell>
        </row>
        <row r="1765">
          <cell r="A1765" t="str">
            <v>001.25.03600</v>
          </cell>
          <cell r="B1765" t="str">
            <v>Plug ou bujão de 1/2"", de pvc rígido, para tubos de pvc rosqueável</v>
          </cell>
          <cell r="C1765" t="str">
            <v>UN</v>
          </cell>
          <cell r="D1765">
            <v>0.55500000000000005</v>
          </cell>
        </row>
        <row r="1766">
          <cell r="A1766" t="str">
            <v>001.25.03620</v>
          </cell>
          <cell r="B1766" t="str">
            <v>Fornecimento e instalação de mangueira marron de pvc para água de 3/4""x2,5 mm de espessura</v>
          </cell>
          <cell r="C1766" t="str">
            <v>ML</v>
          </cell>
          <cell r="D1766">
            <v>0.8367</v>
          </cell>
        </row>
        <row r="1767">
          <cell r="A1767" t="str">
            <v>001.25.03640</v>
          </cell>
          <cell r="B1767" t="str">
            <v>Fornecimento e instalação de mangueira marron de pvc para água de  1""x3,0 mm de espessura</v>
          </cell>
          <cell r="C1767" t="str">
            <v>ML</v>
          </cell>
          <cell r="D1767">
            <v>1.0891999999999999</v>
          </cell>
        </row>
        <row r="1768">
          <cell r="A1768" t="str">
            <v>001.25.03660</v>
          </cell>
          <cell r="B1768" t="str">
            <v>Fornecimento e instalação de joelho de polietileno - 3/4"" para mangueira de polietileno ou pvc marron</v>
          </cell>
          <cell r="C1768" t="str">
            <v>UN</v>
          </cell>
          <cell r="D1768">
            <v>1.2501</v>
          </cell>
        </row>
        <row r="1769">
          <cell r="A1769" t="str">
            <v>001.25.03680</v>
          </cell>
          <cell r="B1769" t="str">
            <v>Fornecimento e instalação de joelho de polietileno  - 1"" para mangueira de polietileno ou pvc marron</v>
          </cell>
          <cell r="C1769" t="str">
            <v>UN</v>
          </cell>
          <cell r="D1769">
            <v>1.7000999999999999</v>
          </cell>
        </row>
        <row r="1770">
          <cell r="A1770" t="str">
            <v>001.25.03700</v>
          </cell>
          <cell r="B1770" t="str">
            <v>Fornecimento e instalação de tee de polietileno - 3/4"" para mangueira de polietileno ou pvc marron</v>
          </cell>
          <cell r="C1770" t="str">
            <v>UN</v>
          </cell>
          <cell r="D1770">
            <v>1.9750000000000001</v>
          </cell>
        </row>
        <row r="1771">
          <cell r="A1771" t="str">
            <v>001.25.03720</v>
          </cell>
          <cell r="B1771" t="str">
            <v>Fornecimento e instalação de tee de polietileno  1""- para mangueira de polietileno ou pvc marron</v>
          </cell>
          <cell r="C1771" t="str">
            <v>UN</v>
          </cell>
          <cell r="D1771">
            <v>3.0501</v>
          </cell>
        </row>
        <row r="1772">
          <cell r="A1772" t="str">
            <v>001.25.03740</v>
          </cell>
          <cell r="B1772" t="str">
            <v>Fornecimento e instalação de uniao de polietileno - 3/4""- para mangueira de polietileno ou pvc marron</v>
          </cell>
          <cell r="C1772" t="str">
            <v>UN</v>
          </cell>
          <cell r="D1772">
            <v>1.4500999999999999</v>
          </cell>
        </row>
        <row r="1773">
          <cell r="A1773" t="str">
            <v>001.25.03760</v>
          </cell>
          <cell r="B1773" t="str">
            <v>Fornecimento e instalação de união de polietileno  - 1""-para mangueira de polietileno ou pvc marron</v>
          </cell>
          <cell r="C1773" t="str">
            <v>UN</v>
          </cell>
          <cell r="D1773">
            <v>1.8501000000000001</v>
          </cell>
        </row>
        <row r="1774">
          <cell r="A1774" t="str">
            <v>001.25.03780</v>
          </cell>
          <cell r="B1774" t="str">
            <v>Fornecimento e instalação de adaptador de polietileno  - 3/4""- para mangueira de polietileno ou pvc marron</v>
          </cell>
          <cell r="C1774" t="str">
            <v>UN</v>
          </cell>
          <cell r="D1774">
            <v>1.5501</v>
          </cell>
        </row>
        <row r="1775">
          <cell r="A1775" t="str">
            <v>001.25.03800</v>
          </cell>
          <cell r="B1775" t="str">
            <v>Fornecimento e instalação de adaptador de polietileno  - 1""- para mangueira de polietileno ou pvc marron</v>
          </cell>
          <cell r="C1775" t="str">
            <v>UN</v>
          </cell>
          <cell r="D1775">
            <v>1.7501</v>
          </cell>
        </row>
        <row r="1776">
          <cell r="A1776" t="str">
            <v>001.26</v>
          </cell>
          <cell r="B1776" t="str">
            <v>INSTALAÇÕES HIDRÁULICAS - TUBO GALVANIZADO</v>
          </cell>
          <cell r="D1776">
            <v>2510.4023999999999</v>
          </cell>
        </row>
        <row r="1777">
          <cell r="A1777" t="str">
            <v>001.26.00020</v>
          </cell>
          <cell r="B1777" t="str">
            <v>Fornecimento e Instalação de Tubo Ferro Galvanizado S/ Costura 4 Pol x  6.00 x 3.35mm</v>
          </cell>
          <cell r="C1777" t="str">
            <v>ML</v>
          </cell>
          <cell r="D1777">
            <v>87.686899999999994</v>
          </cell>
        </row>
        <row r="1778">
          <cell r="A1778" t="str">
            <v>001.26.00040</v>
          </cell>
          <cell r="B1778" t="str">
            <v>Fornecimento e Instalação de Tubo Ferro Galvanizado S/ Costura 3 Pol x  6.00 x 3.35mm</v>
          </cell>
          <cell r="C1778" t="str">
            <v>ML</v>
          </cell>
          <cell r="D1778">
            <v>61.173099999999998</v>
          </cell>
        </row>
        <row r="1779">
          <cell r="A1779" t="str">
            <v>001.26.00060</v>
          </cell>
          <cell r="B1779" t="str">
            <v>Fornecimento e Instalação de Tubo Ferro Galvanizado S/ Costura 2.5 Pol x  6.00 x 3.35mm</v>
          </cell>
          <cell r="C1779" t="str">
            <v>ML</v>
          </cell>
          <cell r="D1779">
            <v>51.073900000000002</v>
          </cell>
        </row>
        <row r="1780">
          <cell r="A1780" t="str">
            <v>001.26.00080</v>
          </cell>
          <cell r="B1780" t="str">
            <v>Fornecimento e Instalação de Tubo Ferro Galvanizado S/ Costura 2 Pol x  6.00 x 3.00mm</v>
          </cell>
          <cell r="C1780" t="str">
            <v>ML</v>
          </cell>
          <cell r="D1780">
            <v>36.705300000000001</v>
          </cell>
        </row>
        <row r="1781">
          <cell r="A1781" t="str">
            <v>001.26.00100</v>
          </cell>
          <cell r="B1781" t="str">
            <v>Fornecimento e Instalação de Tubo Ferro Galvanizado S/ Costura 1.5 Pol x  6.00 x 3.00mm</v>
          </cell>
          <cell r="C1781" t="str">
            <v>ML</v>
          </cell>
          <cell r="D1781">
            <v>28.337399999999999</v>
          </cell>
        </row>
        <row r="1782">
          <cell r="A1782" t="str">
            <v>001.26.00120</v>
          </cell>
          <cell r="B1782" t="str">
            <v>Fornecimento e Instalação de Tubo Ferro Galvanizado S/ Costura 1 1/4 Pol x 6.00 x 2.65mm</v>
          </cell>
          <cell r="C1782" t="str">
            <v>ML</v>
          </cell>
          <cell r="D1782">
            <v>23.322700000000001</v>
          </cell>
        </row>
        <row r="1783">
          <cell r="A1783" t="str">
            <v>001.26.00140</v>
          </cell>
          <cell r="B1783" t="str">
            <v>Fornecimento e Instalação de Tubo Ferro Galvanizado S/ Costura 1 Pol x 6.00 x 2.65mm</v>
          </cell>
          <cell r="C1783" t="str">
            <v>ML</v>
          </cell>
          <cell r="D1783">
            <v>18.498899999999999</v>
          </cell>
        </row>
        <row r="1784">
          <cell r="A1784" t="str">
            <v>001.26.00160</v>
          </cell>
          <cell r="B1784" t="str">
            <v>Fornecimento e Instalação de Tubo Ferro Galvanizado S/ Costura 3/4 Pol x 6.00 x 2.25mm</v>
          </cell>
          <cell r="C1784" t="str">
            <v>ML</v>
          </cell>
          <cell r="D1784">
            <v>12.9133</v>
          </cell>
        </row>
        <row r="1785">
          <cell r="A1785" t="str">
            <v>001.26.00180</v>
          </cell>
          <cell r="B1785" t="str">
            <v>Fornecimento e Instalação de Tubo Ferro Galvanizado S/ Costura 1/2 Pol x 6.00 x 2.25mm</v>
          </cell>
          <cell r="C1785" t="str">
            <v>ML</v>
          </cell>
          <cell r="D1785">
            <v>10.251899999999999</v>
          </cell>
        </row>
        <row r="1786">
          <cell r="A1786" t="str">
            <v>001.26.00200</v>
          </cell>
          <cell r="B1786" t="str">
            <v>Fornecimento e Instalação de Cotov.Redução de Ferro Galvanizado 90  2.5x2 Pol</v>
          </cell>
          <cell r="C1786" t="str">
            <v>UN</v>
          </cell>
          <cell r="D1786">
            <v>45.912599999999998</v>
          </cell>
        </row>
        <row r="1787">
          <cell r="A1787" t="str">
            <v>001.26.00220</v>
          </cell>
          <cell r="B1787" t="str">
            <v>Fornecimento e Instalação de Cotov.Redução de Ferro Galvanizado 90  2x1.5 Pol</v>
          </cell>
          <cell r="C1787" t="str">
            <v>UN</v>
          </cell>
          <cell r="D1787">
            <v>45.443899999999999</v>
          </cell>
        </row>
        <row r="1788">
          <cell r="A1788" t="str">
            <v>001.26.00240</v>
          </cell>
          <cell r="B1788" t="str">
            <v>Fornecimento e Instalação de Cotov.Redução de Ferro Galvanizado 90° 1.5x1 1/4 Pol</v>
          </cell>
          <cell r="C1788" t="str">
            <v>UN</v>
          </cell>
          <cell r="D1788">
            <v>21.543900000000001</v>
          </cell>
        </row>
        <row r="1789">
          <cell r="A1789" t="str">
            <v>001.26.00260</v>
          </cell>
          <cell r="B1789" t="str">
            <v>Fornecimento e Instalação de Cotov.Redução de Ferro Galvanizado 90° 1.5x1pol</v>
          </cell>
          <cell r="C1789" t="str">
            <v>UN</v>
          </cell>
          <cell r="D1789">
            <v>13.543900000000001</v>
          </cell>
        </row>
        <row r="1790">
          <cell r="A1790" t="str">
            <v>001.26.00280</v>
          </cell>
          <cell r="B1790" t="str">
            <v>Fornecimento e Instalação de Cotov.Redução de Ferro Galvanizado 90 1.5x3/4 Pol</v>
          </cell>
          <cell r="C1790" t="str">
            <v>UN</v>
          </cell>
          <cell r="D1790">
            <v>16.2439</v>
          </cell>
        </row>
        <row r="1791">
          <cell r="A1791" t="str">
            <v>001.26.00300</v>
          </cell>
          <cell r="B1791" t="str">
            <v>Fornecimento e Instalação de Cotov.Redução de Ferro Galvanizado 90° 1 1/4x1 Pol</v>
          </cell>
          <cell r="C1791" t="str">
            <v>UN</v>
          </cell>
          <cell r="D1791">
            <v>10.023899999999999</v>
          </cell>
        </row>
        <row r="1792">
          <cell r="A1792" t="str">
            <v>001.26.00320</v>
          </cell>
          <cell r="B1792" t="str">
            <v>Fornecimento e Instalação de Cotov.Redução de Ferro Galvanizado 90° 1 1/4x 3/4 Pol</v>
          </cell>
          <cell r="C1792" t="str">
            <v>UN</v>
          </cell>
          <cell r="D1792">
            <v>16.2439</v>
          </cell>
        </row>
        <row r="1793">
          <cell r="A1793" t="str">
            <v>001.26.00340</v>
          </cell>
          <cell r="B1793" t="str">
            <v>Fornecimento e Instalação de Cotov.Redução de Ferro Galvanizado 90° 1x3/4 Pol</v>
          </cell>
          <cell r="C1793" t="str">
            <v>UN</v>
          </cell>
          <cell r="D1793">
            <v>6.6851000000000003</v>
          </cell>
        </row>
        <row r="1794">
          <cell r="A1794" t="str">
            <v>001.26.00360</v>
          </cell>
          <cell r="B1794" t="str">
            <v>Fornecimento e Instalação de Cotov.Redução de Ferro Galvanizado 90° 1x1/2 Pol</v>
          </cell>
          <cell r="C1794" t="str">
            <v>UN</v>
          </cell>
          <cell r="D1794">
            <v>6.6851000000000003</v>
          </cell>
        </row>
        <row r="1795">
          <cell r="A1795" t="str">
            <v>001.26.00380</v>
          </cell>
          <cell r="B1795" t="str">
            <v>Fornecimento e Instalação de Cotov.Redução de Ferro Galvanizado 90° 3/4x1/2 Pol</v>
          </cell>
          <cell r="C1795" t="str">
            <v>UN</v>
          </cell>
          <cell r="D1795">
            <v>4.3851000000000004</v>
          </cell>
        </row>
        <row r="1796">
          <cell r="A1796" t="str">
            <v>001.26.00400</v>
          </cell>
          <cell r="B1796" t="str">
            <v>Fornecimento e Instalação de Bucha Redução Ferro Galvanizado 4x3 Pol</v>
          </cell>
          <cell r="C1796" t="str">
            <v>UN</v>
          </cell>
          <cell r="D1796">
            <v>31.4101</v>
          </cell>
        </row>
        <row r="1797">
          <cell r="A1797" t="str">
            <v>001.26.00420</v>
          </cell>
          <cell r="B1797" t="str">
            <v>Fornecimento e Instalação de Bucha Redução Ferro Galvanizado 4x2.5 Pol</v>
          </cell>
          <cell r="C1797" t="str">
            <v>UN</v>
          </cell>
          <cell r="D1797">
            <v>25.080100000000002</v>
          </cell>
        </row>
        <row r="1798">
          <cell r="A1798" t="str">
            <v>001.26.00440</v>
          </cell>
          <cell r="B1798" t="str">
            <v>Fornecimento e Instalação de Bucha Redução Ferro Galvanizado 4x2 Pol</v>
          </cell>
          <cell r="C1798" t="str">
            <v>UN</v>
          </cell>
          <cell r="D1798">
            <v>31.4101</v>
          </cell>
        </row>
        <row r="1799">
          <cell r="A1799" t="str">
            <v>001.26.00460</v>
          </cell>
          <cell r="B1799" t="str">
            <v>Fornecimento e Instalação de Bucha Redução Ferro Galvanizado 3x2.5 Pol</v>
          </cell>
          <cell r="C1799" t="str">
            <v>UN</v>
          </cell>
          <cell r="D1799">
            <v>18.921399999999998</v>
          </cell>
        </row>
        <row r="1800">
          <cell r="A1800" t="str">
            <v>001.26.00480</v>
          </cell>
          <cell r="B1800" t="str">
            <v>Forneicmento e Instalação de Bucha Redução Ferro Galvanizado 3x2 Pol</v>
          </cell>
          <cell r="C1800" t="str">
            <v>UN</v>
          </cell>
          <cell r="D1800">
            <v>18.921399999999998</v>
          </cell>
        </row>
        <row r="1801">
          <cell r="A1801" t="str">
            <v>001.26.00500</v>
          </cell>
          <cell r="B1801" t="str">
            <v>Fornecimento e Instalação de Bucha Redução Ferro Galvanizado 2.5x2 Pol</v>
          </cell>
          <cell r="C1801" t="str">
            <v>UN</v>
          </cell>
          <cell r="D1801">
            <v>12.5426</v>
          </cell>
        </row>
        <row r="1802">
          <cell r="A1802" t="str">
            <v>001.26.00520</v>
          </cell>
          <cell r="B1802" t="str">
            <v>Forneicmento e Instalação de Bucha Redução Ferro Galvanizado  2.5x1.5 Pol</v>
          </cell>
          <cell r="C1802" t="str">
            <v>UN</v>
          </cell>
          <cell r="D1802">
            <v>11.852600000000001</v>
          </cell>
        </row>
        <row r="1803">
          <cell r="A1803" t="str">
            <v>001.26.00540</v>
          </cell>
          <cell r="B1803" t="str">
            <v>Fornecimento e Instalação de Bucha Redução Ferro Galvanizado 2.5x1 1/4 Pol</v>
          </cell>
          <cell r="C1803" t="str">
            <v>UN</v>
          </cell>
          <cell r="D1803">
            <v>9.9925999999999995</v>
          </cell>
        </row>
        <row r="1804">
          <cell r="A1804" t="str">
            <v>001.26.00560</v>
          </cell>
          <cell r="B1804" t="str">
            <v>Fornecimento e Instalação de Bucha Redução Ferro Galvanizado. 2x1.5 Pol</v>
          </cell>
          <cell r="C1804" t="str">
            <v>UN</v>
          </cell>
          <cell r="D1804">
            <v>8.5938999999999997</v>
          </cell>
        </row>
        <row r="1805">
          <cell r="A1805" t="str">
            <v>001.26.00580</v>
          </cell>
          <cell r="B1805" t="str">
            <v>Fornecimento e Instalação de Bucha Redução Ferro Galvanizado 2x1 1/4 Pol</v>
          </cell>
          <cell r="C1805" t="str">
            <v>UN</v>
          </cell>
          <cell r="D1805">
            <v>8.2439</v>
          </cell>
        </row>
        <row r="1806">
          <cell r="A1806" t="str">
            <v>001.26.00600</v>
          </cell>
          <cell r="B1806" t="str">
            <v>Fornecimento e Instalação de Bucha Redução Ferro Galvanizado 2x1 Pol</v>
          </cell>
          <cell r="C1806" t="str">
            <v>UN</v>
          </cell>
          <cell r="D1806">
            <v>8.5338999999999992</v>
          </cell>
        </row>
        <row r="1807">
          <cell r="A1807" t="str">
            <v>001.26.00620</v>
          </cell>
          <cell r="B1807" t="str">
            <v>Fornecimento e Instalação de Bucha Redução Ferro Galvanizado 2x3/4 Pol</v>
          </cell>
          <cell r="C1807" t="str">
            <v>UN</v>
          </cell>
          <cell r="D1807">
            <v>8.5338999999999992</v>
          </cell>
        </row>
        <row r="1808">
          <cell r="A1808" t="str">
            <v>001.26.00640</v>
          </cell>
          <cell r="B1808" t="str">
            <v>Fornecimento e Instalação de Bucha Redução Ferro Galvanizado 1.5x1 1/4 Pol</v>
          </cell>
          <cell r="C1808" t="str">
            <v>UN</v>
          </cell>
          <cell r="D1808">
            <v>6.5739000000000001</v>
          </cell>
        </row>
        <row r="1809">
          <cell r="A1809" t="str">
            <v>001.26.00660</v>
          </cell>
          <cell r="B1809" t="str">
            <v>Fornecimento e Instalação de Bucha Redução Ferro Galvanizado 1.5x1 Pol</v>
          </cell>
          <cell r="C1809" t="str">
            <v>UN</v>
          </cell>
          <cell r="D1809">
            <v>6.2839</v>
          </cell>
        </row>
        <row r="1810">
          <cell r="A1810" t="str">
            <v>001.26.00680</v>
          </cell>
          <cell r="B1810" t="str">
            <v>Fornecimento e Instalação de Bucha Redução Ferro Galvanizado 1.5x3/4 Pol</v>
          </cell>
          <cell r="C1810" t="str">
            <v>UN</v>
          </cell>
          <cell r="D1810">
            <v>6.5538999999999996</v>
          </cell>
        </row>
        <row r="1811">
          <cell r="A1811" t="str">
            <v>001.26.00700</v>
          </cell>
          <cell r="B1811" t="str">
            <v>Fornecimento e Instalação de Bucha Redução Ferro Galvanizado 1 1/4x1 Pol</v>
          </cell>
          <cell r="C1811" t="str">
            <v>UN</v>
          </cell>
          <cell r="D1811">
            <v>5.8738999999999999</v>
          </cell>
        </row>
        <row r="1812">
          <cell r="A1812" t="str">
            <v>001.26.00720</v>
          </cell>
          <cell r="B1812" t="str">
            <v>Fornecimento e Instalação de Bucha Redução Ferro Galvanizado 1 1/4x3/4 Pol</v>
          </cell>
          <cell r="C1812" t="str">
            <v>UN</v>
          </cell>
          <cell r="D1812">
            <v>5.8838999999999997</v>
          </cell>
        </row>
        <row r="1813">
          <cell r="A1813" t="str">
            <v>001.26.00740</v>
          </cell>
          <cell r="B1813" t="str">
            <v>Fornecimento e Instalação de Bucha Redução Ferro Galvanizado 1 1/4x1/2 Pol</v>
          </cell>
          <cell r="C1813" t="str">
            <v>UN</v>
          </cell>
          <cell r="D1813">
            <v>5.5838999999999999</v>
          </cell>
        </row>
        <row r="1814">
          <cell r="A1814" t="str">
            <v>001.26.00760</v>
          </cell>
          <cell r="B1814" t="str">
            <v>Fornecimento e Instalação de Bucha Redução Ferro Galvanizado 1x3/4 Pol</v>
          </cell>
          <cell r="C1814" t="str">
            <v>UN</v>
          </cell>
          <cell r="D1814">
            <v>4.0850999999999997</v>
          </cell>
        </row>
        <row r="1815">
          <cell r="A1815" t="str">
            <v>001.26.00780</v>
          </cell>
          <cell r="B1815" t="str">
            <v>Fornecimento e Instalação de Bucha Redução Ferro Galvanizado 1x1/2 Pol</v>
          </cell>
          <cell r="C1815" t="str">
            <v>UN</v>
          </cell>
          <cell r="D1815">
            <v>4.0551000000000004</v>
          </cell>
        </row>
        <row r="1816">
          <cell r="A1816" t="str">
            <v>001.26.00800</v>
          </cell>
          <cell r="B1816" t="str">
            <v>Fornecimento e Instalação de Bucha Redução Ferro Galvanizado 3/4x1/2 Pol</v>
          </cell>
          <cell r="C1816" t="str">
            <v>UN</v>
          </cell>
          <cell r="D1816">
            <v>3.4350999999999998</v>
          </cell>
        </row>
        <row r="1817">
          <cell r="A1817" t="str">
            <v>001.26.00820</v>
          </cell>
          <cell r="B1817" t="str">
            <v>Fornecimento e Instalação de Luva De Redução De Ferro Galvanizado 4x3 Pol</v>
          </cell>
          <cell r="C1817" t="str">
            <v>UN</v>
          </cell>
          <cell r="D1817">
            <v>31.720099999999999</v>
          </cell>
        </row>
        <row r="1818">
          <cell r="A1818" t="str">
            <v>001.26.00840</v>
          </cell>
          <cell r="B1818" t="str">
            <v>Fornecimento e Instalação de Luva De Redução De Ferro Galvanizado 4x2.5 Pol</v>
          </cell>
          <cell r="C1818" t="str">
            <v>UN</v>
          </cell>
          <cell r="D1818">
            <v>23.440100000000001</v>
          </cell>
        </row>
        <row r="1819">
          <cell r="A1819" t="str">
            <v>001.26.00860</v>
          </cell>
          <cell r="B1819" t="str">
            <v>Fornecimento e Instalação de Luva De Redução De Ferro Galvanizado 4x2 Pol</v>
          </cell>
          <cell r="C1819" t="str">
            <v>UN</v>
          </cell>
          <cell r="D1819">
            <v>31.720099999999999</v>
          </cell>
        </row>
        <row r="1820">
          <cell r="A1820" t="str">
            <v>001.26.00880</v>
          </cell>
          <cell r="B1820" t="str">
            <v>Fornecimento e Instalação de Luva De Redução De Ferro Galvanizado 3x2.5 Pol</v>
          </cell>
          <cell r="C1820" t="str">
            <v>UN</v>
          </cell>
          <cell r="D1820">
            <v>22.481400000000001</v>
          </cell>
        </row>
        <row r="1821">
          <cell r="A1821" t="str">
            <v>001.26.00900</v>
          </cell>
          <cell r="B1821" t="str">
            <v>Fornecimento e Instalação de Luva De Redução De Ferro Galvanizado 3x2 Pol</v>
          </cell>
          <cell r="C1821" t="str">
            <v>UN</v>
          </cell>
          <cell r="D1821">
            <v>22.481400000000001</v>
          </cell>
        </row>
        <row r="1822">
          <cell r="A1822" t="str">
            <v>001.26.00920</v>
          </cell>
          <cell r="B1822" t="str">
            <v>Fornecimento e Instalação de Luva De Redução De Ferro Galvanizado 3x1.5 Pol</v>
          </cell>
          <cell r="C1822" t="str">
            <v>UN</v>
          </cell>
          <cell r="D1822">
            <v>22.481400000000001</v>
          </cell>
        </row>
        <row r="1823">
          <cell r="A1823" t="str">
            <v>001.26.00940</v>
          </cell>
          <cell r="B1823" t="str">
            <v>Fornecimento e Instalação de Luva De Redução De Ferro Galvanizado 2.5x2 Pol</v>
          </cell>
          <cell r="C1823" t="str">
            <v>UN</v>
          </cell>
          <cell r="D1823">
            <v>12.1126</v>
          </cell>
        </row>
        <row r="1824">
          <cell r="A1824" t="str">
            <v>001.26.00960</v>
          </cell>
          <cell r="B1824" t="str">
            <v>Fornecimento e Instalação de Luva De Redução De Ferro Galvanizado 2.5x1 1/4 Pol</v>
          </cell>
          <cell r="C1824" t="str">
            <v>UN</v>
          </cell>
          <cell r="D1824">
            <v>12.1126</v>
          </cell>
        </row>
        <row r="1825">
          <cell r="A1825" t="str">
            <v>001.26.00980</v>
          </cell>
          <cell r="B1825" t="str">
            <v>Fornecimento e Instalação de Luva De Redução De Ferro Galvanizado 2.5x1.5 Pol</v>
          </cell>
          <cell r="C1825" t="str">
            <v>UN</v>
          </cell>
          <cell r="D1825">
            <v>12.1126</v>
          </cell>
        </row>
        <row r="1826">
          <cell r="A1826" t="str">
            <v>001.26.01000</v>
          </cell>
          <cell r="B1826" t="str">
            <v>Fornecimento e Instalação de Luva De Redução De Ferro Galvanizado 2x1 1/4 Pol</v>
          </cell>
          <cell r="C1826" t="str">
            <v>UN</v>
          </cell>
          <cell r="D1826">
            <v>12.1126</v>
          </cell>
        </row>
        <row r="1827">
          <cell r="A1827" t="str">
            <v>001.26.01020</v>
          </cell>
          <cell r="B1827" t="str">
            <v>Fornecimento e Instalação de Luva De Redução De Ferro Galvanizado 2x1 Pol</v>
          </cell>
          <cell r="C1827" t="str">
            <v>UN</v>
          </cell>
          <cell r="D1827">
            <v>11.6439</v>
          </cell>
        </row>
        <row r="1828">
          <cell r="A1828" t="str">
            <v>001.26.01040</v>
          </cell>
          <cell r="B1828" t="str">
            <v>Fornecimento e Instalação de Luva De Redução De Ferro Galvanizado 1.5x1 Pol</v>
          </cell>
          <cell r="C1828" t="str">
            <v>UN</v>
          </cell>
          <cell r="D1828">
            <v>7.8438999999999997</v>
          </cell>
        </row>
        <row r="1829">
          <cell r="A1829" t="str">
            <v>001.26.01060</v>
          </cell>
          <cell r="B1829" t="str">
            <v>Fornecimento e Instalação de Luva De Redução De Ferro Galvanizado 11/4x1 Pol</v>
          </cell>
          <cell r="C1829" t="str">
            <v>UN</v>
          </cell>
          <cell r="D1829">
            <v>7.0438999999999998</v>
          </cell>
        </row>
        <row r="1830">
          <cell r="A1830" t="str">
            <v>001.26.01080</v>
          </cell>
          <cell r="B1830" t="str">
            <v>Fornecimento e Instalação de Luva De Redução De Ferro Galvanizado  1 1/4x3/4 Pol</v>
          </cell>
          <cell r="C1830" t="str">
            <v>UN</v>
          </cell>
          <cell r="D1830">
            <v>7.0438999999999998</v>
          </cell>
        </row>
        <row r="1831">
          <cell r="A1831" t="str">
            <v>001.26.01100</v>
          </cell>
          <cell r="B1831" t="str">
            <v>Fornecimento e Instalação de Luva De Redução De Ferro Galvanizado  1 1/4x1/2 Pol</v>
          </cell>
          <cell r="C1831" t="str">
            <v>UN</v>
          </cell>
          <cell r="D1831">
            <v>7.0438999999999998</v>
          </cell>
        </row>
        <row r="1832">
          <cell r="A1832" t="str">
            <v>001.26.01120</v>
          </cell>
          <cell r="B1832" t="str">
            <v>Fornecimento e Instalação de Luva De Redução De Ferro Galvanizado 1x3/4 Pol</v>
          </cell>
          <cell r="C1832" t="str">
            <v>UN</v>
          </cell>
          <cell r="D1832">
            <v>5.1750999999999996</v>
          </cell>
        </row>
        <row r="1833">
          <cell r="A1833" t="str">
            <v>001.26.01140</v>
          </cell>
          <cell r="B1833" t="str">
            <v>Fornecimento e Instalação de Luva De Redução De Ferro Galvanizado  1x1/2 Pol</v>
          </cell>
          <cell r="C1833" t="str">
            <v>UN</v>
          </cell>
          <cell r="D1833">
            <v>4.7751000000000001</v>
          </cell>
        </row>
        <row r="1834">
          <cell r="A1834" t="str">
            <v>001.26.01160</v>
          </cell>
          <cell r="B1834" t="str">
            <v>Fornecimento e Instalação de Luva De Redução De Ferro Galvanizado  3/4x1/2 Pol</v>
          </cell>
          <cell r="C1834" t="str">
            <v>UN</v>
          </cell>
          <cell r="D1834">
            <v>3.9750999999999999</v>
          </cell>
        </row>
        <row r="1835">
          <cell r="A1835" t="str">
            <v>001.26.01180</v>
          </cell>
          <cell r="B1835" t="str">
            <v>Fornecimento e Instalação de Cotov. De Ferro Galvanizado 90° 4 Pol</v>
          </cell>
          <cell r="C1835" t="str">
            <v>UN</v>
          </cell>
          <cell r="D1835">
            <v>50.440100000000001</v>
          </cell>
        </row>
        <row r="1836">
          <cell r="A1836" t="str">
            <v>001.26.01200</v>
          </cell>
          <cell r="B1836" t="str">
            <v>Fornecimento e Instalação de Cotov. De Ferro Galvanizado. 90° 3 Pol</v>
          </cell>
          <cell r="C1836" t="str">
            <v>UN</v>
          </cell>
          <cell r="D1836">
            <v>31.261399999999998</v>
          </cell>
        </row>
        <row r="1837">
          <cell r="A1837" t="str">
            <v>001.26.01220</v>
          </cell>
          <cell r="B1837" t="str">
            <v>Fornecimento e Instalação de Cotov. De Ferro Galvanizado 90° 2.5 Pol</v>
          </cell>
          <cell r="C1837" t="str">
            <v>UN</v>
          </cell>
          <cell r="D1837">
            <v>21.592600000000001</v>
          </cell>
        </row>
        <row r="1838">
          <cell r="A1838" t="str">
            <v>001.26.01240</v>
          </cell>
          <cell r="B1838" t="str">
            <v>Fornecimento e Instalação de Cotov. De Ferro Galvanizado 90° 2 Pol</v>
          </cell>
          <cell r="C1838" t="str">
            <v>UN</v>
          </cell>
          <cell r="D1838">
            <v>12.943899999999999</v>
          </cell>
        </row>
        <row r="1839">
          <cell r="A1839" t="str">
            <v>001.26.01260</v>
          </cell>
          <cell r="B1839" t="str">
            <v>Fornecimento e Instalação de Cotov. De Ferro Galvanizado 90° 1.5 Pol</v>
          </cell>
          <cell r="C1839" t="str">
            <v>UN</v>
          </cell>
          <cell r="D1839">
            <v>12.8439</v>
          </cell>
        </row>
        <row r="1840">
          <cell r="A1840" t="str">
            <v>001.26.01280</v>
          </cell>
          <cell r="B1840" t="str">
            <v>Fornecimento e Instalação de Cotov. De Ferro Galvanizado 90°  1 1/4 Pol</v>
          </cell>
          <cell r="C1840" t="str">
            <v>UN</v>
          </cell>
          <cell r="D1840">
            <v>10.023899999999999</v>
          </cell>
        </row>
        <row r="1841">
          <cell r="A1841" t="str">
            <v>001.26.01300</v>
          </cell>
          <cell r="B1841" t="str">
            <v>Fornecimento e Instalação de Cotov. De Ferro Galvanizado 90° 1 Pol</v>
          </cell>
          <cell r="C1841" t="str">
            <v>UN</v>
          </cell>
          <cell r="D1841">
            <v>6.6851000000000003</v>
          </cell>
        </row>
        <row r="1842">
          <cell r="A1842" t="str">
            <v>001.26.01320</v>
          </cell>
          <cell r="B1842" t="str">
            <v>Fornecimento e Instalação de Cotov. De Ferro Galvanizado 90°  3/4 Pol</v>
          </cell>
          <cell r="C1842" t="str">
            <v>UN</v>
          </cell>
          <cell r="D1842">
            <v>4.0850999999999997</v>
          </cell>
        </row>
        <row r="1843">
          <cell r="A1843" t="str">
            <v>001.26.01340</v>
          </cell>
          <cell r="B1843" t="str">
            <v>Fornecimento e Instalação de Cotov. De Ferro Galvanizado 90° 1/2 Pol</v>
          </cell>
          <cell r="C1843" t="str">
            <v>UN</v>
          </cell>
          <cell r="D1843">
            <v>3.5651000000000002</v>
          </cell>
        </row>
        <row r="1844">
          <cell r="A1844" t="str">
            <v>001.26.01360</v>
          </cell>
          <cell r="B1844" t="str">
            <v>Fornecimento e Instalação de Tee De Ferro Galvanizado 4 Pol</v>
          </cell>
          <cell r="C1844" t="str">
            <v>UN</v>
          </cell>
          <cell r="D1844">
            <v>54.587699999999998</v>
          </cell>
        </row>
        <row r="1845">
          <cell r="A1845" t="str">
            <v>001.26.01380</v>
          </cell>
          <cell r="B1845" t="str">
            <v>Fornecimento e Instalação de Tee De Ferro Galvanizado 3 Pol</v>
          </cell>
          <cell r="C1845" t="str">
            <v>UN</v>
          </cell>
          <cell r="D1845">
            <v>39.718899999999998</v>
          </cell>
        </row>
        <row r="1846">
          <cell r="A1846" t="str">
            <v>001.26.01400</v>
          </cell>
          <cell r="B1846" t="str">
            <v>Fornecimento e Instalação de Tee De Ferro Galvanizado 2.5 Pol</v>
          </cell>
          <cell r="C1846" t="str">
            <v>UN</v>
          </cell>
          <cell r="D1846">
            <v>30.2501</v>
          </cell>
        </row>
        <row r="1847">
          <cell r="A1847" t="str">
            <v>001.26.01420</v>
          </cell>
          <cell r="B1847" t="str">
            <v>Fornecimento e Instalação de Tee De Ferro Galvanizado 2 Pol</v>
          </cell>
          <cell r="C1847" t="str">
            <v>UN</v>
          </cell>
          <cell r="D1847">
            <v>17.303000000000001</v>
          </cell>
        </row>
        <row r="1848">
          <cell r="A1848" t="str">
            <v>001.26.01440</v>
          </cell>
          <cell r="B1848" t="str">
            <v>Fornecimento e Instalação de Tee De Ferro Galvanizado 1.5 Pol</v>
          </cell>
          <cell r="C1848" t="str">
            <v>UN</v>
          </cell>
          <cell r="D1848">
            <v>11.8314</v>
          </cell>
        </row>
        <row r="1849">
          <cell r="A1849" t="str">
            <v>001.26.01460</v>
          </cell>
          <cell r="B1849" t="str">
            <v>Fornecimento e Instalação de Tee De Ferro Galvanizado 1 1/4 Pol</v>
          </cell>
          <cell r="C1849" t="str">
            <v>UN</v>
          </cell>
          <cell r="D1849">
            <v>10.6814</v>
          </cell>
        </row>
        <row r="1850">
          <cell r="A1850" t="str">
            <v>001.26.01480</v>
          </cell>
          <cell r="B1850" t="str">
            <v>Fornecimento e Instalação de Tee De Ferro Galvanizado 1 Pol</v>
          </cell>
          <cell r="C1850" t="str">
            <v>UN</v>
          </cell>
          <cell r="D1850">
            <v>7.5625999999999998</v>
          </cell>
        </row>
        <row r="1851">
          <cell r="A1851" t="str">
            <v>001.26.01500</v>
          </cell>
          <cell r="B1851" t="str">
            <v>Fornecimento e Instalação de Tee De Ferro Galvanizado 3/4 Pol</v>
          </cell>
          <cell r="C1851" t="str">
            <v>UN</v>
          </cell>
          <cell r="D1851">
            <v>5.5125999999999999</v>
          </cell>
        </row>
        <row r="1852">
          <cell r="A1852" t="str">
            <v>001.26.01520</v>
          </cell>
          <cell r="B1852" t="str">
            <v>Fornecimento e Instalação de Tee De Ferro Galvanizado 1/2 Pol</v>
          </cell>
          <cell r="C1852" t="str">
            <v>UN</v>
          </cell>
          <cell r="D1852">
            <v>4.1525999999999996</v>
          </cell>
        </row>
        <row r="1853">
          <cell r="A1853" t="str">
            <v>001.26.01540</v>
          </cell>
          <cell r="B1853" t="str">
            <v>Fornecimento e Instalação de Tee Redução De Ferro Galvanizado 4x3 Pol</v>
          </cell>
          <cell r="C1853" t="str">
            <v>UN</v>
          </cell>
          <cell r="D1853">
            <v>90.187700000000007</v>
          </cell>
        </row>
        <row r="1854">
          <cell r="A1854" t="str">
            <v>001.26.01560</v>
          </cell>
          <cell r="B1854" t="str">
            <v>Fornecimento e Instalação de Tee Redução De Ferro Galvanizado 4x2 Pol</v>
          </cell>
          <cell r="C1854" t="str">
            <v>UN</v>
          </cell>
          <cell r="D1854">
            <v>90.187700000000007</v>
          </cell>
        </row>
        <row r="1855">
          <cell r="A1855" t="str">
            <v>001.26.01580</v>
          </cell>
          <cell r="B1855" t="str">
            <v>Fornecimento e Instalação de Tee Redução De Ferro Galvanizado 3x2.5 Pol</v>
          </cell>
          <cell r="C1855" t="str">
            <v>UN</v>
          </cell>
          <cell r="D1855">
            <v>49.218899999999998</v>
          </cell>
        </row>
        <row r="1856">
          <cell r="A1856" t="str">
            <v>001.26.01600</v>
          </cell>
          <cell r="B1856" t="str">
            <v>Fornecimento e Instalação de Tee Redução De Ferro Galvanizado 3x2 Pol</v>
          </cell>
          <cell r="C1856" t="str">
            <v>UN</v>
          </cell>
          <cell r="D1856">
            <v>31.6189</v>
          </cell>
        </row>
        <row r="1857">
          <cell r="A1857" t="str">
            <v>001.26.01620</v>
          </cell>
          <cell r="B1857" t="str">
            <v>Fornecimento e Instalação de Tee Redução De Ferro Galvanizado 3x1.5 Pol</v>
          </cell>
          <cell r="C1857" t="str">
            <v>UN</v>
          </cell>
          <cell r="D1857">
            <v>31.6189</v>
          </cell>
        </row>
        <row r="1858">
          <cell r="A1858" t="str">
            <v>001.26.01640</v>
          </cell>
          <cell r="B1858" t="str">
            <v>Fornecimento e Instalação de Tee Redução De Ferro Galvanizado 2.5x2 Pol</v>
          </cell>
          <cell r="C1858" t="str">
            <v>UN</v>
          </cell>
          <cell r="D1858">
            <v>38.190100000000001</v>
          </cell>
        </row>
        <row r="1859">
          <cell r="A1859" t="str">
            <v>001.26.01660</v>
          </cell>
          <cell r="B1859" t="str">
            <v>Fornecimento e Instalação de Tee Redução De Ferro Galvanizado 2.5x1 1/4 Pol</v>
          </cell>
          <cell r="C1859" t="str">
            <v>UN</v>
          </cell>
          <cell r="D1859">
            <v>26.2501</v>
          </cell>
        </row>
        <row r="1860">
          <cell r="A1860" t="str">
            <v>001.26.01680</v>
          </cell>
          <cell r="B1860" t="str">
            <v>Fornecimento e Instalação de Tee Redução De Ferro Galvanizado 2x11/2pol</v>
          </cell>
          <cell r="C1860" t="str">
            <v>UN</v>
          </cell>
          <cell r="D1860">
            <v>14.700100000000001</v>
          </cell>
        </row>
        <row r="1861">
          <cell r="A1861" t="str">
            <v>001.26.01700</v>
          </cell>
          <cell r="B1861" t="str">
            <v>Fornecimento e Instalação de Tee Redução De Ferro Galvanizado 2x11/4pol</v>
          </cell>
          <cell r="C1861" t="str">
            <v>UN</v>
          </cell>
          <cell r="D1861">
            <v>17.700099999999999</v>
          </cell>
        </row>
        <row r="1862">
          <cell r="A1862" t="str">
            <v>001.26.01720</v>
          </cell>
          <cell r="B1862" t="str">
            <v>Fornecimento e Instalação de Tee Redução De Ferro Galvanizado 2x1 Pol</v>
          </cell>
          <cell r="C1862" t="str">
            <v>UN</v>
          </cell>
          <cell r="D1862">
            <v>13.7814</v>
          </cell>
        </row>
        <row r="1863">
          <cell r="A1863" t="str">
            <v>001.26.01740</v>
          </cell>
          <cell r="B1863" t="str">
            <v>Fornecimento e Instalação de Tee Redução De Ferro Galvanizado 1.5 X 1.1/4 Pol</v>
          </cell>
          <cell r="C1863" t="str">
            <v>UN</v>
          </cell>
          <cell r="D1863">
            <v>9.8513999999999999</v>
          </cell>
        </row>
        <row r="1864">
          <cell r="A1864" t="str">
            <v>001.26.01760</v>
          </cell>
          <cell r="B1864" t="str">
            <v>Fornecimento e Instalação de Tee Redução De Ferro Galvanizado 1.5 X 1 Pol</v>
          </cell>
          <cell r="C1864" t="str">
            <v>UN</v>
          </cell>
          <cell r="D1864">
            <v>14.1014</v>
          </cell>
        </row>
        <row r="1865">
          <cell r="A1865" t="str">
            <v>001.26.01780</v>
          </cell>
          <cell r="B1865" t="str">
            <v>Fornecimento e Instalação de Tee Redução De Ferro Galvanizado 1.5x3/4 Pol</v>
          </cell>
          <cell r="C1865" t="str">
            <v>UN</v>
          </cell>
          <cell r="D1865">
            <v>10.571400000000001</v>
          </cell>
        </row>
        <row r="1866">
          <cell r="A1866" t="str">
            <v>001.26.01800</v>
          </cell>
          <cell r="B1866" t="str">
            <v>Fornecimento e Instalação de Tee Redução De Ferro Galvanizado 1 1/4x1 Pol</v>
          </cell>
          <cell r="C1866" t="str">
            <v>UN</v>
          </cell>
          <cell r="D1866">
            <v>9.4814000000000007</v>
          </cell>
        </row>
        <row r="1867">
          <cell r="A1867" t="str">
            <v>001.26.01820</v>
          </cell>
          <cell r="B1867" t="str">
            <v>Fornecimento e Instalação de Tee Redução De Ferro Galvanizado 1 1/4x3/4 Pol</v>
          </cell>
          <cell r="C1867" t="str">
            <v>UN</v>
          </cell>
          <cell r="D1867">
            <v>9.4814000000000007</v>
          </cell>
        </row>
        <row r="1868">
          <cell r="A1868" t="str">
            <v>001.26.01840</v>
          </cell>
          <cell r="B1868" t="str">
            <v>Fornecimento e Instalação de Tee Redução De Ferro Galvanizado 1 1/4x1/2 Pol</v>
          </cell>
          <cell r="C1868" t="str">
            <v>UN</v>
          </cell>
          <cell r="D1868">
            <v>8.5814000000000004</v>
          </cell>
        </row>
        <row r="1869">
          <cell r="A1869" t="str">
            <v>001.26.01860</v>
          </cell>
          <cell r="B1869" t="str">
            <v>Fornecimento e Instalação de Tee Redução De Ferro Galvanizado 1x3/4 Pol</v>
          </cell>
          <cell r="C1869" t="str">
            <v>UN</v>
          </cell>
          <cell r="D1869">
            <v>5.8525999999999998</v>
          </cell>
        </row>
        <row r="1870">
          <cell r="A1870" t="str">
            <v>001.26.01880</v>
          </cell>
          <cell r="B1870" t="str">
            <v>Fornecimento e Instalação de Tee Redução De Ferro Galvanizado 1x1/2 Pol</v>
          </cell>
          <cell r="C1870" t="str">
            <v>UN</v>
          </cell>
          <cell r="D1870">
            <v>8.6026000000000007</v>
          </cell>
        </row>
        <row r="1871">
          <cell r="A1871" t="str">
            <v>001.26.01900</v>
          </cell>
          <cell r="B1871" t="str">
            <v>Fornecimento e Instalação de Tee Redução De Ferro Galvanizado 3/4x1/2 Pol</v>
          </cell>
          <cell r="C1871" t="str">
            <v>UN</v>
          </cell>
          <cell r="D1871">
            <v>4.4526000000000003</v>
          </cell>
        </row>
        <row r="1872">
          <cell r="A1872" t="str">
            <v>001.26.01920</v>
          </cell>
          <cell r="B1872" t="str">
            <v>Fornecimento e Instalação de Luva Simples De Ferro Galvanizado 4 Pol</v>
          </cell>
          <cell r="C1872" t="str">
            <v>UN</v>
          </cell>
          <cell r="D1872">
            <v>33.700099999999999</v>
          </cell>
        </row>
        <row r="1873">
          <cell r="A1873" t="str">
            <v>001.26.01940</v>
          </cell>
          <cell r="B1873" t="str">
            <v>Fornecimento e Instalação de Luva Simples De Ferro Galvanizado 3 Pol</v>
          </cell>
          <cell r="C1873" t="str">
            <v>UN</v>
          </cell>
          <cell r="D1873">
            <v>26.1814</v>
          </cell>
        </row>
        <row r="1874">
          <cell r="A1874" t="str">
            <v>001.26.01960</v>
          </cell>
          <cell r="B1874" t="str">
            <v>Fornecimento e Instalação de Luva Simples De Ferro Galvanizado 2.5 Pol</v>
          </cell>
          <cell r="C1874" t="str">
            <v>UN</v>
          </cell>
          <cell r="D1874">
            <v>18.3126</v>
          </cell>
        </row>
        <row r="1875">
          <cell r="A1875" t="str">
            <v>001.26.01980</v>
          </cell>
          <cell r="B1875" t="str">
            <v>Fornecimento e Instalação de Luva Simples De Ferro Galvanizado 2 Pol</v>
          </cell>
          <cell r="C1875" t="str">
            <v>UN</v>
          </cell>
          <cell r="D1875">
            <v>10.443899999999999</v>
          </cell>
        </row>
        <row r="1876">
          <cell r="A1876" t="str">
            <v>001.26.02000</v>
          </cell>
          <cell r="B1876" t="str">
            <v>Fornecimento e Instalação de Luva Simples De Ferro Galvanizado 1.5 Pol</v>
          </cell>
          <cell r="C1876" t="str">
            <v>UN</v>
          </cell>
          <cell r="D1876">
            <v>7.8438999999999997</v>
          </cell>
        </row>
        <row r="1877">
          <cell r="A1877" t="str">
            <v>001.26.02020</v>
          </cell>
          <cell r="B1877" t="str">
            <v>Fornecimento e Instalação de Luva Simples De Ferro Galvanizado 1 1/4/Pol</v>
          </cell>
          <cell r="C1877" t="str">
            <v>UN</v>
          </cell>
          <cell r="D1877">
            <v>6.2938999999999998</v>
          </cell>
        </row>
        <row r="1878">
          <cell r="A1878" t="str">
            <v>001.26.02040</v>
          </cell>
          <cell r="B1878" t="str">
            <v>Fornecimento e Instalação de Luva Simples De Ferro Galvanizado 1 Pol</v>
          </cell>
          <cell r="C1878" t="str">
            <v>UN</v>
          </cell>
          <cell r="D1878">
            <v>5.0251000000000001</v>
          </cell>
        </row>
        <row r="1879">
          <cell r="A1879" t="str">
            <v>001.26.02060</v>
          </cell>
          <cell r="B1879" t="str">
            <v>Fornecimento e Instalação de Luva Simples De Ferro Galvanizado 3/4 Pol</v>
          </cell>
          <cell r="C1879" t="str">
            <v>UN</v>
          </cell>
          <cell r="D1879">
            <v>3.8250999999999999</v>
          </cell>
        </row>
        <row r="1880">
          <cell r="A1880" t="str">
            <v>001.26.02080</v>
          </cell>
          <cell r="B1880" t="str">
            <v>Fornecimento e Instalação de Luva Simples De Ferro Galvanizado 1/2 Pol</v>
          </cell>
          <cell r="C1880" t="str">
            <v>UN</v>
          </cell>
          <cell r="D1880">
            <v>3.1251000000000002</v>
          </cell>
        </row>
        <row r="1881">
          <cell r="A1881" t="str">
            <v>001.26.02100</v>
          </cell>
          <cell r="B1881" t="str">
            <v>Fornecimento e Instalação de União Assento Plano De Ferro Galvanizado 4 Pol</v>
          </cell>
          <cell r="C1881" t="str">
            <v>UN</v>
          </cell>
          <cell r="D1881">
            <v>56.250100000000003</v>
          </cell>
        </row>
        <row r="1882">
          <cell r="A1882" t="str">
            <v>001.26.02120</v>
          </cell>
          <cell r="B1882" t="str">
            <v>Fornecimento e Instalação de União Assento Plano De Ferro Galvanizado 3 Pol</v>
          </cell>
          <cell r="C1882" t="str">
            <v>UN</v>
          </cell>
          <cell r="D1882">
            <v>45.781399999999998</v>
          </cell>
        </row>
        <row r="1883">
          <cell r="A1883" t="str">
            <v>001.26.02140</v>
          </cell>
          <cell r="B1883" t="str">
            <v>Fornecimento e Instalação de União Assento Plano De Ferro Galvanizado 2.5 Pol</v>
          </cell>
          <cell r="C1883" t="str">
            <v>UN</v>
          </cell>
          <cell r="D1883">
            <v>37.231400000000001</v>
          </cell>
        </row>
        <row r="1884">
          <cell r="A1884" t="str">
            <v>001.26.02160</v>
          </cell>
          <cell r="B1884" t="str">
            <v>Fornecimento e Instalação de União Assento Plano De Ferro Galvanizado 2 Pol</v>
          </cell>
          <cell r="C1884" t="str">
            <v>UN</v>
          </cell>
          <cell r="D1884">
            <v>26.3126</v>
          </cell>
        </row>
        <row r="1885">
          <cell r="A1885" t="str">
            <v>001.26.02180</v>
          </cell>
          <cell r="B1885" t="str">
            <v>Fornecimento e Instalação de União Assento Plano De Ferro Galvanizado 1.5 Pol</v>
          </cell>
          <cell r="C1885" t="str">
            <v>UN</v>
          </cell>
          <cell r="D1885">
            <v>18.712599999999998</v>
          </cell>
        </row>
        <row r="1886">
          <cell r="A1886" t="str">
            <v>001.26.02200</v>
          </cell>
          <cell r="B1886" t="str">
            <v>Fornecimento e Instalação de União Assento Plano De Ferro Galvanizado 1 1/4 Pol</v>
          </cell>
          <cell r="C1886" t="str">
            <v>UN</v>
          </cell>
          <cell r="D1886">
            <v>15.7126</v>
          </cell>
        </row>
        <row r="1887">
          <cell r="A1887" t="str">
            <v>001.26.02220</v>
          </cell>
          <cell r="B1887" t="str">
            <v>Fornecimento e Instalação de União Assento Plano De Ferro Galvanizado 1 Pol</v>
          </cell>
          <cell r="C1887" t="str">
            <v>UN</v>
          </cell>
          <cell r="D1887">
            <v>10.8439</v>
          </cell>
        </row>
        <row r="1888">
          <cell r="A1888" t="str">
            <v>001.26.02240</v>
          </cell>
          <cell r="B1888" t="str">
            <v>Fornecimento e Instalação de União Assento Plano De Ferro Galvanizado 3/4 Pol</v>
          </cell>
          <cell r="C1888" t="str">
            <v>UN</v>
          </cell>
          <cell r="D1888">
            <v>10.2439</v>
          </cell>
        </row>
        <row r="1889">
          <cell r="A1889" t="str">
            <v>001.26.02260</v>
          </cell>
          <cell r="B1889" t="str">
            <v>Fornecimento e Instalação de União Assento Plano De Ferro Galvanizado 1/2 Pol</v>
          </cell>
          <cell r="C1889" t="str">
            <v>UN</v>
          </cell>
          <cell r="D1889">
            <v>7.8438999999999997</v>
          </cell>
        </row>
        <row r="1890">
          <cell r="A1890" t="str">
            <v>001.26.02280</v>
          </cell>
          <cell r="B1890" t="str">
            <v>Fornecimento e Instalação de Flanges C/Sextavados De Ferro Galvanizado 4 Pol</v>
          </cell>
          <cell r="C1890" t="str">
            <v>UN</v>
          </cell>
          <cell r="D1890">
            <v>44.067399999999999</v>
          </cell>
        </row>
        <row r="1891">
          <cell r="A1891" t="str">
            <v>001.26.02300</v>
          </cell>
          <cell r="B1891" t="str">
            <v>Fornecimento e Instalação de Flanges C/Sextavados De Ferro Galvanizado 3 Pol</v>
          </cell>
          <cell r="C1891" t="str">
            <v>UN</v>
          </cell>
          <cell r="D1891">
            <v>34.680100000000003</v>
          </cell>
        </row>
        <row r="1892">
          <cell r="A1892" t="str">
            <v>001.26.02320</v>
          </cell>
          <cell r="B1892" t="str">
            <v>Fornecimento e Instalação de Flanges C/Sextavados De Ferro Galvanizado  2.5 Pol</v>
          </cell>
          <cell r="C1892" t="str">
            <v>UN</v>
          </cell>
          <cell r="D1892">
            <v>23.7514</v>
          </cell>
        </row>
        <row r="1893">
          <cell r="A1893" t="str">
            <v>001.26.02340</v>
          </cell>
          <cell r="B1893" t="str">
            <v>Fornecimento e Instalação de Flanges C/Sextavados De Ferro Galvanizado 2 Pol</v>
          </cell>
          <cell r="C1893" t="str">
            <v>UN</v>
          </cell>
          <cell r="D1893">
            <v>17.262599999999999</v>
          </cell>
        </row>
        <row r="1894">
          <cell r="A1894" t="str">
            <v>001.26.02360</v>
          </cell>
          <cell r="B1894" t="str">
            <v>Fornecimento e Instalação de Flanges C/Sextavados De Ferro Galvanizado 1.5 Pol</v>
          </cell>
          <cell r="C1894" t="str">
            <v>UN</v>
          </cell>
          <cell r="D1894">
            <v>7.2938999999999998</v>
          </cell>
        </row>
        <row r="1895">
          <cell r="A1895" t="str">
            <v>001.26.02380</v>
          </cell>
          <cell r="B1895" t="str">
            <v>Fornecimento e Instalação de Flanges C/Sextavados De Ferro Galvanizado 1 1/4 Pol</v>
          </cell>
          <cell r="C1895" t="str">
            <v>UN</v>
          </cell>
          <cell r="D1895">
            <v>6.5438999999999998</v>
          </cell>
        </row>
        <row r="1896">
          <cell r="A1896" t="str">
            <v>001.26.02400</v>
          </cell>
          <cell r="B1896" t="str">
            <v>Fornecimento e Instalação de Flanges C/Sextavados De  Ferro Galvanizado 1 Pol</v>
          </cell>
          <cell r="C1896" t="str">
            <v>UN</v>
          </cell>
          <cell r="D1896">
            <v>5.6750999999999996</v>
          </cell>
        </row>
        <row r="1897">
          <cell r="A1897" t="str">
            <v>001.26.02420</v>
          </cell>
          <cell r="B1897" t="str">
            <v>Fornecimento e Instalação de Flanges C/Sextavados De Ferro Galvanizado  3/4 Pol</v>
          </cell>
          <cell r="C1897" t="str">
            <v>UN</v>
          </cell>
          <cell r="D1897">
            <v>7.0050999999999997</v>
          </cell>
        </row>
        <row r="1898">
          <cell r="A1898" t="str">
            <v>001.26.02440</v>
          </cell>
          <cell r="B1898" t="str">
            <v>Fornecimento e Instalação de Flanges C/Sextavados De Ferro Galvanizado 1/2 Pol</v>
          </cell>
          <cell r="C1898" t="str">
            <v>UN</v>
          </cell>
          <cell r="D1898">
            <v>6.0450999999999997</v>
          </cell>
        </row>
        <row r="1899">
          <cell r="A1899" t="str">
            <v>001.26.02460</v>
          </cell>
          <cell r="B1899" t="str">
            <v>Fornecimento e Instalação de Niples Duplos De Ferro Galvanizado 4 Pol</v>
          </cell>
          <cell r="C1899" t="str">
            <v>UN</v>
          </cell>
          <cell r="D1899">
            <v>35.250100000000003</v>
          </cell>
        </row>
        <row r="1900">
          <cell r="A1900" t="str">
            <v>001.26.02480</v>
          </cell>
          <cell r="B1900" t="str">
            <v>Fornecimento e Instalação de Niples Duplos De Ferro Galvanizado 3 Pol</v>
          </cell>
          <cell r="C1900" t="str">
            <v>UN</v>
          </cell>
          <cell r="D1900">
            <v>19.581399999999999</v>
          </cell>
        </row>
        <row r="1901">
          <cell r="A1901" t="str">
            <v>001.26.02500</v>
          </cell>
          <cell r="B1901" t="str">
            <v>Fornecimento e Instalação de Niples Duplos De Ferro Galvanizado 2.5 Pol</v>
          </cell>
          <cell r="C1901" t="str">
            <v>UN</v>
          </cell>
          <cell r="D1901">
            <v>13.762600000000001</v>
          </cell>
        </row>
        <row r="1902">
          <cell r="A1902" t="str">
            <v>001.26.02520</v>
          </cell>
          <cell r="B1902" t="str">
            <v>Fornecimento e Instalação de Niples Duplos De Ferro Galvanizado 2 Pol</v>
          </cell>
          <cell r="C1902" t="str">
            <v>UN</v>
          </cell>
          <cell r="D1902">
            <v>10.943899999999999</v>
          </cell>
        </row>
        <row r="1903">
          <cell r="A1903" t="str">
            <v>001.26.02540</v>
          </cell>
          <cell r="B1903" t="str">
            <v>Fornecimento e Instalação de Niples Duplos De Ferro Galvanizado 1.5 Pol</v>
          </cell>
          <cell r="C1903" t="str">
            <v>UN</v>
          </cell>
          <cell r="D1903">
            <v>6.2938999999999998</v>
          </cell>
        </row>
        <row r="1904">
          <cell r="A1904" t="str">
            <v>001.26.02560</v>
          </cell>
          <cell r="B1904" t="str">
            <v>Fornecimento e Instalação de Niples Duplos De Ferro Galvanizado 1 1/4 Pol</v>
          </cell>
          <cell r="C1904" t="str">
            <v>UN</v>
          </cell>
          <cell r="D1904">
            <v>5.8438999999999997</v>
          </cell>
        </row>
        <row r="1905">
          <cell r="A1905" t="str">
            <v>001.26.02580</v>
          </cell>
          <cell r="B1905" t="str">
            <v>Fornecimento e Instalação de Niples Duplos De Ferro Galvanizado 1 Pol</v>
          </cell>
          <cell r="C1905" t="str">
            <v>UN</v>
          </cell>
          <cell r="D1905">
            <v>4.4751000000000003</v>
          </cell>
        </row>
        <row r="1906">
          <cell r="A1906" t="str">
            <v>001.26.02600</v>
          </cell>
          <cell r="B1906" t="str">
            <v>Fornecimento e Instalação de Niples Duplos De Ferro Galvanizado 3/4 Pol</v>
          </cell>
          <cell r="C1906" t="str">
            <v>UN</v>
          </cell>
          <cell r="D1906">
            <v>3.4251</v>
          </cell>
        </row>
        <row r="1907">
          <cell r="A1907" t="str">
            <v>001.26.02620</v>
          </cell>
          <cell r="B1907" t="str">
            <v>Fornecimento e Instalação de Niples Duplos De Ferro Galvanizado 1/2 Pol</v>
          </cell>
          <cell r="C1907" t="str">
            <v>UN</v>
          </cell>
          <cell r="D1907">
            <v>2.9750999999999999</v>
          </cell>
        </row>
        <row r="1908">
          <cell r="A1908" t="str">
            <v>001.26.02640</v>
          </cell>
          <cell r="B1908" t="str">
            <v>Fornecimento e Instalação de Tampão Ou Cap De Ferro Galvanizado 4 Pol</v>
          </cell>
          <cell r="C1908" t="str">
            <v>UN</v>
          </cell>
          <cell r="D1908">
            <v>23.1814</v>
          </cell>
        </row>
        <row r="1909">
          <cell r="A1909" t="str">
            <v>001.26.02660</v>
          </cell>
          <cell r="B1909" t="str">
            <v>Fornecimento e Instalação de Tampão Ou Cap De Ferro Galvanizado 3 Pol</v>
          </cell>
          <cell r="C1909" t="str">
            <v>UN</v>
          </cell>
          <cell r="D1909">
            <v>16.512599999999999</v>
          </cell>
        </row>
        <row r="1910">
          <cell r="A1910" t="str">
            <v>001.26.02680</v>
          </cell>
          <cell r="B1910" t="str">
            <v>Fornecimento e Instalação de Tampão Ou Cap De Ferro Galvanizado 2.5 Pol</v>
          </cell>
          <cell r="C1910" t="str">
            <v>UN</v>
          </cell>
          <cell r="D1910">
            <v>9.4438999999999993</v>
          </cell>
        </row>
        <row r="1911">
          <cell r="A1911" t="str">
            <v>001.26.02700</v>
          </cell>
          <cell r="B1911" t="str">
            <v>Fornecimento e Instalação de Tampão Ou Cap De Ferro Galvanizado 2 Pol</v>
          </cell>
          <cell r="C1911" t="str">
            <v>UN</v>
          </cell>
          <cell r="D1911">
            <v>7.0251000000000001</v>
          </cell>
        </row>
        <row r="1912">
          <cell r="A1912" t="str">
            <v>001.26.02720</v>
          </cell>
          <cell r="B1912" t="str">
            <v>Fornecimento e Instalação de Tampão Ou Cap De Ferro Galvanizado 1.5 Pol</v>
          </cell>
          <cell r="C1912" t="str">
            <v>UN</v>
          </cell>
          <cell r="D1912">
            <v>5.4751000000000003</v>
          </cell>
        </row>
        <row r="1913">
          <cell r="A1913" t="str">
            <v>001.26.02740</v>
          </cell>
          <cell r="B1913" t="str">
            <v>Fornecimento e Instalação de Tampão Ou Cap De Ferro Galvanizado 1 1/4 Pol</v>
          </cell>
          <cell r="C1913" t="str">
            <v>UN</v>
          </cell>
          <cell r="D1913">
            <v>5.5251000000000001</v>
          </cell>
        </row>
        <row r="1914">
          <cell r="A1914" t="str">
            <v>001.26.02760</v>
          </cell>
          <cell r="B1914" t="str">
            <v>Fornecimento e Instalação de Tampão Ou Cap De Ferro Galvanizado 1 Pol</v>
          </cell>
          <cell r="C1914" t="str">
            <v>UN</v>
          </cell>
          <cell r="D1914">
            <v>3.6063000000000001</v>
          </cell>
        </row>
        <row r="1915">
          <cell r="A1915" t="str">
            <v>001.26.02780</v>
          </cell>
          <cell r="B1915" t="str">
            <v>Fornecimento e Instalação de Tampão Ou Cap De Ferro Galvanizado 3/4 Pol</v>
          </cell>
          <cell r="C1915" t="str">
            <v>UN</v>
          </cell>
          <cell r="D1915">
            <v>2.7363</v>
          </cell>
        </row>
        <row r="1916">
          <cell r="A1916" t="str">
            <v>001.26.02800</v>
          </cell>
          <cell r="B1916" t="str">
            <v>Fornecimento e Instalação de Tampão Ou Cap De Ferro Galvanizado 1/2 Pol</v>
          </cell>
          <cell r="C1916" t="str">
            <v>UN</v>
          </cell>
          <cell r="D1916">
            <v>2.5063</v>
          </cell>
        </row>
        <row r="1917">
          <cell r="A1917" t="str">
            <v>001.27</v>
          </cell>
          <cell r="B1917" t="str">
            <v>INSTALAÇÕES HIDRÁULICAS - VÁLVULAS E REGISTROS</v>
          </cell>
          <cell r="D1917">
            <v>3047.9119999999998</v>
          </cell>
        </row>
        <row r="1918">
          <cell r="A1918" t="str">
            <v>001.27.00020</v>
          </cell>
          <cell r="B1918" t="str">
            <v>Registro de gaveta em acabamento bruto (amarelo) s/ canopla n.1502 4 pol</v>
          </cell>
          <cell r="C1918" t="str">
            <v>UN</v>
          </cell>
          <cell r="D1918">
            <v>266.3886</v>
          </cell>
        </row>
        <row r="1919">
          <cell r="A1919" t="str">
            <v>001.27.00040</v>
          </cell>
          <cell r="B1919" t="str">
            <v>Registro de gaveta em acabamento bruto (amarelo) s/ canopla n.1502 3 pol</v>
          </cell>
          <cell r="C1919" t="str">
            <v>UN</v>
          </cell>
          <cell r="D1919">
            <v>160.45590000000001</v>
          </cell>
        </row>
        <row r="1920">
          <cell r="A1920" t="str">
            <v>001.27.00060</v>
          </cell>
          <cell r="B1920" t="str">
            <v>Registro de gaveta em acabamento bruto (amarelo) s/ canopla n.1502 2 1/2 pol</v>
          </cell>
          <cell r="C1920" t="str">
            <v>UN</v>
          </cell>
          <cell r="D1920">
            <v>144.72550000000001</v>
          </cell>
        </row>
        <row r="1921">
          <cell r="A1921" t="str">
            <v>001.27.00080</v>
          </cell>
          <cell r="B1921" t="str">
            <v>Registro de gaveta em acabamento bruto (amarelo) s/ canopla n.1502 2 pol</v>
          </cell>
          <cell r="C1921" t="str">
            <v>UN</v>
          </cell>
          <cell r="D1921">
            <v>50.418700000000001</v>
          </cell>
        </row>
        <row r="1922">
          <cell r="A1922" t="str">
            <v>001.27.00100</v>
          </cell>
          <cell r="B1922" t="str">
            <v>Registro de gaveta em acabamento bruto (amarelo) s/ canopla n.1502 1 1/2 pol</v>
          </cell>
          <cell r="C1922" t="str">
            <v>UN</v>
          </cell>
          <cell r="D1922">
            <v>33.988300000000002</v>
          </cell>
        </row>
        <row r="1923">
          <cell r="A1923" t="str">
            <v>001.27.00120</v>
          </cell>
          <cell r="B1923" t="str">
            <v>Registro de gaveta em acabamento bruto (amarelo) s/ canopla n.1502 1 1/4 pol</v>
          </cell>
          <cell r="C1923" t="str">
            <v>UN</v>
          </cell>
          <cell r="D1923">
            <v>29.117899999999999</v>
          </cell>
        </row>
        <row r="1924">
          <cell r="A1924" t="str">
            <v>001.27.00140</v>
          </cell>
          <cell r="B1924" t="str">
            <v>Registro de gaveta em acabamento bruto (amarelo) s/ canopla n.1502 1 pol</v>
          </cell>
          <cell r="C1924" t="str">
            <v>UN</v>
          </cell>
          <cell r="D1924">
            <v>21.979900000000001</v>
          </cell>
        </row>
        <row r="1925">
          <cell r="A1925" t="str">
            <v>001.27.00160</v>
          </cell>
          <cell r="B1925" t="str">
            <v>Registro de gaveta em acabamento bruto (amarelo) s/ canopla n.1502 3/4 pol</v>
          </cell>
          <cell r="C1925" t="str">
            <v>UN</v>
          </cell>
          <cell r="D1925">
            <v>16.5091</v>
          </cell>
        </row>
        <row r="1926">
          <cell r="A1926" t="str">
            <v>001.27.00180</v>
          </cell>
          <cell r="B1926" t="str">
            <v>Registro de gaveta em acabamento bruto (amarelo) s/ canopla n.1502 1/2 pol</v>
          </cell>
          <cell r="C1926" t="str">
            <v>UN</v>
          </cell>
          <cell r="D1926">
            <v>30.7287</v>
          </cell>
        </row>
        <row r="1927">
          <cell r="A1927" t="str">
            <v>001.27.00200</v>
          </cell>
          <cell r="B1927" t="str">
            <v>Registro de gaveta cromado linha gemini embutir c/ canopla mod 44 n. 1509 deca 1 1/4 pol</v>
          </cell>
          <cell r="C1927" t="str">
            <v>UN</v>
          </cell>
          <cell r="D1927">
            <v>57.767899999999997</v>
          </cell>
        </row>
        <row r="1928">
          <cell r="A1928" t="str">
            <v>001.27.00220</v>
          </cell>
          <cell r="B1928" t="str">
            <v>Registro de gaveta cromado linha gemini embutir c/ canopla mod 44 n. 1509 deca 1  pol</v>
          </cell>
          <cell r="C1928" t="str">
            <v>UN</v>
          </cell>
          <cell r="D1928">
            <v>47.5899</v>
          </cell>
        </row>
        <row r="1929">
          <cell r="A1929" t="str">
            <v>001.27.00240</v>
          </cell>
          <cell r="B1929" t="str">
            <v>Registro de gaveta cromado linha gemini embutir c/ canopla mod 44 n. 1509 deca 3/4 pol</v>
          </cell>
          <cell r="C1929" t="str">
            <v>UN</v>
          </cell>
          <cell r="D1929">
            <v>41.979100000000003</v>
          </cell>
        </row>
        <row r="1930">
          <cell r="A1930" t="str">
            <v>001.27.00260</v>
          </cell>
          <cell r="B1930" t="str">
            <v>Registro de gaveta cromado linha gemini embutir c/ canopla mod 44 n. 1509 deca  1/2 pol</v>
          </cell>
          <cell r="C1930" t="str">
            <v>UN</v>
          </cell>
          <cell r="D1930">
            <v>38.428699999999999</v>
          </cell>
        </row>
        <row r="1931">
          <cell r="A1931" t="str">
            <v>001.27.00280</v>
          </cell>
          <cell r="B1931" t="str">
            <v>Registro de gaveta cromado linha prata de embutir c/ canopla modelo 50 n 1509 deca 2 pol</v>
          </cell>
          <cell r="C1931" t="str">
            <v>UN</v>
          </cell>
          <cell r="D1931">
            <v>94.628699999999995</v>
          </cell>
        </row>
        <row r="1932">
          <cell r="A1932" t="str">
            <v>001.27.00300</v>
          </cell>
          <cell r="B1932" t="str">
            <v>Registro de gaveta cromado linha prata de embutir c/ canopla modelo 50 n 1509 deca 1 1/2 pol</v>
          </cell>
          <cell r="C1932" t="str">
            <v>UN</v>
          </cell>
          <cell r="D1932">
            <v>94.5959</v>
          </cell>
        </row>
        <row r="1933">
          <cell r="A1933" t="str">
            <v>001.27.00320</v>
          </cell>
          <cell r="B1933" t="str">
            <v>Registro de gaveta cromado linha prata de embutir c/ canopla modelo 50 n 1509 deca 1 1/4 pol</v>
          </cell>
          <cell r="C1933" t="str">
            <v>UN</v>
          </cell>
          <cell r="D1933">
            <v>45.107900000000001</v>
          </cell>
        </row>
        <row r="1934">
          <cell r="A1934" t="str">
            <v>001.27.00340</v>
          </cell>
          <cell r="B1934" t="str">
            <v>Registro de gaveta cromado linha prata de embutir c/ canopla modelo 50 n 1509 deca 1 pol</v>
          </cell>
          <cell r="C1934" t="str">
            <v>UN</v>
          </cell>
          <cell r="D1934">
            <v>31.379899999999999</v>
          </cell>
        </row>
        <row r="1935">
          <cell r="A1935" t="str">
            <v>001.27.00360</v>
          </cell>
          <cell r="B1935" t="str">
            <v>Registro de gaveta cromado linha prata de embutir c/ canopla modelo 50 n 1509 deca 3/4 pol</v>
          </cell>
          <cell r="C1935" t="str">
            <v>UN</v>
          </cell>
          <cell r="D1935">
            <v>52.4191</v>
          </cell>
        </row>
        <row r="1936">
          <cell r="A1936" t="str">
            <v>001.27.00380</v>
          </cell>
          <cell r="B1936" t="str">
            <v>Registro de gaveta cromado linha prata de embutir c/ canopla modelo 50 n 1509 deca 1/2 pol</v>
          </cell>
          <cell r="C1936" t="str">
            <v>UN</v>
          </cell>
          <cell r="D1936">
            <v>26.7987</v>
          </cell>
        </row>
        <row r="1937">
          <cell r="A1937" t="str">
            <v>001.27.00400</v>
          </cell>
          <cell r="B1937" t="str">
            <v>Registro de gaveta  cromado - c 39 - deca c/ canopla 1 1/2 pol</v>
          </cell>
          <cell r="C1937" t="str">
            <v>UN</v>
          </cell>
          <cell r="D1937">
            <v>57.418300000000002</v>
          </cell>
        </row>
        <row r="1938">
          <cell r="A1938" t="str">
            <v>001.27.00420</v>
          </cell>
          <cell r="B1938" t="str">
            <v>Registro de gaveta  cromado - c 39 - deca c/ canopla 1 pol</v>
          </cell>
          <cell r="C1938" t="str">
            <v>UN</v>
          </cell>
          <cell r="D1938">
            <v>34.5199</v>
          </cell>
        </row>
        <row r="1939">
          <cell r="A1939" t="str">
            <v>001.27.00440</v>
          </cell>
          <cell r="B1939" t="str">
            <v>Registro de gaveta  cromado - c 39 - deca c/ canopla 3/4 pol</v>
          </cell>
          <cell r="C1939" t="str">
            <v>UN</v>
          </cell>
          <cell r="D1939">
            <v>29.769100000000002</v>
          </cell>
        </row>
        <row r="1940">
          <cell r="A1940" t="str">
            <v>001.27.00460</v>
          </cell>
          <cell r="B1940" t="str">
            <v>Registro de gaveta c/ acabamento bruto (amarelo) sem canopla abnt - docol -3 pol</v>
          </cell>
          <cell r="C1940" t="str">
            <v>UN</v>
          </cell>
          <cell r="D1940">
            <v>102.6159</v>
          </cell>
        </row>
        <row r="1941">
          <cell r="A1941" t="str">
            <v>001.27.00480</v>
          </cell>
          <cell r="B1941" t="str">
            <v>Registro de gaveta c/ acabamento bruto (amarelo) sem canopla abnt - docol -2pol</v>
          </cell>
          <cell r="C1941" t="str">
            <v>UN</v>
          </cell>
          <cell r="D1941">
            <v>34.2087</v>
          </cell>
        </row>
        <row r="1942">
          <cell r="A1942" t="str">
            <v>001.27.00500</v>
          </cell>
          <cell r="B1942" t="str">
            <v>Registro de gaveta c/ acabamento bruto (amarelo) sem canopla abnt - docol -1 pol</v>
          </cell>
          <cell r="C1942" t="str">
            <v>UN</v>
          </cell>
          <cell r="D1942">
            <v>14.2599</v>
          </cell>
        </row>
        <row r="1943">
          <cell r="A1943" t="str">
            <v>001.27.00520</v>
          </cell>
          <cell r="B1943" t="str">
            <v>Registro de gaveta c/ acabamento bruto (amarelo) sem canopla abnt - docol -3/4 pol</v>
          </cell>
          <cell r="C1943" t="str">
            <v>UN</v>
          </cell>
          <cell r="D1943">
            <v>11.649100000000001</v>
          </cell>
        </row>
        <row r="1944">
          <cell r="A1944" t="str">
            <v>001.27.00540</v>
          </cell>
          <cell r="B1944" t="str">
            <v>Acabamento cromado - linha prata de embutir c/ canopla mod itapema - docol -2 pol</v>
          </cell>
          <cell r="C1944" t="str">
            <v>UN</v>
          </cell>
          <cell r="D1944">
            <v>36.328699999999998</v>
          </cell>
        </row>
        <row r="1945">
          <cell r="A1945" t="str">
            <v>001.27.00560</v>
          </cell>
          <cell r="B1945" t="str">
            <v>Acabamento cromado - linha prata de embutir c/ canopla mod itapema - docol -1 1/2 pol</v>
          </cell>
          <cell r="C1945" t="str">
            <v>UN</v>
          </cell>
          <cell r="D1945">
            <v>37.668700000000001</v>
          </cell>
        </row>
        <row r="1946">
          <cell r="A1946" t="str">
            <v>001.27.00580</v>
          </cell>
          <cell r="B1946" t="str">
            <v>Acabamento cromado - linha prata de embutir c/ canopla mod itapema - docol -1  pol</v>
          </cell>
          <cell r="C1946" t="str">
            <v>UN</v>
          </cell>
          <cell r="D1946">
            <v>28.1599</v>
          </cell>
        </row>
        <row r="1947">
          <cell r="A1947" t="str">
            <v>001.27.00600</v>
          </cell>
          <cell r="B1947" t="str">
            <v>Acabamento cromado - linha prata de embutir c/ canopla mod itapema - docol -3/4  pol</v>
          </cell>
          <cell r="C1947" t="str">
            <v>UN</v>
          </cell>
          <cell r="D1947">
            <v>25.679099999999998</v>
          </cell>
        </row>
        <row r="1948">
          <cell r="A1948" t="str">
            <v>001.27.00620</v>
          </cell>
          <cell r="B1948" t="str">
            <v>Acabamento bruto linha popular 3/4 pol</v>
          </cell>
          <cell r="C1948" t="str">
            <v>UN</v>
          </cell>
          <cell r="D1948">
            <v>15.069100000000001</v>
          </cell>
        </row>
        <row r="1949">
          <cell r="A1949" t="str">
            <v>001.27.00640</v>
          </cell>
          <cell r="B1949" t="str">
            <v>Acabamento bruto linha popular 1/2 pol</v>
          </cell>
          <cell r="C1949" t="str">
            <v>UN</v>
          </cell>
          <cell r="D1949">
            <v>13.469099999999999</v>
          </cell>
        </row>
        <row r="1950">
          <cell r="A1950" t="str">
            <v>001.27.00660</v>
          </cell>
          <cell r="B1950" t="str">
            <v>Registro de gaveta cromado linha italiana de embutir c/ canopla mod. 45 n.1509 1 1/2 pol</v>
          </cell>
          <cell r="C1950" t="str">
            <v>UN</v>
          </cell>
          <cell r="D1950">
            <v>87.9983</v>
          </cell>
        </row>
        <row r="1951">
          <cell r="A1951" t="str">
            <v>001.27.00680</v>
          </cell>
          <cell r="B1951" t="str">
            <v>Registro de gaveta cromado linha italiana de embutir c/ canopla mod. 45 n.1509 1 1/4 pol</v>
          </cell>
          <cell r="C1951" t="str">
            <v>UN</v>
          </cell>
          <cell r="D1951">
            <v>86.707899999999995</v>
          </cell>
        </row>
        <row r="1952">
          <cell r="A1952" t="str">
            <v>001.27.00700</v>
          </cell>
          <cell r="B1952" t="str">
            <v>Registro de gaveta cromado linha italiana de embutir c/ canopla mod. 45 n.1509 1 pol</v>
          </cell>
          <cell r="C1952" t="str">
            <v>UN</v>
          </cell>
          <cell r="D1952">
            <v>60.989899999999999</v>
          </cell>
        </row>
        <row r="1953">
          <cell r="A1953" t="str">
            <v>001.27.00720</v>
          </cell>
          <cell r="B1953" t="str">
            <v>Registro de gaveta cromado linha italiana de embutir c/ canopla mod. 45 n.1509 3/4 pol</v>
          </cell>
          <cell r="C1953" t="str">
            <v>UN</v>
          </cell>
          <cell r="D1953">
            <v>52.459099999999999</v>
          </cell>
        </row>
        <row r="1954">
          <cell r="A1954" t="str">
            <v>001.27.00740</v>
          </cell>
          <cell r="B1954" t="str">
            <v>Registro de gaveta cromado linha italiana de embutir c/ canopla mod. 45 n.1509  1/2 pol</v>
          </cell>
          <cell r="C1954" t="str">
            <v>UN</v>
          </cell>
          <cell r="D1954">
            <v>48.658700000000003</v>
          </cell>
        </row>
        <row r="1955">
          <cell r="A1955" t="str">
            <v>001.27.00760</v>
          </cell>
          <cell r="B1955" t="str">
            <v>Registro de pressão cromado linha gemini de embutir c/ canopla mod 44 n 1416 3/4 pol</v>
          </cell>
          <cell r="C1955" t="str">
            <v>UN</v>
          </cell>
          <cell r="D1955">
            <v>38.6691</v>
          </cell>
        </row>
        <row r="1956">
          <cell r="A1956" t="str">
            <v>001.27.00780</v>
          </cell>
          <cell r="B1956" t="str">
            <v>Registro de pressão cromado linha gemini de embutir c/ canopla mod 44 n 1416 1/2 pol</v>
          </cell>
          <cell r="C1956" t="str">
            <v>UN</v>
          </cell>
          <cell r="D1956">
            <v>37.748699999999999</v>
          </cell>
        </row>
        <row r="1957">
          <cell r="A1957" t="str">
            <v>001.27.00800</v>
          </cell>
          <cell r="B1957" t="str">
            <v>Registro de pressão cromado linha italiana de embutir c/ canopla mod 45 n 1416 deca 3/4 pol</v>
          </cell>
          <cell r="C1957" t="str">
            <v>UN</v>
          </cell>
          <cell r="D1957">
            <v>53.869100000000003</v>
          </cell>
        </row>
        <row r="1958">
          <cell r="A1958" t="str">
            <v>001.27.00820</v>
          </cell>
          <cell r="B1958" t="str">
            <v>Registro de pressão cromado linha italiana de embutir c/ canopla mod 45 n 1416 deca 1/2 pol</v>
          </cell>
          <cell r="C1958" t="str">
            <v>UN</v>
          </cell>
          <cell r="D1958">
            <v>48.238700000000001</v>
          </cell>
        </row>
        <row r="1959">
          <cell r="A1959" t="str">
            <v>001.27.00840</v>
          </cell>
          <cell r="B1959" t="str">
            <v>Registro de pressão cromado linha prata embutir c/ canopla mod 50 n 1416 deca 3/4 pol</v>
          </cell>
          <cell r="C1959" t="str">
            <v>UN</v>
          </cell>
          <cell r="D1959">
            <v>34.769100000000002</v>
          </cell>
        </row>
        <row r="1960">
          <cell r="A1960" t="str">
            <v>001.27.00860</v>
          </cell>
          <cell r="B1960" t="str">
            <v>Registro de pressão cromado linha prata embutir c/ canopla mod 50 n 1416 deca 1/2 pol</v>
          </cell>
          <cell r="C1960" t="str">
            <v>UN</v>
          </cell>
          <cell r="D1960">
            <v>26.0687</v>
          </cell>
        </row>
        <row r="1961">
          <cell r="A1961" t="str">
            <v>001.27.00880</v>
          </cell>
          <cell r="B1961" t="str">
            <v>Registro de pressão cromado de embutir c/ canopla 1193 - c 39 deca 3/4 pol</v>
          </cell>
          <cell r="C1961" t="str">
            <v>UN</v>
          </cell>
          <cell r="D1961">
            <v>38.459099999999999</v>
          </cell>
        </row>
        <row r="1962">
          <cell r="A1962" t="str">
            <v>001.27.00900</v>
          </cell>
          <cell r="B1962" t="str">
            <v>Registro de pressão cromado de embutir c/ canopla 1193 - c 39 deca 1/2 pol</v>
          </cell>
          <cell r="C1962" t="str">
            <v>UN</v>
          </cell>
          <cell r="D1962">
            <v>38.459099999999999</v>
          </cell>
        </row>
        <row r="1963">
          <cell r="A1963" t="str">
            <v>001.27.00920</v>
          </cell>
          <cell r="B1963" t="str">
            <v>Registro de pressão acabamento cromado - linha prata de embutir c/ canopla modelo itapema  - docol - 3/4 pol</v>
          </cell>
          <cell r="C1963" t="str">
            <v>UN</v>
          </cell>
          <cell r="D1963">
            <v>27.659099999999999</v>
          </cell>
        </row>
        <row r="1964">
          <cell r="A1964" t="str">
            <v>001.27.00940</v>
          </cell>
          <cell r="B1964" t="str">
            <v>Registro de pressão acabamento cromado - linha prata de embutir c/ canopla modelo itapema  - docol - 1/2 pol</v>
          </cell>
          <cell r="C1964" t="str">
            <v>UN</v>
          </cell>
          <cell r="D1964">
            <v>27.635100000000001</v>
          </cell>
        </row>
        <row r="1965">
          <cell r="A1965" t="str">
            <v>001.27.00960</v>
          </cell>
          <cell r="B1965" t="str">
            <v>Registro de pressão acabamento simples linha popular 1/2 pol</v>
          </cell>
          <cell r="C1965" t="str">
            <v>UN</v>
          </cell>
          <cell r="D1965">
            <v>20.569099999999999</v>
          </cell>
        </row>
        <row r="1966">
          <cell r="A1966" t="str">
            <v>001.27.00980</v>
          </cell>
          <cell r="B1966" t="str">
            <v>Registro de pressão de 1/2"""""""""""""""""""""""""""""""" (chuveiro) (mic)</v>
          </cell>
          <cell r="C1966" t="str">
            <v>UN</v>
          </cell>
          <cell r="D1966">
            <v>38.459099999999999</v>
          </cell>
        </row>
        <row r="1967">
          <cell r="A1967" t="str">
            <v>001.27.01000</v>
          </cell>
          <cell r="B1967" t="str">
            <v>Válvula de descarga hydra c/ embolo de bronze n.2515 canopla lisa cromada deca 1 1/2 pol</v>
          </cell>
          <cell r="C1967" t="str">
            <v>UN</v>
          </cell>
          <cell r="D1967">
            <v>91.990899999999996</v>
          </cell>
        </row>
        <row r="1968">
          <cell r="A1968" t="str">
            <v>001.27.01020</v>
          </cell>
          <cell r="B1968" t="str">
            <v>Válvula de descarga hydra c/ embolo de bronze n.2515 canopla lisa cromada deca 1 1/4 pol</v>
          </cell>
          <cell r="C1968" t="str">
            <v>UN</v>
          </cell>
          <cell r="D1968">
            <v>94.930899999999994</v>
          </cell>
        </row>
        <row r="1969">
          <cell r="A1969" t="str">
            <v>001.27.01040</v>
          </cell>
          <cell r="B1969" t="str">
            <v>Válvula de descarga hydra master n.2530 cromada deca 1 1/2 pol</v>
          </cell>
          <cell r="C1969" t="str">
            <v>UN</v>
          </cell>
          <cell r="D1969">
            <v>71.971299999999999</v>
          </cell>
        </row>
        <row r="1970">
          <cell r="A1970" t="str">
            <v>001.27.01060</v>
          </cell>
          <cell r="B1970" t="str">
            <v>Válvula de descarga hydra master n.2530 cromada deca 1 1/4 pol</v>
          </cell>
          <cell r="C1970" t="str">
            <v>UN</v>
          </cell>
          <cell r="D1970">
            <v>71.940899999999999</v>
          </cell>
        </row>
        <row r="1971">
          <cell r="A1971" t="str">
            <v>001.27.01080</v>
          </cell>
          <cell r="B1971" t="str">
            <v>Válvula de descarga docol-stander 1 1/2 pol</v>
          </cell>
          <cell r="C1971" t="str">
            <v>UN</v>
          </cell>
          <cell r="D1971">
            <v>60.031300000000002</v>
          </cell>
        </row>
        <row r="1972">
          <cell r="A1972" t="str">
            <v>001.27.01100</v>
          </cell>
          <cell r="B1972" t="str">
            <v>Válvula p/ pia cromada deca n.1600 p/ lav 1x2 pol</v>
          </cell>
          <cell r="C1972" t="str">
            <v>UN</v>
          </cell>
          <cell r="D1972">
            <v>32.618699999999997</v>
          </cell>
        </row>
        <row r="1973">
          <cell r="A1973" t="str">
            <v>001.27.01120</v>
          </cell>
          <cell r="B1973" t="str">
            <v>Valvula p/pia americana cromada n.1623 marca deca 1.5x3 3/4 pol</v>
          </cell>
          <cell r="C1973" t="str">
            <v>UN</v>
          </cell>
          <cell r="D1973">
            <v>58.818199999999997</v>
          </cell>
        </row>
        <row r="1974">
          <cell r="A1974" t="str">
            <v>001.27.01140</v>
          </cell>
          <cell r="B1974" t="str">
            <v>Válvula de pvc para pia</v>
          </cell>
          <cell r="C1974" t="str">
            <v>UN</v>
          </cell>
          <cell r="D1974">
            <v>5.9503000000000004</v>
          </cell>
        </row>
        <row r="1975">
          <cell r="A1975" t="str">
            <v>001.27.01160</v>
          </cell>
          <cell r="B1975" t="str">
            <v>Válvula para lavatorio</v>
          </cell>
          <cell r="C1975" t="str">
            <v>UN</v>
          </cell>
          <cell r="D1975">
            <v>6.4503000000000004</v>
          </cell>
        </row>
        <row r="1976">
          <cell r="A1976" t="str">
            <v>001.27.01180</v>
          </cell>
          <cell r="B1976" t="str">
            <v>Válvula para pia n. 1600 - steves 1 x 2 pol</v>
          </cell>
          <cell r="C1976" t="str">
            <v>UN</v>
          </cell>
          <cell r="D1976">
            <v>29.688700000000001</v>
          </cell>
        </row>
        <row r="1977">
          <cell r="A1977" t="str">
            <v>001.27.01200</v>
          </cell>
          <cell r="B1977" t="str">
            <v>Válvula para pia n. 1600 - steves 1 1/2 x 3.3/4</v>
          </cell>
          <cell r="C1977" t="str">
            <v>UN</v>
          </cell>
          <cell r="D1977">
            <v>30.278700000000001</v>
          </cell>
        </row>
        <row r="1978">
          <cell r="A1978" t="str">
            <v>001.28</v>
          </cell>
          <cell r="B1978" t="str">
            <v>INSTALAÇÕES HIDRÁULICAS - LOUÇAS E METAIS</v>
          </cell>
          <cell r="D1978">
            <v>7156.9705999999996</v>
          </cell>
        </row>
        <row r="1979">
          <cell r="A1979" t="str">
            <v>001.28.00020</v>
          </cell>
          <cell r="B1979" t="str">
            <v>Fornecimento e instalação de torneira de pressão para pia marca deca ref. c 1157 comprimento 210mm com arejador</v>
          </cell>
          <cell r="C1979" t="str">
            <v>UN</v>
          </cell>
          <cell r="D1979">
            <v>70.435400000000001</v>
          </cell>
        </row>
        <row r="1980">
          <cell r="A1980" t="str">
            <v>001.28.00040</v>
          </cell>
          <cell r="B1980" t="str">
            <v>Fornecimento e instalação de torneira de pressão para pia marca deca ref. 1158 c 39 de 1/2 pol</v>
          </cell>
          <cell r="C1980" t="str">
            <v>UN</v>
          </cell>
          <cell r="D1980">
            <v>44.525399999999998</v>
          </cell>
        </row>
        <row r="1981">
          <cell r="A1981" t="str">
            <v>001.28.00060</v>
          </cell>
          <cell r="B1981" t="str">
            <v>Fornecimento e instalação de torneira de pressão para pia marca deca ref. 1158 c 39 de 3/4 pol</v>
          </cell>
          <cell r="C1981" t="str">
            <v>UN</v>
          </cell>
          <cell r="D1981">
            <v>50.575400000000002</v>
          </cell>
        </row>
        <row r="1982">
          <cell r="A1982" t="str">
            <v>001.28.00080</v>
          </cell>
          <cell r="B1982" t="str">
            <v>Fornecimento e instalação de torneira de pressão para pia marca deca ref. 1159 c 39 de 1/2 pol com arejador</v>
          </cell>
          <cell r="C1982" t="str">
            <v>UN</v>
          </cell>
          <cell r="D1982">
            <v>58.635399999999997</v>
          </cell>
        </row>
        <row r="1983">
          <cell r="A1983" t="str">
            <v>001.28.00100</v>
          </cell>
          <cell r="B1983" t="str">
            <v>Fornecimento e instalação de torneira de pressão para pia marca deca ref. 1159 c 39 de 3/4 pol com arejador</v>
          </cell>
          <cell r="C1983" t="str">
            <v>UN</v>
          </cell>
          <cell r="D1983">
            <v>58.635399999999997</v>
          </cell>
        </row>
        <row r="1984">
          <cell r="A1984" t="str">
            <v>001.28.00120</v>
          </cell>
          <cell r="B1984" t="str">
            <v>Fornecimento e instalação de torneira de pressão para pia marca deca ref. 1167 c 40 tip mesa bica móvel</v>
          </cell>
          <cell r="C1984" t="str">
            <v>UN</v>
          </cell>
          <cell r="D1984">
            <v>82.535399999999996</v>
          </cell>
        </row>
        <row r="1985">
          <cell r="A1985" t="str">
            <v>001.28.00140</v>
          </cell>
          <cell r="B1985" t="str">
            <v>Fornecimento e instalação de torneira de pressão para pia marca deca cromada - tipo parede - bica móvelc 50 1168</v>
          </cell>
          <cell r="C1985" t="str">
            <v>UN</v>
          </cell>
          <cell r="D1985">
            <v>81.635400000000004</v>
          </cell>
        </row>
        <row r="1986">
          <cell r="A1986" t="str">
            <v>001.28.00160</v>
          </cell>
          <cell r="B1986" t="str">
            <v>Fornecimento e instalação de torneira de pressao p/ pia de cozinha - tipo parede - c 39 - bica móvel de 3/4 pol</v>
          </cell>
          <cell r="C1986" t="str">
            <v>UN</v>
          </cell>
          <cell r="D1986">
            <v>51.5154</v>
          </cell>
        </row>
        <row r="1987">
          <cell r="A1987" t="str">
            <v>001.28.00180</v>
          </cell>
          <cell r="B1987" t="str">
            <v>Fornecmento e instalação de torneira de pressão para pia de cozinha - docol mod. 1158 - 1/2 pol</v>
          </cell>
          <cell r="C1987" t="str">
            <v>UN</v>
          </cell>
          <cell r="D1987">
            <v>37.7254</v>
          </cell>
        </row>
        <row r="1988">
          <cell r="A1988" t="str">
            <v>001.28.00200</v>
          </cell>
          <cell r="B1988" t="str">
            <v>Fornecimento e instalação de torneira de pressão para pia de cozinha mod. 1544 - tipo parede - bica movel</v>
          </cell>
          <cell r="C1988" t="str">
            <v>UN</v>
          </cell>
          <cell r="D1988">
            <v>84.735399999999998</v>
          </cell>
        </row>
        <row r="1989">
          <cell r="A1989" t="str">
            <v>001.28.00220</v>
          </cell>
          <cell r="B1989" t="str">
            <v>Fornecimento e instalação de torneira de pressão para pia de cozinha - marca docol mod. 1158 - 3/4 pol</v>
          </cell>
          <cell r="C1989" t="str">
            <v>UN</v>
          </cell>
          <cell r="D1989">
            <v>37.675400000000003</v>
          </cell>
        </row>
        <row r="1990">
          <cell r="A1990" t="str">
            <v>001.28.00240</v>
          </cell>
          <cell r="B1990" t="str">
            <v>Fornecimento e instalação de torneira de pressão para pia de cozinha  - marca docol  mod. 1542 - tipo misturador p/ pia</v>
          </cell>
          <cell r="C1990" t="str">
            <v>UN</v>
          </cell>
          <cell r="D1990">
            <v>382.75689999999997</v>
          </cell>
        </row>
        <row r="1991">
          <cell r="A1991" t="str">
            <v>001.28.00260</v>
          </cell>
          <cell r="B1991" t="str">
            <v>Fornecimento e instalação de torneira de pvc para pia</v>
          </cell>
          <cell r="C1991" t="str">
            <v>UN</v>
          </cell>
          <cell r="D1991">
            <v>4.8796999999999997</v>
          </cell>
        </row>
        <row r="1992">
          <cell r="A1992" t="str">
            <v>001.28.00280</v>
          </cell>
          <cell r="B1992" t="str">
            <v>Fornecimento e instalação de torneira de pressão para lavatório marca deca ref. 1193 c 39 de 1/2 pol</v>
          </cell>
          <cell r="C1992" t="str">
            <v>UN</v>
          </cell>
          <cell r="D1992">
            <v>85.535399999999996</v>
          </cell>
        </row>
        <row r="1993">
          <cell r="A1993" t="str">
            <v>001.28.00300</v>
          </cell>
          <cell r="B1993" t="str">
            <v>Fornecimento e instalação de torneira de pressão para lavatório marca deca ref. 1194 c 45 de 1/2 pol</v>
          </cell>
          <cell r="C1993" t="str">
            <v>UN</v>
          </cell>
          <cell r="D1993">
            <v>117.1254</v>
          </cell>
        </row>
        <row r="1994">
          <cell r="A1994" t="str">
            <v>001.28.00320</v>
          </cell>
          <cell r="B1994" t="str">
            <v>Fornecimento e instalação de torneira de pressão para lavatório marca deca ref. 1199 c 50 de 1/2 pol</v>
          </cell>
          <cell r="C1994" t="str">
            <v>UN</v>
          </cell>
          <cell r="D1994">
            <v>62.145400000000002</v>
          </cell>
        </row>
        <row r="1995">
          <cell r="A1995" t="str">
            <v>001.28.00340</v>
          </cell>
          <cell r="B1995" t="str">
            <v>Fornecimento e instalação de torneira de pressão para lavatório 1/2 pol - mod. itapema - docol</v>
          </cell>
          <cell r="C1995" t="str">
            <v>UN</v>
          </cell>
          <cell r="D1995">
            <v>37.935400000000001</v>
          </cell>
        </row>
        <row r="1996">
          <cell r="A1996" t="str">
            <v>001.28.00360</v>
          </cell>
          <cell r="B1996" t="str">
            <v>Fornecimento e instalação de torneira de pvc para lavatorio</v>
          </cell>
          <cell r="C1996" t="str">
            <v>UN</v>
          </cell>
          <cell r="D1996">
            <v>7.2797000000000001</v>
          </cell>
        </row>
        <row r="1997">
          <cell r="A1997" t="str">
            <v>001.28.00380</v>
          </cell>
          <cell r="B1997" t="str">
            <v>Fornecimento e instalação de torneira para uso geral marca deca ref. 1152 c 39 de 1/2 pol</v>
          </cell>
          <cell r="C1997" t="str">
            <v>UN</v>
          </cell>
          <cell r="D1997">
            <v>37.255400000000002</v>
          </cell>
        </row>
        <row r="1998">
          <cell r="A1998" t="str">
            <v>001.28.00400</v>
          </cell>
          <cell r="B1998" t="str">
            <v>Fornecimento e instalação de torneira para uso geral marca deca ref. 1152 c 39 de 3/4 pol</v>
          </cell>
          <cell r="C1998" t="str">
            <v>UN</v>
          </cell>
          <cell r="D1998">
            <v>40.315399999999997</v>
          </cell>
        </row>
        <row r="1999">
          <cell r="A1999" t="str">
            <v>001.28.00420</v>
          </cell>
          <cell r="B1999" t="str">
            <v>Fornecimento e instalação de torneira para uso geral marca deca ref. 1154 c 39 de 1/2 pol com arejador</v>
          </cell>
          <cell r="C1999" t="str">
            <v>UN</v>
          </cell>
          <cell r="D1999">
            <v>43.685400000000001</v>
          </cell>
        </row>
        <row r="2000">
          <cell r="A2000" t="str">
            <v>001.28.00440</v>
          </cell>
          <cell r="B2000" t="str">
            <v>Fornecimento e instalação de torneira para uso geral marca deca ref. 1154 c 39 de 3/4 pol com arejador</v>
          </cell>
          <cell r="C2000" t="str">
            <v>UN</v>
          </cell>
          <cell r="D2000">
            <v>43.685400000000001</v>
          </cell>
        </row>
        <row r="2001">
          <cell r="A2001" t="str">
            <v>001.28.00460</v>
          </cell>
          <cell r="B2001" t="str">
            <v>Fornecimento e instalação de torneira para uso geral marca deca metalica para jardim com adaptador para mangueira</v>
          </cell>
          <cell r="C2001" t="str">
            <v>UN</v>
          </cell>
          <cell r="D2001">
            <v>29.885400000000001</v>
          </cell>
        </row>
        <row r="2002">
          <cell r="A2002" t="str">
            <v>001.28.00480</v>
          </cell>
          <cell r="B2002" t="str">
            <v>Fornecimento e instalação de torneira para uso geral marca deca ref. 1153 c 39 com adaptador para mangueira</v>
          </cell>
          <cell r="C2002" t="str">
            <v>UN</v>
          </cell>
          <cell r="D2002">
            <v>47.367600000000003</v>
          </cell>
        </row>
        <row r="2003">
          <cell r="A2003" t="str">
            <v>001.28.00500</v>
          </cell>
          <cell r="B2003" t="str">
            <v>Fornecimento e instalação de torneira para uso geral marca deca ref. 1153 c 39 de 1/2 pol (maq tauque)</v>
          </cell>
          <cell r="C2003" t="str">
            <v>UN</v>
          </cell>
          <cell r="D2003">
            <v>40.645400000000002</v>
          </cell>
        </row>
        <row r="2004">
          <cell r="A2004" t="str">
            <v>001.28.00520</v>
          </cell>
          <cell r="B2004" t="str">
            <v>Fornecimento e instalação de torneira p/ uso geral metálica p/ jardim c/ adaptador p/ mangueira mod.1130 -</v>
          </cell>
          <cell r="C2004" t="str">
            <v>UN</v>
          </cell>
          <cell r="D2004">
            <v>39.525399999999998</v>
          </cell>
        </row>
        <row r="2005">
          <cell r="A2005" t="str">
            <v>001.28.00540</v>
          </cell>
          <cell r="B2005" t="str">
            <v>Fornecimento e instalação de torneira p/ uso geral  metálica p/ tanque mod. 1130</v>
          </cell>
          <cell r="C2005" t="str">
            <v>UN</v>
          </cell>
          <cell r="D2005">
            <v>39.525399999999998</v>
          </cell>
        </row>
        <row r="2006">
          <cell r="A2006" t="str">
            <v>001.28.00560</v>
          </cell>
          <cell r="B2006" t="str">
            <v>Fornecimento e instalação de torneira de pvc para uso geral</v>
          </cell>
          <cell r="C2006" t="str">
            <v>UN</v>
          </cell>
          <cell r="D2006">
            <v>4.8796999999999997</v>
          </cell>
        </row>
        <row r="2007">
          <cell r="A2007" t="str">
            <v>001.28.00580</v>
          </cell>
          <cell r="B2007" t="str">
            <v>Fornecimento e instalação de torneira de pvc para tanque</v>
          </cell>
          <cell r="C2007" t="str">
            <v>UN</v>
          </cell>
          <cell r="D2007">
            <v>5.2797000000000001</v>
          </cell>
        </row>
        <row r="2008">
          <cell r="A2008" t="str">
            <v>001.28.00600</v>
          </cell>
          <cell r="B2008" t="str">
            <v>Fornecimento e instalação de ducha manual linha prata mod. c-50</v>
          </cell>
          <cell r="C2008" t="str">
            <v>UN</v>
          </cell>
          <cell r="D2008">
            <v>77.6554</v>
          </cell>
        </row>
        <row r="2009">
          <cell r="A2009" t="str">
            <v>001.28.00620</v>
          </cell>
          <cell r="B2009" t="str">
            <v>Fornecimento e instalação de lavatório c/ coluna mondiale - azalia - celite</v>
          </cell>
          <cell r="C2009" t="str">
            <v>UN</v>
          </cell>
          <cell r="D2009">
            <v>142.24780000000001</v>
          </cell>
        </row>
        <row r="2010">
          <cell r="A2010" t="str">
            <v>001.28.00640</v>
          </cell>
          <cell r="B2010" t="str">
            <v>Fornecimento e instalação de lavatório de plastico</v>
          </cell>
          <cell r="C2010" t="str">
            <v>UN</v>
          </cell>
          <cell r="D2010">
            <v>38.297800000000002</v>
          </cell>
        </row>
        <row r="2011">
          <cell r="A2011" t="str">
            <v>001.28.00660</v>
          </cell>
          <cell r="B2011" t="str">
            <v>Fornecimento e instalação de lavatório de louça l. ravena deca ou similar c/ col. na cor normal inclusive acessórios de fixação</v>
          </cell>
          <cell r="C2011" t="str">
            <v>UN</v>
          </cell>
          <cell r="D2011">
            <v>94.047799999999995</v>
          </cell>
        </row>
        <row r="2012">
          <cell r="A2012" t="str">
            <v>001.28.00680</v>
          </cell>
          <cell r="B2012" t="str">
            <v>Fornecimento e instalação de lavatório de louça ravena deca ou similar s/ coluna na cor normal inclusive acessorios de fixacao</v>
          </cell>
          <cell r="C2012" t="str">
            <v>UN</v>
          </cell>
          <cell r="D2012">
            <v>69.517799999999994</v>
          </cell>
        </row>
        <row r="2013">
          <cell r="A2013" t="str">
            <v>001.28.00700</v>
          </cell>
          <cell r="B2013" t="str">
            <v>Fornecimento e instalação de lavatório de louça branca com coluna de primeira inclusive acessórios de fixação</v>
          </cell>
          <cell r="C2013" t="str">
            <v>UN</v>
          </cell>
          <cell r="D2013">
            <v>75.647800000000004</v>
          </cell>
        </row>
        <row r="2014">
          <cell r="A2014" t="str">
            <v>001.28.00720</v>
          </cell>
          <cell r="B2014" t="str">
            <v>Fornecimento e instalação de lavatório de louça branca sem coluna de primeira inclusive acessórios de fixação</v>
          </cell>
          <cell r="C2014" t="str">
            <v>UN</v>
          </cell>
          <cell r="D2014">
            <v>52.437800000000003</v>
          </cell>
        </row>
        <row r="2015">
          <cell r="A2015" t="str">
            <v>001.28.00740</v>
          </cell>
          <cell r="B2015" t="str">
            <v>Fornecimento e instalação de cuba de sobrepor mod. l 35 da deca</v>
          </cell>
          <cell r="C2015" t="str">
            <v>UN</v>
          </cell>
          <cell r="D2015">
            <v>87.887799999999999</v>
          </cell>
        </row>
        <row r="2016">
          <cell r="A2016" t="str">
            <v>001.28.00760</v>
          </cell>
          <cell r="B2016" t="str">
            <v>Fornecimento e instalação de cuba de embutir(oval)mod.l.33</v>
          </cell>
          <cell r="C2016" t="str">
            <v>UN</v>
          </cell>
          <cell r="D2016">
            <v>53.590899999999998</v>
          </cell>
        </row>
        <row r="2017">
          <cell r="A2017" t="str">
            <v>001.28.00780</v>
          </cell>
          <cell r="B2017" t="str">
            <v>Fornecimento e instalação de cuba de louça para bancadas e lavatório de embutir oval 49.00 x 36.00 cm</v>
          </cell>
          <cell r="C2017" t="str">
            <v>UN</v>
          </cell>
          <cell r="D2017">
            <v>50.102400000000003</v>
          </cell>
        </row>
        <row r="2018">
          <cell r="A2018" t="str">
            <v>001.28.00800</v>
          </cell>
          <cell r="B2018" t="str">
            <v>Fornecimento e instalação de louça sanitária composto por bacia, lavatório com coluna da linha ravena deca ou similar inclusive assento ap oo nas cores normais</v>
          </cell>
          <cell r="C2018" t="str">
            <v>CJ</v>
          </cell>
          <cell r="D2018">
            <v>284.02440000000001</v>
          </cell>
        </row>
        <row r="2019">
          <cell r="A2019" t="str">
            <v>001.28.00820</v>
          </cell>
          <cell r="B2019" t="str">
            <v>Fornecimento e instalação de bacia santária de louça ravena deca ou similar na cor normal inclusive acessorios de fixacao</v>
          </cell>
          <cell r="C2019" t="str">
            <v>UN</v>
          </cell>
          <cell r="D2019">
            <v>102.68980000000001</v>
          </cell>
        </row>
        <row r="2020">
          <cell r="A2020" t="str">
            <v>001.28.00840</v>
          </cell>
          <cell r="B2020" t="str">
            <v>Fornecimento e instalação de bacia sanitária modelo ravena com cx. acoplada</v>
          </cell>
          <cell r="C2020" t="str">
            <v>UN</v>
          </cell>
          <cell r="D2020">
            <v>179.29169999999999</v>
          </cell>
        </row>
        <row r="2021">
          <cell r="A2021" t="str">
            <v>001.28.00860</v>
          </cell>
          <cell r="B2021" t="str">
            <v>Fornecimento e instalação de bacia sanitária modelo vogue  com cx. acoplada</v>
          </cell>
          <cell r="C2021" t="str">
            <v>UN</v>
          </cell>
          <cell r="D2021">
            <v>179.29169999999999</v>
          </cell>
        </row>
        <row r="2022">
          <cell r="A2022" t="str">
            <v>001.28.00880</v>
          </cell>
          <cell r="B2022" t="str">
            <v>Fornecimento e instalação de bacia sanitária de louça - celite mondiale marfim - incl. acessório para fixação</v>
          </cell>
          <cell r="C2022" t="str">
            <v>UN</v>
          </cell>
          <cell r="D2022">
            <v>124.48480000000001</v>
          </cell>
        </row>
        <row r="2023">
          <cell r="A2023" t="str">
            <v>001.28.00900</v>
          </cell>
          <cell r="B2023" t="str">
            <v>Fornecimento e instalação de bacia sanitária de louça - celite azalia com acessórios</v>
          </cell>
          <cell r="C2023" t="str">
            <v>UN</v>
          </cell>
          <cell r="D2023">
            <v>96.204800000000006</v>
          </cell>
        </row>
        <row r="2024">
          <cell r="A2024" t="str">
            <v>001.28.00920</v>
          </cell>
          <cell r="B2024" t="str">
            <v>Fornecimento e instalação de caixa de descarga para acoplar em bacia sanitaria</v>
          </cell>
          <cell r="C2024" t="str">
            <v>UN</v>
          </cell>
          <cell r="D2024">
            <v>110.5909</v>
          </cell>
        </row>
        <row r="2025">
          <cell r="A2025" t="str">
            <v>001.28.00940</v>
          </cell>
          <cell r="B2025" t="str">
            <v>Fornecimento e instalação de assento plastico p/ vaso sanitario, """"""""""""""""""""""""""""""""astra"""""""""""""""""""""""""""""""" ou similar</v>
          </cell>
          <cell r="C2025" t="str">
            <v>UN</v>
          </cell>
          <cell r="D2025">
            <v>15.052199999999999</v>
          </cell>
        </row>
        <row r="2026">
          <cell r="A2026" t="str">
            <v>001.28.00960</v>
          </cell>
          <cell r="B2026" t="str">
            <v>Fornecimento e instalação de assento celite mondiale - 090 gelo polar</v>
          </cell>
          <cell r="C2026" t="str">
            <v>UN</v>
          </cell>
          <cell r="D2026">
            <v>118.7522</v>
          </cell>
        </row>
        <row r="2027">
          <cell r="A2027" t="str">
            <v>001.28.00980</v>
          </cell>
          <cell r="B2027" t="str">
            <v>Fornecimento e instalação de assento azalia - celite</v>
          </cell>
          <cell r="C2027" t="str">
            <v>UN</v>
          </cell>
          <cell r="D2027">
            <v>28.0822</v>
          </cell>
        </row>
        <row r="2028">
          <cell r="A2028" t="str">
            <v>001.28.01000</v>
          </cell>
          <cell r="B2028" t="str">
            <v>Fornecimento e instalação de bidê de louça linha ravena deca ou similar na cor normal inclusive acessórios de fixação</v>
          </cell>
          <cell r="C2028" t="str">
            <v>UN</v>
          </cell>
          <cell r="D2028">
            <v>83.797799999999995</v>
          </cell>
        </row>
        <row r="2029">
          <cell r="A2029" t="str">
            <v>001.28.01020</v>
          </cell>
          <cell r="B2029" t="str">
            <v>Fornecimento e instalação de bidê de louça branca inclusive acessórios de fixação</v>
          </cell>
          <cell r="C2029" t="str">
            <v>UN</v>
          </cell>
          <cell r="D2029">
            <v>75.947800000000001</v>
          </cell>
        </row>
        <row r="2030">
          <cell r="A2030" t="str">
            <v>001.28.01040</v>
          </cell>
          <cell r="B2030" t="str">
            <v>Fornecimento e instalação de mictório de aço inoxidável de 1.20 m inclusive acessórios de fixação</v>
          </cell>
          <cell r="C2030" t="str">
            <v>UN</v>
          </cell>
          <cell r="D2030">
            <v>380.52390000000003</v>
          </cell>
        </row>
        <row r="2031">
          <cell r="A2031" t="str">
            <v>001.28.01060</v>
          </cell>
          <cell r="B2031" t="str">
            <v>Fornecimento e instalação de sifão de metal cromado de 1 x 1.5 pol para lavatório ou pia</v>
          </cell>
          <cell r="C2031" t="str">
            <v>UN</v>
          </cell>
          <cell r="D2031">
            <v>75.429100000000005</v>
          </cell>
        </row>
        <row r="2032">
          <cell r="A2032" t="str">
            <v>001.28.01080</v>
          </cell>
          <cell r="B2032" t="str">
            <v>Fornecimento e instalação de sifão de metal cromado de 1.5 x 1.5 pol para pia americana</v>
          </cell>
          <cell r="C2032" t="str">
            <v>UN</v>
          </cell>
          <cell r="D2032">
            <v>79.639099999999999</v>
          </cell>
        </row>
        <row r="2033">
          <cell r="A2033" t="str">
            <v>001.28.01100</v>
          </cell>
          <cell r="B2033" t="str">
            <v>Fornecimento e instalação de sifão de metal cromado de 2 x 1 pol para mictorio</v>
          </cell>
          <cell r="C2033" t="str">
            <v>UN</v>
          </cell>
          <cell r="D2033">
            <v>85.339100000000002</v>
          </cell>
        </row>
        <row r="2034">
          <cell r="A2034" t="str">
            <v>001.28.01120</v>
          </cell>
          <cell r="B2034" t="str">
            <v>Fornecimento e instalação de sifão de metal cromado de 1.1/4 x 1.5 pol para tanque</v>
          </cell>
          <cell r="C2034" t="str">
            <v>UN</v>
          </cell>
          <cell r="D2034">
            <v>79.909099999999995</v>
          </cell>
        </row>
        <row r="2035">
          <cell r="A2035" t="str">
            <v>001.28.01140</v>
          </cell>
          <cell r="B2035" t="str">
            <v>Fornecimento e instalação de sifão de pvc cromado de 1 x 1.5 pol para pia ou lavatorio</v>
          </cell>
          <cell r="C2035" t="str">
            <v>UN</v>
          </cell>
          <cell r="D2035">
            <v>8.9870000000000001</v>
          </cell>
        </row>
        <row r="2036">
          <cell r="A2036" t="str">
            <v>001.28.01160</v>
          </cell>
          <cell r="B2036" t="str">
            <v>Fornecimento e instalação de porta papel de louça  com rolete</v>
          </cell>
          <cell r="C2036" t="str">
            <v>UN</v>
          </cell>
          <cell r="D2036">
            <v>20.046299999999999</v>
          </cell>
        </row>
        <row r="2037">
          <cell r="A2037" t="str">
            <v>001.28.01180</v>
          </cell>
          <cell r="B2037" t="str">
            <v>Fornecimento e instalação de porta papel de metal cromado, fixado com bucha e parafuso</v>
          </cell>
          <cell r="C2037" t="str">
            <v>UN</v>
          </cell>
          <cell r="D2037">
            <v>13.391400000000001</v>
          </cell>
        </row>
        <row r="2038">
          <cell r="A2038" t="str">
            <v>001.28.01200</v>
          </cell>
          <cell r="B2038" t="str">
            <v>Fornecimento e instalação de porta papel de louça c/ rolete - celite</v>
          </cell>
          <cell r="C2038" t="str">
            <v>UN</v>
          </cell>
          <cell r="D2038">
            <v>28.372499999999999</v>
          </cell>
        </row>
        <row r="2039">
          <cell r="A2039" t="str">
            <v>001.28.01220</v>
          </cell>
          <cell r="B2039" t="str">
            <v>Fornecimento e instalação de porta papel de louça c/ rolete elegant - celite</v>
          </cell>
          <cell r="C2039" t="str">
            <v>UN</v>
          </cell>
          <cell r="D2039">
            <v>34.762500000000003</v>
          </cell>
        </row>
        <row r="2040">
          <cell r="A2040" t="str">
            <v>001.28.01240</v>
          </cell>
          <cell r="B2040" t="str">
            <v>Fornecimento e instalação de saboneteira de louça de primeira sem alça</v>
          </cell>
          <cell r="C2040" t="str">
            <v>UN</v>
          </cell>
          <cell r="D2040">
            <v>19.878499999999999</v>
          </cell>
        </row>
        <row r="2041">
          <cell r="A2041" t="str">
            <v>001.28.01260</v>
          </cell>
          <cell r="B2041" t="str">
            <v>Fornecimento e instalação de saboneteira para sabão líquido marca lalekla ou similar</v>
          </cell>
          <cell r="C2041" t="str">
            <v>UN</v>
          </cell>
          <cell r="D2041">
            <v>24.893899999999999</v>
          </cell>
        </row>
        <row r="2042">
          <cell r="A2042" t="str">
            <v>001.28.01280</v>
          </cell>
          <cell r="B2042" t="str">
            <v>Fornecimento e instalação de saboneteira de metal cromado, fixada com bucha e parafuso</v>
          </cell>
          <cell r="C2042" t="str">
            <v>UN</v>
          </cell>
          <cell r="D2042">
            <v>10.0814</v>
          </cell>
        </row>
        <row r="2043">
          <cell r="A2043" t="str">
            <v>001.28.01300</v>
          </cell>
          <cell r="B2043" t="str">
            <v>Fornecimento e instalação de porta toalha de louça tipo cabide simples</v>
          </cell>
          <cell r="C2043" t="str">
            <v>UN</v>
          </cell>
          <cell r="D2043">
            <v>13.7563</v>
          </cell>
        </row>
        <row r="2044">
          <cell r="A2044" t="str">
            <v>001.28.01320</v>
          </cell>
          <cell r="B2044" t="str">
            <v>Fornecimento e instalação de porta toalha de louça c/ barra de plástico</v>
          </cell>
          <cell r="C2044" t="str">
            <v>UN</v>
          </cell>
          <cell r="D2044">
            <v>28.372499999999999</v>
          </cell>
        </row>
        <row r="2045">
          <cell r="A2045" t="str">
            <v>001.28.01340</v>
          </cell>
          <cell r="B2045" t="str">
            <v>Fornecimento e instalação de porta toalha metálica para papel marca lalekla ou similar</v>
          </cell>
          <cell r="C2045" t="str">
            <v>UN</v>
          </cell>
          <cell r="D2045">
            <v>31.863900000000001</v>
          </cell>
        </row>
        <row r="2046">
          <cell r="A2046" t="str">
            <v>001.28.01360</v>
          </cell>
          <cell r="B2046" t="str">
            <v>Fornecimento e instalação de toalheiro - celite - argola</v>
          </cell>
          <cell r="C2046" t="str">
            <v>UN</v>
          </cell>
          <cell r="D2046">
            <v>26.036300000000001</v>
          </cell>
        </row>
        <row r="2047">
          <cell r="A2047" t="str">
            <v>001.28.01380</v>
          </cell>
          <cell r="B2047" t="str">
            <v>Fornecimento e instalação de cabide de louça simples - celite</v>
          </cell>
          <cell r="C2047" t="str">
            <v>UND</v>
          </cell>
          <cell r="D2047">
            <v>33.214799999999997</v>
          </cell>
        </row>
        <row r="2048">
          <cell r="A2048" t="str">
            <v>001.28.01400</v>
          </cell>
          <cell r="B2048" t="str">
            <v>Fornecimento e instalação de cabide de metal cromado, fixado com bucha e parafuso</v>
          </cell>
          <cell r="C2048" t="str">
            <v>UN</v>
          </cell>
          <cell r="D2048">
            <v>16.1614</v>
          </cell>
        </row>
        <row r="2049">
          <cell r="A2049" t="str">
            <v>001.28.01420</v>
          </cell>
          <cell r="B2049" t="str">
            <v>Fornecimento e instalação  de espelho para lavatorio com moldura simples e proteção de madeira na parte não espelhada dimensão 0.50 x 0.60 m</v>
          </cell>
          <cell r="C2049" t="str">
            <v>UN</v>
          </cell>
          <cell r="D2049">
            <v>37.372799999999998</v>
          </cell>
        </row>
        <row r="2050">
          <cell r="A2050" t="str">
            <v>001.28.01440</v>
          </cell>
          <cell r="B2050" t="str">
            <v>Fornecimento e instalação de espelho  para lavatório com moldura simples e proteção de madeira na parte não espelhada dim. 1.50 x 0.60 m</v>
          </cell>
          <cell r="C2050" t="str">
            <v>UN</v>
          </cell>
          <cell r="D2050">
            <v>50.115600000000001</v>
          </cell>
        </row>
        <row r="2051">
          <cell r="A2051" t="str">
            <v>001.28.01460</v>
          </cell>
          <cell r="B2051" t="str">
            <v>Fornecimento e instalação de chuveiro de pvc branco n. 1 da cipla ou similar</v>
          </cell>
          <cell r="C2051" t="str">
            <v>UN</v>
          </cell>
          <cell r="D2051">
            <v>7.3869999999999996</v>
          </cell>
        </row>
        <row r="2052">
          <cell r="A2052" t="str">
            <v>001.28.01480</v>
          </cell>
          <cell r="B2052" t="str">
            <v>Fornecimento e instalação de chuveiro de pvc cromado n. 2 da cipla ou similar</v>
          </cell>
          <cell r="C2052" t="str">
            <v>UN</v>
          </cell>
          <cell r="D2052">
            <v>15.077</v>
          </cell>
        </row>
        <row r="2053">
          <cell r="A2053" t="str">
            <v>001.28.01500</v>
          </cell>
          <cell r="B2053" t="str">
            <v>Fornecimento e instalação de chuveiro de luxo com articulacao cromada ref. 1994 deca ou similar 1/2 pol</v>
          </cell>
          <cell r="C2053" t="str">
            <v>UN</v>
          </cell>
          <cell r="D2053">
            <v>147.99430000000001</v>
          </cell>
        </row>
        <row r="2054">
          <cell r="A2054" t="str">
            <v>001.28.01520</v>
          </cell>
          <cell r="B2054" t="str">
            <v>Fornecimento e instalação de chuveiro simples com articulacao cromada ref. 1995 deca ou similar 1/2 pol</v>
          </cell>
          <cell r="C2054" t="str">
            <v>UN</v>
          </cell>
          <cell r="D2054">
            <v>108.9943</v>
          </cell>
        </row>
        <row r="2055">
          <cell r="A2055" t="str">
            <v>001.28.01540</v>
          </cell>
          <cell r="B2055" t="str">
            <v>Fornecimento e instalação de chuveiro eletrico para 2500 w / 220 v lorenzetti ou similar</v>
          </cell>
          <cell r="C2055" t="str">
            <v>UN</v>
          </cell>
          <cell r="D2055">
            <v>98.631799999999998</v>
          </cell>
        </row>
        <row r="2056">
          <cell r="A2056" t="str">
            <v>001.28.01560</v>
          </cell>
          <cell r="B2056" t="str">
            <v>Fornecimento e instalação sistema conjugado chuveiro lava olhos acionamento instantãneo ref. wl-1cl5 da mont lab ou similar</v>
          </cell>
          <cell r="C2056" t="str">
            <v>UN</v>
          </cell>
          <cell r="D2056">
            <v>1422.635</v>
          </cell>
        </row>
        <row r="2057">
          <cell r="A2057" t="str">
            <v>001.28.01580</v>
          </cell>
          <cell r="B2057" t="str">
            <v>Fornecimento e instalação de ducha de pvc cromado articulavel 1/2 pol cipla ou similar</v>
          </cell>
          <cell r="C2057" t="str">
            <v>UN</v>
          </cell>
          <cell r="D2057">
            <v>7.3869999999999996</v>
          </cell>
        </row>
        <row r="2058">
          <cell r="A2058" t="str">
            <v>001.28.01600</v>
          </cell>
          <cell r="B2058" t="str">
            <v>Fornecimento e instalação de ducha ss corona com 3 temperaturas</v>
          </cell>
          <cell r="C2058" t="str">
            <v>UN</v>
          </cell>
          <cell r="D2058">
            <v>27.681799999999999</v>
          </cell>
        </row>
        <row r="2059">
          <cell r="A2059" t="str">
            <v>001.28.01620</v>
          </cell>
          <cell r="B2059" t="str">
            <v>Fornecimento e instalação de tubo de descida para vávula de descarga de 1 1/2 pol de pvc rigido</v>
          </cell>
          <cell r="C2059" t="str">
            <v>UN</v>
          </cell>
          <cell r="D2059">
            <v>8.3670000000000009</v>
          </cell>
        </row>
        <row r="2060">
          <cell r="A2060" t="str">
            <v>001.28.01640</v>
          </cell>
          <cell r="B2060" t="str">
            <v>Fornecimento e instalação de ligação  para bacia sanitária em tubo em pvc rigido branco de 40mm</v>
          </cell>
          <cell r="C2060" t="str">
            <v>UN</v>
          </cell>
          <cell r="D2060">
            <v>7.2195</v>
          </cell>
        </row>
        <row r="2061">
          <cell r="A2061" t="str">
            <v>001.28.01660</v>
          </cell>
          <cell r="B2061" t="str">
            <v>Fornecimento e instalação de ligação para bacia sanitária tubo em pvc rigido cromado de 40mm</v>
          </cell>
          <cell r="C2061" t="str">
            <v>UN</v>
          </cell>
          <cell r="D2061">
            <v>11.269500000000001</v>
          </cell>
        </row>
        <row r="2062">
          <cell r="A2062" t="str">
            <v>001.28.01680</v>
          </cell>
          <cell r="B2062" t="str">
            <v>Fornecimento e instalação de ligação para bacia sanitária tubo em metal cromado de 40mm</v>
          </cell>
          <cell r="C2062" t="str">
            <v>UN</v>
          </cell>
          <cell r="D2062">
            <v>15.2195</v>
          </cell>
        </row>
        <row r="2063">
          <cell r="A2063" t="str">
            <v>001.28.01700</v>
          </cell>
          <cell r="B2063" t="str">
            <v>Fornecimento e instalação de ligação para bacia sanitária em bolsa de borracha</v>
          </cell>
          <cell r="C2063" t="str">
            <v>UN</v>
          </cell>
          <cell r="D2063">
            <v>2.9904999999999999</v>
          </cell>
        </row>
        <row r="2064">
          <cell r="A2064" t="str">
            <v>001.28.01720</v>
          </cell>
          <cell r="B2064" t="str">
            <v>Fornecimento e instalação de caixa de descarga externa inclusive tubo de descarga e acessórios</v>
          </cell>
          <cell r="C2064" t="str">
            <v>CJ</v>
          </cell>
          <cell r="D2064">
            <v>79.4739</v>
          </cell>
        </row>
        <row r="2065">
          <cell r="A2065" t="str">
            <v>001.28.01740</v>
          </cell>
          <cell r="B2065" t="str">
            <v>Fornecimento e instalação de caixa de descarga de emb. inclusive tubo de descarga e acessórios</v>
          </cell>
          <cell r="C2065" t="str">
            <v>CJ</v>
          </cell>
          <cell r="D2065">
            <v>79.4739</v>
          </cell>
        </row>
        <row r="2066">
          <cell r="A2066" t="str">
            <v>001.28.01760</v>
          </cell>
          <cell r="B2066" t="str">
            <v>Fornecimento e instalação de caixa de descarga para acoplar em bacia sanitária</v>
          </cell>
          <cell r="C2066" t="str">
            <v>UN</v>
          </cell>
          <cell r="D2066">
            <v>110.5909</v>
          </cell>
        </row>
        <row r="2067">
          <cell r="A2067" t="str">
            <v>001.28.01780</v>
          </cell>
          <cell r="B2067" t="str">
            <v>Fornecimento e instalação de engate no. 3 com terminais de 1/2 pol e mangueira flexíel branca, de 30 cm,</v>
          </cell>
          <cell r="C2067" t="str">
            <v>UN</v>
          </cell>
          <cell r="D2067">
            <v>3.9535</v>
          </cell>
        </row>
        <row r="2068">
          <cell r="A2068" t="str">
            <v>001.28.01800</v>
          </cell>
          <cell r="B2068" t="str">
            <v>Fornecimento e colocação de engate no. 5 com terminais cromados de 1/2 pol e mangueira flexível, de 40 cm,</v>
          </cell>
          <cell r="C2068" t="str">
            <v>UN</v>
          </cell>
          <cell r="D2068">
            <v>15.0435</v>
          </cell>
        </row>
        <row r="2069">
          <cell r="A2069" t="str">
            <v>001.28.01820</v>
          </cell>
          <cell r="B2069" t="str">
            <v>Fornecimento e instalação de ligação para saída de vaso sanitário pvc branco  diam.100 mm</v>
          </cell>
          <cell r="C2069" t="str">
            <v>UN</v>
          </cell>
          <cell r="D2069">
            <v>21.452200000000001</v>
          </cell>
        </row>
        <row r="2070">
          <cell r="A2070" t="str">
            <v>001.29</v>
          </cell>
          <cell r="B2070" t="str">
            <v>INSTALAÇÕES HIDRÁULICAS - CUBAS E TANQUE</v>
          </cell>
          <cell r="D2070">
            <v>6835.7408999999998</v>
          </cell>
        </row>
        <row r="2071">
          <cell r="A2071" t="str">
            <v>001.29.00020</v>
          </cell>
          <cell r="B2071" t="str">
            <v>Fornecimento e instalação de cuba de aço inox inclusive válvula americana n.1 - 46.5 x 31 x 15 cm</v>
          </cell>
          <cell r="C2071" t="str">
            <v>UN</v>
          </cell>
          <cell r="D2071">
            <v>102.02630000000001</v>
          </cell>
        </row>
        <row r="2072">
          <cell r="A2072" t="str">
            <v>001.29.00040</v>
          </cell>
          <cell r="B2072" t="str">
            <v>Fornecimento e instalação de cuba de aço inox inclusive válvula americana n.2 - 56.0 x 33.5 x 15 cm</v>
          </cell>
          <cell r="C2072" t="str">
            <v>UN</v>
          </cell>
          <cell r="D2072">
            <v>118.02630000000001</v>
          </cell>
        </row>
        <row r="2073">
          <cell r="A2073" t="str">
            <v>001.29.00060</v>
          </cell>
          <cell r="B2073" t="str">
            <v>Forneicmento e instalação de cuba de aço inox inclusive válvula americana - 40x40x20 cm</v>
          </cell>
          <cell r="C2073" t="str">
            <v>UN</v>
          </cell>
          <cell r="D2073">
            <v>45.988100000000003</v>
          </cell>
        </row>
        <row r="2074">
          <cell r="A2074" t="str">
            <v>001.29.00080</v>
          </cell>
          <cell r="B2074" t="str">
            <v>Fornecimento e instalação de cuba de aço inox inclusive válvula americana dupla 82 x 34 x 15 cm</v>
          </cell>
          <cell r="C2074" t="str">
            <v>UN</v>
          </cell>
          <cell r="D2074">
            <v>114.7409</v>
          </cell>
        </row>
        <row r="2075">
          <cell r="A2075" t="str">
            <v>001.29.00100</v>
          </cell>
          <cell r="B2075" t="str">
            <v>Fornecimento e instalação de banca ou tampo em aço inoxidável n.o de 1.20x0.60m com 1 cuba</v>
          </cell>
          <cell r="C2075" t="str">
            <v>UN</v>
          </cell>
          <cell r="D2075">
            <v>277.16820000000001</v>
          </cell>
        </row>
        <row r="2076">
          <cell r="A2076" t="str">
            <v>001.29.00120</v>
          </cell>
          <cell r="B2076" t="str">
            <v>Fornecimento e instalação de banca ou tampo em aço inoxidável n.2 de 1.50x0.60m com 1 cuba</v>
          </cell>
          <cell r="C2076" t="str">
            <v>UN</v>
          </cell>
          <cell r="D2076">
            <v>162.47819999999999</v>
          </cell>
        </row>
        <row r="2077">
          <cell r="A2077" t="str">
            <v>001.29.00140</v>
          </cell>
          <cell r="B2077" t="str">
            <v>Fornecimento e instalação de banca ou tampo em aço inoxidável n.2 de 1.80x0.60m com 1 cuba</v>
          </cell>
          <cell r="C2077" t="str">
            <v>UN</v>
          </cell>
          <cell r="D2077">
            <v>256.21820000000002</v>
          </cell>
        </row>
        <row r="2078">
          <cell r="A2078" t="str">
            <v>001.29.00160</v>
          </cell>
          <cell r="B2078" t="str">
            <v>Fornecimento e instalação de banca ou tampo em aço inoxidável n.2 de 2.00x0.60m com 1 cuba</v>
          </cell>
          <cell r="C2078" t="str">
            <v>UN</v>
          </cell>
          <cell r="D2078">
            <v>293.85820000000001</v>
          </cell>
        </row>
        <row r="2079">
          <cell r="A2079" t="str">
            <v>001.29.00180</v>
          </cell>
          <cell r="B2079" t="str">
            <v>Fornecimento e instalação de banca ou tampo em aço inoxidável n.334 de 2.00x0.60m com 2 cubas p/ ud</v>
          </cell>
          <cell r="C2079" t="str">
            <v>UN</v>
          </cell>
          <cell r="D2079">
            <v>355.21820000000002</v>
          </cell>
        </row>
        <row r="2080">
          <cell r="A2080" t="str">
            <v>001.29.00200</v>
          </cell>
          <cell r="B2080" t="str">
            <v>Fornecimento e instalação de banca ou tampo em aço inoxidável da eternox revestida d1800mb c/ 1 cuba no centro, de 1,80m</v>
          </cell>
          <cell r="C2080" t="str">
            <v>UN</v>
          </cell>
          <cell r="D2080">
            <v>276.8682</v>
          </cell>
        </row>
        <row r="2081">
          <cell r="A2081" t="str">
            <v>001.29.00220</v>
          </cell>
          <cell r="B2081" t="str">
            <v>Fornecimento e instalação de banca ou tampo em aço inoxidável da eternox revestida e1800mb c/ 1 cuba no centro, de 1,80m</v>
          </cell>
          <cell r="C2081" t="str">
            <v>UN</v>
          </cell>
          <cell r="D2081">
            <v>277.16820000000001</v>
          </cell>
        </row>
        <row r="2082">
          <cell r="A2082" t="str">
            <v>001.29.00240</v>
          </cell>
          <cell r="B2082" t="str">
            <v>Fornecimento e instalação de banca ou tampo em aço inoxidável da eternox revestida 2000mb 2c c/ 2 cubas no centro, de 2,00m</v>
          </cell>
          <cell r="C2082" t="str">
            <v>UN</v>
          </cell>
          <cell r="D2082">
            <v>331.21820000000002</v>
          </cell>
        </row>
        <row r="2083">
          <cell r="A2083" t="str">
            <v>001.29.00260</v>
          </cell>
          <cell r="B2083" t="str">
            <v>Fornecimento e instalação de banca ou tampo em aço inoxidável da eternox revestida d1600mb c/ 1 cuba no centro</v>
          </cell>
          <cell r="C2083" t="str">
            <v>UN</v>
          </cell>
          <cell r="D2083">
            <v>162.47819999999999</v>
          </cell>
        </row>
        <row r="2084">
          <cell r="A2084" t="str">
            <v>001.29.00280</v>
          </cell>
          <cell r="B2084" t="str">
            <v>Fornecimento e instalação de banca ou tampo em aço inoxidável da eternox revestida 1800mb 2c c/ 2 cubas no centro</v>
          </cell>
          <cell r="C2084" t="str">
            <v>UN</v>
          </cell>
          <cell r="D2084">
            <v>313.25819999999999</v>
          </cell>
        </row>
        <row r="2085">
          <cell r="A2085" t="str">
            <v>001.29.00300</v>
          </cell>
          <cell r="B2085" t="str">
            <v>Fornecimento e instalação de banca ou tampo em aço inoxidável da eternox revestida cuba dupla de 82x34x14cm</v>
          </cell>
          <cell r="C2085" t="str">
            <v>UN</v>
          </cell>
          <cell r="D2085">
            <v>106.1982</v>
          </cell>
        </row>
        <row r="2086">
          <cell r="A2086" t="str">
            <v>001.29.00320</v>
          </cell>
          <cell r="B2086" t="str">
            <v>Fornecimento e instalação de banca ou tampo em aço inoxidável da eternox revestido e1800mb com 2 cubas lado direito</v>
          </cell>
          <cell r="C2086" t="str">
            <v>UN</v>
          </cell>
          <cell r="D2086">
            <v>313.25819999999999</v>
          </cell>
        </row>
        <row r="2087">
          <cell r="A2087" t="str">
            <v>001.29.00340</v>
          </cell>
          <cell r="B2087" t="str">
            <v>Fornecimento e instalação de banca ou tampo em aço inoxidável da eternox revestido e1800mb com 2 cubas lado direito</v>
          </cell>
          <cell r="C2087" t="str">
            <v>UN</v>
          </cell>
          <cell r="D2087">
            <v>313.25819999999999</v>
          </cell>
        </row>
        <row r="2088">
          <cell r="A2088" t="str">
            <v>001.29.00360</v>
          </cell>
          <cell r="B2088" t="str">
            <v>Fornecimento e instalação de banca ou tampo em aço inoxidável da eternox revestida de 2.60 x 0.55 m c/ 1 cuba e valvula</v>
          </cell>
          <cell r="C2088" t="str">
            <v>UN</v>
          </cell>
          <cell r="D2088">
            <v>162.47819999999999</v>
          </cell>
        </row>
        <row r="2089">
          <cell r="A2089" t="str">
            <v>001.29.00380</v>
          </cell>
          <cell r="B2089" t="str">
            <v>Fornecimento e instalação de banca de granilite fundida na obra com espessura de 0.05 m</v>
          </cell>
          <cell r="C2089" t="str">
            <v>M2</v>
          </cell>
          <cell r="D2089">
            <v>79.511399999999995</v>
          </cell>
        </row>
        <row r="2090">
          <cell r="A2090" t="str">
            <v>001.29.00400</v>
          </cell>
          <cell r="B2090" t="str">
            <v>Fornecimento e instalação de bancada em ardósia polida 1.50 x 0.60 com 1 cuba inox 40.00x40.00x15.00</v>
          </cell>
          <cell r="C2090" t="str">
            <v>UN</v>
          </cell>
          <cell r="D2090">
            <v>178.5839</v>
          </cell>
        </row>
        <row r="2091">
          <cell r="A2091" t="str">
            <v>001.29.00420</v>
          </cell>
          <cell r="B2091" t="str">
            <v>Fornecimento e instalação de banca de mármore sintético c/ 01 cuba no centro , de 1.80m</v>
          </cell>
          <cell r="C2091" t="str">
            <v>UN</v>
          </cell>
          <cell r="D2091">
            <v>76.8416</v>
          </cell>
        </row>
        <row r="2092">
          <cell r="A2092" t="str">
            <v>001.29.00440</v>
          </cell>
          <cell r="B2092" t="str">
            <v>Forneicmento e instalação de banca de mármore sintético c/ 02 cubas no centro , de 1.80m</v>
          </cell>
          <cell r="C2092" t="str">
            <v>UN</v>
          </cell>
          <cell r="D2092">
            <v>76.8416</v>
          </cell>
        </row>
        <row r="2093">
          <cell r="A2093" t="str">
            <v>001.29.00460</v>
          </cell>
          <cell r="B2093" t="str">
            <v>Fornecimento e instalação de banca de mármore sintético com uma cuba - 120.00x54.00cm</v>
          </cell>
          <cell r="C2093" t="str">
            <v>UN</v>
          </cell>
          <cell r="D2093">
            <v>47.221600000000002</v>
          </cell>
        </row>
        <row r="2094">
          <cell r="A2094" t="str">
            <v>001.29.00480</v>
          </cell>
          <cell r="B2094" t="str">
            <v>Fornecimento e instalação de bancada em aço inox 316 1.90 x 0.80 formado por peças estampadas sem emendas visíveis, com 2 cubas em aço inox 316 estampado sem cantos vivos, nas dimensões (40x60x40)cm</v>
          </cell>
          <cell r="C2094" t="str">
            <v>UN</v>
          </cell>
          <cell r="D2094">
            <v>349.62389999999999</v>
          </cell>
        </row>
        <row r="2095">
          <cell r="A2095" t="str">
            <v>001.29.00500</v>
          </cell>
          <cell r="B2095" t="str">
            <v>Fornecimento e instalação de bancada em aço inox 316 2.20 x 0.80 formado por peças estampadas sem emendas visíveis, com 2 cubas em aço inox 316 estampado sem cantos vivos, nas dimensões (40x60x40)cm</v>
          </cell>
          <cell r="C2095" t="str">
            <v>UN</v>
          </cell>
          <cell r="D2095">
            <v>368.09390000000002</v>
          </cell>
        </row>
        <row r="2096">
          <cell r="A2096" t="str">
            <v>001.29.00520</v>
          </cell>
          <cell r="B2096" t="str">
            <v>Fornecimento e instalação de bancada seca em aço inox 316 1.80 x 0.80 formado por peças estampadas sem emendas visíveis</v>
          </cell>
          <cell r="C2096" t="str">
            <v>UN</v>
          </cell>
          <cell r="D2096">
            <v>313.23390000000001</v>
          </cell>
        </row>
        <row r="2097">
          <cell r="A2097" t="str">
            <v>001.29.00540</v>
          </cell>
          <cell r="B2097" t="str">
            <v>Fornecimento e instalação de cuba dupla com válvula, 82x34x14 cm</v>
          </cell>
          <cell r="C2097" t="str">
            <v>UN</v>
          </cell>
          <cell r="D2097">
            <v>112.8124</v>
          </cell>
        </row>
        <row r="2098">
          <cell r="A2098" t="str">
            <v>001.29.00560</v>
          </cell>
          <cell r="B2098" t="str">
            <v>Fornecimento e instalação de cuba simples de 400.00mmx340.00mmx140.00mm (p) , aco inox eternox</v>
          </cell>
          <cell r="C2098" t="str">
            <v>UN</v>
          </cell>
          <cell r="D2098">
            <v>92.621600000000001</v>
          </cell>
        </row>
        <row r="2099">
          <cell r="A2099" t="str">
            <v>001.29.00580</v>
          </cell>
          <cell r="B2099" t="str">
            <v>Fornecimento e instalação de cuba de aço inox, inclusive válvula americana nº 1 - 46.50 x 31.00 x 15.00 cm</v>
          </cell>
          <cell r="C2099" t="str">
            <v>UN</v>
          </cell>
          <cell r="D2099">
            <v>100.9881</v>
          </cell>
        </row>
        <row r="2100">
          <cell r="A2100" t="str">
            <v>001.29.00600</v>
          </cell>
          <cell r="B2100" t="str">
            <v>Fornecimento e instalação de cuba de aço inox, inclusive válvula americana nº 2 - 56.00 x 33.50 x 15.00 cm</v>
          </cell>
          <cell r="C2100" t="str">
            <v>UN</v>
          </cell>
          <cell r="D2100">
            <v>116.9881</v>
          </cell>
        </row>
        <row r="2101">
          <cell r="A2101" t="str">
            <v>001.29.00620</v>
          </cell>
          <cell r="B2101" t="str">
            <v>Fornecimento e instalação de cuba dupla 82.00 x 34.00 x 15.00 cm</v>
          </cell>
          <cell r="C2101" t="str">
            <v>UN</v>
          </cell>
          <cell r="D2101">
            <v>116.9881</v>
          </cell>
        </row>
        <row r="2102">
          <cell r="A2102" t="str">
            <v>001.29.00640</v>
          </cell>
          <cell r="B2102" t="str">
            <v>Fornecimento e instalação de tanque para lavar roupa pré-moldado de concreto modelo simples dim. 60 x 60 cm</v>
          </cell>
          <cell r="C2102" t="str">
            <v>UN</v>
          </cell>
          <cell r="D2102">
            <v>37.030299999999997</v>
          </cell>
        </row>
        <row r="2103">
          <cell r="A2103" t="str">
            <v>001.29.00660</v>
          </cell>
          <cell r="B2103" t="str">
            <v>Fornecimento e instalação de tanque para lavar roupa pre-moldado de concreto, 3 cubas, dim. 0,60x1,80m</v>
          </cell>
          <cell r="C2103" t="str">
            <v>UN</v>
          </cell>
          <cell r="D2103">
            <v>62.443199999999997</v>
          </cell>
        </row>
        <row r="2104">
          <cell r="A2104" t="str">
            <v>001.29.00680</v>
          </cell>
          <cell r="B2104" t="str">
            <v>Fornecimento e instalação de tanque para lavar roupa de louca branca tamanho médio com coluna</v>
          </cell>
          <cell r="C2104" t="str">
            <v>UN</v>
          </cell>
          <cell r="D2104">
            <v>186.5102</v>
          </cell>
        </row>
        <row r="2105">
          <cell r="A2105" t="str">
            <v>001.29.00700</v>
          </cell>
          <cell r="B2105" t="str">
            <v>Fornecimento e instalação de tanque para lavar roupa de louca branca tamanho médio sem coluna</v>
          </cell>
          <cell r="C2105" t="str">
            <v>UN</v>
          </cell>
          <cell r="D2105">
            <v>155.9102</v>
          </cell>
        </row>
        <row r="2106">
          <cell r="A2106" t="str">
            <v>001.29.00720</v>
          </cell>
          <cell r="B2106" t="str">
            <v>Fornecimento e instalação de tanque - celite - medio branco - c/ coluna r-002.05 c/ válvula</v>
          </cell>
          <cell r="C2106" t="str">
            <v>UN</v>
          </cell>
          <cell r="D2106">
            <v>157.33029999999999</v>
          </cell>
        </row>
        <row r="2107">
          <cell r="A2107" t="str">
            <v>001.29.00740</v>
          </cell>
          <cell r="B2107" t="str">
            <v>Fornecimento e instalação de tanque decoralite simples - tam-03 - c/ valvula</v>
          </cell>
          <cell r="C2107" t="str">
            <v>UN</v>
          </cell>
          <cell r="D2107">
            <v>188.3124</v>
          </cell>
        </row>
        <row r="2108">
          <cell r="A2108" t="str">
            <v>001.29.00760</v>
          </cell>
          <cell r="B2108" t="str">
            <v>Fornecimento e instalação de tanque de plástico - pequeno</v>
          </cell>
          <cell r="C2108" t="str">
            <v>UN</v>
          </cell>
          <cell r="D2108">
            <v>35.947800000000001</v>
          </cell>
        </row>
        <row r="2109">
          <cell r="A2109" t="str">
            <v>001.30</v>
          </cell>
          <cell r="B2109" t="str">
            <v>INSTALAÇÕES SANITÁRIAS - PRIMÁRIO E SECUNDÁRIO</v>
          </cell>
          <cell r="D2109">
            <v>35716.085599999999</v>
          </cell>
        </row>
        <row r="2110">
          <cell r="A2110" t="str">
            <v>001.30.00020</v>
          </cell>
          <cell r="B2110" t="str">
            <v>Fornecimento e instalação de tubo leve de pvc rígido branco c/ ponta e bolsa lisa em barra 6 m diâmetro 450 mm</v>
          </cell>
          <cell r="C2110" t="str">
            <v>ML</v>
          </cell>
          <cell r="D2110">
            <v>78.284999999999997</v>
          </cell>
        </row>
        <row r="2111">
          <cell r="A2111" t="str">
            <v>001.30.00040</v>
          </cell>
          <cell r="B2111" t="str">
            <v>Fornecimento e instalação de tubo leve de pvc rígido branco c/ ponta e bolsa lisa em barra 6 m diâmetro 400 mm</v>
          </cell>
          <cell r="C2111" t="str">
            <v>ML</v>
          </cell>
          <cell r="D2111">
            <v>79.056600000000003</v>
          </cell>
        </row>
        <row r="2112">
          <cell r="A2112" t="str">
            <v>001.30.00060</v>
          </cell>
          <cell r="B2112" t="str">
            <v>Fornecimento e instalação de tubo leve de pvc rígido branco c/ ponta e bolsa lisa em barra 6 m diâmetro 300 mm</v>
          </cell>
          <cell r="C2112" t="str">
            <v>ML</v>
          </cell>
          <cell r="D2112">
            <v>52.088000000000001</v>
          </cell>
        </row>
        <row r="2113">
          <cell r="A2113" t="str">
            <v>001.30.00080</v>
          </cell>
          <cell r="B2113" t="str">
            <v>Fornecimento e instalaçao de tubo leve de pvc rígido branco c/ ponta e bolsa lisa em barra 6 m diâmetro 250 mm</v>
          </cell>
          <cell r="C2113" t="str">
            <v>ML</v>
          </cell>
          <cell r="D2113">
            <v>31.425000000000001</v>
          </cell>
        </row>
        <row r="2114">
          <cell r="A2114" t="str">
            <v>001.30.00100</v>
          </cell>
          <cell r="B2114" t="str">
            <v>Fornecimento e instalação de tubo leve de pvc rígido branco c/ ponta e bolsa lisa em barra 6 m diâmetro 200 mm</v>
          </cell>
          <cell r="C2114" t="str">
            <v>ML</v>
          </cell>
          <cell r="D2114">
            <v>21.375499999999999</v>
          </cell>
        </row>
        <row r="2115">
          <cell r="A2115" t="str">
            <v>001.30.00120</v>
          </cell>
          <cell r="B2115" t="str">
            <v>Fornecimento e instalação de tubo leve de pvc rígido branco c/ ponta e bolsa lisa em barra 6 m diâmetro 150 mm</v>
          </cell>
          <cell r="C2115" t="str">
            <v>ML</v>
          </cell>
          <cell r="D2115">
            <v>20.812200000000001</v>
          </cell>
        </row>
        <row r="2116">
          <cell r="A2116" t="str">
            <v>001.30.00140</v>
          </cell>
          <cell r="B2116" t="str">
            <v>Fornecimento e instalação de tubo leve de pvc rígido branco c/ ponta e bolsa lisa em barra 6 m diâmetro 125 mm</v>
          </cell>
          <cell r="C2116" t="str">
            <v>ML</v>
          </cell>
          <cell r="D2116">
            <v>18.3781</v>
          </cell>
        </row>
        <row r="2117">
          <cell r="A2117" t="str">
            <v>001.30.00160</v>
          </cell>
          <cell r="B2117" t="str">
            <v>Fornecimento e instalação de tubo de pvc rígido cor branca com ponta e bolsa em barra de 6 m diâmetro 100 mm</v>
          </cell>
          <cell r="C2117" t="str">
            <v>ML</v>
          </cell>
          <cell r="D2117">
            <v>5.6124999999999998</v>
          </cell>
        </row>
        <row r="2118">
          <cell r="A2118" t="str">
            <v>001.30.00180</v>
          </cell>
          <cell r="B2118" t="str">
            <v>Fornecimento e instalação de tubo de pvc rígido cor branca com ponta e bolsa em barra de 6 m diâmetro 75 mm</v>
          </cell>
          <cell r="C2118" t="str">
            <v>ML</v>
          </cell>
          <cell r="D2118">
            <v>6.5316000000000001</v>
          </cell>
        </row>
        <row r="2119">
          <cell r="A2119" t="str">
            <v>001.30.00200</v>
          </cell>
          <cell r="B2119" t="str">
            <v>Fornecimento e instalação de tubo de pvc rígido cor branca com ponta e bolsa em barra de 6 m diâmetro 50 mm</v>
          </cell>
          <cell r="C2119" t="str">
            <v>ML</v>
          </cell>
          <cell r="D2119">
            <v>5.0678999999999998</v>
          </cell>
        </row>
        <row r="2120">
          <cell r="A2120" t="str">
            <v>001.30.00220</v>
          </cell>
          <cell r="B2120" t="str">
            <v>Fornecimento e instalação de tubo de pvc rígido cor branca com ponta e bolsa em barra de 6m diâmetro 40 mm</v>
          </cell>
          <cell r="C2120" t="str">
            <v>ML</v>
          </cell>
          <cell r="D2120">
            <v>3.0478999999999998</v>
          </cell>
        </row>
        <row r="2121">
          <cell r="A2121" t="str">
            <v>001.30.00240</v>
          </cell>
          <cell r="B2121" t="str">
            <v>Fornecimento e instalação de curva 90º de pvc rígido cor branca  diam.100 mm</v>
          </cell>
          <cell r="C2121" t="str">
            <v>UN</v>
          </cell>
          <cell r="D2121">
            <v>12.165100000000001</v>
          </cell>
        </row>
        <row r="2122">
          <cell r="A2122" t="str">
            <v>001.30.00260</v>
          </cell>
          <cell r="B2122" t="str">
            <v>Fornecimento e instalação de curva 90º de pvc rígido cor branca  diam. 75 mm</v>
          </cell>
          <cell r="C2122" t="str">
            <v>UN</v>
          </cell>
          <cell r="D2122">
            <v>18</v>
          </cell>
        </row>
        <row r="2123">
          <cell r="A2123" t="str">
            <v>001.30.00280</v>
          </cell>
          <cell r="B2123" t="str">
            <v>Fornecimento e instalação de curva 90º de pvc rígido cor branca   diam. 50 mm</v>
          </cell>
          <cell r="C2123" t="str">
            <v>UN</v>
          </cell>
          <cell r="D2123">
            <v>4.9749999999999996</v>
          </cell>
        </row>
        <row r="2124">
          <cell r="A2124" t="str">
            <v>001.30.00300</v>
          </cell>
          <cell r="B2124" t="str">
            <v>Fornecimento e instalação de curva 90º de pvc rígido cor branca   diam. 150 mm</v>
          </cell>
          <cell r="C2124" t="str">
            <v>UN</v>
          </cell>
          <cell r="D2124">
            <v>52.0501</v>
          </cell>
        </row>
        <row r="2125">
          <cell r="A2125" t="str">
            <v>001.30.00320</v>
          </cell>
          <cell r="B2125" t="str">
            <v>Fornecimento e instalação de curva 45º de pvc rígido cor branca   diam.100 mm</v>
          </cell>
          <cell r="C2125" t="str">
            <v>UN</v>
          </cell>
          <cell r="D2125">
            <v>14.555099999999999</v>
          </cell>
        </row>
        <row r="2126">
          <cell r="A2126" t="str">
            <v>001.30.00340</v>
          </cell>
          <cell r="B2126" t="str">
            <v>Fornecimento e instalação de curva 45º de pvc rígido cor branca   diam. 75 mm</v>
          </cell>
          <cell r="C2126" t="str">
            <v>UN</v>
          </cell>
          <cell r="D2126">
            <v>12.6</v>
          </cell>
        </row>
        <row r="2127">
          <cell r="A2127" t="str">
            <v>001.30.00360</v>
          </cell>
          <cell r="B2127" t="str">
            <v>Fornecimento e instalação de curva 45º de pvc rígido cor branca   diam. 50 mm</v>
          </cell>
          <cell r="C2127" t="str">
            <v>UN</v>
          </cell>
          <cell r="D2127">
            <v>6.1150000000000002</v>
          </cell>
        </row>
        <row r="2128">
          <cell r="A2128" t="str">
            <v>001.30.00380</v>
          </cell>
          <cell r="B2128" t="str">
            <v>Fornecimento e instalação de joelho 90º com anel de borracha, de pvc rígido cor branca   diam. 50 mm</v>
          </cell>
          <cell r="C2128" t="str">
            <v>UN</v>
          </cell>
          <cell r="D2128">
            <v>2.0049999999999999</v>
          </cell>
        </row>
        <row r="2129">
          <cell r="A2129" t="str">
            <v>001.30.00400</v>
          </cell>
          <cell r="B2129" t="str">
            <v>Fornecimento e instalação de cap de pvc rígido cor branca   diam.100 mm</v>
          </cell>
          <cell r="C2129" t="str">
            <v>UN</v>
          </cell>
          <cell r="D2129">
            <v>7.7575000000000003</v>
          </cell>
        </row>
        <row r="2130">
          <cell r="A2130" t="str">
            <v>001.30.00420</v>
          </cell>
          <cell r="B2130" t="str">
            <v>Fornecimento e instalação de cap de pvc rígido cor branca  diam. 75 mm</v>
          </cell>
          <cell r="C2130" t="str">
            <v>UN</v>
          </cell>
          <cell r="D2130">
            <v>5.9200999999999997</v>
          </cell>
        </row>
        <row r="2131">
          <cell r="A2131" t="str">
            <v>001.30.00440</v>
          </cell>
          <cell r="B2131" t="str">
            <v>Fornecimento e instalação de cap de pvc rígido cor branca   diam. 50 mm</v>
          </cell>
          <cell r="C2131" t="str">
            <v>UN</v>
          </cell>
          <cell r="D2131">
            <v>3.6425000000000001</v>
          </cell>
        </row>
        <row r="2132">
          <cell r="A2132" t="str">
            <v>001.30.00460</v>
          </cell>
          <cell r="B2132" t="str">
            <v>Fornecimento e instalação de joelho 45º de pvc rígido cor branca  diam.100 mm</v>
          </cell>
          <cell r="C2132" t="str">
            <v>UN</v>
          </cell>
          <cell r="D2132">
            <v>6.1451000000000002</v>
          </cell>
        </row>
        <row r="2133">
          <cell r="A2133" t="str">
            <v>001.30.00480</v>
          </cell>
          <cell r="B2133" t="str">
            <v>Fornecimento e instalação de joelho 45º de pvc rígido cor branca   diam. 75 mm</v>
          </cell>
          <cell r="C2133" t="str">
            <v>UN</v>
          </cell>
          <cell r="D2133">
            <v>2.95</v>
          </cell>
        </row>
        <row r="2134">
          <cell r="A2134" t="str">
            <v>001.30.00500</v>
          </cell>
          <cell r="B2134" t="str">
            <v>Fornecimento e instalação de joelho 45º de pvc rígido cor branca   diam. 50 mm</v>
          </cell>
          <cell r="C2134" t="str">
            <v>UN</v>
          </cell>
          <cell r="D2134">
            <v>2.4750000000000001</v>
          </cell>
        </row>
        <row r="2135">
          <cell r="A2135" t="str">
            <v>001.30.00520</v>
          </cell>
          <cell r="B2135" t="str">
            <v>Fornecimento e instalação de junção invertida de pvc rígido branca para estoto primário diam. 50x50mm</v>
          </cell>
          <cell r="C2135" t="str">
            <v>UN</v>
          </cell>
          <cell r="D2135">
            <v>7.8875999999999999</v>
          </cell>
        </row>
        <row r="2136">
          <cell r="A2136" t="str">
            <v>001.30.00540</v>
          </cell>
          <cell r="B2136" t="str">
            <v>Fornecimento e instalação de junção dupla invertida de pvc rígido branca para esgoto primário diam. 100 x 50 mm</v>
          </cell>
          <cell r="C2136" t="str">
            <v>UN</v>
          </cell>
          <cell r="D2136">
            <v>11.172599999999999</v>
          </cell>
        </row>
        <row r="2137">
          <cell r="A2137" t="str">
            <v>001.30.00560</v>
          </cell>
          <cell r="B2137" t="str">
            <v>Fornecimento e instalação de junção simples de pvc rígido branca  diam. 100x100 mm</v>
          </cell>
          <cell r="C2137" t="str">
            <v>UN</v>
          </cell>
          <cell r="D2137">
            <v>13.762600000000001</v>
          </cell>
        </row>
        <row r="2138">
          <cell r="A2138" t="str">
            <v>001.30.00580</v>
          </cell>
          <cell r="B2138" t="str">
            <v>Fornecimento e instalação de junção simples de pvc rígido branca  diam. 100x75 mm</v>
          </cell>
          <cell r="C2138" t="str">
            <v>UN</v>
          </cell>
          <cell r="D2138">
            <v>9.7026000000000003</v>
          </cell>
        </row>
        <row r="2139">
          <cell r="A2139" t="str">
            <v>001.30.00600</v>
          </cell>
          <cell r="B2139" t="str">
            <v>Fornecimento e instalação de junção simples de pvc rígido branca  diam. 100x50 mm</v>
          </cell>
          <cell r="C2139" t="str">
            <v>UN</v>
          </cell>
          <cell r="D2139">
            <v>11.172599999999999</v>
          </cell>
        </row>
        <row r="2140">
          <cell r="A2140" t="str">
            <v>001.30.00620</v>
          </cell>
          <cell r="B2140" t="str">
            <v>Fornecimento e instalação de junção simples de pvc rígido branca  diam. 75x75 mm</v>
          </cell>
          <cell r="C2140" t="str">
            <v>UN</v>
          </cell>
          <cell r="D2140">
            <v>8.1576000000000004</v>
          </cell>
        </row>
        <row r="2141">
          <cell r="A2141" t="str">
            <v>001.30.00640</v>
          </cell>
          <cell r="B2141" t="str">
            <v>Fornecimento e instalação de junção simples de pvc rígido branca  diam. 75x50 mm</v>
          </cell>
          <cell r="C2141" t="str">
            <v>UN</v>
          </cell>
          <cell r="D2141">
            <v>6.2375999999999996</v>
          </cell>
        </row>
        <row r="2142">
          <cell r="A2142" t="str">
            <v>001.30.00660</v>
          </cell>
          <cell r="B2142" t="str">
            <v>Fornecimento e instalação de junção simples de pvc rígido branca  diam. 50x50 mm</v>
          </cell>
          <cell r="C2142" t="str">
            <v>UN</v>
          </cell>
          <cell r="D2142">
            <v>5.7976000000000001</v>
          </cell>
        </row>
        <row r="2143">
          <cell r="A2143" t="str">
            <v>001.30.00680</v>
          </cell>
          <cell r="B2143" t="str">
            <v>Fornecimento e instalação de joelho 90º de pvc rígido branco  diam.75 mm</v>
          </cell>
          <cell r="C2143" t="str">
            <v>UN</v>
          </cell>
          <cell r="D2143">
            <v>5.33</v>
          </cell>
        </row>
        <row r="2144">
          <cell r="A2144" t="str">
            <v>001.30.00700</v>
          </cell>
          <cell r="B2144" t="str">
            <v>Fornecimento e instalação de joelho 90º de pvc rígido branco  diam.50 mm</v>
          </cell>
          <cell r="C2144" t="str">
            <v>UN</v>
          </cell>
          <cell r="D2144">
            <v>3.2549999999999999</v>
          </cell>
        </row>
        <row r="2145">
          <cell r="A2145" t="str">
            <v>001.30.00720</v>
          </cell>
          <cell r="B2145" t="str">
            <v>Fornecimento e instalação de joelho 90º de pvc rígido branco  diam.100 mm</v>
          </cell>
          <cell r="C2145" t="str">
            <v>UN</v>
          </cell>
          <cell r="D2145">
            <v>6.8750999999999998</v>
          </cell>
        </row>
        <row r="2146">
          <cell r="A2146" t="str">
            <v>001.30.00740</v>
          </cell>
          <cell r="B2146" t="str">
            <v>Fornecimento e instalação de joelho 90º curto com visita pvc branco para esgoto primário diam.100x75 mm</v>
          </cell>
          <cell r="C2146" t="str">
            <v>UN</v>
          </cell>
          <cell r="D2146">
            <v>9.0251000000000001</v>
          </cell>
        </row>
        <row r="2147">
          <cell r="A2147" t="str">
            <v>001.30.00760</v>
          </cell>
          <cell r="B2147" t="str">
            <v>Fornecimento e instalação de joelho 90º curto com visita pvc branco para esgoto primário diam.100x50 mm</v>
          </cell>
          <cell r="C2147" t="str">
            <v>UN</v>
          </cell>
          <cell r="D2147">
            <v>8.4750999999999994</v>
          </cell>
        </row>
        <row r="2148">
          <cell r="A2148" t="str">
            <v>001.30.00780</v>
          </cell>
          <cell r="B2148" t="str">
            <v>Fornecimento e instalação de joelho 90º curto com visita pvc branco para esgoto primário diam. 75x50 mm</v>
          </cell>
          <cell r="C2148" t="str">
            <v>UN</v>
          </cell>
          <cell r="D2148">
            <v>6</v>
          </cell>
        </row>
        <row r="2149">
          <cell r="A2149" t="str">
            <v>001.30.00800</v>
          </cell>
          <cell r="B2149" t="str">
            <v>Fornecimento e instalação de tee sanitário curto com visita pvc branco  diam.100x100 mm</v>
          </cell>
          <cell r="C2149" t="str">
            <v>UN</v>
          </cell>
          <cell r="D2149">
            <v>8.4626000000000001</v>
          </cell>
        </row>
        <row r="2150">
          <cell r="A2150" t="str">
            <v>001.30.00820</v>
          </cell>
          <cell r="B2150" t="str">
            <v>Fornecimento e instalação de tee sanitário curto com visita pvc branco  diam. 100x75 mm</v>
          </cell>
          <cell r="C2150" t="str">
            <v>UN</v>
          </cell>
          <cell r="D2150">
            <v>17.442599999999999</v>
          </cell>
        </row>
        <row r="2151">
          <cell r="A2151" t="str">
            <v>001.30.00840</v>
          </cell>
          <cell r="B2151" t="str">
            <v>Fornecimento e instalação de tee sanitário curto com visita pvc branco  diam. 100x50 mm</v>
          </cell>
          <cell r="C2151" t="str">
            <v>UN</v>
          </cell>
          <cell r="D2151">
            <v>8.1984999999999992</v>
          </cell>
        </row>
        <row r="2152">
          <cell r="A2152" t="str">
            <v>001.30.00860</v>
          </cell>
          <cell r="B2152" t="str">
            <v>Fornecimento e instalação de tee sanitário curto com visita pvc branco  diam. 75x75 mm</v>
          </cell>
          <cell r="C2152" t="str">
            <v>UN</v>
          </cell>
          <cell r="D2152">
            <v>6.9500999999999999</v>
          </cell>
        </row>
        <row r="2153">
          <cell r="A2153" t="str">
            <v>001.30.00880</v>
          </cell>
          <cell r="B2153" t="str">
            <v>Fornecimento e instalação de tee sanitário curto com visita pvc branco  diam. 75x50 mm</v>
          </cell>
          <cell r="C2153" t="str">
            <v>UN</v>
          </cell>
          <cell r="D2153">
            <v>6.4401000000000002</v>
          </cell>
        </row>
        <row r="2154">
          <cell r="A2154" t="str">
            <v>001.30.00900</v>
          </cell>
          <cell r="B2154" t="str">
            <v>Fornecimento e instalação de tee sanitário curto com visita pvc branco  diam. 50x50 mm</v>
          </cell>
          <cell r="C2154" t="str">
            <v>UN</v>
          </cell>
          <cell r="D2154">
            <v>4.3875999999999999</v>
          </cell>
        </row>
        <row r="2155">
          <cell r="A2155" t="str">
            <v>001.30.00920</v>
          </cell>
          <cell r="B2155" t="str">
            <v>Fornecimento e instalação de tee sanitário curto com visita pvc branco para esgoto primário diam.150mm</v>
          </cell>
          <cell r="C2155" t="str">
            <v>UN</v>
          </cell>
          <cell r="D2155">
            <v>39.6676</v>
          </cell>
        </row>
        <row r="2156">
          <cell r="A2156" t="str">
            <v>001.30.00940</v>
          </cell>
          <cell r="B2156" t="str">
            <v>Fornecimento e instalação de luva simpels pvc branco  diam.100 mm</v>
          </cell>
          <cell r="C2156" t="str">
            <v>UN</v>
          </cell>
          <cell r="D2156">
            <v>5.2150999999999996</v>
          </cell>
        </row>
        <row r="2157">
          <cell r="A2157" t="str">
            <v>001.30.00960</v>
          </cell>
          <cell r="B2157" t="str">
            <v>Fornecimento e instalação de luva simpels pvc branco  diam.75 mm</v>
          </cell>
          <cell r="C2157" t="str">
            <v>UN</v>
          </cell>
          <cell r="D2157">
            <v>3.51</v>
          </cell>
        </row>
        <row r="2158">
          <cell r="A2158" t="str">
            <v>001.30.00980</v>
          </cell>
          <cell r="B2158" t="str">
            <v>Fornecimento e instalação de luva simpels pvc branco  diam. 50 mm</v>
          </cell>
          <cell r="C2158" t="str">
            <v>UN</v>
          </cell>
          <cell r="D2158">
            <v>2.7050000000000001</v>
          </cell>
        </row>
        <row r="2159">
          <cell r="A2159" t="str">
            <v>001.30.01000</v>
          </cell>
          <cell r="B2159" t="str">
            <v>Fornecimento e instalação de luva simpels pvc branco  diam.150 mm</v>
          </cell>
          <cell r="C2159" t="str">
            <v>UN</v>
          </cell>
          <cell r="D2159">
            <v>23.420100000000001</v>
          </cell>
        </row>
        <row r="2160">
          <cell r="A2160" t="str">
            <v>001.30.01020</v>
          </cell>
          <cell r="B2160" t="str">
            <v>Fornecimento e instalação de luva dupla pvc branco  diam.100 mm</v>
          </cell>
          <cell r="C2160" t="str">
            <v>UN</v>
          </cell>
          <cell r="D2160">
            <v>3.7050999999999998</v>
          </cell>
        </row>
        <row r="2161">
          <cell r="A2161" t="str">
            <v>001.30.01040</v>
          </cell>
          <cell r="B2161" t="str">
            <v>Fornecimento e instalação de luva dupla pvc branco  diam.50 mm</v>
          </cell>
          <cell r="C2161" t="str">
            <v>UN</v>
          </cell>
          <cell r="D2161">
            <v>1.9650000000000001</v>
          </cell>
        </row>
        <row r="2162">
          <cell r="A2162" t="str">
            <v>001.30.01060</v>
          </cell>
          <cell r="B2162" t="str">
            <v>Fornecimento e instalação de luva dupla pvc branco  diam.75 mm</v>
          </cell>
          <cell r="C2162" t="str">
            <v>UN</v>
          </cell>
          <cell r="D2162">
            <v>3.03</v>
          </cell>
        </row>
        <row r="2163">
          <cell r="A2163" t="str">
            <v>001.30.01080</v>
          </cell>
          <cell r="B2163" t="str">
            <v>Fornecimento e instalação de luva dupla pvc branco  diam.150 mm</v>
          </cell>
          <cell r="C2163" t="str">
            <v>UN</v>
          </cell>
          <cell r="D2163">
            <v>2.2501000000000002</v>
          </cell>
        </row>
        <row r="2164">
          <cell r="A2164" t="str">
            <v>001.30.01100</v>
          </cell>
          <cell r="B2164" t="str">
            <v>Fornecimento e instalação de luva de correr pvc branco  diam.100 mm</v>
          </cell>
          <cell r="C2164" t="str">
            <v>UN</v>
          </cell>
          <cell r="D2164">
            <v>1.8751</v>
          </cell>
        </row>
        <row r="2165">
          <cell r="A2165" t="str">
            <v>001.30.01120</v>
          </cell>
          <cell r="B2165" t="str">
            <v>Fornecimento e instalação de luva de correr pvc branco  diam. 75 mm</v>
          </cell>
          <cell r="C2165" t="str">
            <v>UN</v>
          </cell>
          <cell r="D2165">
            <v>6.45</v>
          </cell>
        </row>
        <row r="2166">
          <cell r="A2166" t="str">
            <v>001.30.01140</v>
          </cell>
          <cell r="B2166" t="str">
            <v>Fornecimento e instalação de luva de correr pvc branco  diam. 50 mm</v>
          </cell>
          <cell r="C2166" t="str">
            <v>UN</v>
          </cell>
          <cell r="D2166">
            <v>5.0750000000000002</v>
          </cell>
        </row>
        <row r="2167">
          <cell r="A2167" t="str">
            <v>001.30.01160</v>
          </cell>
          <cell r="B2167" t="str">
            <v>Fornecimento e instalação de plug pvc diam. 100 mm</v>
          </cell>
          <cell r="C2167" t="str">
            <v>UN</v>
          </cell>
          <cell r="D2167">
            <v>3.1875</v>
          </cell>
        </row>
        <row r="2168">
          <cell r="A2168" t="str">
            <v>001.30.01180</v>
          </cell>
          <cell r="B2168" t="str">
            <v>Fornecimento e instalação de plug de pvc diam.75 mm</v>
          </cell>
          <cell r="C2168" t="str">
            <v>UN</v>
          </cell>
          <cell r="D2168">
            <v>2.4601000000000002</v>
          </cell>
        </row>
        <row r="2169">
          <cell r="A2169" t="str">
            <v>001.30.01200</v>
          </cell>
          <cell r="B2169" t="str">
            <v>Fornecimento e instalação de plug de pvc branco diam. 50 mm</v>
          </cell>
          <cell r="C2169" t="str">
            <v>UN</v>
          </cell>
          <cell r="D2169">
            <v>1.5325</v>
          </cell>
        </row>
        <row r="2170">
          <cell r="A2170" t="str">
            <v>001.30.01220</v>
          </cell>
          <cell r="B2170" t="str">
            <v>Fornecimento e instalação de redução excêntrica pvc branco  diam.100x75 mm</v>
          </cell>
          <cell r="C2170" t="str">
            <v>UN</v>
          </cell>
          <cell r="D2170">
            <v>6.2701000000000002</v>
          </cell>
        </row>
        <row r="2171">
          <cell r="A2171" t="str">
            <v>001.30.01240</v>
          </cell>
          <cell r="B2171" t="str">
            <v>Fornecimento e instalação de redução excêntrica pvc branco  diam.100x50 mm</v>
          </cell>
          <cell r="C2171" t="str">
            <v>UN</v>
          </cell>
          <cell r="D2171">
            <v>5.7100999999999997</v>
          </cell>
        </row>
        <row r="2172">
          <cell r="A2172" t="str">
            <v>001.30.01260</v>
          </cell>
          <cell r="B2172" t="str">
            <v>Fornecimento e instalação de redução excêntrica pvc branco  diam.75x50 mm</v>
          </cell>
          <cell r="C2172" t="str">
            <v>UN</v>
          </cell>
          <cell r="D2172">
            <v>3.5649999999999999</v>
          </cell>
        </row>
        <row r="2173">
          <cell r="A2173" t="str">
            <v>001.30.01280</v>
          </cell>
          <cell r="B2173" t="str">
            <v>Fornecimento e instalação de vedação de saída de vaso sanitário pvc branco  diam.100 mm</v>
          </cell>
          <cell r="C2173" t="str">
            <v>UN</v>
          </cell>
          <cell r="D2173">
            <v>4.7750000000000004</v>
          </cell>
        </row>
        <row r="2174">
          <cell r="A2174" t="str">
            <v>001.30.01300</v>
          </cell>
          <cell r="B2174" t="str">
            <v>Fornecimento e instalação de terminal de ventilação pvc branco  diam.50 mm</v>
          </cell>
          <cell r="C2174" t="str">
            <v>UN</v>
          </cell>
          <cell r="D2174">
            <v>5.4649999999999999</v>
          </cell>
        </row>
        <row r="2175">
          <cell r="A2175" t="str">
            <v>001.30.01320</v>
          </cell>
          <cell r="B2175" t="str">
            <v>Fornecimento e instalação de curva 90º de pvc rígido cor branca diam.40 mm</v>
          </cell>
          <cell r="C2175" t="str">
            <v>UN</v>
          </cell>
          <cell r="D2175">
            <v>2.7749999999999999</v>
          </cell>
        </row>
        <row r="2176">
          <cell r="A2176" t="str">
            <v>001.30.01340</v>
          </cell>
          <cell r="B2176" t="str">
            <v>Fornecimento e instalação de curva 45º de pvc rígido cor branca  diam.40 mm</v>
          </cell>
          <cell r="C2176" t="str">
            <v>UN</v>
          </cell>
          <cell r="D2176">
            <v>2.7749999999999999</v>
          </cell>
        </row>
        <row r="2177">
          <cell r="A2177" t="str">
            <v>001.30.01360</v>
          </cell>
          <cell r="B2177" t="str">
            <v>Fornecimento e instalação de joelho 90º pvc rígido cor branca  diam.40 mm</v>
          </cell>
          <cell r="C2177" t="str">
            <v>UN</v>
          </cell>
          <cell r="D2177">
            <v>2.2450000000000001</v>
          </cell>
        </row>
        <row r="2178">
          <cell r="A2178" t="str">
            <v>001.30.01380</v>
          </cell>
          <cell r="B2178" t="str">
            <v>Fornecimento e instalação de joelho 45º pvc rígido cor branca  diam.40 mm</v>
          </cell>
          <cell r="C2178" t="str">
            <v>UN</v>
          </cell>
          <cell r="D2178">
            <v>2.4649999999999999</v>
          </cell>
        </row>
        <row r="2179">
          <cell r="A2179" t="str">
            <v>001.30.01400</v>
          </cell>
          <cell r="B2179" t="str">
            <v>Fornecimento e instalação de tee 90º pvc rígido cor branca diam.40 mm</v>
          </cell>
          <cell r="C2179" t="str">
            <v>UN</v>
          </cell>
          <cell r="D2179">
            <v>2.8875999999999999</v>
          </cell>
        </row>
        <row r="2180">
          <cell r="A2180" t="str">
            <v>001.30.01420</v>
          </cell>
          <cell r="B2180" t="str">
            <v>Fornecimento e instalação de junção 45º pvc rígido cor branca  diam.40 mm</v>
          </cell>
          <cell r="C2180" t="str">
            <v>UN</v>
          </cell>
          <cell r="D2180">
            <v>3.7475999999999998</v>
          </cell>
        </row>
        <row r="2181">
          <cell r="A2181" t="str">
            <v>001.30.01440</v>
          </cell>
          <cell r="B2181" t="str">
            <v>Fornecimento e instalação de bucha de redução pvc rígido cor branca para esgoto secundário diam.50 mm x 40 mm</v>
          </cell>
          <cell r="C2181" t="str">
            <v>UN</v>
          </cell>
          <cell r="D2181">
            <v>2.0550000000000002</v>
          </cell>
        </row>
        <row r="2182">
          <cell r="A2182" t="str">
            <v>001.30.01460</v>
          </cell>
          <cell r="B2182" t="str">
            <v>Fornecimento e instalação de joelho 90º soldável e com rosca cor branca para esgoto secundário diam.40 mm x 1.1/4 pol</v>
          </cell>
          <cell r="C2182" t="str">
            <v>UN</v>
          </cell>
          <cell r="D2182">
            <v>2.1549999999999998</v>
          </cell>
        </row>
        <row r="2183">
          <cell r="A2183" t="str">
            <v>001.30.01480</v>
          </cell>
          <cell r="B2183" t="str">
            <v>Fornecimento e instalação de joelho 90º soldável e com rosca cor branca para esgoto sedundário diam.40 mm x 1 pol</v>
          </cell>
          <cell r="C2183" t="str">
            <v>UN</v>
          </cell>
          <cell r="D2183">
            <v>2.5049999999999999</v>
          </cell>
        </row>
        <row r="2184">
          <cell r="A2184" t="str">
            <v>001.30.01500</v>
          </cell>
          <cell r="B2184" t="str">
            <v>Fornecimento e instalação de adaptador para sifão soldável pvc rígido cor branca para esgoto secundário diam.1.1/4 x 40 mm</v>
          </cell>
          <cell r="C2184" t="str">
            <v>UN</v>
          </cell>
          <cell r="D2184">
            <v>1.635</v>
          </cell>
        </row>
        <row r="2185">
          <cell r="A2185" t="str">
            <v>001.30.01520</v>
          </cell>
          <cell r="B2185" t="str">
            <v>Fornecimento e instalação de adaptador para junta elástica para sifão metálico pvc rígido cor branca para esgoto secundário diam.1 1/2 x 40 mm</v>
          </cell>
          <cell r="C2185" t="str">
            <v>UN</v>
          </cell>
          <cell r="D2185">
            <v>1.835</v>
          </cell>
        </row>
        <row r="2186">
          <cell r="A2186" t="str">
            <v>001.30.01540</v>
          </cell>
          <cell r="B2186" t="str">
            <v>Fornecimento e instalação de luva pvc rígido cor branca para estogo secundário diam.40 mm</v>
          </cell>
          <cell r="C2186" t="str">
            <v>UN</v>
          </cell>
          <cell r="D2186">
            <v>1.625</v>
          </cell>
        </row>
        <row r="2187">
          <cell r="A2187" t="str">
            <v>001.30.01560</v>
          </cell>
          <cell r="B2187" t="str">
            <v>Fornecimento e instalação de caixa sifonada de de pvc rígido branco para esgoto secundário  com saída de 50 mm e grelha quadrada simples n.101 150x150x50 mm</v>
          </cell>
          <cell r="C2187" t="str">
            <v>UN</v>
          </cell>
          <cell r="D2187">
            <v>40.3339</v>
          </cell>
        </row>
        <row r="2188">
          <cell r="A2188" t="str">
            <v>001.30.01580</v>
          </cell>
          <cell r="B2188" t="str">
            <v>Fornecimento e instalação de caixa sifonada de de pvc rígido branco para esgoto secundário  com grelha quadrada e porta grelha cromados n.103 150x150x50 mm</v>
          </cell>
          <cell r="C2188" t="str">
            <v>UN</v>
          </cell>
          <cell r="D2188">
            <v>19.783899999999999</v>
          </cell>
        </row>
        <row r="2189">
          <cell r="A2189" t="str">
            <v>001.30.01600</v>
          </cell>
          <cell r="B2189" t="str">
            <v>Fornecimento e instalação de caixa sifonada de de pvc rígido branco para esgoto secundário  com grelha quadrada cromada e porta grelha cinza n.105 150x150x50 mm</v>
          </cell>
          <cell r="C2189" t="str">
            <v>UN</v>
          </cell>
          <cell r="D2189">
            <v>19.783899999999999</v>
          </cell>
        </row>
        <row r="2190">
          <cell r="A2190" t="str">
            <v>001.30.01620</v>
          </cell>
          <cell r="B2190" t="str">
            <v>Fornecimento e instalação de caixa sifonada de de pvc rígido branco para esgoto secundário  com grelha redonda simples n.102 150x150x50 mm</v>
          </cell>
          <cell r="C2190" t="str">
            <v>UN</v>
          </cell>
          <cell r="D2190">
            <v>18.793900000000001</v>
          </cell>
        </row>
        <row r="2191">
          <cell r="A2191" t="str">
            <v>001.30.01640</v>
          </cell>
          <cell r="B2191" t="str">
            <v>Fornecimento e instalação de caixa sifonada de de pvc rígido branco para esgoto secundário  com grelha redonda cromada e porta grelha cromados n.104 150x150x50 mm</v>
          </cell>
          <cell r="C2191" t="str">
            <v>UN</v>
          </cell>
          <cell r="D2191">
            <v>18.793900000000001</v>
          </cell>
        </row>
        <row r="2192">
          <cell r="A2192" t="str">
            <v>001.30.01660</v>
          </cell>
          <cell r="B2192" t="str">
            <v>Fornecimento e instalação de caixa sifonada de de pvc rígido branco para esgoto secundário  com grelha redonda cromada e porta grelha cromados n.106 150x150x50 mm</v>
          </cell>
          <cell r="C2192" t="str">
            <v>UN</v>
          </cell>
          <cell r="D2192">
            <v>18.793900000000001</v>
          </cell>
        </row>
        <row r="2193">
          <cell r="A2193" t="str">
            <v>001.30.01680</v>
          </cell>
          <cell r="B2193" t="str">
            <v>Fornecimento e instalações de caixa sifonada de de pvc rígido branco para esgoto secundário  com grelha redonda cromada e porta grelha cromados n.104 150x185x75 mm</v>
          </cell>
          <cell r="C2193" t="str">
            <v>UN</v>
          </cell>
          <cell r="D2193">
            <v>19.713899999999999</v>
          </cell>
        </row>
        <row r="2194">
          <cell r="A2194" t="str">
            <v>001.30.01700</v>
          </cell>
          <cell r="B2194" t="str">
            <v>Fornecimento e instalação de caixa sifonada de de pvc rígido branco para esgoto secundário  com saída de 40 mm e uma só entrada com grelha redonda simples n.31 100x100x40 mm</v>
          </cell>
          <cell r="C2194" t="str">
            <v>UN</v>
          </cell>
          <cell r="D2194">
            <v>14.2439</v>
          </cell>
        </row>
        <row r="2195">
          <cell r="A2195" t="str">
            <v>001.30.01720</v>
          </cell>
          <cell r="B2195" t="str">
            <v>Fornecimento e instalação de caixa sifonada de de pvc rígido branco para esgoto secundário  com grelha redonda e porta grelha cromados n.34 100x100x40 mm</v>
          </cell>
          <cell r="C2195" t="str">
            <v>UN</v>
          </cell>
          <cell r="D2195">
            <v>14.2439</v>
          </cell>
        </row>
        <row r="2196">
          <cell r="A2196" t="str">
            <v>001.30.01740</v>
          </cell>
          <cell r="B2196" t="str">
            <v>Fornecimento e instalação de caixa sifonada de de pvc rígido branco para esgoto secundário  com grelha redonda e porta grelha cromados n.64 100x100x40 mm</v>
          </cell>
          <cell r="C2196" t="str">
            <v>UN</v>
          </cell>
          <cell r="D2196">
            <v>16.1739</v>
          </cell>
        </row>
        <row r="2197">
          <cell r="A2197" t="str">
            <v>001.30.01760</v>
          </cell>
          <cell r="B2197" t="str">
            <v>Fornecimento e instalação de caixa  seca de pvc rígido branco e cinza p/ esgoto secundário de altura regulável para cozinha, box, terraço redonda c/grelha simples n 142 100x100x40 mm</v>
          </cell>
          <cell r="C2197" t="str">
            <v>UN</v>
          </cell>
          <cell r="D2197">
            <v>20.093900000000001</v>
          </cell>
        </row>
        <row r="2198">
          <cell r="A2198" t="str">
            <v>001.30.01780</v>
          </cell>
          <cell r="B2198" t="str">
            <v>Fornecimento e instalação de caixa seca de pvc rígido branco e cinza p/ esgoto secundário de altura regulável para cozinha, box, terraço redonda c/grelha e porta grelha cromados n 144 100x100x40 mm</v>
          </cell>
          <cell r="C2198" t="str">
            <v>UN</v>
          </cell>
          <cell r="D2198">
            <v>16.1739</v>
          </cell>
        </row>
        <row r="2199">
          <cell r="A2199" t="str">
            <v>001.30.01800</v>
          </cell>
          <cell r="B2199" t="str">
            <v>Fornecimento e instalação de caixa seca de pvc rígido branco e cinza p/ esgoto secundário de altura regulável para cozinha, box, terraço redonda c/grelha cromada e porta grelha cinza n.146 100x100x40 mm</v>
          </cell>
          <cell r="C2199" t="str">
            <v>UN</v>
          </cell>
          <cell r="D2199">
            <v>16.1739</v>
          </cell>
        </row>
        <row r="2200">
          <cell r="A2200" t="str">
            <v>001.30.01820</v>
          </cell>
          <cell r="B2200" t="str">
            <v>Fornecimento e instalação de ralo seco pvc branco e cinza rígido p/ esgoto secundário,para terraço, quadrado c/grelha simples n 211 100x53x40 mm</v>
          </cell>
          <cell r="C2200" t="str">
            <v>UN</v>
          </cell>
          <cell r="D2200">
            <v>12.453900000000001</v>
          </cell>
        </row>
        <row r="2201">
          <cell r="A2201" t="str">
            <v>001.30.01840</v>
          </cell>
          <cell r="B2201" t="str">
            <v>Fornecimento e instalação de ralo seco pvc branco e cinza rígido p/ esgoto secundário,para terraço, quadrado c/grelha cromada n 215 100x53x40 mm</v>
          </cell>
          <cell r="C2201" t="str">
            <v>UN</v>
          </cell>
          <cell r="D2201">
            <v>12.453900000000001</v>
          </cell>
        </row>
        <row r="2202">
          <cell r="A2202" t="str">
            <v>001.30.01860</v>
          </cell>
          <cell r="B2202" t="str">
            <v>Fornecimento e instalação de ralo seco pvc branco e cinza rígido p/ esgoto secundário, c/ saída soldável, c/ grelha simples n.5 100x40 mm</v>
          </cell>
          <cell r="C2202" t="str">
            <v>UN</v>
          </cell>
          <cell r="D2202">
            <v>11.2239</v>
          </cell>
        </row>
        <row r="2203">
          <cell r="A2203" t="str">
            <v>001.30.01880</v>
          </cell>
          <cell r="B2203" t="str">
            <v>Fornecimento e instalação de ralo seco pvc branco e cinza rígido p/ esgoto secundário,c/ saída soldável  c/ grelha cromada n.6 100x40 mm</v>
          </cell>
          <cell r="C2203" t="str">
            <v>UN</v>
          </cell>
          <cell r="D2203">
            <v>12.4839</v>
          </cell>
        </row>
        <row r="2204">
          <cell r="A2204" t="str">
            <v>001.30.01900</v>
          </cell>
          <cell r="B2204" t="str">
            <v>Fornecimento e instalação de ralo sifonado cônico pvc branco e cinza rígido p/ esgoto secundário, de altura regulável c/grelha simples n 212 100x40 mm</v>
          </cell>
          <cell r="C2204" t="str">
            <v>UN</v>
          </cell>
          <cell r="D2204">
            <v>16.823899999999998</v>
          </cell>
        </row>
        <row r="2205">
          <cell r="A2205" t="str">
            <v>001.30.01920</v>
          </cell>
          <cell r="B2205" t="str">
            <v>Fornecimento e instalação de ralo sifonado cônico pvc branco e cinza rígido p/ esgoto secundário, de altura regulável c/grelha cromada n 216 100x40 mm</v>
          </cell>
          <cell r="C2205" t="str">
            <v>UN</v>
          </cell>
          <cell r="D2205">
            <v>12.4839</v>
          </cell>
        </row>
        <row r="2206">
          <cell r="A2206" t="str">
            <v>001.30.01940</v>
          </cell>
          <cell r="B2206" t="str">
            <v>Fornecimento e instalaçao de ralo sifonado pvc branco e cinza rígido p/ esgoto secundário, para terraço, quadrado com grelha simples n. 201 100 x 53 x 40 mm</v>
          </cell>
          <cell r="C2206" t="str">
            <v>UN</v>
          </cell>
          <cell r="D2206">
            <v>11.603899999999999</v>
          </cell>
        </row>
        <row r="2207">
          <cell r="A2207" t="str">
            <v>001.30.01960</v>
          </cell>
          <cell r="B2207" t="str">
            <v>Fornecimento e instalação de ralo sifonado pvc branco e cinza rígido p/ esgoto secundário, para terraço, quadrado com grelha cromada n. 205 100 x 53 x 40 mm</v>
          </cell>
          <cell r="C2207" t="str">
            <v>UN</v>
          </cell>
          <cell r="D2207">
            <v>12.4839</v>
          </cell>
        </row>
        <row r="2208">
          <cell r="A2208" t="str">
            <v>001.30.01980</v>
          </cell>
          <cell r="B2208" t="str">
            <v>Execução de caixa de inspeção em alvenaria de tijolos maciço de 1/2 vez revestida com argamassa de cimento e areia 1:3 com impermeabilizante e tampa de concreto armado (e=0.07 m) conf. det. n. 15 dop 20 x 20 x 20 cm</v>
          </cell>
          <cell r="C2208" t="str">
            <v>UN</v>
          </cell>
          <cell r="D2208">
            <v>23.147200000000002</v>
          </cell>
        </row>
        <row r="2209">
          <cell r="A2209" t="str">
            <v>001.30.02000</v>
          </cell>
          <cell r="B2209" t="str">
            <v>Execução de caixa de inspeção em alvenaria de tijolos maciço de 1/2 vez revestida com argamassa de cimento e areia 1:3 com impermeabilizante e tampa de concreto armado (e=0.07 m) conf. det. n. 15 dop 30 x 30 x 20 cm</v>
          </cell>
          <cell r="C2209" t="str">
            <v>UN</v>
          </cell>
          <cell r="D2209">
            <v>39.912100000000002</v>
          </cell>
        </row>
        <row r="2210">
          <cell r="A2210" t="str">
            <v>001.30.02020</v>
          </cell>
          <cell r="B2210" t="str">
            <v>Execução de caixa de inspeção em alvenaria de tijolos maciço de 1/2 vez revestida com argamassa de cimento e areia 1:3 com impermeabilizante e tampa de concreto armado (e=0.07 m) conf. det. n. 15 dop 40 x 40 x 30 cm</v>
          </cell>
          <cell r="C2210" t="str">
            <v>UN</v>
          </cell>
          <cell r="D2210">
            <v>54.694499999999998</v>
          </cell>
        </row>
        <row r="2211">
          <cell r="A2211" t="str">
            <v>001.30.02040</v>
          </cell>
          <cell r="B2211" t="str">
            <v>Execução de caixa de inspeção em alvenaria de tijolos maciço de 1/2 vez revestida com argamassa de cimento e areia 1:3 com impermeabilizante e tampa de concreto armado (e=0.07 m) conf. det. n. 15 dop 50 x 50 x 30 cm</v>
          </cell>
          <cell r="C2211" t="str">
            <v>UN</v>
          </cell>
          <cell r="D2211">
            <v>66.542299999999997</v>
          </cell>
        </row>
        <row r="2212">
          <cell r="A2212" t="str">
            <v>001.30.02060</v>
          </cell>
          <cell r="B2212" t="str">
            <v>Execução de caixa de inspeção em alvenaria de tijolos maciço de 1/2 vez revestida com argamassa de cimento e areia 1:3 com impermeabilizante e tampa de concreto armado (e=0.07 m) conf. det. n. 15 dop 50 x 50 x 40 cm</v>
          </cell>
          <cell r="C2212" t="str">
            <v>UN</v>
          </cell>
          <cell r="D2212">
            <v>71.517099999999999</v>
          </cell>
        </row>
        <row r="2213">
          <cell r="A2213" t="str">
            <v>001.30.02080</v>
          </cell>
          <cell r="B2213" t="str">
            <v>Execução de caixa de inspeção em alvenaria de tijolos maciço de 1/2 vez revestida com argamassa de cimento e areia 1:3 com impermeabilizante e tampa de concreto armado (e=0.07 m) conf. det. n. 15 dop 60 x 60 x 50 cm</v>
          </cell>
          <cell r="C2213" t="str">
            <v>UN</v>
          </cell>
          <cell r="D2213">
            <v>97.740899999999996</v>
          </cell>
        </row>
        <row r="2214">
          <cell r="A2214" t="str">
            <v>001.30.02100</v>
          </cell>
          <cell r="B2214" t="str">
            <v>Execução de caixa de inspeção em alvenaria de tijolos maciço de 1/2 vez revestida com argamassa de cimento e areia 1:3 com impermeabilizante e tampa de concreto armado (e=0.07 m) conf. det. n. 15 dop 70 x 70 x 50 cm</v>
          </cell>
          <cell r="C2214" t="str">
            <v>UN</v>
          </cell>
          <cell r="D2214">
            <v>113.5551</v>
          </cell>
        </row>
        <row r="2215">
          <cell r="A2215" t="str">
            <v>001.30.02120</v>
          </cell>
          <cell r="B2215" t="str">
            <v>Execução de caixa de inspeção em alvenaria de tijolos maciço de 1/2 vez revestida com argamassa de cimento e areia 1:3 com impermeabilizante e tampa de concreto armado (e=0.07 m) conf. det. n. 15 dop 80 x 80 x 60 cm</v>
          </cell>
          <cell r="C2215" t="str">
            <v>UN</v>
          </cell>
          <cell r="D2215">
            <v>144.86179999999999</v>
          </cell>
        </row>
        <row r="2216">
          <cell r="A2216" t="str">
            <v>001.30.02140</v>
          </cell>
          <cell r="B2216" t="str">
            <v>Execução de caixa de inspeção em alvenaria de tijolos maciço de 1/2 vez revestida com argamassa de cimento e areia 1:3 com impermeabilizante e tampa de concreto armado (e=0.07 m) conf. det. n. 15 dop 100 x 100 x 100 cm</v>
          </cell>
          <cell r="C2216" t="str">
            <v>UN</v>
          </cell>
          <cell r="D2216">
            <v>241.42449999999999</v>
          </cell>
        </row>
        <row r="2217">
          <cell r="A2217" t="str">
            <v>001.30.02160</v>
          </cell>
          <cell r="B2217" t="str">
            <v>Execução de caixa de gordura de pvc (cx43)c/tampa de pvc 250x230x75mm</v>
          </cell>
          <cell r="C2217" t="str">
            <v>UN</v>
          </cell>
          <cell r="D2217">
            <v>21.7239</v>
          </cell>
        </row>
        <row r="2218">
          <cell r="A2218" t="str">
            <v>001.30.02180</v>
          </cell>
          <cell r="B2218" t="str">
            <v>Execução de fossa séptica conf. det. n. 8 dop 1.60 x 0.80 x 1.50 m</v>
          </cell>
          <cell r="C2218" t="str">
            <v>UN</v>
          </cell>
          <cell r="D2218">
            <v>945.83799999999997</v>
          </cell>
        </row>
        <row r="2219">
          <cell r="A2219" t="str">
            <v>001.30.02200</v>
          </cell>
          <cell r="B2219" t="str">
            <v>Execução de fossa séptica conf. det. n. 2.50 x 1.15 x 1.50 m</v>
          </cell>
          <cell r="C2219" t="str">
            <v>UN</v>
          </cell>
          <cell r="D2219">
            <v>1505.8289</v>
          </cell>
        </row>
        <row r="2220">
          <cell r="A2220" t="str">
            <v>001.30.02220</v>
          </cell>
          <cell r="B2220" t="str">
            <v>Execução de fossa séptica conf. det. n. 2.80 x 1.40 x 1.50 m</v>
          </cell>
          <cell r="C2220" t="str">
            <v>UN</v>
          </cell>
          <cell r="D2220">
            <v>1730.8420000000001</v>
          </cell>
        </row>
        <row r="2221">
          <cell r="A2221" t="str">
            <v>001.30.02240</v>
          </cell>
          <cell r="B2221" t="str">
            <v>Execução de fossa séptica conf. det. n. 3.20 x 1.60 x 1.80 m</v>
          </cell>
          <cell r="C2221" t="str">
            <v>UN</v>
          </cell>
          <cell r="D2221">
            <v>2305.0391</v>
          </cell>
        </row>
        <row r="2222">
          <cell r="A2222" t="str">
            <v>001.30.02260</v>
          </cell>
          <cell r="B2222" t="str">
            <v>Execução de fossa séptica conf. det. n. 3.50 x 1.75 x 1.80 m</v>
          </cell>
          <cell r="C2222" t="str">
            <v>UN</v>
          </cell>
          <cell r="D2222">
            <v>2623.4263000000001</v>
          </cell>
        </row>
        <row r="2223">
          <cell r="A2223" t="str">
            <v>001.30.02280</v>
          </cell>
          <cell r="B2223" t="str">
            <v>Execução de fossa séptica conf. det. n. 3.80 x 1.90 x 1.80 m</v>
          </cell>
          <cell r="C2223" t="str">
            <v>UN</v>
          </cell>
          <cell r="D2223">
            <v>2828.1091999999999</v>
          </cell>
        </row>
        <row r="2224">
          <cell r="A2224" t="str">
            <v>001.30.02300</v>
          </cell>
          <cell r="B2224" t="str">
            <v>Execução de fossa séptica conf. det. n. 4.00 x 2.00 x 1.80 m</v>
          </cell>
          <cell r="C2224" t="str">
            <v>UN</v>
          </cell>
          <cell r="D2224">
            <v>3054.4863999999998</v>
          </cell>
        </row>
        <row r="2225">
          <cell r="A2225" t="str">
            <v>001.30.02320</v>
          </cell>
          <cell r="B2225" t="str">
            <v>Execução de sumidouro conf. det. n. 12 dop diâmetro 1.50 m e profundidade 1.50 m</v>
          </cell>
          <cell r="C2225" t="str">
            <v>UN</v>
          </cell>
          <cell r="D2225">
            <v>560.08249999999998</v>
          </cell>
        </row>
        <row r="2226">
          <cell r="A2226" t="str">
            <v>001.30.02340</v>
          </cell>
          <cell r="B2226" t="str">
            <v>Execução de sumidouro conf. det. n. 12 dop diâmetro 1.50 e prof. 2.00 m</v>
          </cell>
          <cell r="C2226" t="str">
            <v>UN</v>
          </cell>
          <cell r="D2226">
            <v>642.35990000000004</v>
          </cell>
        </row>
        <row r="2227">
          <cell r="A2227" t="str">
            <v>001.30.02360</v>
          </cell>
          <cell r="B2227" t="str">
            <v>Execução de sumidouro conf. det. n. 12 dop diâmetro 1.50 e prof. 3.00 m</v>
          </cell>
          <cell r="C2227" t="str">
            <v>UN</v>
          </cell>
          <cell r="D2227">
            <v>820.81230000000005</v>
          </cell>
        </row>
        <row r="2228">
          <cell r="A2228" t="str">
            <v>001.30.02380</v>
          </cell>
          <cell r="B2228" t="str">
            <v>Execução de sumidouro conf. det. n. 12 dop diâmetro 2.00 m e prof. 2.00 m</v>
          </cell>
          <cell r="C2228" t="str">
            <v>UN</v>
          </cell>
          <cell r="D2228">
            <v>950.78189999999995</v>
          </cell>
        </row>
        <row r="2229">
          <cell r="A2229" t="str">
            <v>001.30.02400</v>
          </cell>
          <cell r="B2229" t="str">
            <v>Execução de sumidouro conf. det. n. 12 dop diâmetro 2.00 m e prof. 3.00m</v>
          </cell>
          <cell r="C2229" t="str">
            <v>UN</v>
          </cell>
          <cell r="D2229">
            <v>1198.4297999999999</v>
          </cell>
        </row>
        <row r="2230">
          <cell r="A2230" t="str">
            <v>001.30.02420</v>
          </cell>
          <cell r="B2230" t="str">
            <v>Execução de sumidouro conf. det. n. 12 dop diâmetro 2.00 e prof. 3.20 m</v>
          </cell>
          <cell r="C2230" t="str">
            <v>UN</v>
          </cell>
          <cell r="D2230">
            <v>1248.3798999999999</v>
          </cell>
        </row>
        <row r="2231">
          <cell r="A2231" t="str">
            <v>001.30.02440</v>
          </cell>
          <cell r="B2231" t="str">
            <v>Execução de sumidouro conf. det. n. 12 dop diâmetro 2.00 m e prof. 4.15 m</v>
          </cell>
          <cell r="C2231" t="str">
            <v>UN</v>
          </cell>
          <cell r="D2231">
            <v>1483.9576</v>
          </cell>
        </row>
        <row r="2232">
          <cell r="A2232" t="str">
            <v>001.30.02460</v>
          </cell>
          <cell r="B2232" t="str">
            <v>Execução de sumidouro conf. det. n. 12 dop diâmetro 2.00 m e prof. 4.50 m</v>
          </cell>
          <cell r="C2232" t="str">
            <v>UN</v>
          </cell>
          <cell r="D2232">
            <v>1570.9905000000001</v>
          </cell>
        </row>
        <row r="2233">
          <cell r="A2233" t="str">
            <v>001.30.02480</v>
          </cell>
          <cell r="B2233" t="str">
            <v>Execução de sumidouro conf. det. n. 12 dop diâmetro 3.00 m e prof. 3.30 m</v>
          </cell>
          <cell r="C2233" t="str">
            <v>UN</v>
          </cell>
          <cell r="D2233">
            <v>2263.4780000000001</v>
          </cell>
        </row>
        <row r="2234">
          <cell r="A2234" t="str">
            <v>001.30.02500</v>
          </cell>
          <cell r="B2234" t="str">
            <v>Execução de filtro anaeróbico d = 2,20 m, conforme detalhe do dvop</v>
          </cell>
          <cell r="C2234" t="str">
            <v>UN</v>
          </cell>
          <cell r="D2234">
            <v>7683.4363999999996</v>
          </cell>
        </row>
        <row r="2235">
          <cell r="A2235" t="str">
            <v>001.30.02520</v>
          </cell>
          <cell r="B2235" t="str">
            <v>Fornecimento e aplicação de brita nr. 4</v>
          </cell>
          <cell r="C2235" t="str">
            <v>M3</v>
          </cell>
          <cell r="D2235">
            <v>64.165499999999994</v>
          </cell>
        </row>
        <row r="2236">
          <cell r="A2236" t="str">
            <v>001.30.02540</v>
          </cell>
          <cell r="B2236" t="str">
            <v>Execução de vala de infiltração com seção trapezoidal (base menor=0,50 m, base maior = 1,00 m), contendo camadas de brita nº 04 (0,20 m e 0,30 m) areia grossa( 0,50 m) e aterro ( 0,50m), inclusive 2 (dois) tubos de pvc perfurados p/ dreno - 100 mm, conf</v>
          </cell>
          <cell r="C2236" t="str">
            <v>ML</v>
          </cell>
          <cell r="D2236">
            <v>68.803700000000006</v>
          </cell>
        </row>
        <row r="2237">
          <cell r="A2237" t="str">
            <v>001.30.02560</v>
          </cell>
          <cell r="B2237" t="str">
            <v>Fornecimento de camada filtrante de areia 0.30 m e pedra 0.60 m (seixo rolado) apiloado s/ escavação</v>
          </cell>
          <cell r="C2237" t="str">
            <v>ML</v>
          </cell>
          <cell r="D2237">
            <v>49.424999999999997</v>
          </cell>
        </row>
        <row r="2238">
          <cell r="A2238" t="str">
            <v>001.30.02580</v>
          </cell>
          <cell r="B2238" t="str">
            <v>Fornecimento de dreno em pedra (cascalho) seccao trapezoidal base maior 60 cm base menor 30 cm e altura 50 cm incl escavação</v>
          </cell>
          <cell r="C2238" t="str">
            <v>ML</v>
          </cell>
          <cell r="D2238">
            <v>8.6821000000000002</v>
          </cell>
        </row>
        <row r="2239">
          <cell r="A2239" t="str">
            <v>001.30.02600</v>
          </cell>
          <cell r="B2239" t="str">
            <v>Fornecimento de dreno com secao trapezoidal (base menor = 0,50m, base maior = 1,0m e altura de 1,50m), em camadas de brita nº 2 e 4 e areia grossa inclusive tubo de pvc perfurado d=1,50 mm, conf. det. do dvop</v>
          </cell>
          <cell r="C2239" t="str">
            <v>ML</v>
          </cell>
          <cell r="D2239">
            <v>80.192300000000003</v>
          </cell>
        </row>
        <row r="2240">
          <cell r="A2240" t="str">
            <v>001.31</v>
          </cell>
          <cell r="B2240" t="str">
            <v>INSTALAÇÕES HIDRÁULICAS - 'INSTALAÇÕES PREVENÇÃO E COMBATE A INCÊNDIO</v>
          </cell>
          <cell r="D2240">
            <v>2851.2635</v>
          </cell>
        </row>
        <row r="2241">
          <cell r="A2241" t="str">
            <v>001.31.00020</v>
          </cell>
          <cell r="B2241" t="str">
            <v>Fornecimento e instalação de extintor de incêndio tipo manual com suporte de parede, água pressurizada 10 litros</v>
          </cell>
          <cell r="C2241" t="str">
            <v>UN</v>
          </cell>
          <cell r="D2241">
            <v>53</v>
          </cell>
        </row>
        <row r="2242">
          <cell r="A2242" t="str">
            <v>001.31.00040</v>
          </cell>
          <cell r="B2242" t="str">
            <v>Fornecimento e instalação de extintor de incêndio tipo manual com suporte de parede, co2 - gas carbonico 6 kg</v>
          </cell>
          <cell r="C2242" t="str">
            <v>UN</v>
          </cell>
          <cell r="D2242">
            <v>178</v>
          </cell>
        </row>
        <row r="2243">
          <cell r="A2243" t="str">
            <v>001.31.00060</v>
          </cell>
          <cell r="B2243" t="str">
            <v>Fornecimento e instalação de extintor de incêndio tipo manual com suporte de parede, pó químico seco 4 kg</v>
          </cell>
          <cell r="C2243" t="str">
            <v>UN</v>
          </cell>
          <cell r="D2243">
            <v>55</v>
          </cell>
        </row>
        <row r="2244">
          <cell r="A2244" t="str">
            <v>001.31.00080</v>
          </cell>
          <cell r="B2244" t="str">
            <v>Fornecimento e instalação de tubo de aço galvanizado - classe média - tipo manesmann diâm. 63 mm</v>
          </cell>
          <cell r="C2244" t="str">
            <v>M</v>
          </cell>
          <cell r="D2244">
            <v>36.810600000000001</v>
          </cell>
        </row>
        <row r="2245">
          <cell r="A2245" t="str">
            <v>001.31.00100</v>
          </cell>
          <cell r="B2245" t="str">
            <v>Fornecimento e instalação de tubo de aço galvanizado - classe média - tipo manesmann diâm. 75 mm</v>
          </cell>
          <cell r="C2245" t="str">
            <v>M</v>
          </cell>
          <cell r="D2245">
            <v>41.1601</v>
          </cell>
        </row>
        <row r="2246">
          <cell r="A2246" t="str">
            <v>001.31.00120</v>
          </cell>
          <cell r="B2246" t="str">
            <v>Fornecimento e instalação de luva c/ rosca - classe 10 - tipo tupyou similar diâm. 63 mm</v>
          </cell>
          <cell r="C2246" t="str">
            <v>UN</v>
          </cell>
          <cell r="D2246">
            <v>19.0609</v>
          </cell>
        </row>
        <row r="2247">
          <cell r="A2247" t="str">
            <v>001.31.00140</v>
          </cell>
          <cell r="B2247" t="str">
            <v>Fornecimento e instalação de luva c/ rosca - classe 10 - tipo tupyou similar diâm. 75 mm</v>
          </cell>
          <cell r="C2247" t="str">
            <v>UN</v>
          </cell>
          <cell r="D2247">
            <v>26.9695</v>
          </cell>
        </row>
        <row r="2248">
          <cell r="A2248" t="str">
            <v>001.31.00160</v>
          </cell>
          <cell r="B2248" t="str">
            <v>Fornecimento e instalação de joelho 90º aço galvanizado - tupy ou similar diâm. 63 mm</v>
          </cell>
          <cell r="C2248" t="str">
            <v>UN</v>
          </cell>
          <cell r="D2248">
            <v>30.510899999999999</v>
          </cell>
        </row>
        <row r="2249">
          <cell r="A2249" t="str">
            <v>001.31.00180</v>
          </cell>
          <cell r="B2249" t="str">
            <v>Fornecimento e instalação de joelho 90º aço galvanizado - tupy ou similar diâm. 75 mm</v>
          </cell>
          <cell r="C2249" t="str">
            <v>UN</v>
          </cell>
          <cell r="D2249">
            <v>34.019500000000001</v>
          </cell>
        </row>
        <row r="2250">
          <cell r="A2250" t="str">
            <v>001.31.00200</v>
          </cell>
          <cell r="B2250" t="str">
            <v>Fornecimento e instalação de tee aço galvanizado - tupyou similar diâm. 63 mm</v>
          </cell>
          <cell r="C2250" t="str">
            <v>UN</v>
          </cell>
          <cell r="D2250">
            <v>30.569500000000001</v>
          </cell>
        </row>
        <row r="2251">
          <cell r="A2251" t="str">
            <v>001.31.00220</v>
          </cell>
          <cell r="B2251" t="str">
            <v>Fornecimento e instalação de flanges aço galvanizado - tupy ou similar diâm. 75 mm</v>
          </cell>
          <cell r="C2251" t="str">
            <v>UN</v>
          </cell>
          <cell r="D2251">
            <v>24.5395</v>
          </cell>
        </row>
        <row r="2252">
          <cell r="A2252" t="str">
            <v>001.31.00240</v>
          </cell>
          <cell r="B2252" t="str">
            <v>Fornecimento e instalação de niple duplo de aço galvanizado - tupy ou similar diâm. 63 mm</v>
          </cell>
          <cell r="C2252" t="str">
            <v>UN</v>
          </cell>
          <cell r="D2252">
            <v>14.510899999999999</v>
          </cell>
        </row>
        <row r="2253">
          <cell r="A2253" t="str">
            <v>001.31.00260</v>
          </cell>
          <cell r="B2253" t="str">
            <v>Fornecimento e instalação de niple duplo de aço galvanizado - tupy ou similar diâm. 75 mm</v>
          </cell>
          <cell r="C2253" t="str">
            <v>UN</v>
          </cell>
          <cell r="D2253">
            <v>20.369499999999999</v>
          </cell>
        </row>
        <row r="2254">
          <cell r="A2254" t="str">
            <v>001.31.00280</v>
          </cell>
          <cell r="B2254" t="str">
            <v>Fornecimento e instalação de luva de união c/ assento em bronze - tupy ou similar diâm. 63 mm</v>
          </cell>
          <cell r="C2254" t="str">
            <v>UN</v>
          </cell>
          <cell r="D2254">
            <v>38.019500000000001</v>
          </cell>
        </row>
        <row r="2255">
          <cell r="A2255" t="str">
            <v>001.31.00300</v>
          </cell>
          <cell r="B2255" t="str">
            <v>Fornecimento e instalação de luva de união c/ assento em bronze - tupy ou similar diâm. 75 mm</v>
          </cell>
          <cell r="C2255" t="str">
            <v>UN</v>
          </cell>
          <cell r="D2255">
            <v>47.078200000000002</v>
          </cell>
        </row>
        <row r="2256">
          <cell r="A2256" t="str">
            <v>001.31.00320</v>
          </cell>
          <cell r="B2256" t="str">
            <v>Fornecimento e instalação de registro de gaveta em bronze - acabamento bruto - niágara  ou similar diâm.63 mm</v>
          </cell>
          <cell r="C2256" t="str">
            <v>UN</v>
          </cell>
          <cell r="D2256">
            <v>93.778700000000001</v>
          </cell>
        </row>
        <row r="2257">
          <cell r="A2257" t="str">
            <v>001.31.00340</v>
          </cell>
          <cell r="B2257" t="str">
            <v>Fornecimento e instalação de registro de gaveta em bronze - acabamento bruto - niágara  ou similar diâm.75 mm</v>
          </cell>
          <cell r="C2257" t="str">
            <v>UN</v>
          </cell>
          <cell r="D2257">
            <v>147.45590000000001</v>
          </cell>
        </row>
        <row r="2258">
          <cell r="A2258" t="str">
            <v>001.31.00360</v>
          </cell>
          <cell r="B2258" t="str">
            <v>Fornecimento e instalação de válvula de retenção - aço galvanizado tupy classe 150 4 portinhola diâm.63 mm</v>
          </cell>
          <cell r="C2258" t="str">
            <v>UN</v>
          </cell>
          <cell r="D2258">
            <v>116.59869999999999</v>
          </cell>
        </row>
        <row r="2259">
          <cell r="A2259" t="str">
            <v>001.31.00380</v>
          </cell>
          <cell r="B2259" t="str">
            <v>Fornecimento e instalação de válvula globo angular  - classe 150  diâm. 63 mm</v>
          </cell>
          <cell r="C2259" t="str">
            <v>UN</v>
          </cell>
          <cell r="D2259">
            <v>72.828699999999998</v>
          </cell>
        </row>
        <row r="2260">
          <cell r="A2260" t="str">
            <v>001.31.00400</v>
          </cell>
          <cell r="B2260" t="str">
            <v>Fornecimento e instalação de engate rápido """"""""""""""""""""""""""""""""store"""""""""""""""""""""""""""""""" c/ red. ferro galvanizado diâm. 63 mm x 35 mm</v>
          </cell>
          <cell r="C2260" t="str">
            <v>UN</v>
          </cell>
          <cell r="D2260">
            <v>10.872199999999999</v>
          </cell>
        </row>
        <row r="2261">
          <cell r="A2261" t="str">
            <v>001.31.00420</v>
          </cell>
          <cell r="B2261" t="str">
            <v>Fornecimento e instalaçao de hidrante de recalque composto de caixa da alvenaria, registro globo angular 45º - 2 1/2"""""""""""""""""""""""""""""""" e tampa de fºfº 40 x 60 cm</v>
          </cell>
          <cell r="C2261" t="str">
            <v>UN</v>
          </cell>
          <cell r="D2261">
            <v>203.1936</v>
          </cell>
        </row>
        <row r="2262">
          <cell r="A2262" t="str">
            <v>001.31.00440</v>
          </cell>
          <cell r="B2262" t="str">
            <v>Fornecimento e instalação de hidrante de recalque composto de caixa de alvenaria, registro globo angular 45º - 1 1/2"""""""""""""""""""""""""""""""" e tampa de fºfº 80x60 cm</v>
          </cell>
          <cell r="C2262" t="str">
            <v>UN</v>
          </cell>
          <cell r="D2262">
            <v>327.75049999999999</v>
          </cell>
        </row>
        <row r="2263">
          <cell r="A2263" t="str">
            <v>001.31.00460</v>
          </cell>
          <cell r="B2263" t="str">
            <v>Fornecimento e instalação de mangueira fibra sintética pura tipo i graud - tipo parsh ou similar com adaptador para esguicho diâm. 1 1/2 pol</v>
          </cell>
          <cell r="C2263" t="str">
            <v>UN</v>
          </cell>
          <cell r="D2263">
            <v>180.34780000000001</v>
          </cell>
        </row>
        <row r="2264">
          <cell r="A2264" t="str">
            <v>001.31.00480</v>
          </cell>
          <cell r="B2264" t="str">
            <v xml:space="preserve">Fornecimento e instalação de armário em chapa de aço-com ventilação adequada - visor c/ inspeção c/ inscrição incêndio, cesto interno p/ abrigo da mangueira e esguicho tipo """"""""""""""""""""""""""""""""bucha spiero"""""""""""""""""""""""""""""""" ou </v>
          </cell>
          <cell r="C2264" t="str">
            <v>UN</v>
          </cell>
          <cell r="D2264">
            <v>109.34780000000001</v>
          </cell>
        </row>
        <row r="2265">
          <cell r="A2265" t="str">
            <v>001.31.00500</v>
          </cell>
          <cell r="B2265" t="str">
            <v>Fornecimento e instalação de bomba de incêndio - 4 cv/220v -1.800 rpm/60 hz - hm = 20 mca q=600l/min</v>
          </cell>
          <cell r="C2265" t="str">
            <v>UN</v>
          </cell>
          <cell r="D2265">
            <v>862.69560000000001</v>
          </cell>
        </row>
        <row r="2266">
          <cell r="A2266" t="str">
            <v>001.31.00520</v>
          </cell>
          <cell r="B2266" t="str">
            <v>Válvula  de pé com crivo de pvc tipo rosqueável 3/4 pol</v>
          </cell>
          <cell r="C2266" t="str">
            <v>UN</v>
          </cell>
          <cell r="D2266">
            <v>14.979100000000001</v>
          </cell>
        </row>
        <row r="2267">
          <cell r="A2267" t="str">
            <v>001.31.00540</v>
          </cell>
          <cell r="B2267" t="str">
            <v>Válvula  de pé com crivo de pvc tipo rosqueável 1 pol</v>
          </cell>
          <cell r="C2267" t="str">
            <v>UN</v>
          </cell>
          <cell r="D2267">
            <v>17.349900000000002</v>
          </cell>
        </row>
        <row r="2268">
          <cell r="A2268" t="str">
            <v>001.31.00560</v>
          </cell>
          <cell r="B2268" t="str">
            <v>Válvula  de pé com crivo de pvc tipo rosqueável 1 1/4 pol</v>
          </cell>
          <cell r="C2268" t="str">
            <v>UN</v>
          </cell>
          <cell r="D2268">
            <v>22.407900000000001</v>
          </cell>
        </row>
        <row r="2269">
          <cell r="A2269" t="str">
            <v>001.31.00580</v>
          </cell>
          <cell r="B2269" t="str">
            <v>Válvula de pé com crivo de pvc tipo rosqueável 1 1/2 pol</v>
          </cell>
          <cell r="C2269" t="str">
            <v>UN</v>
          </cell>
          <cell r="D2269">
            <v>22.038499999999999</v>
          </cell>
        </row>
        <row r="2270">
          <cell r="A2270" t="str">
            <v>001.32</v>
          </cell>
          <cell r="B2270" t="str">
            <v>INSTALAÇÕES HIDRÁULICA -  DRENAGEM</v>
          </cell>
          <cell r="D2270">
            <v>9055.3881000000001</v>
          </cell>
        </row>
        <row r="2271">
          <cell r="A2271" t="str">
            <v>001.32.00020</v>
          </cell>
          <cell r="B2271" t="str">
            <v>Fornecimento, assentamento e rejuntamento de tubos de concreto com armação simples 1000 mm</v>
          </cell>
          <cell r="C2271" t="str">
            <v>ML</v>
          </cell>
          <cell r="D2271">
            <v>152.85589999999999</v>
          </cell>
        </row>
        <row r="2272">
          <cell r="A2272" t="str">
            <v>001.32.00040</v>
          </cell>
          <cell r="B2272" t="str">
            <v>Fornecimento, assentamento e rejuntamento de tubos de concreto com armação simples  800 mm</v>
          </cell>
          <cell r="C2272" t="str">
            <v>ML</v>
          </cell>
          <cell r="D2272">
            <v>111.66160000000001</v>
          </cell>
        </row>
        <row r="2273">
          <cell r="A2273" t="str">
            <v>001.32.00060</v>
          </cell>
          <cell r="B2273" t="str">
            <v>Fornecimento, assentamento e rejuntamento de tubos de concreto com armação simples  600 mm</v>
          </cell>
          <cell r="C2273" t="str">
            <v>ML</v>
          </cell>
          <cell r="D2273">
            <v>84.84</v>
          </cell>
        </row>
        <row r="2274">
          <cell r="A2274" t="str">
            <v>001.32.00080</v>
          </cell>
          <cell r="B2274" t="str">
            <v>Fornecimento, assentamento e rejuntamento de tubos de concreto com armação simples  400 mm</v>
          </cell>
          <cell r="C2274" t="str">
            <v>ML</v>
          </cell>
          <cell r="D2274">
            <v>44.761699999999998</v>
          </cell>
        </row>
        <row r="2275">
          <cell r="A2275" t="str">
            <v>001.32.00100</v>
          </cell>
          <cell r="B2275" t="str">
            <v>Fornecimento, assentamento e rejuntamento de tubos de concreto com armação dupla 1000 mm</v>
          </cell>
          <cell r="C2275" t="str">
            <v>ML</v>
          </cell>
          <cell r="D2275">
            <v>187.85589999999999</v>
          </cell>
        </row>
        <row r="2276">
          <cell r="A2276" t="str">
            <v>001.32.00120</v>
          </cell>
          <cell r="B2276" t="str">
            <v>Fornecimento, assentamento e rejuntamento de tubos de concreto com armação dupla  800 mm</v>
          </cell>
          <cell r="C2276" t="str">
            <v>ML</v>
          </cell>
          <cell r="D2276">
            <v>135.66159999999999</v>
          </cell>
        </row>
        <row r="2277">
          <cell r="A2277" t="str">
            <v>001.32.00140</v>
          </cell>
          <cell r="B2277" t="str">
            <v>Fornecimento, assentamento e rejuntamento de tubos de concreto sem armação  600 mm</v>
          </cell>
          <cell r="C2277" t="str">
            <v>ML</v>
          </cell>
          <cell r="D2277">
            <v>66.078599999999994</v>
          </cell>
        </row>
        <row r="2278">
          <cell r="A2278" t="str">
            <v>001.32.00160</v>
          </cell>
          <cell r="B2278" t="str">
            <v>Fornecimento, assentamento e rejuntamento de tubos de concreto sem armação  500 mm</v>
          </cell>
          <cell r="C2278" t="str">
            <v>ML</v>
          </cell>
          <cell r="D2278">
            <v>48.900599999999997</v>
          </cell>
        </row>
        <row r="2279">
          <cell r="A2279" t="str">
            <v>001.32.00180</v>
          </cell>
          <cell r="B2279" t="str">
            <v>Fornecimento, assentamento e rejuntamento de tubos de concreto sem armação  400 mm</v>
          </cell>
          <cell r="C2279" t="str">
            <v>ML</v>
          </cell>
          <cell r="D2279">
            <v>34.761699999999998</v>
          </cell>
        </row>
        <row r="2280">
          <cell r="A2280" t="str">
            <v>001.32.00200</v>
          </cell>
          <cell r="B2280" t="str">
            <v>Fornecimento, assentamento e rejuntamento de tubos de concreto sem armação  350 mm</v>
          </cell>
          <cell r="C2280" t="str">
            <v>ML</v>
          </cell>
          <cell r="D2280">
            <v>26.261700000000001</v>
          </cell>
        </row>
        <row r="2281">
          <cell r="A2281" t="str">
            <v>001.32.00220</v>
          </cell>
          <cell r="B2281" t="str">
            <v>Fornecimento, assentamento e rejuntamento de tubos de concreto sem armação  300 mm</v>
          </cell>
          <cell r="C2281" t="str">
            <v>ML</v>
          </cell>
          <cell r="D2281">
            <v>21.886700000000001</v>
          </cell>
        </row>
        <row r="2282">
          <cell r="A2282" t="str">
            <v>001.32.00240</v>
          </cell>
          <cell r="B2282" t="str">
            <v>Fornecimento, assentamento e rejuntamento de tubos de concreto sem armação  250 mm</v>
          </cell>
          <cell r="C2282" t="str">
            <v>ML</v>
          </cell>
          <cell r="D2282">
            <v>20.886700000000001</v>
          </cell>
        </row>
        <row r="2283">
          <cell r="A2283" t="str">
            <v>001.32.00260</v>
          </cell>
          <cell r="B2283" t="str">
            <v>Fornecimento, assentamento e rejuntamento de tubos de concreto sem armação  200 mm</v>
          </cell>
          <cell r="C2283" t="str">
            <v>ML</v>
          </cell>
          <cell r="D2283">
            <v>16.670000000000002</v>
          </cell>
        </row>
        <row r="2284">
          <cell r="A2284" t="str">
            <v>001.32.00280</v>
          </cell>
          <cell r="B2284" t="str">
            <v>Fornecimento, assentamento e rejuntamento de tubos de concreto sem armação  150 mm</v>
          </cell>
          <cell r="C2284" t="str">
            <v>ML</v>
          </cell>
          <cell r="D2284">
            <v>14.67</v>
          </cell>
        </row>
        <row r="2285">
          <cell r="A2285" t="str">
            <v>001.32.00300</v>
          </cell>
          <cell r="B2285" t="str">
            <v>Fornecimento, assentamento e rejuntamento de tubos de concreto sem armação  100 mm</v>
          </cell>
          <cell r="C2285" t="str">
            <v>ML</v>
          </cell>
          <cell r="D2285">
            <v>11.6266</v>
          </cell>
        </row>
        <row r="2286">
          <cell r="A2286" t="str">
            <v>001.32.00320</v>
          </cell>
          <cell r="B2286" t="str">
            <v>Fornecimento, assentamento e rejuntamento de tubo de concreto poroso mf 400 mm</v>
          </cell>
          <cell r="C2286" t="str">
            <v>ML</v>
          </cell>
          <cell r="D2286">
            <v>38.261699999999998</v>
          </cell>
        </row>
        <row r="2287">
          <cell r="A2287" t="str">
            <v>001.32.00340</v>
          </cell>
          <cell r="B2287" t="str">
            <v>Fornecimento, assentamento e rejuntamento de tubo de concreto poroso mf 350 mm</v>
          </cell>
          <cell r="C2287" t="str">
            <v>ML</v>
          </cell>
          <cell r="D2287">
            <v>28.261700000000001</v>
          </cell>
        </row>
        <row r="2288">
          <cell r="A2288" t="str">
            <v>001.32.00360</v>
          </cell>
          <cell r="B2288" t="str">
            <v>Fornecimento, assentamento e rejuntamento de tubo de concreto poroso mf 300 mm</v>
          </cell>
          <cell r="C2288" t="str">
            <v>ML</v>
          </cell>
          <cell r="D2288">
            <v>19.161899999999999</v>
          </cell>
        </row>
        <row r="2289">
          <cell r="A2289" t="str">
            <v>001.32.00380</v>
          </cell>
          <cell r="B2289" t="str">
            <v>Fornecimento, assentamento e rejuntamento de tubo de concreto poroso mf 250 mm</v>
          </cell>
          <cell r="C2289" t="str">
            <v>ML</v>
          </cell>
          <cell r="D2289">
            <v>22.386700000000001</v>
          </cell>
        </row>
        <row r="2290">
          <cell r="A2290" t="str">
            <v>001.32.00400</v>
          </cell>
          <cell r="B2290" t="str">
            <v>Fornecimento, assentamento e rejuntamento de tubo de concreto poroso mf 200 mm</v>
          </cell>
          <cell r="C2290" t="str">
            <v>ML</v>
          </cell>
          <cell r="D2290">
            <v>16.87</v>
          </cell>
        </row>
        <row r="2291">
          <cell r="A2291" t="str">
            <v>001.32.00420</v>
          </cell>
          <cell r="B2291" t="str">
            <v>Fornecimento, assentamento e rejuntamento de tubo de concreto poroso mf 150 mm</v>
          </cell>
          <cell r="C2291" t="str">
            <v>ML</v>
          </cell>
          <cell r="D2291">
            <v>16.87</v>
          </cell>
        </row>
        <row r="2292">
          <cell r="A2292" t="str">
            <v>001.32.00440</v>
          </cell>
          <cell r="B2292" t="str">
            <v>Fornecimento, assentamento e rejuntamento de tubo de concreto poroso mf 100 mm</v>
          </cell>
          <cell r="C2292" t="str">
            <v>ML</v>
          </cell>
          <cell r="D2292">
            <v>20.426600000000001</v>
          </cell>
        </row>
        <row r="2293">
          <cell r="A2293" t="str">
            <v>001.32.00460</v>
          </cell>
          <cell r="B2293" t="str">
            <v>Execução de poço de visita conf. det. do dop n.4 120x120x50 cm</v>
          </cell>
          <cell r="C2293" t="str">
            <v>UN</v>
          </cell>
          <cell r="D2293">
            <v>713.39660000000003</v>
          </cell>
        </row>
        <row r="2294">
          <cell r="A2294" t="str">
            <v>001.32.00480</v>
          </cell>
          <cell r="B2294" t="str">
            <v>Execução de poço de visita conf. det. do dop n.4 120x120x70 cm</v>
          </cell>
          <cell r="C2294" t="str">
            <v>UN</v>
          </cell>
          <cell r="D2294">
            <v>802.01900000000001</v>
          </cell>
        </row>
        <row r="2295">
          <cell r="A2295" t="str">
            <v>001.32.00500</v>
          </cell>
          <cell r="B2295" t="str">
            <v>Execução de poço de visita conf. det. do dop n.4 120x120x105 cm</v>
          </cell>
          <cell r="C2295" t="str">
            <v>UN</v>
          </cell>
          <cell r="D2295">
            <v>962.78200000000004</v>
          </cell>
        </row>
        <row r="2296">
          <cell r="A2296" t="str">
            <v>001.32.00520</v>
          </cell>
          <cell r="B2296" t="str">
            <v>Execução de poço de visita conf. det. do dop n.4 120x120x120 cm</v>
          </cell>
          <cell r="C2296" t="str">
            <v>UN</v>
          </cell>
          <cell r="D2296">
            <v>1017.7448000000001</v>
          </cell>
        </row>
        <row r="2297">
          <cell r="A2297" t="str">
            <v>001.32.00540</v>
          </cell>
          <cell r="B2297" t="str">
            <v>Execução de poço de visita conf. det. do dop n.4 120x120x140 cm</v>
          </cell>
          <cell r="C2297" t="str">
            <v>UN</v>
          </cell>
          <cell r="D2297">
            <v>1466.7221999999999</v>
          </cell>
        </row>
        <row r="2298">
          <cell r="A2298" t="str">
            <v>001.32.00560</v>
          </cell>
          <cell r="B2298" t="str">
            <v>Execução de poço de visita conf. det. do dop n.4 120x120x190 cm</v>
          </cell>
          <cell r="C2298" t="str">
            <v>UN</v>
          </cell>
          <cell r="D2298">
            <v>1379.7886000000001</v>
          </cell>
        </row>
        <row r="2299">
          <cell r="A2299" t="str">
            <v>001.32.00580</v>
          </cell>
          <cell r="B2299" t="str">
            <v>Execução de caixa de passagem conf. det. n7 do dop 30 x 30 x 30 cm</v>
          </cell>
          <cell r="C2299" t="str">
            <v>UN</v>
          </cell>
          <cell r="D2299">
            <v>38.521000000000001</v>
          </cell>
        </row>
        <row r="2300">
          <cell r="A2300" t="str">
            <v>001.32.00600</v>
          </cell>
          <cell r="B2300" t="str">
            <v>Execução de caixa de passagem conf. det. n7 do dop 40 x 40 x 40 cm</v>
          </cell>
          <cell r="C2300" t="str">
            <v>UN</v>
          </cell>
          <cell r="D2300">
            <v>58.170699999999997</v>
          </cell>
        </row>
        <row r="2301">
          <cell r="A2301" t="str">
            <v>001.32.00620</v>
          </cell>
          <cell r="B2301" t="str">
            <v>Execução de caixa de passagem conf. det. n7 do dop 50 x 50 x 50 cm</v>
          </cell>
          <cell r="C2301" t="str">
            <v>UN</v>
          </cell>
          <cell r="D2301">
            <v>83.568399999999997</v>
          </cell>
        </row>
        <row r="2302">
          <cell r="A2302" t="str">
            <v>001.32.00640</v>
          </cell>
          <cell r="B2302" t="str">
            <v>Execução de caixa de passagem conf. det. n7 do dop 60 x 60 x 60 cm</v>
          </cell>
          <cell r="C2302" t="str">
            <v>UN</v>
          </cell>
          <cell r="D2302">
            <v>111.22369999999999</v>
          </cell>
        </row>
        <row r="2303">
          <cell r="A2303" t="str">
            <v>001.32.00660</v>
          </cell>
          <cell r="B2303" t="str">
            <v>Execução de caixa de passagem conf. det. n7 do dop 70 x 70 x 70 cm</v>
          </cell>
          <cell r="C2303" t="str">
            <v>UN</v>
          </cell>
          <cell r="D2303">
            <v>114.01609999999999</v>
          </cell>
        </row>
        <row r="2304">
          <cell r="A2304" t="str">
            <v>001.32.00680</v>
          </cell>
          <cell r="B2304" t="str">
            <v>Execução de caixa de passagem conf. det. n7 do dop 80 x 80 x 80 cm</v>
          </cell>
          <cell r="C2304" t="str">
            <v>UN</v>
          </cell>
          <cell r="D2304">
            <v>144.916</v>
          </cell>
        </row>
        <row r="2305">
          <cell r="A2305" t="str">
            <v>001.32.00700</v>
          </cell>
          <cell r="B2305" t="str">
            <v>Execução de caixa de passagem conf. det. n7 do dop 90 x 90 x 90 cm</v>
          </cell>
          <cell r="C2305" t="str">
            <v>UN</v>
          </cell>
          <cell r="D2305">
            <v>240.52289999999999</v>
          </cell>
        </row>
        <row r="2306">
          <cell r="A2306" t="str">
            <v>001.32.00720</v>
          </cell>
          <cell r="B2306" t="str">
            <v>Execução de caixa de passagem conf. det. n7 do dop 100 x 100 x 100 cm</v>
          </cell>
          <cell r="C2306" t="str">
            <v>UN</v>
          </cell>
          <cell r="D2306">
            <v>241.42449999999999</v>
          </cell>
        </row>
        <row r="2307">
          <cell r="A2307" t="str">
            <v>001.32.00740</v>
          </cell>
          <cell r="B2307" t="str">
            <v>Execução de caixa de passagem conf. det. n7 do dop 100 x 100 x 120 cm</v>
          </cell>
          <cell r="C2307" t="str">
            <v>UND</v>
          </cell>
          <cell r="D2307">
            <v>328.23200000000003</v>
          </cell>
        </row>
        <row r="2308">
          <cell r="A2308" t="str">
            <v>001.32.00760</v>
          </cell>
          <cell r="B2308" t="str">
            <v>Execução de caixa de passagem conf. det. n7 do dop 110 x 0.60 x 0.60 cm</v>
          </cell>
          <cell r="C2308" t="str">
            <v>UN</v>
          </cell>
          <cell r="D2308">
            <v>10.446400000000001</v>
          </cell>
        </row>
        <row r="2309">
          <cell r="A2309" t="str">
            <v>001.32.00780</v>
          </cell>
          <cell r="B2309" t="str">
            <v>Execução de caixa de areia dimensões 50 x 50 x 50 cm</v>
          </cell>
          <cell r="C2309" t="str">
            <v>UN</v>
          </cell>
          <cell r="D2309">
            <v>83.568399999999997</v>
          </cell>
        </row>
        <row r="2310">
          <cell r="A2310" t="str">
            <v>001.32.00800</v>
          </cell>
          <cell r="B2310" t="str">
            <v>Execução de canaleta para talude em concreto simples traço 1:4:8 com 8 cm espessura conf. det. n.32 e 33</v>
          </cell>
          <cell r="C2310" t="str">
            <v>ML</v>
          </cell>
          <cell r="D2310">
            <v>27.137599999999999</v>
          </cell>
        </row>
        <row r="2311">
          <cell r="A2311" t="str">
            <v>001.32.00820</v>
          </cell>
          <cell r="B2311" t="str">
            <v>Execução de canaleta de tijolo maciço 1/2 vez l=0,30 m inclusive grelha de ferro</v>
          </cell>
          <cell r="C2311" t="str">
            <v>ML</v>
          </cell>
          <cell r="D2311">
            <v>74.569299999999998</v>
          </cell>
        </row>
        <row r="2312">
          <cell r="A2312" t="str">
            <v>001.32.00840</v>
          </cell>
          <cell r="B2312" t="str">
            <v>Fornecimento e instalação de aspersor ou irrigador para jardim de metal - diamentro 3/4"</v>
          </cell>
          <cell r="C2312" t="str">
            <v>UN</v>
          </cell>
          <cell r="D2312">
            <v>15</v>
          </cell>
        </row>
        <row r="2313">
          <cell r="A2313" t="str">
            <v>001.33</v>
          </cell>
          <cell r="B2313" t="str">
            <v>LIMPEZA</v>
          </cell>
          <cell r="D2313">
            <v>20.2258</v>
          </cell>
        </row>
        <row r="2314">
          <cell r="A2314" t="str">
            <v>001.33.00020</v>
          </cell>
          <cell r="B2314" t="str">
            <v>Limpeza geral da obra</v>
          </cell>
          <cell r="C2314" t="str">
            <v>M2</v>
          </cell>
          <cell r="D2314">
            <v>1.9035</v>
          </cell>
        </row>
        <row r="2315">
          <cell r="A2315" t="str">
            <v>001.33.00040</v>
          </cell>
          <cell r="B2315" t="str">
            <v>Execução de limpeza geral da obra com retirada de entulhos</v>
          </cell>
          <cell r="C2315" t="str">
            <v>M2</v>
          </cell>
          <cell r="D2315">
            <v>1.9035</v>
          </cell>
        </row>
        <row r="2316">
          <cell r="A2316" t="str">
            <v>001.33.00060</v>
          </cell>
          <cell r="B2316" t="str">
            <v>Execução de Retirada de entulho em Caçamba inclusive Carga Manual distância até 30 mts</v>
          </cell>
          <cell r="C2316" t="str">
            <v>M3</v>
          </cell>
          <cell r="D2316">
            <v>16.418800000000001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dos de entrada 1"/>
      <sheetName val="Dados de entrada 2"/>
      <sheetName val="Dados de entrada 3"/>
      <sheetName val="Dados de entrada 4"/>
      <sheetName val="Capa"/>
      <sheetName val="Página 1"/>
      <sheetName val="Página 2"/>
      <sheetName val="Página 3"/>
      <sheetName val="Página 4"/>
      <sheetName val="Página 5"/>
      <sheetName val="Página 6"/>
      <sheetName val="Página 7"/>
      <sheetName val="Página 8"/>
      <sheetName val="Página 9"/>
      <sheetName val="Página 10"/>
      <sheetName val="Página 11"/>
      <sheetName val="Página 12"/>
      <sheetName val="Página 13"/>
      <sheetName val="Dens. médias"/>
      <sheetName val="Dens. teórica"/>
      <sheetName val="Teor"/>
      <sheetName val="planil"/>
      <sheetName val="composição_playground"/>
      <sheetName val="Planilha1"/>
      <sheetName val="consultoria"/>
      <sheetName val="tabela orçament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3">
          <cell r="A3">
            <v>4</v>
          </cell>
        </row>
        <row r="4">
          <cell r="A4">
            <v>4.5</v>
          </cell>
        </row>
        <row r="5">
          <cell r="A5">
            <v>5</v>
          </cell>
        </row>
        <row r="6">
          <cell r="A6">
            <v>5.5</v>
          </cell>
        </row>
        <row r="7">
          <cell r="A7">
            <v>6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Vorigi"/>
      <sheetName val="FVmodif"/>
      <sheetName val="FVresumo"/>
      <sheetName val="FVadotar"/>
      <sheetName val="Calculo4010"/>
      <sheetName val="ExempFC1"/>
      <sheetName val="ExemFC2"/>
      <sheetName val="ExemFC3"/>
      <sheetName val="Exemp1"/>
      <sheetName val="Exemp2"/>
      <sheetName val="Exemp3"/>
      <sheetName val="Exemp4"/>
      <sheetName val="Exemp5"/>
      <sheetName val="Exemp6"/>
      <sheetName val="Exemp7"/>
      <sheetName val="Exemp8"/>
      <sheetName val="PROJETO"/>
      <sheetName val="Exerci1"/>
      <sheetName val="Exerci2"/>
      <sheetName val="PROVA"/>
      <sheetName val="Plan3"/>
      <sheetName val="Plan4"/>
      <sheetName val="Plan5"/>
      <sheetName val="Plan6"/>
      <sheetName val="Plan7"/>
      <sheetName val="Plan8"/>
      <sheetName val="Plan9"/>
      <sheetName val="Plan10"/>
      <sheetName val="Plan11"/>
      <sheetName val="Plan12"/>
      <sheetName val="Plan13"/>
      <sheetName val="Plan14"/>
      <sheetName val="Plan15"/>
      <sheetName val="Plan1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UT_ORIGINAL"/>
      <sheetName val="RESUMO_AUT1"/>
      <sheetName val="PROJETO"/>
      <sheetName val="Teor"/>
      <sheetName val="lista_comp"/>
      <sheetName val="Serviços"/>
      <sheetName val="Página 16"/>
      <sheetName val="QuQuant"/>
      <sheetName val="Planilha Original"/>
      <sheetName val="DADOS"/>
      <sheetName val="TransComerc_Basc10m³"/>
      <sheetName val="TapaBuraco"/>
      <sheetName val="eq"/>
      <sheetName val="mo"/>
      <sheetName val="RESUMO"/>
      <sheetName val="RELAT610"/>
      <sheetName val="PQ"/>
      <sheetName val="CARTA PROPOSTA"/>
      <sheetName val="PROJETO BR_146 (2)"/>
      <sheetName val="TABELA"/>
      <sheetName val="PLANILHA CONTRATUAL"/>
      <sheetName val="Medição"/>
      <sheetName val="FIDENS-R$mil"/>
      <sheetName val="Quadro de qntd"/>
      <sheetName val="8ª MP_BR_459"/>
      <sheetName val="8ª MP_BR-459"/>
      <sheetName val="geral"/>
      <sheetName val="Mat. Betum. - Port. 1078.15"/>
      <sheetName val="Orçamento"/>
      <sheetName val="PT"/>
      <sheetName val="Mat"/>
      <sheetName val="TRANSP"/>
      <sheetName val="PLANILHA ATUALIZADA"/>
      <sheetName val="TCB5"/>
      <sheetName val="Planilha de Medição"/>
      <sheetName val="Resumo Financeiro"/>
      <sheetName val="ficha medição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676E58C-9064-4CB2-BC1C-82E93C9F9A2F}" name="Tabela1" displayName="Tabela1" ref="A1:P3868" totalsRowShown="0" headerRowDxfId="20" dataDxfId="19">
  <autoFilter ref="A1:P3868" xr:uid="{00000000-0009-0000-0000-000003000000}"/>
  <tableColumns count="16">
    <tableColumn id="1" xr3:uid="{0D4EE8A8-BD21-479A-9950-D53B8F90A232}" name="Item" dataDxfId="18"/>
    <tableColumn id="2" xr3:uid="{2368D2C8-2815-42F1-8380-9428BFD9D4FF}" name="Empresa" dataDxfId="17"/>
    <tableColumn id="3" xr3:uid="{9A2BF0CF-4F32-48C2-8EAA-CA05170A6FB1}" name="CNPJ" dataDxfId="16"/>
    <tableColumn id="4" xr3:uid="{2205F05F-DA5E-4064-B776-1530389B7141}" name="Nº NF" dataDxfId="15"/>
    <tableColumn id="5" xr3:uid="{4C6204E1-3577-47F0-8B74-7C36FE0D7BF3}" name="Arquivo" dataDxfId="14"/>
    <tableColumn id="6" xr3:uid="{4F9A5417-3CA4-4D11-89D5-94686F9A2F86}" name="Data" dataDxfId="13"/>
    <tableColumn id="7" xr3:uid="{8716B634-890A-426F-A4C8-B8042D2EE1E6}" name="Vr Imposto Exclusivo" dataDxfId="12"/>
    <tableColumn id="8" xr3:uid="{A378B63D-80F7-4916-B254-A652EBDA1FA1}" name="Valor" dataDxfId="11"/>
    <tableColumn id="9" xr3:uid="{EAC76B0C-6AD4-49D1-A3C7-C6353DE0BD92}" name="Alocação" dataDxfId="10"/>
    <tableColumn id="10" xr3:uid="{6E1E361B-AE1D-45CA-AE9E-D1797EB8833E}" name="Alocação 02" dataDxfId="9"/>
    <tableColumn id="11" xr3:uid="{623F08E4-4F23-4A1B-9116-2C55483BD4AB}" name="Alocação 03" dataDxfId="8"/>
    <tableColumn id="12" xr3:uid="{711B383B-45EB-4A9D-A8E4-6E77272E830C}" name="Alocação 04" dataDxfId="7"/>
    <tableColumn id="13" xr3:uid="{7026E9F8-4654-46EF-87BA-FF7433DD96C4}" name="Alocação 05" dataDxfId="6"/>
    <tableColumn id="14" xr3:uid="{DEFC5E9B-E182-4A81-8DD6-CF2DA026CBB7}" name="Valor parcial" dataDxfId="5">
      <calculatedColumnFormula>H2/COUNTIF(I2:M2,"&lt;&gt;")</calculatedColumnFormula>
    </tableColumn>
    <tableColumn id="15" xr3:uid="{3265350E-78A5-4670-8264-2920D7903345}" name="Ordenação" dataDxfId="4">
      <calculatedColumnFormula>YEAR(F2)*100+MONTH(F2)</calculatedColumnFormula>
    </tableColumn>
    <tableColumn id="16" xr3:uid="{EB17E83A-CDD2-4067-932D-2244328C37D4}" name="Coluna1" dataDxfId="3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827" Type="http://schemas.openxmlformats.org/officeDocument/2006/relationships/hyperlink" Target="https://doccloud.goinfra.go.gov.br/s/sDzftQJqr8x5rmT" TargetMode="External"/><Relationship Id="rId3182" Type="http://schemas.openxmlformats.org/officeDocument/2006/relationships/hyperlink" Target="https://doccloud.goinfra.go.gov.br/s/fCZdodKSp9RH6tN" TargetMode="External"/><Relationship Id="rId3042" Type="http://schemas.openxmlformats.org/officeDocument/2006/relationships/hyperlink" Target="https://doccloud.goinfra.go.gov.br/s/Q23mxbJeR8CYD5y" TargetMode="External"/><Relationship Id="rId170" Type="http://schemas.openxmlformats.org/officeDocument/2006/relationships/hyperlink" Target="https://doccloud.goinfra.go.gov.br/s/gYzNXyRQbNRQSYM" TargetMode="External"/><Relationship Id="rId987" Type="http://schemas.openxmlformats.org/officeDocument/2006/relationships/hyperlink" Target="https://doccloud.goinfra.go.gov.br/s/8nFYaL6MAFacnWY" TargetMode="External"/><Relationship Id="rId2668" Type="http://schemas.openxmlformats.org/officeDocument/2006/relationships/hyperlink" Target="https://doccloud.goinfra.go.gov.br/s/BjpS7X7HbKxWnRz" TargetMode="External"/><Relationship Id="rId2875" Type="http://schemas.openxmlformats.org/officeDocument/2006/relationships/hyperlink" Target="https://doccloud.goinfra.go.gov.br/s/rJFcQFcaxmnAdjF" TargetMode="External"/><Relationship Id="rId847" Type="http://schemas.openxmlformats.org/officeDocument/2006/relationships/hyperlink" Target="https://doccloud.goinfra.go.gov.br/s/KHKE2jP5CoZGCBG" TargetMode="External"/><Relationship Id="rId1477" Type="http://schemas.openxmlformats.org/officeDocument/2006/relationships/hyperlink" Target="https://doccloud.goinfra.go.gov.br/s/W3EEqGtmQbxAn6k" TargetMode="External"/><Relationship Id="rId1684" Type="http://schemas.openxmlformats.org/officeDocument/2006/relationships/hyperlink" Target="https://doccloud.goinfra.go.gov.br/s/B3KEGWrKtRr6fMo" TargetMode="External"/><Relationship Id="rId1891" Type="http://schemas.openxmlformats.org/officeDocument/2006/relationships/hyperlink" Target="https://doccloud.goinfra.go.gov.br/s/cyo3mNH8BxpEaLr" TargetMode="External"/><Relationship Id="rId2528" Type="http://schemas.openxmlformats.org/officeDocument/2006/relationships/hyperlink" Target="https://doccloud.goinfra.go.gov.br/s/PznKrYS3F9MB2cb" TargetMode="External"/><Relationship Id="rId2735" Type="http://schemas.openxmlformats.org/officeDocument/2006/relationships/hyperlink" Target="https://doccloud.goinfra.go.gov.br/s/cJExJtJSgyL3CfW" TargetMode="External"/><Relationship Id="rId2942" Type="http://schemas.openxmlformats.org/officeDocument/2006/relationships/hyperlink" Target="https://doccloud.goinfra.go.gov.br/s/kJfzPfi5qscz45d" TargetMode="External"/><Relationship Id="rId707" Type="http://schemas.openxmlformats.org/officeDocument/2006/relationships/hyperlink" Target="https://doccloud.goinfra.go.gov.br/s/BxLqkrkoAn5zyEH" TargetMode="External"/><Relationship Id="rId914" Type="http://schemas.openxmlformats.org/officeDocument/2006/relationships/hyperlink" Target="https://doccloud.goinfra.go.gov.br/s/LE9nL3g5m2m4gZS" TargetMode="External"/><Relationship Id="rId1337" Type="http://schemas.openxmlformats.org/officeDocument/2006/relationships/hyperlink" Target="https://doccloud.goinfra.go.gov.br/s/KHAHgnML2n6CapZ" TargetMode="External"/><Relationship Id="rId1544" Type="http://schemas.openxmlformats.org/officeDocument/2006/relationships/hyperlink" Target="https://doccloud.goinfra.go.gov.br/s/wspFnDFbXQNeXqz" TargetMode="External"/><Relationship Id="rId1751" Type="http://schemas.openxmlformats.org/officeDocument/2006/relationships/hyperlink" Target="https://doccloud.goinfra.go.gov.br/s/wDKYMapytiRzQqC" TargetMode="External"/><Relationship Id="rId2802" Type="http://schemas.openxmlformats.org/officeDocument/2006/relationships/hyperlink" Target="https://doccloud.goinfra.go.gov.br/s/PJq2rnM5gLTF8He" TargetMode="External"/><Relationship Id="rId43" Type="http://schemas.openxmlformats.org/officeDocument/2006/relationships/hyperlink" Target="https://doccloud.goinfra.go.gov.br/s/EQz2ZnLs5rHieGK" TargetMode="External"/><Relationship Id="rId1404" Type="http://schemas.openxmlformats.org/officeDocument/2006/relationships/hyperlink" Target="https://doccloud.goinfra.go.gov.br/s/Yyb86tLqS2yGEeq" TargetMode="External"/><Relationship Id="rId1611" Type="http://schemas.openxmlformats.org/officeDocument/2006/relationships/hyperlink" Target="https://doccloud.goinfra.go.gov.br/s/3rpWSSbTG9gcCJF" TargetMode="External"/><Relationship Id="rId3369" Type="http://schemas.openxmlformats.org/officeDocument/2006/relationships/hyperlink" Target="https://doccloud.goinfra.go.gov.br/f/176352" TargetMode="External"/><Relationship Id="rId3576" Type="http://schemas.openxmlformats.org/officeDocument/2006/relationships/hyperlink" Target="https://doccloud.goinfra.go.gov.br/s/8fTF6NGdr3JpQWJ" TargetMode="External"/><Relationship Id="rId497" Type="http://schemas.openxmlformats.org/officeDocument/2006/relationships/hyperlink" Target="https://doccloud.goinfra.go.gov.br/s/ZZ3aSSXxZMcEiW4" TargetMode="External"/><Relationship Id="rId2178" Type="http://schemas.openxmlformats.org/officeDocument/2006/relationships/hyperlink" Target="https://doccloud.goinfra.go.gov.br/s/eaZ3xE3A3pf7iGe" TargetMode="External"/><Relationship Id="rId2385" Type="http://schemas.openxmlformats.org/officeDocument/2006/relationships/hyperlink" Target="https://doccloud.goinfra.go.gov.br/s/WeMgykRafGFP2bP" TargetMode="External"/><Relationship Id="rId3229" Type="http://schemas.openxmlformats.org/officeDocument/2006/relationships/hyperlink" Target="https://doccloud.goinfra.go.gov.br/s/i7w6rPYEX2cfS37" TargetMode="External"/><Relationship Id="rId357" Type="http://schemas.openxmlformats.org/officeDocument/2006/relationships/hyperlink" Target="https://doccloud.goinfra.go.gov.br/s/RZiBtsDfwYfx3C9" TargetMode="External"/><Relationship Id="rId1194" Type="http://schemas.openxmlformats.org/officeDocument/2006/relationships/hyperlink" Target="https://doccloud.goinfra.go.gov.br/s/9enWkXbLT29mCcP" TargetMode="External"/><Relationship Id="rId2038" Type="http://schemas.openxmlformats.org/officeDocument/2006/relationships/hyperlink" Target="https://doccloud.goinfra.go.gov.br/s/p3a8MPWgZ6zrTm9" TargetMode="External"/><Relationship Id="rId2592" Type="http://schemas.openxmlformats.org/officeDocument/2006/relationships/hyperlink" Target="https://doccloud.goinfra.go.gov.br/s/45Qf9TPY9MA2qyo" TargetMode="External"/><Relationship Id="rId3436" Type="http://schemas.openxmlformats.org/officeDocument/2006/relationships/hyperlink" Target="https://doccloud.goinfra.go.gov.br/s/tpodMXt3gQk5LnB" TargetMode="External"/><Relationship Id="rId217" Type="http://schemas.openxmlformats.org/officeDocument/2006/relationships/hyperlink" Target="https://doccloud.goinfra.go.gov.br/s/PjtjEDApBPXJP69" TargetMode="External"/><Relationship Id="rId564" Type="http://schemas.openxmlformats.org/officeDocument/2006/relationships/hyperlink" Target="https://doccloud.goinfra.go.gov.br/s/kCpZkarQTHSWWeQ" TargetMode="External"/><Relationship Id="rId771" Type="http://schemas.openxmlformats.org/officeDocument/2006/relationships/hyperlink" Target="https://doccloud.goinfra.go.gov.br/s/SkkiiaHR6B3wdgD" TargetMode="External"/><Relationship Id="rId2245" Type="http://schemas.openxmlformats.org/officeDocument/2006/relationships/hyperlink" Target="https://doccloud.goinfra.go.gov.br/s/yH5NkYwSsWoR2ww" TargetMode="External"/><Relationship Id="rId2452" Type="http://schemas.openxmlformats.org/officeDocument/2006/relationships/hyperlink" Target="https://doccloud.goinfra.go.gov.br/s/PgyEXozEoiZLXYE" TargetMode="External"/><Relationship Id="rId3503" Type="http://schemas.openxmlformats.org/officeDocument/2006/relationships/hyperlink" Target="https://doccloud.goinfra.go.gov.br/s/CjcpTSkzzo5oSZi" TargetMode="External"/><Relationship Id="rId424" Type="http://schemas.openxmlformats.org/officeDocument/2006/relationships/hyperlink" Target="https://doccloud.goinfra.go.gov.br/s/wHgWx2i3b3YBKwp" TargetMode="External"/><Relationship Id="rId631" Type="http://schemas.openxmlformats.org/officeDocument/2006/relationships/hyperlink" Target="https://doccloud.goinfra.go.gov.br/s/9rY8zP7DZLiz2Es" TargetMode="External"/><Relationship Id="rId1054" Type="http://schemas.openxmlformats.org/officeDocument/2006/relationships/hyperlink" Target="https://doccloud.goinfra.go.gov.br/s/gaA5PgfZMJrNWQB" TargetMode="External"/><Relationship Id="rId1261" Type="http://schemas.openxmlformats.org/officeDocument/2006/relationships/hyperlink" Target="https://doccloud.goinfra.go.gov.br/s/8R9wJANnFSQY6AN" TargetMode="External"/><Relationship Id="rId2105" Type="http://schemas.openxmlformats.org/officeDocument/2006/relationships/hyperlink" Target="https://doccloud.goinfra.go.gov.br/s/qC44R9J7mdB9dby" TargetMode="External"/><Relationship Id="rId2312" Type="http://schemas.openxmlformats.org/officeDocument/2006/relationships/hyperlink" Target="https://doccloud.goinfra.go.gov.br/s/qyPXGLfpXARzawD" TargetMode="External"/><Relationship Id="rId1121" Type="http://schemas.openxmlformats.org/officeDocument/2006/relationships/hyperlink" Target="https://doccloud.goinfra.go.gov.br/s/GM9t9PgnwHdy3XW" TargetMode="External"/><Relationship Id="rId3086" Type="http://schemas.openxmlformats.org/officeDocument/2006/relationships/hyperlink" Target="https://doccloud.goinfra.go.gov.br/s/SfajWrYwyMbjSpZ" TargetMode="External"/><Relationship Id="rId3293" Type="http://schemas.openxmlformats.org/officeDocument/2006/relationships/hyperlink" Target="https://doccloud.goinfra.go.gov.br/f/175360" TargetMode="External"/><Relationship Id="rId1938" Type="http://schemas.openxmlformats.org/officeDocument/2006/relationships/hyperlink" Target="https://doccloud.goinfra.go.gov.br/s/gQsM9t47jY7yAKX" TargetMode="External"/><Relationship Id="rId3153" Type="http://schemas.openxmlformats.org/officeDocument/2006/relationships/hyperlink" Target="https://doccloud.goinfra.go.gov.br/s/8DRQp8WQeigMibd" TargetMode="External"/><Relationship Id="rId3360" Type="http://schemas.openxmlformats.org/officeDocument/2006/relationships/hyperlink" Target="https://doccloud.goinfra.go.gov.br/f/176361" TargetMode="External"/><Relationship Id="rId281" Type="http://schemas.openxmlformats.org/officeDocument/2006/relationships/hyperlink" Target="https://doccloud.goinfra.go.gov.br/s/R3kAjZage6syZyB" TargetMode="External"/><Relationship Id="rId3013" Type="http://schemas.openxmlformats.org/officeDocument/2006/relationships/hyperlink" Target="https://doccloud.goinfra.go.gov.br/s/qzbztN56KEmmy7w" TargetMode="External"/><Relationship Id="rId141" Type="http://schemas.openxmlformats.org/officeDocument/2006/relationships/hyperlink" Target="https://doccloud.goinfra.go.gov.br/s/6DHFpFKwFDynAH7" TargetMode="External"/><Relationship Id="rId3220" Type="http://schemas.openxmlformats.org/officeDocument/2006/relationships/hyperlink" Target="https://doccloud.goinfra.go.gov.br/s/T3dYRMb8QN8yNfm" TargetMode="External"/><Relationship Id="rId7" Type="http://schemas.openxmlformats.org/officeDocument/2006/relationships/hyperlink" Target="https://doccloud.goinfra.go.gov.br/s/9WNQPcsLDg8HPR8" TargetMode="External"/><Relationship Id="rId2779" Type="http://schemas.openxmlformats.org/officeDocument/2006/relationships/hyperlink" Target="https://doccloud.goinfra.go.gov.br/s/Y5EnPBiBtEJTizA" TargetMode="External"/><Relationship Id="rId2986" Type="http://schemas.openxmlformats.org/officeDocument/2006/relationships/hyperlink" Target="https://doccloud.goinfra.go.gov.br/s/txsczL2TKdoNQTc" TargetMode="External"/><Relationship Id="rId958" Type="http://schemas.openxmlformats.org/officeDocument/2006/relationships/hyperlink" Target="https://doccloud.goinfra.go.gov.br/s/zN74HYR2xRE5Z6m" TargetMode="External"/><Relationship Id="rId1588" Type="http://schemas.openxmlformats.org/officeDocument/2006/relationships/hyperlink" Target="https://doccloud.goinfra.go.gov.br/s/iFHHSLKHwoejoqe" TargetMode="External"/><Relationship Id="rId1795" Type="http://schemas.openxmlformats.org/officeDocument/2006/relationships/hyperlink" Target="https://doccloud.goinfra.go.gov.br/s/f8BC9rBWM2QkMoF" TargetMode="External"/><Relationship Id="rId2639" Type="http://schemas.openxmlformats.org/officeDocument/2006/relationships/hyperlink" Target="https://doccloud.goinfra.go.gov.br/s/cfj6xKxGkFj9az4" TargetMode="External"/><Relationship Id="rId2846" Type="http://schemas.openxmlformats.org/officeDocument/2006/relationships/hyperlink" Target="https://doccloud.goinfra.go.gov.br/s/BrqwyKtE3XfiKcx" TargetMode="External"/><Relationship Id="rId87" Type="http://schemas.openxmlformats.org/officeDocument/2006/relationships/hyperlink" Target="https://doccloud.goinfra.go.gov.br/s/m2BxdYL2sD62fxs" TargetMode="External"/><Relationship Id="rId818" Type="http://schemas.openxmlformats.org/officeDocument/2006/relationships/hyperlink" Target="https://doccloud.goinfra.go.gov.br/s/qRjDbZXn3ps2PkN" TargetMode="External"/><Relationship Id="rId1448" Type="http://schemas.openxmlformats.org/officeDocument/2006/relationships/hyperlink" Target="https://doccloud.goinfra.go.gov.br/s/jx5NQsAKA8Afxsd" TargetMode="External"/><Relationship Id="rId1655" Type="http://schemas.openxmlformats.org/officeDocument/2006/relationships/hyperlink" Target="https://doccloud.goinfra.go.gov.br/s/9YsK6prApDFMCBF" TargetMode="External"/><Relationship Id="rId2706" Type="http://schemas.openxmlformats.org/officeDocument/2006/relationships/hyperlink" Target="https://doccloud.goinfra.go.gov.br/s/J8in6rCLDpYkDpQ" TargetMode="External"/><Relationship Id="rId1308" Type="http://schemas.openxmlformats.org/officeDocument/2006/relationships/hyperlink" Target="https://doccloud.goinfra.go.gov.br/s/T22m44bcYomRPEk" TargetMode="External"/><Relationship Id="rId1862" Type="http://schemas.openxmlformats.org/officeDocument/2006/relationships/hyperlink" Target="https://doccloud.goinfra.go.gov.br/s/FMJaHXWAr8Zfrmt" TargetMode="External"/><Relationship Id="rId2913" Type="http://schemas.openxmlformats.org/officeDocument/2006/relationships/hyperlink" Target="https://doccloud.goinfra.go.gov.br/s/HBBo384GrXdNgYk" TargetMode="External"/><Relationship Id="rId1515" Type="http://schemas.openxmlformats.org/officeDocument/2006/relationships/hyperlink" Target="https://doccloud.goinfra.go.gov.br/s/LQAxD3D2tWenjkB" TargetMode="External"/><Relationship Id="rId1722" Type="http://schemas.openxmlformats.org/officeDocument/2006/relationships/hyperlink" Target="https://doccloud.goinfra.go.gov.br/s/3oaMptZktsFPRDm" TargetMode="External"/><Relationship Id="rId14" Type="http://schemas.openxmlformats.org/officeDocument/2006/relationships/hyperlink" Target="https://doccloud.goinfra.go.gov.br/s/TqHozLEb32HWKXw" TargetMode="External"/><Relationship Id="rId2289" Type="http://schemas.openxmlformats.org/officeDocument/2006/relationships/hyperlink" Target="https://doccloud.goinfra.go.gov.br/s/Ao9MkfXfL4WYxmB" TargetMode="External"/><Relationship Id="rId2496" Type="http://schemas.openxmlformats.org/officeDocument/2006/relationships/hyperlink" Target="https://doccloud.goinfra.go.gov.br/s/jLYygDgSewZm5GP" TargetMode="External"/><Relationship Id="rId3547" Type="http://schemas.openxmlformats.org/officeDocument/2006/relationships/hyperlink" Target="https://doccloud.goinfra.go.gov.br/s/6ZM6EZcj6xYpyZk" TargetMode="External"/><Relationship Id="rId468" Type="http://schemas.openxmlformats.org/officeDocument/2006/relationships/hyperlink" Target="https://doccloud.goinfra.go.gov.br/s/wYLYTBMGeGk53rJ" TargetMode="External"/><Relationship Id="rId675" Type="http://schemas.openxmlformats.org/officeDocument/2006/relationships/hyperlink" Target="https://doccloud.goinfra.go.gov.br/s/m5DKFdnPm3NHG6F" TargetMode="External"/><Relationship Id="rId882" Type="http://schemas.openxmlformats.org/officeDocument/2006/relationships/hyperlink" Target="https://doccloud.goinfra.go.gov.br/s/7YWRKEZpZ8yfxk9" TargetMode="External"/><Relationship Id="rId1098" Type="http://schemas.openxmlformats.org/officeDocument/2006/relationships/hyperlink" Target="https://doccloud.goinfra.go.gov.br/s/mB7tpNaNQfwm4NW" TargetMode="External"/><Relationship Id="rId2149" Type="http://schemas.openxmlformats.org/officeDocument/2006/relationships/hyperlink" Target="https://doccloud.goinfra.go.gov.br/s/jzYac8bPGwi72ix" TargetMode="External"/><Relationship Id="rId2356" Type="http://schemas.openxmlformats.org/officeDocument/2006/relationships/hyperlink" Target="https://doccloud.goinfra.go.gov.br/s/fbxyLyNeHWwa7r2" TargetMode="External"/><Relationship Id="rId2563" Type="http://schemas.openxmlformats.org/officeDocument/2006/relationships/hyperlink" Target="https://doccloud.goinfra.go.gov.br/s/XdHGAzC59oGbERk" TargetMode="External"/><Relationship Id="rId2770" Type="http://schemas.openxmlformats.org/officeDocument/2006/relationships/hyperlink" Target="https://doccloud.goinfra.go.gov.br/s/jG9rJDQzYGTZY7w" TargetMode="External"/><Relationship Id="rId3407" Type="http://schemas.openxmlformats.org/officeDocument/2006/relationships/hyperlink" Target="https://doccloud.goinfra.go.gov.br/s/pGx5nA9XKyPkTXN" TargetMode="External"/><Relationship Id="rId328" Type="http://schemas.openxmlformats.org/officeDocument/2006/relationships/hyperlink" Target="https://doccloud.goinfra.go.gov.br/s/AtRcD32mniccrEa" TargetMode="External"/><Relationship Id="rId535" Type="http://schemas.openxmlformats.org/officeDocument/2006/relationships/hyperlink" Target="https://doccloud.goinfra.go.gov.br/s/58oDL9jsmky6mAR" TargetMode="External"/><Relationship Id="rId742" Type="http://schemas.openxmlformats.org/officeDocument/2006/relationships/hyperlink" Target="https://doccloud.goinfra.go.gov.br/s/3qi6MQmiefNCyq5" TargetMode="External"/><Relationship Id="rId1165" Type="http://schemas.openxmlformats.org/officeDocument/2006/relationships/hyperlink" Target="https://doccloud.goinfra.go.gov.br/s/3PQebzm8BRr7HKq" TargetMode="External"/><Relationship Id="rId1372" Type="http://schemas.openxmlformats.org/officeDocument/2006/relationships/hyperlink" Target="https://doccloud.goinfra.go.gov.br/s/7BqqjG8aYWkiDaD" TargetMode="External"/><Relationship Id="rId2009" Type="http://schemas.openxmlformats.org/officeDocument/2006/relationships/hyperlink" Target="https://doccloud.goinfra.go.gov.br/s/EoXMkTq2q7ZWtmr" TargetMode="External"/><Relationship Id="rId2216" Type="http://schemas.openxmlformats.org/officeDocument/2006/relationships/hyperlink" Target="https://doccloud.goinfra.go.gov.br/s/sZYFyqKwdnXd8Lk" TargetMode="External"/><Relationship Id="rId2423" Type="http://schemas.openxmlformats.org/officeDocument/2006/relationships/hyperlink" Target="https://doccloud.goinfra.go.gov.br/s/8n8z6eFrjSNSAGX" TargetMode="External"/><Relationship Id="rId2630" Type="http://schemas.openxmlformats.org/officeDocument/2006/relationships/hyperlink" Target="https://doccloud.goinfra.go.gov.br/s/gfSF89Y35pcexsB" TargetMode="External"/><Relationship Id="rId602" Type="http://schemas.openxmlformats.org/officeDocument/2006/relationships/hyperlink" Target="https://doccloud.goinfra.go.gov.br/s/KFoYzxcRjwtZQea" TargetMode="External"/><Relationship Id="rId1025" Type="http://schemas.openxmlformats.org/officeDocument/2006/relationships/hyperlink" Target="https://doccloud.goinfra.go.gov.br/s/Hcwiy64eHjKSgXT" TargetMode="External"/><Relationship Id="rId1232" Type="http://schemas.openxmlformats.org/officeDocument/2006/relationships/hyperlink" Target="https://doccloud.goinfra.go.gov.br/s/mfZZYsMwdijGEqo" TargetMode="External"/><Relationship Id="rId3197" Type="http://schemas.openxmlformats.org/officeDocument/2006/relationships/hyperlink" Target="https://doccloud.goinfra.go.gov.br/s/9iXc5QZJi7jGr4z" TargetMode="External"/><Relationship Id="rId3057" Type="http://schemas.openxmlformats.org/officeDocument/2006/relationships/hyperlink" Target="https://doccloud.goinfra.go.gov.br/s/YjRwAWSoS7d9CCt" TargetMode="External"/><Relationship Id="rId185" Type="http://schemas.openxmlformats.org/officeDocument/2006/relationships/hyperlink" Target="https://doccloud.goinfra.go.gov.br/s/NfSA94dwE734aCr" TargetMode="External"/><Relationship Id="rId1909" Type="http://schemas.openxmlformats.org/officeDocument/2006/relationships/hyperlink" Target="https://doccloud.goinfra.go.gov.br/s/eLp5AEcixsTj7Yn" TargetMode="External"/><Relationship Id="rId3264" Type="http://schemas.openxmlformats.org/officeDocument/2006/relationships/hyperlink" Target="https://doccloud.goinfra.go.gov.br/s/Lc3H4nFGgiPLo8Z" TargetMode="External"/><Relationship Id="rId3471" Type="http://schemas.openxmlformats.org/officeDocument/2006/relationships/hyperlink" Target="https://doccloud.goinfra.go.gov.br/s/fHB5b7aHfQWeCaz" TargetMode="External"/><Relationship Id="rId392" Type="http://schemas.openxmlformats.org/officeDocument/2006/relationships/hyperlink" Target="https://doccloud.goinfra.go.gov.br/s/CToqzHdCSkXEik2" TargetMode="External"/><Relationship Id="rId2073" Type="http://schemas.openxmlformats.org/officeDocument/2006/relationships/hyperlink" Target="https://doccloud.goinfra.go.gov.br/s/i5EaFDfXLQHgzW9" TargetMode="External"/><Relationship Id="rId2280" Type="http://schemas.openxmlformats.org/officeDocument/2006/relationships/hyperlink" Target="https://doccloud.goinfra.go.gov.br/s/YLWE9dPBmb4L8S7" TargetMode="External"/><Relationship Id="rId3124" Type="http://schemas.openxmlformats.org/officeDocument/2006/relationships/hyperlink" Target="https://doccloud.goinfra.go.gov.br/s/cpEs6yJLZFrMRkD" TargetMode="External"/><Relationship Id="rId3331" Type="http://schemas.openxmlformats.org/officeDocument/2006/relationships/hyperlink" Target="https://doccloud.goinfra.go.gov.br/f/176335" TargetMode="External"/><Relationship Id="rId252" Type="http://schemas.openxmlformats.org/officeDocument/2006/relationships/hyperlink" Target="https://doccloud.goinfra.go.gov.br/s/aTNTG64n29joXZp" TargetMode="External"/><Relationship Id="rId2140" Type="http://schemas.openxmlformats.org/officeDocument/2006/relationships/hyperlink" Target="https://doccloud.goinfra.go.gov.br/s/s2wNZF2SrzR5yqH" TargetMode="External"/><Relationship Id="rId112" Type="http://schemas.openxmlformats.org/officeDocument/2006/relationships/hyperlink" Target="https://doccloud.goinfra.go.gov.br/s/e3SSB3wFWkio6e8" TargetMode="External"/><Relationship Id="rId1699" Type="http://schemas.openxmlformats.org/officeDocument/2006/relationships/hyperlink" Target="https://doccloud.goinfra.go.gov.br/s/XfNiW9opMLJ8iXe" TargetMode="External"/><Relationship Id="rId2000" Type="http://schemas.openxmlformats.org/officeDocument/2006/relationships/hyperlink" Target="https://doccloud.goinfra.go.gov.br/s/86MXtr3NmiswYHb" TargetMode="External"/><Relationship Id="rId2957" Type="http://schemas.openxmlformats.org/officeDocument/2006/relationships/hyperlink" Target="https://doccloud.goinfra.go.gov.br/s/SXWDe9rF8s2bMZe" TargetMode="External"/><Relationship Id="rId929" Type="http://schemas.openxmlformats.org/officeDocument/2006/relationships/hyperlink" Target="https://doccloud.goinfra.go.gov.br/s/2abRp5e2teYs5ZX" TargetMode="External"/><Relationship Id="rId1559" Type="http://schemas.openxmlformats.org/officeDocument/2006/relationships/hyperlink" Target="https://doccloud.goinfra.go.gov.br/s/LLRCdDYmZEgqgHK" TargetMode="External"/><Relationship Id="rId1766" Type="http://schemas.openxmlformats.org/officeDocument/2006/relationships/hyperlink" Target="https://doccloud.goinfra.go.gov.br/s/8rzF3BRrgsjHJtF" TargetMode="External"/><Relationship Id="rId1973" Type="http://schemas.openxmlformats.org/officeDocument/2006/relationships/hyperlink" Target="https://doccloud.goinfra.go.gov.br/s/ZAd5NxF8tS5Ezk5" TargetMode="External"/><Relationship Id="rId2817" Type="http://schemas.openxmlformats.org/officeDocument/2006/relationships/hyperlink" Target="https://doccloud.goinfra.go.gov.br/s/35T3iJgBwEat667" TargetMode="External"/><Relationship Id="rId58" Type="http://schemas.openxmlformats.org/officeDocument/2006/relationships/hyperlink" Target="https://doccloud.goinfra.go.gov.br/s/6qrC9bY4gyJyDeG" TargetMode="External"/><Relationship Id="rId1419" Type="http://schemas.openxmlformats.org/officeDocument/2006/relationships/hyperlink" Target="https://doccloud.goinfra.go.gov.br/s/mPHsTLoEAZALBaC" TargetMode="External"/><Relationship Id="rId1626" Type="http://schemas.openxmlformats.org/officeDocument/2006/relationships/hyperlink" Target="https://doccloud.goinfra.go.gov.br/s/HZGGbX9GbADo2mw" TargetMode="External"/><Relationship Id="rId1833" Type="http://schemas.openxmlformats.org/officeDocument/2006/relationships/hyperlink" Target="https://doccloud.goinfra.go.gov.br/s/pNSpwGGSbWqSeaw" TargetMode="External"/><Relationship Id="rId1900" Type="http://schemas.openxmlformats.org/officeDocument/2006/relationships/hyperlink" Target="https://doccloud.goinfra.go.gov.br/s/tfq4dbwCrCdCEyE" TargetMode="External"/><Relationship Id="rId579" Type="http://schemas.openxmlformats.org/officeDocument/2006/relationships/hyperlink" Target="https://doccloud.goinfra.go.gov.br/s/DzKjsbdeApL66jS" TargetMode="External"/><Relationship Id="rId786" Type="http://schemas.openxmlformats.org/officeDocument/2006/relationships/hyperlink" Target="https://doccloud.goinfra.go.gov.br/s/6N9D846XfQ9LLpe" TargetMode="External"/><Relationship Id="rId993" Type="http://schemas.openxmlformats.org/officeDocument/2006/relationships/hyperlink" Target="https://doccloud.goinfra.go.gov.br/s/G9o7SqJ27xZJQss" TargetMode="External"/><Relationship Id="rId2467" Type="http://schemas.openxmlformats.org/officeDocument/2006/relationships/hyperlink" Target="https://doccloud.goinfra.go.gov.br/s/rnx9Sk2rbRBZCJB" TargetMode="External"/><Relationship Id="rId2674" Type="http://schemas.openxmlformats.org/officeDocument/2006/relationships/hyperlink" Target="https://doccloud.goinfra.go.gov.br/s/XnbzMz62mzNH2Qs" TargetMode="External"/><Relationship Id="rId3518" Type="http://schemas.openxmlformats.org/officeDocument/2006/relationships/hyperlink" Target="https://doccloud.goinfra.go.gov.br/s/qaKgJjBcomg2Dar" TargetMode="External"/><Relationship Id="rId439" Type="http://schemas.openxmlformats.org/officeDocument/2006/relationships/hyperlink" Target="https://doccloud.goinfra.go.gov.br/s/frBtbMMiofZ76br" TargetMode="External"/><Relationship Id="rId646" Type="http://schemas.openxmlformats.org/officeDocument/2006/relationships/hyperlink" Target="https://doccloud.goinfra.go.gov.br/s/MTWxqfsT6dZ2oxt" TargetMode="External"/><Relationship Id="rId1069" Type="http://schemas.openxmlformats.org/officeDocument/2006/relationships/hyperlink" Target="https://doccloud.goinfra.go.gov.br/s/GZTXSA2zs2ymncW" TargetMode="External"/><Relationship Id="rId1276" Type="http://schemas.openxmlformats.org/officeDocument/2006/relationships/hyperlink" Target="https://doccloud.goinfra.go.gov.br/s/H6gr5HGJK9BbNSp" TargetMode="External"/><Relationship Id="rId1483" Type="http://schemas.openxmlformats.org/officeDocument/2006/relationships/hyperlink" Target="https://doccloud.goinfra.go.gov.br/s/x2s2RsFpL3sMxHy" TargetMode="External"/><Relationship Id="rId2327" Type="http://schemas.openxmlformats.org/officeDocument/2006/relationships/hyperlink" Target="https://doccloud.goinfra.go.gov.br/s/qQbSnY3fmGwSHJf" TargetMode="External"/><Relationship Id="rId2881" Type="http://schemas.openxmlformats.org/officeDocument/2006/relationships/hyperlink" Target="https://doccloud.goinfra.go.gov.br/s/ktPRRJNCc4TNje3" TargetMode="External"/><Relationship Id="rId506" Type="http://schemas.openxmlformats.org/officeDocument/2006/relationships/hyperlink" Target="https://doccloud.goinfra.go.gov.br/s/Yqd97oJJ3BgTC4W" TargetMode="External"/><Relationship Id="rId853" Type="http://schemas.openxmlformats.org/officeDocument/2006/relationships/hyperlink" Target="https://doccloud.goinfra.go.gov.br/s/KgifinmFG9nmZsd" TargetMode="External"/><Relationship Id="rId1136" Type="http://schemas.openxmlformats.org/officeDocument/2006/relationships/hyperlink" Target="https://doccloud.goinfra.go.gov.br/s/Sx34mccsgyEmPSr" TargetMode="External"/><Relationship Id="rId1690" Type="http://schemas.openxmlformats.org/officeDocument/2006/relationships/hyperlink" Target="https://doccloud.goinfra.go.gov.br/s/Kgow9eWYsfCmZAZ" TargetMode="External"/><Relationship Id="rId2534" Type="http://schemas.openxmlformats.org/officeDocument/2006/relationships/hyperlink" Target="https://doccloud.goinfra.go.gov.br/s/YqBRp9bH7rQw2EM" TargetMode="External"/><Relationship Id="rId2741" Type="http://schemas.openxmlformats.org/officeDocument/2006/relationships/hyperlink" Target="https://doccloud.goinfra.go.gov.br/s/DzM7MB7KApyZSiw" TargetMode="External"/><Relationship Id="rId713" Type="http://schemas.openxmlformats.org/officeDocument/2006/relationships/hyperlink" Target="https://doccloud.goinfra.go.gov.br/s/jsazbX6dRpQEWs4" TargetMode="External"/><Relationship Id="rId920" Type="http://schemas.openxmlformats.org/officeDocument/2006/relationships/hyperlink" Target="https://doccloud.goinfra.go.gov.br/s/HJGEygqFkdspWjQ" TargetMode="External"/><Relationship Id="rId1343" Type="http://schemas.openxmlformats.org/officeDocument/2006/relationships/hyperlink" Target="https://doccloud.goinfra.go.gov.br/s/ocnig7pJF4aLGoX" TargetMode="External"/><Relationship Id="rId1550" Type="http://schemas.openxmlformats.org/officeDocument/2006/relationships/hyperlink" Target="https://doccloud.goinfra.go.gov.br/s/gxN58CKo6AGqatb" TargetMode="External"/><Relationship Id="rId2601" Type="http://schemas.openxmlformats.org/officeDocument/2006/relationships/hyperlink" Target="https://doccloud.goinfra.go.gov.br/s/6j8yaRcT3zLENY5" TargetMode="External"/><Relationship Id="rId1203" Type="http://schemas.openxmlformats.org/officeDocument/2006/relationships/hyperlink" Target="https://doccloud.goinfra.go.gov.br/s/SAwMBkDwoyfNED7" TargetMode="External"/><Relationship Id="rId1410" Type="http://schemas.openxmlformats.org/officeDocument/2006/relationships/hyperlink" Target="https://doccloud.goinfra.go.gov.br/s/LFw9jtNitTc7fQZ" TargetMode="External"/><Relationship Id="rId3168" Type="http://schemas.openxmlformats.org/officeDocument/2006/relationships/hyperlink" Target="https://doccloud.goinfra.go.gov.br/s/9ETxYGwcLqcAsJx" TargetMode="External"/><Relationship Id="rId3375" Type="http://schemas.openxmlformats.org/officeDocument/2006/relationships/hyperlink" Target="https://doccloud.goinfra.go.gov.br/f/176348" TargetMode="External"/><Relationship Id="rId3582" Type="http://schemas.openxmlformats.org/officeDocument/2006/relationships/hyperlink" Target="https://doccloud.goinfra.go.gov.br/s/sPYZBGN7nPbD5Ns" TargetMode="External"/><Relationship Id="rId296" Type="http://schemas.openxmlformats.org/officeDocument/2006/relationships/hyperlink" Target="https://doccloud.goinfra.go.gov.br/s/5ebGmPpmwRFDcNz" TargetMode="External"/><Relationship Id="rId2184" Type="http://schemas.openxmlformats.org/officeDocument/2006/relationships/hyperlink" Target="https://doccloud.goinfra.go.gov.br/s/KW8tz747Wwqxfjd" TargetMode="External"/><Relationship Id="rId2391" Type="http://schemas.openxmlformats.org/officeDocument/2006/relationships/hyperlink" Target="https://doccloud.goinfra.go.gov.br/s/LadgdkA7yFaZdXJ" TargetMode="External"/><Relationship Id="rId3028" Type="http://schemas.openxmlformats.org/officeDocument/2006/relationships/hyperlink" Target="https://doccloud.goinfra.go.gov.br/s/zPftw4jRkdg6Pcz" TargetMode="External"/><Relationship Id="rId3235" Type="http://schemas.openxmlformats.org/officeDocument/2006/relationships/hyperlink" Target="https://doccloud.goinfra.go.gov.br/s/AZ9X5XkdtAr54Ni" TargetMode="External"/><Relationship Id="rId3442" Type="http://schemas.openxmlformats.org/officeDocument/2006/relationships/hyperlink" Target="https://doccloud.goinfra.go.gov.br/s/GqpCwzY72X44Ns3" TargetMode="External"/><Relationship Id="rId156" Type="http://schemas.openxmlformats.org/officeDocument/2006/relationships/hyperlink" Target="https://doccloud.goinfra.go.gov.br/s/n2gi5JLBHMypMC2" TargetMode="External"/><Relationship Id="rId363" Type="http://schemas.openxmlformats.org/officeDocument/2006/relationships/hyperlink" Target="https://doccloud.goinfra.go.gov.br/s/74BHYcYBCadWzQ5" TargetMode="External"/><Relationship Id="rId570" Type="http://schemas.openxmlformats.org/officeDocument/2006/relationships/hyperlink" Target="https://doccloud.goinfra.go.gov.br/s/LgfRCRtqmeakocL" TargetMode="External"/><Relationship Id="rId2044" Type="http://schemas.openxmlformats.org/officeDocument/2006/relationships/hyperlink" Target="https://doccloud.goinfra.go.gov.br/s/Q5r4GrG2fqpxn3j" TargetMode="External"/><Relationship Id="rId2251" Type="http://schemas.openxmlformats.org/officeDocument/2006/relationships/hyperlink" Target="https://doccloud.goinfra.go.gov.br/s/kHwGMf7zcjNSPW4" TargetMode="External"/><Relationship Id="rId3302" Type="http://schemas.openxmlformats.org/officeDocument/2006/relationships/hyperlink" Target="https://doccloud.goinfra.go.gov.br/f/175384" TargetMode="External"/><Relationship Id="rId223" Type="http://schemas.openxmlformats.org/officeDocument/2006/relationships/hyperlink" Target="https://doccloud.goinfra.go.gov.br/s/X4BoidBr5AjF969" TargetMode="External"/><Relationship Id="rId430" Type="http://schemas.openxmlformats.org/officeDocument/2006/relationships/hyperlink" Target="https://doccloud.goinfra.go.gov.br/s/ZswNJ9ez5Amctnc" TargetMode="External"/><Relationship Id="rId1060" Type="http://schemas.openxmlformats.org/officeDocument/2006/relationships/hyperlink" Target="https://doccloud.goinfra.go.gov.br/s/k6Ec2EJFrkn763N" TargetMode="External"/><Relationship Id="rId2111" Type="http://schemas.openxmlformats.org/officeDocument/2006/relationships/hyperlink" Target="https://doccloud.goinfra.go.gov.br/s/t4RLgRmRQgGooa6" TargetMode="External"/><Relationship Id="rId1877" Type="http://schemas.openxmlformats.org/officeDocument/2006/relationships/hyperlink" Target="https://doccloud.goinfra.go.gov.br/s/3NNPgWqrgYFiyjd" TargetMode="External"/><Relationship Id="rId2928" Type="http://schemas.openxmlformats.org/officeDocument/2006/relationships/hyperlink" Target="https://doccloud.goinfra.go.gov.br/s/Yrn3wbXEM62fqkB" TargetMode="External"/><Relationship Id="rId1737" Type="http://schemas.openxmlformats.org/officeDocument/2006/relationships/hyperlink" Target="https://doccloud.goinfra.go.gov.br/s/QFkFXSw823rFCGQ" TargetMode="External"/><Relationship Id="rId1944" Type="http://schemas.openxmlformats.org/officeDocument/2006/relationships/hyperlink" Target="https://doccloud.goinfra.go.gov.br/s/MT2r2wtyGKg3pxa" TargetMode="External"/><Relationship Id="rId3092" Type="http://schemas.openxmlformats.org/officeDocument/2006/relationships/hyperlink" Target="https://doccloud.goinfra.go.gov.br/s/jE8oDbTQH4C6ZcK" TargetMode="External"/><Relationship Id="rId29" Type="http://schemas.openxmlformats.org/officeDocument/2006/relationships/hyperlink" Target="https://doccloud.goinfra.go.gov.br/s/TNPAMzSGq8peX5R" TargetMode="External"/><Relationship Id="rId1804" Type="http://schemas.openxmlformats.org/officeDocument/2006/relationships/hyperlink" Target="https://doccloud.goinfra.go.gov.br/s/YLCzPWMNr3HiNPn" TargetMode="External"/><Relationship Id="rId897" Type="http://schemas.openxmlformats.org/officeDocument/2006/relationships/hyperlink" Target="https://doccloud.goinfra.go.gov.br/s/DiMkS5bBmtYpya3" TargetMode="External"/><Relationship Id="rId2578" Type="http://schemas.openxmlformats.org/officeDocument/2006/relationships/hyperlink" Target="https://doccloud.goinfra.go.gov.br/s/BL2pFkniCERZfbR" TargetMode="External"/><Relationship Id="rId2785" Type="http://schemas.openxmlformats.org/officeDocument/2006/relationships/hyperlink" Target="https://doccloud.goinfra.go.gov.br/s/yjKrBCgydKjcXTB" TargetMode="External"/><Relationship Id="rId2992" Type="http://schemas.openxmlformats.org/officeDocument/2006/relationships/hyperlink" Target="https://doccloud.goinfra.go.gov.br/s/6iF785nBcy3y6wR" TargetMode="External"/><Relationship Id="rId757" Type="http://schemas.openxmlformats.org/officeDocument/2006/relationships/hyperlink" Target="https://doccloud.goinfra.go.gov.br/s/CLwMLdCeFkPqSka" TargetMode="External"/><Relationship Id="rId964" Type="http://schemas.openxmlformats.org/officeDocument/2006/relationships/hyperlink" Target="https://doccloud.goinfra.go.gov.br/s/8wcZ4NwWCoWXk4H" TargetMode="External"/><Relationship Id="rId1387" Type="http://schemas.openxmlformats.org/officeDocument/2006/relationships/hyperlink" Target="https://doccloud.goinfra.go.gov.br/s/WCG7a4aPK9rCjFd" TargetMode="External"/><Relationship Id="rId1594" Type="http://schemas.openxmlformats.org/officeDocument/2006/relationships/hyperlink" Target="https://doccloud.goinfra.go.gov.br/s/GCfZGyLTLEoe4YC" TargetMode="External"/><Relationship Id="rId2438" Type="http://schemas.openxmlformats.org/officeDocument/2006/relationships/hyperlink" Target="https://doccloud.goinfra.go.gov.br/s/8YG3NeGP78BJx6A" TargetMode="External"/><Relationship Id="rId2645" Type="http://schemas.openxmlformats.org/officeDocument/2006/relationships/hyperlink" Target="https://doccloud.goinfra.go.gov.br/s/9azmyaHP8qDfjfL" TargetMode="External"/><Relationship Id="rId2852" Type="http://schemas.openxmlformats.org/officeDocument/2006/relationships/hyperlink" Target="https://doccloud.goinfra.go.gov.br/s/WTS2xdtP6wT5ZnJ" TargetMode="External"/><Relationship Id="rId93" Type="http://schemas.openxmlformats.org/officeDocument/2006/relationships/hyperlink" Target="https://doccloud.goinfra.go.gov.br/s/3dmJnqiTEKLXRzS" TargetMode="External"/><Relationship Id="rId617" Type="http://schemas.openxmlformats.org/officeDocument/2006/relationships/hyperlink" Target="https://doccloud.goinfra.go.gov.br/s/Gfk9nRJHLjFyFfJ" TargetMode="External"/><Relationship Id="rId824" Type="http://schemas.openxmlformats.org/officeDocument/2006/relationships/hyperlink" Target="https://doccloud.goinfra.go.gov.br/s/grs7YFqcJFpKddJ" TargetMode="External"/><Relationship Id="rId1247" Type="http://schemas.openxmlformats.org/officeDocument/2006/relationships/hyperlink" Target="https://doccloud.goinfra.go.gov.br/s/ScR2rcGN23YneES" TargetMode="External"/><Relationship Id="rId1454" Type="http://schemas.openxmlformats.org/officeDocument/2006/relationships/hyperlink" Target="https://doccloud.goinfra.go.gov.br/s/M4ZR54mj26rooyk" TargetMode="External"/><Relationship Id="rId1661" Type="http://schemas.openxmlformats.org/officeDocument/2006/relationships/hyperlink" Target="https://doccloud.goinfra.go.gov.br/s/zT4WafDyeqRgFT3" TargetMode="External"/><Relationship Id="rId2505" Type="http://schemas.openxmlformats.org/officeDocument/2006/relationships/hyperlink" Target="https://doccloud.goinfra.go.gov.br/s/YGEE47g4rrwyEeX" TargetMode="External"/><Relationship Id="rId2712" Type="http://schemas.openxmlformats.org/officeDocument/2006/relationships/hyperlink" Target="https://doccloud.goinfra.go.gov.br/s/pyq4zqr5gFm7S7T" TargetMode="External"/><Relationship Id="rId1107" Type="http://schemas.openxmlformats.org/officeDocument/2006/relationships/hyperlink" Target="https://doccloud.goinfra.go.gov.br/s/WHgMd9B8EdNAbSX" TargetMode="External"/><Relationship Id="rId1314" Type="http://schemas.openxmlformats.org/officeDocument/2006/relationships/hyperlink" Target="https://doccloud.goinfra.go.gov.br/s/qsqDSGRm3jzstXE" TargetMode="External"/><Relationship Id="rId1521" Type="http://schemas.openxmlformats.org/officeDocument/2006/relationships/hyperlink" Target="https://doccloud.goinfra.go.gov.br/s/s3aa4ezNCBCmgam" TargetMode="External"/><Relationship Id="rId3279" Type="http://schemas.openxmlformats.org/officeDocument/2006/relationships/hyperlink" Target="https://doccloud.goinfra.go.gov.br/f/175416" TargetMode="External"/><Relationship Id="rId3486" Type="http://schemas.openxmlformats.org/officeDocument/2006/relationships/hyperlink" Target="https://doccloud.goinfra.go.gov.br/s/Jzc8ao7ZYPc4Mgj" TargetMode="External"/><Relationship Id="rId20" Type="http://schemas.openxmlformats.org/officeDocument/2006/relationships/hyperlink" Target="https://doccloud.goinfra.go.gov.br/s/dSnX2mHzgQWkAxR" TargetMode="External"/><Relationship Id="rId2088" Type="http://schemas.openxmlformats.org/officeDocument/2006/relationships/hyperlink" Target="https://doccloud.goinfra.go.gov.br/s/wbJBsEeEWbWmKJe" TargetMode="External"/><Relationship Id="rId2295" Type="http://schemas.openxmlformats.org/officeDocument/2006/relationships/hyperlink" Target="https://doccloud.goinfra.go.gov.br/s/GTMYjRFcDcWcrbg" TargetMode="External"/><Relationship Id="rId3139" Type="http://schemas.openxmlformats.org/officeDocument/2006/relationships/hyperlink" Target="https://doccloud.goinfra.go.gov.br/s/rkdZnxkqoAnLk9k" TargetMode="External"/><Relationship Id="rId3346" Type="http://schemas.openxmlformats.org/officeDocument/2006/relationships/hyperlink" Target="https://doccloud.goinfra.go.gov.br/f/176324" TargetMode="External"/><Relationship Id="rId267" Type="http://schemas.openxmlformats.org/officeDocument/2006/relationships/hyperlink" Target="https://doccloud.goinfra.go.gov.br/s/qzWs2g7fwet9C23" TargetMode="External"/><Relationship Id="rId474" Type="http://schemas.openxmlformats.org/officeDocument/2006/relationships/hyperlink" Target="https://doccloud.goinfra.go.gov.br/s/TrdRqfwwegQskfq" TargetMode="External"/><Relationship Id="rId2155" Type="http://schemas.openxmlformats.org/officeDocument/2006/relationships/hyperlink" Target="https://doccloud.goinfra.go.gov.br/s/dsqCHmcKyexsgrP" TargetMode="External"/><Relationship Id="rId3553" Type="http://schemas.openxmlformats.org/officeDocument/2006/relationships/hyperlink" Target="https://doccloud.goinfra.go.gov.br/s/eEf2pbMREyr52g3" TargetMode="External"/><Relationship Id="rId127" Type="http://schemas.openxmlformats.org/officeDocument/2006/relationships/hyperlink" Target="https://doccloud.goinfra.go.gov.br/s/Ks3L4NrwoLSp8HX" TargetMode="External"/><Relationship Id="rId681" Type="http://schemas.openxmlformats.org/officeDocument/2006/relationships/hyperlink" Target="https://doccloud.goinfra.go.gov.br/s/BDtCjRKFsjjQwrk" TargetMode="External"/><Relationship Id="rId2362" Type="http://schemas.openxmlformats.org/officeDocument/2006/relationships/hyperlink" Target="https://doccloud.goinfra.go.gov.br/s/5DZdmAtZAJKrcCg" TargetMode="External"/><Relationship Id="rId3206" Type="http://schemas.openxmlformats.org/officeDocument/2006/relationships/hyperlink" Target="https://doccloud.goinfra.go.gov.br/s/Sp5ACr3cwfmcgEo" TargetMode="External"/><Relationship Id="rId3413" Type="http://schemas.openxmlformats.org/officeDocument/2006/relationships/hyperlink" Target="https://doccloud.goinfra.go.gov.br/s/iqj586FBXpRjP2t" TargetMode="External"/><Relationship Id="rId334" Type="http://schemas.openxmlformats.org/officeDocument/2006/relationships/hyperlink" Target="https://doccloud.goinfra.go.gov.br/s/GN7CbDGxsaNFFET" TargetMode="External"/><Relationship Id="rId541" Type="http://schemas.openxmlformats.org/officeDocument/2006/relationships/hyperlink" Target="https://doccloud.goinfra.go.gov.br/s/53krH5CMN8oE5od" TargetMode="External"/><Relationship Id="rId1171" Type="http://schemas.openxmlformats.org/officeDocument/2006/relationships/hyperlink" Target="https://doccloud.goinfra.go.gov.br/s/SC4wiERp6jzNyQs" TargetMode="External"/><Relationship Id="rId2015" Type="http://schemas.openxmlformats.org/officeDocument/2006/relationships/hyperlink" Target="https://doccloud.goinfra.go.gov.br/s/oN8nbTp2pY2RoQZ" TargetMode="External"/><Relationship Id="rId2222" Type="http://schemas.openxmlformats.org/officeDocument/2006/relationships/hyperlink" Target="https://doccloud.goinfra.go.gov.br/s/Pq7ycHs9aAEmz7g" TargetMode="External"/><Relationship Id="rId401" Type="http://schemas.openxmlformats.org/officeDocument/2006/relationships/hyperlink" Target="https://doccloud.goinfra.go.gov.br/s/4eoeyK5H3JN2WLq" TargetMode="External"/><Relationship Id="rId1031" Type="http://schemas.openxmlformats.org/officeDocument/2006/relationships/hyperlink" Target="https://doccloud.goinfra.go.gov.br/s/xiyX24XqyqG5c3A" TargetMode="External"/><Relationship Id="rId1988" Type="http://schemas.openxmlformats.org/officeDocument/2006/relationships/hyperlink" Target="https://doccloud.goinfra.go.gov.br/s/FPKGNqfQP8zxmzt" TargetMode="External"/><Relationship Id="rId1848" Type="http://schemas.openxmlformats.org/officeDocument/2006/relationships/hyperlink" Target="https://doccloud.goinfra.go.gov.br/s/iZp5CgqRLFxJdsb" TargetMode="External"/><Relationship Id="rId3063" Type="http://schemas.openxmlformats.org/officeDocument/2006/relationships/hyperlink" Target="https://doccloud.goinfra.go.gov.br/s/Ttw5bbQ9qEXLALL" TargetMode="External"/><Relationship Id="rId3270" Type="http://schemas.openxmlformats.org/officeDocument/2006/relationships/hyperlink" Target="https://doccloud.goinfra.go.gov.br/s/YCYfDGBHg5LQke4" TargetMode="External"/><Relationship Id="rId191" Type="http://schemas.openxmlformats.org/officeDocument/2006/relationships/hyperlink" Target="https://doccloud.goinfra.go.gov.br/s/W4M69XqR4woAnz8" TargetMode="External"/><Relationship Id="rId1708" Type="http://schemas.openxmlformats.org/officeDocument/2006/relationships/hyperlink" Target="https://doccloud.goinfra.go.gov.br/s/zFg8sF6Yqsi5WBd" TargetMode="External"/><Relationship Id="rId1915" Type="http://schemas.openxmlformats.org/officeDocument/2006/relationships/hyperlink" Target="https://doccloud.goinfra.go.gov.br/s/c3Ppae4z9Jnqijm" TargetMode="External"/><Relationship Id="rId3130" Type="http://schemas.openxmlformats.org/officeDocument/2006/relationships/hyperlink" Target="https://doccloud.goinfra.go.gov.br/s/Kn6SRoBycTbciXj" TargetMode="External"/><Relationship Id="rId2689" Type="http://schemas.openxmlformats.org/officeDocument/2006/relationships/hyperlink" Target="https://doccloud.goinfra.go.gov.br/s/az2Y7yeHjDmJxEP" TargetMode="External"/><Relationship Id="rId2896" Type="http://schemas.openxmlformats.org/officeDocument/2006/relationships/hyperlink" Target="https://doccloud.goinfra.go.gov.br/s/CmenmzQX6GSiNjB" TargetMode="External"/><Relationship Id="rId868" Type="http://schemas.openxmlformats.org/officeDocument/2006/relationships/hyperlink" Target="https://doccloud.goinfra.go.gov.br/s/G7mnjNxppbnYHFE" TargetMode="External"/><Relationship Id="rId1498" Type="http://schemas.openxmlformats.org/officeDocument/2006/relationships/hyperlink" Target="https://doccloud.goinfra.go.gov.br/s/6bwzqzwgFnKEwKY" TargetMode="External"/><Relationship Id="rId2549" Type="http://schemas.openxmlformats.org/officeDocument/2006/relationships/hyperlink" Target="https://doccloud.goinfra.go.gov.br/s/RdyfS92nqKxNGyK" TargetMode="External"/><Relationship Id="rId2756" Type="http://schemas.openxmlformats.org/officeDocument/2006/relationships/hyperlink" Target="https://doccloud.goinfra.go.gov.br/s/dEcjaWPHo77YtCQ" TargetMode="External"/><Relationship Id="rId2963" Type="http://schemas.openxmlformats.org/officeDocument/2006/relationships/hyperlink" Target="https://doccloud.goinfra.go.gov.br/s/YYEqMxH6eoxqR2o" TargetMode="External"/><Relationship Id="rId728" Type="http://schemas.openxmlformats.org/officeDocument/2006/relationships/hyperlink" Target="https://doccloud.goinfra.go.gov.br/s/cTWSqYgyg3xBakt" TargetMode="External"/><Relationship Id="rId935" Type="http://schemas.openxmlformats.org/officeDocument/2006/relationships/hyperlink" Target="https://doccloud.goinfra.go.gov.br/s/4csHqx6LGKrFqsJ" TargetMode="External"/><Relationship Id="rId1358" Type="http://schemas.openxmlformats.org/officeDocument/2006/relationships/hyperlink" Target="https://doccloud.goinfra.go.gov.br/s/KWmntxsF4ypLNkJ" TargetMode="External"/><Relationship Id="rId1565" Type="http://schemas.openxmlformats.org/officeDocument/2006/relationships/hyperlink" Target="https://doccloud.goinfra.go.gov.br/s/7rJwE8LEfN8nnxZ" TargetMode="External"/><Relationship Id="rId1772" Type="http://schemas.openxmlformats.org/officeDocument/2006/relationships/hyperlink" Target="https://doccloud.goinfra.go.gov.br/s/AMPLiydZkQENt53" TargetMode="External"/><Relationship Id="rId2409" Type="http://schemas.openxmlformats.org/officeDocument/2006/relationships/hyperlink" Target="https://doccloud.goinfra.go.gov.br/s/APRqLWW8Jp5Hgb8" TargetMode="External"/><Relationship Id="rId2616" Type="http://schemas.openxmlformats.org/officeDocument/2006/relationships/hyperlink" Target="https://doccloud.goinfra.go.gov.br/s/psLmW8dn2P7A5oM" TargetMode="External"/><Relationship Id="rId64" Type="http://schemas.openxmlformats.org/officeDocument/2006/relationships/hyperlink" Target="https://doccloud.goinfra.go.gov.br/s/qPP37qjwT8eoYm3" TargetMode="External"/><Relationship Id="rId1218" Type="http://schemas.openxmlformats.org/officeDocument/2006/relationships/hyperlink" Target="https://doccloud.goinfra.go.gov.br/s/pm5GpYyCEC822f7" TargetMode="External"/><Relationship Id="rId1425" Type="http://schemas.openxmlformats.org/officeDocument/2006/relationships/hyperlink" Target="https://doccloud.goinfra.go.gov.br/s/e79j47ArMSS28Fw" TargetMode="External"/><Relationship Id="rId2823" Type="http://schemas.openxmlformats.org/officeDocument/2006/relationships/hyperlink" Target="https://doccloud.goinfra.go.gov.br/s/EzANyPzK3AYsjHw" TargetMode="External"/><Relationship Id="rId1632" Type="http://schemas.openxmlformats.org/officeDocument/2006/relationships/hyperlink" Target="https://doccloud.goinfra.go.gov.br/s/wX5om8AGNTM4xoP" TargetMode="External"/><Relationship Id="rId2199" Type="http://schemas.openxmlformats.org/officeDocument/2006/relationships/hyperlink" Target="https://doccloud.goinfra.go.gov.br/s/pG5x7Rmxy55W9oZ" TargetMode="External"/><Relationship Id="rId3597" Type="http://schemas.openxmlformats.org/officeDocument/2006/relationships/hyperlink" Target="https://doccloud.goinfra.go.gov.br/s/xgwoiztDCmcaxTc" TargetMode="External"/><Relationship Id="rId3457" Type="http://schemas.openxmlformats.org/officeDocument/2006/relationships/hyperlink" Target="https://doccloud.goinfra.go.gov.br/s/gp9Tiz8HLM3DQWw" TargetMode="External"/><Relationship Id="rId378" Type="http://schemas.openxmlformats.org/officeDocument/2006/relationships/hyperlink" Target="https://doccloud.goinfra.go.gov.br/s/iCrzAMtykYizYbc" TargetMode="External"/><Relationship Id="rId585" Type="http://schemas.openxmlformats.org/officeDocument/2006/relationships/hyperlink" Target="https://doccloud.goinfra.go.gov.br/s/7iRp5ibqYtc9oZp" TargetMode="External"/><Relationship Id="rId792" Type="http://schemas.openxmlformats.org/officeDocument/2006/relationships/hyperlink" Target="https://doccloud.goinfra.go.gov.br/s/J7cjY4yyB4Twcmc" TargetMode="External"/><Relationship Id="rId2059" Type="http://schemas.openxmlformats.org/officeDocument/2006/relationships/hyperlink" Target="https://doccloud.goinfra.go.gov.br/s/gyQ5CDz3a9Trf6F" TargetMode="External"/><Relationship Id="rId2266" Type="http://schemas.openxmlformats.org/officeDocument/2006/relationships/hyperlink" Target="https://doccloud.goinfra.go.gov.br/s/BC7KJgmEnQme2RJ" TargetMode="External"/><Relationship Id="rId2473" Type="http://schemas.openxmlformats.org/officeDocument/2006/relationships/hyperlink" Target="https://doccloud.goinfra.go.gov.br/s/5kGPTzmj2HXTJZy" TargetMode="External"/><Relationship Id="rId2680" Type="http://schemas.openxmlformats.org/officeDocument/2006/relationships/hyperlink" Target="https://doccloud.goinfra.go.gov.br/s/5fNAZ9JfdScdgAc" TargetMode="External"/><Relationship Id="rId3317" Type="http://schemas.openxmlformats.org/officeDocument/2006/relationships/hyperlink" Target="https://doccloud.goinfra.go.gov.br/f/175409" TargetMode="External"/><Relationship Id="rId3524" Type="http://schemas.openxmlformats.org/officeDocument/2006/relationships/hyperlink" Target="https://doccloud.goinfra.go.gov.br/f/242212" TargetMode="External"/><Relationship Id="rId238" Type="http://schemas.openxmlformats.org/officeDocument/2006/relationships/hyperlink" Target="https://doccloud.goinfra.go.gov.br/s/QkbifGkZF34dpaA" TargetMode="External"/><Relationship Id="rId445" Type="http://schemas.openxmlformats.org/officeDocument/2006/relationships/hyperlink" Target="https://doccloud.goinfra.go.gov.br/s/fpBH8ceX2ZpEWXw" TargetMode="External"/><Relationship Id="rId652" Type="http://schemas.openxmlformats.org/officeDocument/2006/relationships/hyperlink" Target="https://doccloud.goinfra.go.gov.br/s/jpfzDC36B7ngFPP" TargetMode="External"/><Relationship Id="rId1075" Type="http://schemas.openxmlformats.org/officeDocument/2006/relationships/hyperlink" Target="https://doccloud.goinfra.go.gov.br/s/Q5a95FPLwsrBibE" TargetMode="External"/><Relationship Id="rId1282" Type="http://schemas.openxmlformats.org/officeDocument/2006/relationships/hyperlink" Target="https://doccloud.goinfra.go.gov.br/s/XknKgtbstrJRR82" TargetMode="External"/><Relationship Id="rId2126" Type="http://schemas.openxmlformats.org/officeDocument/2006/relationships/hyperlink" Target="https://doccloud.goinfra.go.gov.br/s/xb4LRqscS8GbMS9" TargetMode="External"/><Relationship Id="rId2333" Type="http://schemas.openxmlformats.org/officeDocument/2006/relationships/hyperlink" Target="https://doccloud.goinfra.go.gov.br/s/Y3PkpiZfpKT9RRp" TargetMode="External"/><Relationship Id="rId2540" Type="http://schemas.openxmlformats.org/officeDocument/2006/relationships/hyperlink" Target="https://doccloud.goinfra.go.gov.br/s/niFfDtYwXXaxtmn" TargetMode="External"/><Relationship Id="rId305" Type="http://schemas.openxmlformats.org/officeDocument/2006/relationships/hyperlink" Target="https://doccloud.goinfra.go.gov.br/s/Gr3TqBKCcmT7HBf" TargetMode="External"/><Relationship Id="rId512" Type="http://schemas.openxmlformats.org/officeDocument/2006/relationships/hyperlink" Target="https://doccloud.goinfra.go.gov.br/s/dGFdw4axoR7A6w6" TargetMode="External"/><Relationship Id="rId1142" Type="http://schemas.openxmlformats.org/officeDocument/2006/relationships/hyperlink" Target="https://doccloud.goinfra.go.gov.br/s/2eWACW5wfJNcY6S" TargetMode="External"/><Relationship Id="rId2400" Type="http://schemas.openxmlformats.org/officeDocument/2006/relationships/hyperlink" Target="https://doccloud.goinfra.go.gov.br/s/q8Mgq9joWN9xRD9" TargetMode="External"/><Relationship Id="rId1002" Type="http://schemas.openxmlformats.org/officeDocument/2006/relationships/hyperlink" Target="https://doccloud.goinfra.go.gov.br/s/jsL2Lwmc7BGirzD" TargetMode="External"/><Relationship Id="rId1959" Type="http://schemas.openxmlformats.org/officeDocument/2006/relationships/hyperlink" Target="https://doccloud.goinfra.go.gov.br/s/Y9C6ACeyJq5cqfP" TargetMode="External"/><Relationship Id="rId3174" Type="http://schemas.openxmlformats.org/officeDocument/2006/relationships/hyperlink" Target="https://doccloud.goinfra.go.gov.br/s/pc8Eyb6pwtJcfnR" TargetMode="External"/><Relationship Id="rId1819" Type="http://schemas.openxmlformats.org/officeDocument/2006/relationships/hyperlink" Target="https://doccloud.goinfra.go.gov.br/s/xabGPMLTGHzYyo7" TargetMode="External"/><Relationship Id="rId3381" Type="http://schemas.openxmlformats.org/officeDocument/2006/relationships/hyperlink" Target="https://doccloud.goinfra.go.gov.br/f/176735" TargetMode="External"/><Relationship Id="rId2190" Type="http://schemas.openxmlformats.org/officeDocument/2006/relationships/hyperlink" Target="https://doccloud.goinfra.go.gov.br/s/N65BEGHxBZG4RG9" TargetMode="External"/><Relationship Id="rId3034" Type="http://schemas.openxmlformats.org/officeDocument/2006/relationships/hyperlink" Target="https://doccloud.goinfra.go.gov.br/s/D2oHWKgYW2j5YPj" TargetMode="External"/><Relationship Id="rId3241" Type="http://schemas.openxmlformats.org/officeDocument/2006/relationships/hyperlink" Target="https://doccloud.goinfra.go.gov.br/s/GgkHm2wSyRzpJjR" TargetMode="External"/><Relationship Id="rId162" Type="http://schemas.openxmlformats.org/officeDocument/2006/relationships/hyperlink" Target="https://doccloud.goinfra.go.gov.br/s/nJosJBosT6eJ7EE" TargetMode="External"/><Relationship Id="rId2050" Type="http://schemas.openxmlformats.org/officeDocument/2006/relationships/hyperlink" Target="https://doccloud.goinfra.go.gov.br/s/TpLyPzSQga9ZEMZ" TargetMode="External"/><Relationship Id="rId3101" Type="http://schemas.openxmlformats.org/officeDocument/2006/relationships/hyperlink" Target="https://doccloud.goinfra.go.gov.br/s/LB4Ma5mYZFzFjTz" TargetMode="External"/><Relationship Id="rId979" Type="http://schemas.openxmlformats.org/officeDocument/2006/relationships/hyperlink" Target="https://doccloud.goinfra.go.gov.br/s/WebWo6yG2gF39QA" TargetMode="External"/><Relationship Id="rId839" Type="http://schemas.openxmlformats.org/officeDocument/2006/relationships/hyperlink" Target="https://doccloud.goinfra.go.gov.br/s/9Wodm3scXHjnMsN" TargetMode="External"/><Relationship Id="rId1469" Type="http://schemas.openxmlformats.org/officeDocument/2006/relationships/hyperlink" Target="https://doccloud.goinfra.go.gov.br/s/rS735Ns9z62NEQo" TargetMode="External"/><Relationship Id="rId2867" Type="http://schemas.openxmlformats.org/officeDocument/2006/relationships/hyperlink" Target="https://doccloud.goinfra.go.gov.br/s/Sp6Dc5KtjyLkAY9" TargetMode="External"/><Relationship Id="rId1676" Type="http://schemas.openxmlformats.org/officeDocument/2006/relationships/hyperlink" Target="https://doccloud.goinfra.go.gov.br/s/FDnZnxTrHfmJySS" TargetMode="External"/><Relationship Id="rId1883" Type="http://schemas.openxmlformats.org/officeDocument/2006/relationships/hyperlink" Target="https://doccloud.goinfra.go.gov.br/s/Gc3N7fS4CX7Ewbk" TargetMode="External"/><Relationship Id="rId2727" Type="http://schemas.openxmlformats.org/officeDocument/2006/relationships/hyperlink" Target="https://doccloud.goinfra.go.gov.br/s/co6S2osCDJ6QPkF" TargetMode="External"/><Relationship Id="rId2934" Type="http://schemas.openxmlformats.org/officeDocument/2006/relationships/hyperlink" Target="https://doccloud.goinfra.go.gov.br/s/CysX8C9ao8z2YfZ" TargetMode="External"/><Relationship Id="rId906" Type="http://schemas.openxmlformats.org/officeDocument/2006/relationships/hyperlink" Target="https://doccloud.goinfra.go.gov.br/s/CgBwDdtqXzdzXx7" TargetMode="External"/><Relationship Id="rId1329" Type="http://schemas.openxmlformats.org/officeDocument/2006/relationships/hyperlink" Target="https://doccloud.goinfra.go.gov.br/s/dG9gkQb4qgpA9dr" TargetMode="External"/><Relationship Id="rId1536" Type="http://schemas.openxmlformats.org/officeDocument/2006/relationships/hyperlink" Target="https://doccloud.goinfra.go.gov.br/s/SEqdattieptZcYd" TargetMode="External"/><Relationship Id="rId1743" Type="http://schemas.openxmlformats.org/officeDocument/2006/relationships/hyperlink" Target="https://doccloud.goinfra.go.gov.br/s/WnCDdKYWszimLaG" TargetMode="External"/><Relationship Id="rId1950" Type="http://schemas.openxmlformats.org/officeDocument/2006/relationships/hyperlink" Target="https://doccloud.goinfra.go.gov.br/s/tYExexmNge5Ydc6" TargetMode="External"/><Relationship Id="rId35" Type="http://schemas.openxmlformats.org/officeDocument/2006/relationships/hyperlink" Target="https://doccloud.goinfra.go.gov.br/s/NA9LAEm4KyJf7Sa" TargetMode="External"/><Relationship Id="rId1603" Type="http://schemas.openxmlformats.org/officeDocument/2006/relationships/hyperlink" Target="https://doccloud.goinfra.go.gov.br/s/zWGf2cXFG7c2xaj" TargetMode="External"/><Relationship Id="rId1810" Type="http://schemas.openxmlformats.org/officeDocument/2006/relationships/hyperlink" Target="https://doccloud.goinfra.go.gov.br/s/mir7tFesHZ6iN6J" TargetMode="External"/><Relationship Id="rId3568" Type="http://schemas.openxmlformats.org/officeDocument/2006/relationships/hyperlink" Target="https://doccloud.goinfra.go.gov.br/s/qWdjt6zGcQK6Mdx" TargetMode="External"/><Relationship Id="rId489" Type="http://schemas.openxmlformats.org/officeDocument/2006/relationships/hyperlink" Target="https://doccloud.goinfra.go.gov.br/s/CiwcDe6MrgGzzYi" TargetMode="External"/><Relationship Id="rId696" Type="http://schemas.openxmlformats.org/officeDocument/2006/relationships/hyperlink" Target="https://doccloud.goinfra.go.gov.br/s/WSRi4XKG9jqA7R8" TargetMode="External"/><Relationship Id="rId2377" Type="http://schemas.openxmlformats.org/officeDocument/2006/relationships/hyperlink" Target="https://doccloud.goinfra.go.gov.br/s/MTnR3c9Hwrcy7Yr" TargetMode="External"/><Relationship Id="rId2584" Type="http://schemas.openxmlformats.org/officeDocument/2006/relationships/hyperlink" Target="https://doccloud.goinfra.go.gov.br/s/ijToNPrRsqDBxnY" TargetMode="External"/><Relationship Id="rId2791" Type="http://schemas.openxmlformats.org/officeDocument/2006/relationships/hyperlink" Target="https://doccloud.goinfra.go.gov.br/s/LHo6D7cwayJTxHm" TargetMode="External"/><Relationship Id="rId3428" Type="http://schemas.openxmlformats.org/officeDocument/2006/relationships/hyperlink" Target="https://doccloud.goinfra.go.gov.br/s/Cr9LwaRzMnt7sqL" TargetMode="External"/><Relationship Id="rId349" Type="http://schemas.openxmlformats.org/officeDocument/2006/relationships/hyperlink" Target="https://doccloud.goinfra.go.gov.br/s/knHxwd46s5Cb4t6" TargetMode="External"/><Relationship Id="rId556" Type="http://schemas.openxmlformats.org/officeDocument/2006/relationships/hyperlink" Target="https://doccloud.goinfra.go.gov.br/s/76jqJzTbtTpzJkX" TargetMode="External"/><Relationship Id="rId763" Type="http://schemas.openxmlformats.org/officeDocument/2006/relationships/hyperlink" Target="https://doccloud.goinfra.go.gov.br/s/qcZfGeBWpmmrdar" TargetMode="External"/><Relationship Id="rId1186" Type="http://schemas.openxmlformats.org/officeDocument/2006/relationships/hyperlink" Target="https://doccloud.goinfra.go.gov.br/s/8eXkiqjyEYyDRAX" TargetMode="External"/><Relationship Id="rId1393" Type="http://schemas.openxmlformats.org/officeDocument/2006/relationships/hyperlink" Target="https://doccloud.goinfra.go.gov.br/s/BknXwJe9xaQDR6c" TargetMode="External"/><Relationship Id="rId2237" Type="http://schemas.openxmlformats.org/officeDocument/2006/relationships/hyperlink" Target="https://doccloud.goinfra.go.gov.br/s/f9YpFxi3SysxfEW" TargetMode="External"/><Relationship Id="rId2444" Type="http://schemas.openxmlformats.org/officeDocument/2006/relationships/hyperlink" Target="https://doccloud.goinfra.go.gov.br/s/cKd2J6PTD5pBwj7" TargetMode="External"/><Relationship Id="rId209" Type="http://schemas.openxmlformats.org/officeDocument/2006/relationships/hyperlink" Target="https://doccloud.goinfra.go.gov.br/s/4y5MTQJBs6qCt74" TargetMode="External"/><Relationship Id="rId416" Type="http://schemas.openxmlformats.org/officeDocument/2006/relationships/hyperlink" Target="https://doccloud.goinfra.go.gov.br/s/rF25mdD8WDPbkws" TargetMode="External"/><Relationship Id="rId970" Type="http://schemas.openxmlformats.org/officeDocument/2006/relationships/hyperlink" Target="https://doccloud.goinfra.go.gov.br/s/NrMdNpYFmqp3wNP" TargetMode="External"/><Relationship Id="rId1046" Type="http://schemas.openxmlformats.org/officeDocument/2006/relationships/hyperlink" Target="https://doccloud.goinfra.go.gov.br/s/BBqFqocr4eL3D4b" TargetMode="External"/><Relationship Id="rId1253" Type="http://schemas.openxmlformats.org/officeDocument/2006/relationships/hyperlink" Target="https://doccloud.goinfra.go.gov.br/s/5x6ZzZcdTrD7toL" TargetMode="External"/><Relationship Id="rId2651" Type="http://schemas.openxmlformats.org/officeDocument/2006/relationships/hyperlink" Target="https://doccloud.goinfra.go.gov.br/s/WEqCcHLrCk3r2W4" TargetMode="External"/><Relationship Id="rId623" Type="http://schemas.openxmlformats.org/officeDocument/2006/relationships/hyperlink" Target="https://doccloud.goinfra.go.gov.br/s/22HqL9wDKdC5T9i" TargetMode="External"/><Relationship Id="rId830" Type="http://schemas.openxmlformats.org/officeDocument/2006/relationships/hyperlink" Target="https://doccloud.goinfra.go.gov.br/s/ZHrcDkBLkHmL6Jw" TargetMode="External"/><Relationship Id="rId1460" Type="http://schemas.openxmlformats.org/officeDocument/2006/relationships/hyperlink" Target="https://doccloud.goinfra.go.gov.br/s/bnZCZqnmKM6o29s" TargetMode="External"/><Relationship Id="rId2304" Type="http://schemas.openxmlformats.org/officeDocument/2006/relationships/hyperlink" Target="https://doccloud.goinfra.go.gov.br/s/J9yKs2mHsppsL8x" TargetMode="External"/><Relationship Id="rId2511" Type="http://schemas.openxmlformats.org/officeDocument/2006/relationships/hyperlink" Target="https://doccloud.goinfra.go.gov.br/s/9MdgobdamHC3m8m" TargetMode="External"/><Relationship Id="rId1113" Type="http://schemas.openxmlformats.org/officeDocument/2006/relationships/hyperlink" Target="https://doccloud.goinfra.go.gov.br/s/6TSd6qritD7i7Y6" TargetMode="External"/><Relationship Id="rId1320" Type="http://schemas.openxmlformats.org/officeDocument/2006/relationships/hyperlink" Target="https://doccloud.goinfra.go.gov.br/s/ZYgwmEyKMbM2rkK" TargetMode="External"/><Relationship Id="rId3078" Type="http://schemas.openxmlformats.org/officeDocument/2006/relationships/hyperlink" Target="https://doccloud.goinfra.go.gov.br/s/4kwBqxE53QiDktT" TargetMode="External"/><Relationship Id="rId3285" Type="http://schemas.openxmlformats.org/officeDocument/2006/relationships/hyperlink" Target="https://doccloud.goinfra.go.gov.br/f/175381" TargetMode="External"/><Relationship Id="rId3492" Type="http://schemas.openxmlformats.org/officeDocument/2006/relationships/hyperlink" Target="https://doccloud.goinfra.go.gov.br/s/oFJAo8LG3Xo3qx6" TargetMode="External"/><Relationship Id="rId2094" Type="http://schemas.openxmlformats.org/officeDocument/2006/relationships/hyperlink" Target="https://doccloud.goinfra.go.gov.br/s/TT7f5ErtiXJHmDi" TargetMode="External"/><Relationship Id="rId3145" Type="http://schemas.openxmlformats.org/officeDocument/2006/relationships/hyperlink" Target="https://doccloud.goinfra.go.gov.br/s/gieRi2nRMMsrDKs" TargetMode="External"/><Relationship Id="rId3352" Type="http://schemas.openxmlformats.org/officeDocument/2006/relationships/hyperlink" Target="https://doccloud.goinfra.go.gov.br/f/176334" TargetMode="External"/><Relationship Id="rId273" Type="http://schemas.openxmlformats.org/officeDocument/2006/relationships/hyperlink" Target="https://doccloud.goinfra.go.gov.br/s/R93piffGb27H6KS" TargetMode="External"/><Relationship Id="rId480" Type="http://schemas.openxmlformats.org/officeDocument/2006/relationships/hyperlink" Target="https://doccloud.goinfra.go.gov.br/s/TKGHCmgNcPG9aSt" TargetMode="External"/><Relationship Id="rId2161" Type="http://schemas.openxmlformats.org/officeDocument/2006/relationships/hyperlink" Target="https://doccloud.goinfra.go.gov.br/s/BfxmtLqgcSfAE6k" TargetMode="External"/><Relationship Id="rId3005" Type="http://schemas.openxmlformats.org/officeDocument/2006/relationships/hyperlink" Target="https://doccloud.goinfra.go.gov.br/s/Zk7KyC5mHfS6sHP" TargetMode="External"/><Relationship Id="rId3212" Type="http://schemas.openxmlformats.org/officeDocument/2006/relationships/hyperlink" Target="https://doccloud.goinfra.go.gov.br/s/EgQqY923GCHxaf5" TargetMode="External"/><Relationship Id="rId133" Type="http://schemas.openxmlformats.org/officeDocument/2006/relationships/hyperlink" Target="https://doccloud.goinfra.go.gov.br/s/bNXbsoe7CgqyMQ9" TargetMode="External"/><Relationship Id="rId340" Type="http://schemas.openxmlformats.org/officeDocument/2006/relationships/hyperlink" Target="https://doccloud.goinfra.go.gov.br/s/8gBnypxCy9D3Ckt" TargetMode="External"/><Relationship Id="rId2021" Type="http://schemas.openxmlformats.org/officeDocument/2006/relationships/hyperlink" Target="https://doccloud.goinfra.go.gov.br/s/XGaRR3DiwB4bbqf" TargetMode="External"/><Relationship Id="rId200" Type="http://schemas.openxmlformats.org/officeDocument/2006/relationships/hyperlink" Target="https://doccloud.goinfra.go.gov.br/s/ykTEiy77kaTyo2q" TargetMode="External"/><Relationship Id="rId2978" Type="http://schemas.openxmlformats.org/officeDocument/2006/relationships/hyperlink" Target="https://doccloud.goinfra.go.gov.br/s/S3PzrmbYsq2sRz9" TargetMode="External"/><Relationship Id="rId1787" Type="http://schemas.openxmlformats.org/officeDocument/2006/relationships/hyperlink" Target="https://doccloud.goinfra.go.gov.br/s/E68FHjbEFcDHtE6" TargetMode="External"/><Relationship Id="rId1994" Type="http://schemas.openxmlformats.org/officeDocument/2006/relationships/hyperlink" Target="https://doccloud.goinfra.go.gov.br/s/2BYoZCnJgcsipi6" TargetMode="External"/><Relationship Id="rId2838" Type="http://schemas.openxmlformats.org/officeDocument/2006/relationships/hyperlink" Target="https://doccloud.goinfra.go.gov.br/s/cfnb9gjWpAAipxn" TargetMode="External"/><Relationship Id="rId79" Type="http://schemas.openxmlformats.org/officeDocument/2006/relationships/hyperlink" Target="https://doccloud.goinfra.go.gov.br/s/EnbQXP4apKsX8mp" TargetMode="External"/><Relationship Id="rId1647" Type="http://schemas.openxmlformats.org/officeDocument/2006/relationships/hyperlink" Target="https://doccloud.goinfra.go.gov.br/s/kPseAFXoxQiFrSx" TargetMode="External"/><Relationship Id="rId1854" Type="http://schemas.openxmlformats.org/officeDocument/2006/relationships/hyperlink" Target="https://doccloud.goinfra.go.gov.br/s/jYF357fBp34NEWJ" TargetMode="External"/><Relationship Id="rId2905" Type="http://schemas.openxmlformats.org/officeDocument/2006/relationships/hyperlink" Target="https://doccloud.goinfra.go.gov.br/s/aHMR79nin7oCWiT" TargetMode="External"/><Relationship Id="rId1507" Type="http://schemas.openxmlformats.org/officeDocument/2006/relationships/hyperlink" Target="https://doccloud.goinfra.go.gov.br/s/bdPxWi863TQPNwm" TargetMode="External"/><Relationship Id="rId1714" Type="http://schemas.openxmlformats.org/officeDocument/2006/relationships/hyperlink" Target="https://doccloud.goinfra.go.gov.br/s/NiMQEsC5Hc9FyE4" TargetMode="External"/><Relationship Id="rId1921" Type="http://schemas.openxmlformats.org/officeDocument/2006/relationships/hyperlink" Target="https://doccloud.goinfra.go.gov.br/s/wJqkfp5bECPeLeS" TargetMode="External"/><Relationship Id="rId2488" Type="http://schemas.openxmlformats.org/officeDocument/2006/relationships/hyperlink" Target="https://doccloud.goinfra.go.gov.br/s/wig7BYE29gQZQbD" TargetMode="External"/><Relationship Id="rId1297" Type="http://schemas.openxmlformats.org/officeDocument/2006/relationships/hyperlink" Target="https://doccloud.goinfra.go.gov.br/s/4E28PcXJ9dYPf4w" TargetMode="External"/><Relationship Id="rId2695" Type="http://schemas.openxmlformats.org/officeDocument/2006/relationships/hyperlink" Target="https://doccloud.goinfra.go.gov.br/s/qxEeN5rmazzdzfA" TargetMode="External"/><Relationship Id="rId3539" Type="http://schemas.openxmlformats.org/officeDocument/2006/relationships/hyperlink" Target="https://doccloud.goinfra.go.gov.br/s/9Pb6xAPxCeCKt5s" TargetMode="External"/><Relationship Id="rId667" Type="http://schemas.openxmlformats.org/officeDocument/2006/relationships/hyperlink" Target="https://doccloud.goinfra.go.gov.br/s/SkxJptL42zyt3Fg" TargetMode="External"/><Relationship Id="rId874" Type="http://schemas.openxmlformats.org/officeDocument/2006/relationships/hyperlink" Target="https://doccloud.goinfra.go.gov.br/s/7S4d94Yi9bkyyp8" TargetMode="External"/><Relationship Id="rId2348" Type="http://schemas.openxmlformats.org/officeDocument/2006/relationships/hyperlink" Target="https://doccloud.goinfra.go.gov.br/s/jMFTcwtgRscXBm5" TargetMode="External"/><Relationship Id="rId2555" Type="http://schemas.openxmlformats.org/officeDocument/2006/relationships/hyperlink" Target="https://doccloud.goinfra.go.gov.br/s/ntMaS39wyQoa9Ki" TargetMode="External"/><Relationship Id="rId2762" Type="http://schemas.openxmlformats.org/officeDocument/2006/relationships/hyperlink" Target="https://doccloud.goinfra.go.gov.br/s/WmDW4rdBxryXmNB" TargetMode="External"/><Relationship Id="rId3606" Type="http://schemas.openxmlformats.org/officeDocument/2006/relationships/hyperlink" Target="https://doccloud.goinfra.go.gov.br/s/nKLHgLGAwD74JWM" TargetMode="External"/><Relationship Id="rId527" Type="http://schemas.openxmlformats.org/officeDocument/2006/relationships/hyperlink" Target="https://doccloud.goinfra.go.gov.br/s/eWPRkCeMAZfnDfs" TargetMode="External"/><Relationship Id="rId734" Type="http://schemas.openxmlformats.org/officeDocument/2006/relationships/hyperlink" Target="https://doccloud.goinfra.go.gov.br/s/bjJFpHQze7JYqzJ" TargetMode="External"/><Relationship Id="rId941" Type="http://schemas.openxmlformats.org/officeDocument/2006/relationships/hyperlink" Target="https://doccloud.goinfra.go.gov.br/s/x3JqXRAmyDNbYPg" TargetMode="External"/><Relationship Id="rId1157" Type="http://schemas.openxmlformats.org/officeDocument/2006/relationships/hyperlink" Target="https://doccloud.goinfra.go.gov.br/s/J7wzJsinaXBC8jT" TargetMode="External"/><Relationship Id="rId1364" Type="http://schemas.openxmlformats.org/officeDocument/2006/relationships/hyperlink" Target="https://doccloud.goinfra.go.gov.br/s/rPrf7dgA9rEy3xg" TargetMode="External"/><Relationship Id="rId1571" Type="http://schemas.openxmlformats.org/officeDocument/2006/relationships/hyperlink" Target="https://doccloud.goinfra.go.gov.br/s/rf2S5B2W8RTdwjr" TargetMode="External"/><Relationship Id="rId2208" Type="http://schemas.openxmlformats.org/officeDocument/2006/relationships/hyperlink" Target="https://doccloud.goinfra.go.gov.br/s/zdjPNtrAM6yJ5f3" TargetMode="External"/><Relationship Id="rId2415" Type="http://schemas.openxmlformats.org/officeDocument/2006/relationships/hyperlink" Target="https://doccloud.goinfra.go.gov.br/s/pASs9rRtBFEHKrT" TargetMode="External"/><Relationship Id="rId2622" Type="http://schemas.openxmlformats.org/officeDocument/2006/relationships/hyperlink" Target="https://doccloud.goinfra.go.gov.br/s/NJWMaNGpQCSxicj" TargetMode="External"/><Relationship Id="rId70" Type="http://schemas.openxmlformats.org/officeDocument/2006/relationships/hyperlink" Target="https://doccloud.goinfra.go.gov.br/s/XNe23AJWPqgXAHH" TargetMode="External"/><Relationship Id="rId801" Type="http://schemas.openxmlformats.org/officeDocument/2006/relationships/hyperlink" Target="https://doccloud.goinfra.go.gov.br/s/mYMjZQMdy5iRxc4" TargetMode="External"/><Relationship Id="rId1017" Type="http://schemas.openxmlformats.org/officeDocument/2006/relationships/hyperlink" Target="https://doccloud.goinfra.go.gov.br/s/KbYyEmX2q7LimKz" TargetMode="External"/><Relationship Id="rId1224" Type="http://schemas.openxmlformats.org/officeDocument/2006/relationships/hyperlink" Target="https://doccloud.goinfra.go.gov.br/s/dXjK3Fc4LP4CkdB" TargetMode="External"/><Relationship Id="rId1431" Type="http://schemas.openxmlformats.org/officeDocument/2006/relationships/hyperlink" Target="https://doccloud.goinfra.go.gov.br/s/rP8CFbywY2gMPGw" TargetMode="External"/><Relationship Id="rId3189" Type="http://schemas.openxmlformats.org/officeDocument/2006/relationships/hyperlink" Target="https://doccloud.goinfra.go.gov.br/s/sHgrTBEdHmQXCbS" TargetMode="External"/><Relationship Id="rId3396" Type="http://schemas.openxmlformats.org/officeDocument/2006/relationships/hyperlink" Target="https://doccloud.goinfra.go.gov.br/f/176742" TargetMode="External"/><Relationship Id="rId3049" Type="http://schemas.openxmlformats.org/officeDocument/2006/relationships/hyperlink" Target="https://doccloud.goinfra.go.gov.br/s/cdFLGgsPSQRGQDY" TargetMode="External"/><Relationship Id="rId3256" Type="http://schemas.openxmlformats.org/officeDocument/2006/relationships/hyperlink" Target="https://doccloud.goinfra.go.gov.br/s/zB2Kb4qykyXjpcQ" TargetMode="External"/><Relationship Id="rId3463" Type="http://schemas.openxmlformats.org/officeDocument/2006/relationships/hyperlink" Target="https://doccloud.goinfra.go.gov.br/f/176935" TargetMode="External"/><Relationship Id="rId177" Type="http://schemas.openxmlformats.org/officeDocument/2006/relationships/hyperlink" Target="https://doccloud.goinfra.go.gov.br/s/sFn4w8snQmPTRZz" TargetMode="External"/><Relationship Id="rId384" Type="http://schemas.openxmlformats.org/officeDocument/2006/relationships/hyperlink" Target="https://doccloud.goinfra.go.gov.br/s/k6EoMJJbTsdXRpW" TargetMode="External"/><Relationship Id="rId591" Type="http://schemas.openxmlformats.org/officeDocument/2006/relationships/hyperlink" Target="https://doccloud.goinfra.go.gov.br/s/FGrQEH44PS38YwC" TargetMode="External"/><Relationship Id="rId2065" Type="http://schemas.openxmlformats.org/officeDocument/2006/relationships/hyperlink" Target="https://doccloud.goinfra.go.gov.br/s/5tJbKnJYDKoNt94" TargetMode="External"/><Relationship Id="rId2272" Type="http://schemas.openxmlformats.org/officeDocument/2006/relationships/hyperlink" Target="https://doccloud.goinfra.go.gov.br/s/9gmC5TfckeTPGQN" TargetMode="External"/><Relationship Id="rId3116" Type="http://schemas.openxmlformats.org/officeDocument/2006/relationships/hyperlink" Target="https://doccloud.goinfra.go.gov.br/s/zSqMqZsfk4kNqAo" TargetMode="External"/><Relationship Id="rId244" Type="http://schemas.openxmlformats.org/officeDocument/2006/relationships/hyperlink" Target="https://doccloud.goinfra.go.gov.br/s/7id8DH4ifidAB52" TargetMode="External"/><Relationship Id="rId1081" Type="http://schemas.openxmlformats.org/officeDocument/2006/relationships/hyperlink" Target="https://doccloud.goinfra.go.gov.br/s/5xtNND3czPDZ9QL" TargetMode="External"/><Relationship Id="rId3323" Type="http://schemas.openxmlformats.org/officeDocument/2006/relationships/hyperlink" Target="https://doccloud.goinfra.go.gov.br/f/175412" TargetMode="External"/><Relationship Id="rId3530" Type="http://schemas.openxmlformats.org/officeDocument/2006/relationships/hyperlink" Target="https://doccloud.goinfra.go.gov.br/s/WBSRBWZscxNGdBt" TargetMode="External"/><Relationship Id="rId451" Type="http://schemas.openxmlformats.org/officeDocument/2006/relationships/hyperlink" Target="https://doccloud.goinfra.go.gov.br/s/g3m3KkY4Z2ETx93" TargetMode="External"/><Relationship Id="rId2132" Type="http://schemas.openxmlformats.org/officeDocument/2006/relationships/hyperlink" Target="https://doccloud.goinfra.go.gov.br/s/J4ZesSRocxmbCnY" TargetMode="External"/><Relationship Id="rId104" Type="http://schemas.openxmlformats.org/officeDocument/2006/relationships/hyperlink" Target="https://doccloud.goinfra.go.gov.br/s/WJX3RjMgf4CMoc6" TargetMode="External"/><Relationship Id="rId311" Type="http://schemas.openxmlformats.org/officeDocument/2006/relationships/hyperlink" Target="https://doccloud.goinfra.go.gov.br/s/553CQdkScHm8EHP" TargetMode="External"/><Relationship Id="rId1898" Type="http://schemas.openxmlformats.org/officeDocument/2006/relationships/hyperlink" Target="https://doccloud.goinfra.go.gov.br/s/zXG3zDPKKzwnGRb" TargetMode="External"/><Relationship Id="rId2949" Type="http://schemas.openxmlformats.org/officeDocument/2006/relationships/hyperlink" Target="https://doccloud.goinfra.go.gov.br/s/SfCEAdxMzCmTrg9" TargetMode="External"/><Relationship Id="rId1758" Type="http://schemas.openxmlformats.org/officeDocument/2006/relationships/hyperlink" Target="https://doccloud.goinfra.go.gov.br/s/cxjkZgPMknrX3N7" TargetMode="External"/><Relationship Id="rId2809" Type="http://schemas.openxmlformats.org/officeDocument/2006/relationships/hyperlink" Target="https://doccloud.goinfra.go.gov.br/s/sTKsSMwAnZZNx82" TargetMode="External"/><Relationship Id="rId1965" Type="http://schemas.openxmlformats.org/officeDocument/2006/relationships/hyperlink" Target="https://doccloud.goinfra.go.gov.br/s/A5Apfx3spBp9oa8" TargetMode="External"/><Relationship Id="rId3180" Type="http://schemas.openxmlformats.org/officeDocument/2006/relationships/hyperlink" Target="https://doccloud.goinfra.go.gov.br/s/tydR8sjPsyejzHC" TargetMode="External"/><Relationship Id="rId1618" Type="http://schemas.openxmlformats.org/officeDocument/2006/relationships/hyperlink" Target="https://doccloud.goinfra.go.gov.br/s/6sTxPDkkbzsbexp" TargetMode="External"/><Relationship Id="rId1825" Type="http://schemas.openxmlformats.org/officeDocument/2006/relationships/hyperlink" Target="https://doccloud.goinfra.go.gov.br/s/LW4EiWCyZWMMkKg" TargetMode="External"/><Relationship Id="rId3040" Type="http://schemas.openxmlformats.org/officeDocument/2006/relationships/hyperlink" Target="https://doccloud.goinfra.go.gov.br/s/CSmZqAJ3ENkr78w" TargetMode="External"/><Relationship Id="rId2599" Type="http://schemas.openxmlformats.org/officeDocument/2006/relationships/hyperlink" Target="https://doccloud.goinfra.go.gov.br/s/FWPwTifxs6KCiAg" TargetMode="External"/><Relationship Id="rId778" Type="http://schemas.openxmlformats.org/officeDocument/2006/relationships/hyperlink" Target="https://doccloud.goinfra.go.gov.br/s/gdCfaArtQRL66b5" TargetMode="External"/><Relationship Id="rId985" Type="http://schemas.openxmlformats.org/officeDocument/2006/relationships/hyperlink" Target="https://doccloud.goinfra.go.gov.br/s/HLtn6Sg7LkR4LRf" TargetMode="External"/><Relationship Id="rId2459" Type="http://schemas.openxmlformats.org/officeDocument/2006/relationships/hyperlink" Target="https://doccloud.goinfra.go.gov.br/s/3SqxW5ATi8rSbzq" TargetMode="External"/><Relationship Id="rId2666" Type="http://schemas.openxmlformats.org/officeDocument/2006/relationships/hyperlink" Target="https://doccloud.goinfra.go.gov.br/s/piLYWZxq9z7bSSa" TargetMode="External"/><Relationship Id="rId2873" Type="http://schemas.openxmlformats.org/officeDocument/2006/relationships/hyperlink" Target="https://doccloud.goinfra.go.gov.br/s/SYp8rctdJYdyHKL" TargetMode="External"/><Relationship Id="rId638" Type="http://schemas.openxmlformats.org/officeDocument/2006/relationships/hyperlink" Target="https://doccloud.goinfra.go.gov.br/s/KaC4cfL4iP3LCFL" TargetMode="External"/><Relationship Id="rId845" Type="http://schemas.openxmlformats.org/officeDocument/2006/relationships/hyperlink" Target="https://doccloud.goinfra.go.gov.br/s/pBy68nP5YTWjMGc" TargetMode="External"/><Relationship Id="rId1268" Type="http://schemas.openxmlformats.org/officeDocument/2006/relationships/hyperlink" Target="https://doccloud.goinfra.go.gov.br/s/nGAPEnxD9aNT7xD" TargetMode="External"/><Relationship Id="rId1475" Type="http://schemas.openxmlformats.org/officeDocument/2006/relationships/hyperlink" Target="https://doccloud.goinfra.go.gov.br/s/WqdQWeiMyR7PzYG" TargetMode="External"/><Relationship Id="rId1682" Type="http://schemas.openxmlformats.org/officeDocument/2006/relationships/hyperlink" Target="https://doccloud.goinfra.go.gov.br/s/gCfwbqWtMW8RSJx" TargetMode="External"/><Relationship Id="rId2319" Type="http://schemas.openxmlformats.org/officeDocument/2006/relationships/hyperlink" Target="https://doccloud.goinfra.go.gov.br/s/WTTiEBXNmCR77LL" TargetMode="External"/><Relationship Id="rId2526" Type="http://schemas.openxmlformats.org/officeDocument/2006/relationships/hyperlink" Target="https://doccloud.goinfra.go.gov.br/s/LokqwpKfipEiBtN" TargetMode="External"/><Relationship Id="rId2733" Type="http://schemas.openxmlformats.org/officeDocument/2006/relationships/hyperlink" Target="https://doccloud.goinfra.go.gov.br/s/G3BSXpbAQZ9di5o" TargetMode="External"/><Relationship Id="rId705" Type="http://schemas.openxmlformats.org/officeDocument/2006/relationships/hyperlink" Target="https://doccloud.goinfra.go.gov.br/s/JopCSFNeS7yyHHC" TargetMode="External"/><Relationship Id="rId1128" Type="http://schemas.openxmlformats.org/officeDocument/2006/relationships/hyperlink" Target="https://doccloud.goinfra.go.gov.br/s/LCS8Q2X6fE4YaXY" TargetMode="External"/><Relationship Id="rId1335" Type="http://schemas.openxmlformats.org/officeDocument/2006/relationships/hyperlink" Target="https://doccloud.goinfra.go.gov.br/s/LMKnLW367WLQ5NZ" TargetMode="External"/><Relationship Id="rId1542" Type="http://schemas.openxmlformats.org/officeDocument/2006/relationships/hyperlink" Target="https://doccloud.goinfra.go.gov.br/s/N2daXryBcjMFanc" TargetMode="External"/><Relationship Id="rId2940" Type="http://schemas.openxmlformats.org/officeDocument/2006/relationships/hyperlink" Target="https://doccloud.goinfra.go.gov.br/s/5tgSYbx8923EA93" TargetMode="External"/><Relationship Id="rId912" Type="http://schemas.openxmlformats.org/officeDocument/2006/relationships/hyperlink" Target="https://doccloud.goinfra.go.gov.br/s/Bi4AfoJs82m8Q7D" TargetMode="External"/><Relationship Id="rId2800" Type="http://schemas.openxmlformats.org/officeDocument/2006/relationships/hyperlink" Target="https://doccloud.goinfra.go.gov.br/s/siEyfYH7cNgxJwo" TargetMode="External"/><Relationship Id="rId41" Type="http://schemas.openxmlformats.org/officeDocument/2006/relationships/hyperlink" Target="https://doccloud.goinfra.go.gov.br/s/GiHwoRFy29bk9dX" TargetMode="External"/><Relationship Id="rId1402" Type="http://schemas.openxmlformats.org/officeDocument/2006/relationships/hyperlink" Target="https://doccloud.goinfra.go.gov.br/s/6CtWX7SqjJioj3p" TargetMode="External"/><Relationship Id="rId288" Type="http://schemas.openxmlformats.org/officeDocument/2006/relationships/hyperlink" Target="https://doccloud.goinfra.go.gov.br/s/Qig3L2x9eA4H24m" TargetMode="External"/><Relationship Id="rId3367" Type="http://schemas.openxmlformats.org/officeDocument/2006/relationships/hyperlink" Target="https://doccloud.goinfra.go.gov.br/f/176350" TargetMode="External"/><Relationship Id="rId3574" Type="http://schemas.openxmlformats.org/officeDocument/2006/relationships/hyperlink" Target="https://doccloud.goinfra.go.gov.br/s/SXkNFwYZjde2tzZ" TargetMode="External"/><Relationship Id="rId495" Type="http://schemas.openxmlformats.org/officeDocument/2006/relationships/hyperlink" Target="https://doccloud.goinfra.go.gov.br/s/zW5gtx3oSkBAnFx" TargetMode="External"/><Relationship Id="rId2176" Type="http://schemas.openxmlformats.org/officeDocument/2006/relationships/hyperlink" Target="https://doccloud.goinfra.go.gov.br/s/aWGjScafYbN2rWQ" TargetMode="External"/><Relationship Id="rId2383" Type="http://schemas.openxmlformats.org/officeDocument/2006/relationships/hyperlink" Target="https://doccloud.goinfra.go.gov.br/s/B5gRaFcs7gJJ4JA" TargetMode="External"/><Relationship Id="rId2590" Type="http://schemas.openxmlformats.org/officeDocument/2006/relationships/hyperlink" Target="https://doccloud.goinfra.go.gov.br/s/XdC6coryXY73Bd5" TargetMode="External"/><Relationship Id="rId3227" Type="http://schemas.openxmlformats.org/officeDocument/2006/relationships/hyperlink" Target="https://doccloud.goinfra.go.gov.br/s/E8ANcLi6gQsXd4A" TargetMode="External"/><Relationship Id="rId3434" Type="http://schemas.openxmlformats.org/officeDocument/2006/relationships/hyperlink" Target="https://doccloud.goinfra.go.gov.br/s/NTkCcHWY93kpWmq" TargetMode="External"/><Relationship Id="rId148" Type="http://schemas.openxmlformats.org/officeDocument/2006/relationships/hyperlink" Target="https://doccloud.goinfra.go.gov.br/s/Ba3BG8GrCax2qMK" TargetMode="External"/><Relationship Id="rId355" Type="http://schemas.openxmlformats.org/officeDocument/2006/relationships/hyperlink" Target="https://doccloud.goinfra.go.gov.br/s/cTc23XiX5M6mePA" TargetMode="External"/><Relationship Id="rId562" Type="http://schemas.openxmlformats.org/officeDocument/2006/relationships/hyperlink" Target="https://doccloud.goinfra.go.gov.br/s/joxSFsHd68AQCL9" TargetMode="External"/><Relationship Id="rId1192" Type="http://schemas.openxmlformats.org/officeDocument/2006/relationships/hyperlink" Target="https://doccloud.goinfra.go.gov.br/s/98gK22QLdbAbL6e" TargetMode="External"/><Relationship Id="rId2036" Type="http://schemas.openxmlformats.org/officeDocument/2006/relationships/hyperlink" Target="https://doccloud.goinfra.go.gov.br/s/gNFWXGkAMi59XCT" TargetMode="External"/><Relationship Id="rId2243" Type="http://schemas.openxmlformats.org/officeDocument/2006/relationships/hyperlink" Target="https://doccloud.goinfra.go.gov.br/s/qWWKpt38ENsGKWB" TargetMode="External"/><Relationship Id="rId2450" Type="http://schemas.openxmlformats.org/officeDocument/2006/relationships/hyperlink" Target="https://doccloud.goinfra.go.gov.br/s/LbLtdZxL9niJtEo" TargetMode="External"/><Relationship Id="rId3501" Type="http://schemas.openxmlformats.org/officeDocument/2006/relationships/hyperlink" Target="https://doccloud.goinfra.go.gov.br/s/bZAY8Fnp2ZMTXmF" TargetMode="External"/><Relationship Id="rId215" Type="http://schemas.openxmlformats.org/officeDocument/2006/relationships/hyperlink" Target="https://doccloud.goinfra.go.gov.br/s/xLbfHxDdZctJBnW" TargetMode="External"/><Relationship Id="rId422" Type="http://schemas.openxmlformats.org/officeDocument/2006/relationships/hyperlink" Target="https://doccloud.goinfra.go.gov.br/s/k5m8gAi6gzSSHs6" TargetMode="External"/><Relationship Id="rId1052" Type="http://schemas.openxmlformats.org/officeDocument/2006/relationships/hyperlink" Target="https://doccloud.goinfra.go.gov.br/s/fS6FiXYGj7GzgH6" TargetMode="External"/><Relationship Id="rId2103" Type="http://schemas.openxmlformats.org/officeDocument/2006/relationships/hyperlink" Target="https://doccloud.goinfra.go.gov.br/s/K47Gp8zffJPDGao" TargetMode="External"/><Relationship Id="rId2310" Type="http://schemas.openxmlformats.org/officeDocument/2006/relationships/hyperlink" Target="https://doccloud.goinfra.go.gov.br/s/YZ9Qp45j9MmsCZp" TargetMode="External"/><Relationship Id="rId1869" Type="http://schemas.openxmlformats.org/officeDocument/2006/relationships/hyperlink" Target="https://doccloud.goinfra.go.gov.br/s/X9HTobqGrR5Z4yQ" TargetMode="External"/><Relationship Id="rId3084" Type="http://schemas.openxmlformats.org/officeDocument/2006/relationships/hyperlink" Target="https://doccloud.goinfra.go.gov.br/s/WwkDMMKX66dSWi8" TargetMode="External"/><Relationship Id="rId3291" Type="http://schemas.openxmlformats.org/officeDocument/2006/relationships/hyperlink" Target="https://doccloud.goinfra.go.gov.br/f/175368" TargetMode="External"/><Relationship Id="rId1729" Type="http://schemas.openxmlformats.org/officeDocument/2006/relationships/hyperlink" Target="https://doccloud.goinfra.go.gov.br/s/S9DcJknPX957RXg" TargetMode="External"/><Relationship Id="rId1936" Type="http://schemas.openxmlformats.org/officeDocument/2006/relationships/hyperlink" Target="https://doccloud.goinfra.go.gov.br/s/gCAyrBm7C34HTXP" TargetMode="External"/><Relationship Id="rId3151" Type="http://schemas.openxmlformats.org/officeDocument/2006/relationships/hyperlink" Target="https://doccloud.goinfra.go.gov.br/s/rTf66tjXHzsgt6o" TargetMode="External"/><Relationship Id="rId3011" Type="http://schemas.openxmlformats.org/officeDocument/2006/relationships/hyperlink" Target="https://doccloud.goinfra.go.gov.br/s/j9sX9pd6xKBdq9p" TargetMode="External"/><Relationship Id="rId5" Type="http://schemas.openxmlformats.org/officeDocument/2006/relationships/hyperlink" Target="https://doccloud.goinfra.go.gov.br/s/xYNPpCrrcJW2twE" TargetMode="External"/><Relationship Id="rId889" Type="http://schemas.openxmlformats.org/officeDocument/2006/relationships/hyperlink" Target="https://doccloud.goinfra.go.gov.br/s/qPXKrisrFBQENkA" TargetMode="External"/><Relationship Id="rId2777" Type="http://schemas.openxmlformats.org/officeDocument/2006/relationships/hyperlink" Target="https://doccloud.goinfra.go.gov.br/s/8gb6TroJFQ8eRyR" TargetMode="External"/><Relationship Id="rId749" Type="http://schemas.openxmlformats.org/officeDocument/2006/relationships/hyperlink" Target="https://doccloud.goinfra.go.gov.br/s/MHFxkdPz7EBtfgj" TargetMode="External"/><Relationship Id="rId1379" Type="http://schemas.openxmlformats.org/officeDocument/2006/relationships/hyperlink" Target="https://doccloud.goinfra.go.gov.br/s/WYZNCCDmLkrBdSS" TargetMode="External"/><Relationship Id="rId1586" Type="http://schemas.openxmlformats.org/officeDocument/2006/relationships/hyperlink" Target="https://doccloud.goinfra.go.gov.br/s/ra8rxkjbc7ZYXEH" TargetMode="External"/><Relationship Id="rId2984" Type="http://schemas.openxmlformats.org/officeDocument/2006/relationships/hyperlink" Target="https://doccloud.goinfra.go.gov.br/s/JwckYrdiYDtApCP" TargetMode="External"/><Relationship Id="rId609" Type="http://schemas.openxmlformats.org/officeDocument/2006/relationships/hyperlink" Target="https://doccloud.goinfra.go.gov.br/s/cHrw66c3EwxjC7f" TargetMode="External"/><Relationship Id="rId956" Type="http://schemas.openxmlformats.org/officeDocument/2006/relationships/hyperlink" Target="https://doccloud.goinfra.go.gov.br/s/YwgiYjMZr6EF3ET" TargetMode="External"/><Relationship Id="rId1239" Type="http://schemas.openxmlformats.org/officeDocument/2006/relationships/hyperlink" Target="https://doccloud.goinfra.go.gov.br/s/nYo7oG3PZpwpjXD" TargetMode="External"/><Relationship Id="rId1793" Type="http://schemas.openxmlformats.org/officeDocument/2006/relationships/hyperlink" Target="https://doccloud.goinfra.go.gov.br/s/eMn4qTZgeCmCQz5" TargetMode="External"/><Relationship Id="rId2637" Type="http://schemas.openxmlformats.org/officeDocument/2006/relationships/hyperlink" Target="https://drive.google.com/file/d/1wXAnWFMmegSrEq137kGKuqe2HS7r7El1/view?usp=sharing" TargetMode="External"/><Relationship Id="rId2844" Type="http://schemas.openxmlformats.org/officeDocument/2006/relationships/hyperlink" Target="https://doccloud.goinfra.go.gov.br/s/Asi7aabwp2SQd3N" TargetMode="External"/><Relationship Id="rId85" Type="http://schemas.openxmlformats.org/officeDocument/2006/relationships/hyperlink" Target="https://doccloud.goinfra.go.gov.br/s/bJDRCgKngPsfn7D" TargetMode="External"/><Relationship Id="rId816" Type="http://schemas.openxmlformats.org/officeDocument/2006/relationships/hyperlink" Target="https://doccloud.goinfra.go.gov.br/s/CjjFJBjbakTNwNA" TargetMode="External"/><Relationship Id="rId1446" Type="http://schemas.openxmlformats.org/officeDocument/2006/relationships/hyperlink" Target="https://doccloud.goinfra.go.gov.br/s/rE8HX7rDGDjqPjy" TargetMode="External"/><Relationship Id="rId1653" Type="http://schemas.openxmlformats.org/officeDocument/2006/relationships/hyperlink" Target="https://doccloud.goinfra.go.gov.br/s/dbTwABq4pTyPGN4" TargetMode="External"/><Relationship Id="rId1860" Type="http://schemas.openxmlformats.org/officeDocument/2006/relationships/hyperlink" Target="https://doccloud.goinfra.go.gov.br/s/r4a544gzkEC6WTN" TargetMode="External"/><Relationship Id="rId2704" Type="http://schemas.openxmlformats.org/officeDocument/2006/relationships/hyperlink" Target="https://doccloud.goinfra.go.gov.br/s/gCDki3mtdaM5qKi" TargetMode="External"/><Relationship Id="rId2911" Type="http://schemas.openxmlformats.org/officeDocument/2006/relationships/hyperlink" Target="https://doccloud.goinfra.go.gov.br/s/BKcxbcxiHRpsAoz" TargetMode="External"/><Relationship Id="rId1306" Type="http://schemas.openxmlformats.org/officeDocument/2006/relationships/hyperlink" Target="https://doccloud.goinfra.go.gov.br/s/BfQrrAim5bSpSYa" TargetMode="External"/><Relationship Id="rId1513" Type="http://schemas.openxmlformats.org/officeDocument/2006/relationships/hyperlink" Target="https://doccloud.goinfra.go.gov.br/s/5D5wNQdLFSsLaPX" TargetMode="External"/><Relationship Id="rId1720" Type="http://schemas.openxmlformats.org/officeDocument/2006/relationships/hyperlink" Target="https://doccloud.goinfra.go.gov.br/s/neXTn3BKoq5yij8" TargetMode="External"/><Relationship Id="rId12" Type="http://schemas.openxmlformats.org/officeDocument/2006/relationships/hyperlink" Target="https://doccloud.goinfra.go.gov.br/s/fcSModxTL8ACqRx" TargetMode="External"/><Relationship Id="rId3478" Type="http://schemas.openxmlformats.org/officeDocument/2006/relationships/hyperlink" Target="https://doccloud.goinfra.go.gov.br/s/MpYnNqFgRx2anww" TargetMode="External"/><Relationship Id="rId399" Type="http://schemas.openxmlformats.org/officeDocument/2006/relationships/hyperlink" Target="https://doccloud.goinfra.go.gov.br/s/XepCQY4yFFZbjaG" TargetMode="External"/><Relationship Id="rId2287" Type="http://schemas.openxmlformats.org/officeDocument/2006/relationships/hyperlink" Target="https://doccloud.goinfra.go.gov.br/s/55TRsGZg3w3dHcQ" TargetMode="External"/><Relationship Id="rId2494" Type="http://schemas.openxmlformats.org/officeDocument/2006/relationships/hyperlink" Target="https://doccloud.goinfra.go.gov.br/s/8fr3Tsexezmdnqy" TargetMode="External"/><Relationship Id="rId3338" Type="http://schemas.openxmlformats.org/officeDocument/2006/relationships/hyperlink" Target="https://doccloud.goinfra.go.gov.br/f/176341" TargetMode="External"/><Relationship Id="rId3545" Type="http://schemas.openxmlformats.org/officeDocument/2006/relationships/hyperlink" Target="https://doccloud.goinfra.go.gov.br/s/i2cCdkxLsCgW6BK" TargetMode="External"/><Relationship Id="rId259" Type="http://schemas.openxmlformats.org/officeDocument/2006/relationships/hyperlink" Target="https://doccloud.goinfra.go.gov.br/s/iziMb7zsF83RSFd" TargetMode="External"/><Relationship Id="rId466" Type="http://schemas.openxmlformats.org/officeDocument/2006/relationships/hyperlink" Target="https://doccloud.goinfra.go.gov.br/s/k4kfcYyz8G7P2f4" TargetMode="External"/><Relationship Id="rId673" Type="http://schemas.openxmlformats.org/officeDocument/2006/relationships/hyperlink" Target="https://doccloud.goinfra.go.gov.br/s/HG2eLrykLFfZRaC" TargetMode="External"/><Relationship Id="rId880" Type="http://schemas.openxmlformats.org/officeDocument/2006/relationships/hyperlink" Target="https://doccloud.goinfra.go.gov.br/s/DSFKFPKb7aeSFCe" TargetMode="External"/><Relationship Id="rId1096" Type="http://schemas.openxmlformats.org/officeDocument/2006/relationships/hyperlink" Target="https://doccloud.goinfra.go.gov.br/s/mdsxzm3QyFWS7Bi" TargetMode="External"/><Relationship Id="rId2147" Type="http://schemas.openxmlformats.org/officeDocument/2006/relationships/hyperlink" Target="https://doccloud.goinfra.go.gov.br/s/DPt2ZTydxGQZXPK" TargetMode="External"/><Relationship Id="rId2354" Type="http://schemas.openxmlformats.org/officeDocument/2006/relationships/hyperlink" Target="https://doccloud.goinfra.go.gov.br/s/5YegF7SLJ9Rjk5Q" TargetMode="External"/><Relationship Id="rId2561" Type="http://schemas.openxmlformats.org/officeDocument/2006/relationships/hyperlink" Target="https://doccloud.goinfra.go.gov.br/s/78AkZ7yCiWkcf75" TargetMode="External"/><Relationship Id="rId3405" Type="http://schemas.openxmlformats.org/officeDocument/2006/relationships/hyperlink" Target="https://doccloud.goinfra.go.gov.br/s/TCpZiiWBokD8r3T" TargetMode="External"/><Relationship Id="rId119" Type="http://schemas.openxmlformats.org/officeDocument/2006/relationships/hyperlink" Target="https://doccloud.goinfra.go.gov.br/s/4QrDADfdimaMLtW" TargetMode="External"/><Relationship Id="rId326" Type="http://schemas.openxmlformats.org/officeDocument/2006/relationships/hyperlink" Target="https://doccloud.goinfra.go.gov.br/s/GRdWBqDMfPQ8sZg" TargetMode="External"/><Relationship Id="rId533" Type="http://schemas.openxmlformats.org/officeDocument/2006/relationships/hyperlink" Target="https://doccloud.goinfra.go.gov.br/s/7mnrEFFzqj7nCLF" TargetMode="External"/><Relationship Id="rId1163" Type="http://schemas.openxmlformats.org/officeDocument/2006/relationships/hyperlink" Target="https://doccloud.goinfra.go.gov.br/s/TMyeqCmKzdsoRb9" TargetMode="External"/><Relationship Id="rId1370" Type="http://schemas.openxmlformats.org/officeDocument/2006/relationships/hyperlink" Target="https://doccloud.goinfra.go.gov.br/s/t5gQoNj8xyfAaWr" TargetMode="External"/><Relationship Id="rId2007" Type="http://schemas.openxmlformats.org/officeDocument/2006/relationships/hyperlink" Target="https://doccloud.goinfra.go.gov.br/s/r7gnbqii2RQTdck" TargetMode="External"/><Relationship Id="rId2214" Type="http://schemas.openxmlformats.org/officeDocument/2006/relationships/hyperlink" Target="https://doccloud.goinfra.go.gov.br/s/KNbAKw2NFWz92Ld" TargetMode="External"/><Relationship Id="rId740" Type="http://schemas.openxmlformats.org/officeDocument/2006/relationships/hyperlink" Target="https://doccloud.goinfra.go.gov.br/s/zSSnY4pzkLZpP3i" TargetMode="External"/><Relationship Id="rId1023" Type="http://schemas.openxmlformats.org/officeDocument/2006/relationships/hyperlink" Target="https://doccloud.goinfra.go.gov.br/s/AJTY8AN7sccx3NG" TargetMode="External"/><Relationship Id="rId2421" Type="http://schemas.openxmlformats.org/officeDocument/2006/relationships/hyperlink" Target="https://doccloud.goinfra.go.gov.br/s/gnGsbScZDNdCrN3" TargetMode="External"/><Relationship Id="rId600" Type="http://schemas.openxmlformats.org/officeDocument/2006/relationships/hyperlink" Target="https://doccloud.goinfra.go.gov.br/s/d64R6DMCWYia6Eo" TargetMode="External"/><Relationship Id="rId1230" Type="http://schemas.openxmlformats.org/officeDocument/2006/relationships/hyperlink" Target="https://doccloud.goinfra.go.gov.br/s/GEBCgrPRAEE7opM" TargetMode="External"/><Relationship Id="rId3195" Type="http://schemas.openxmlformats.org/officeDocument/2006/relationships/hyperlink" Target="https://doccloud.goinfra.go.gov.br/s/TNRfKKaagGKJG46" TargetMode="External"/><Relationship Id="rId3055" Type="http://schemas.openxmlformats.org/officeDocument/2006/relationships/hyperlink" Target="https://doccloud.goinfra.go.gov.br/s/CtwxWGmxBfb8qXW" TargetMode="External"/><Relationship Id="rId3262" Type="http://schemas.openxmlformats.org/officeDocument/2006/relationships/hyperlink" Target="https://doccloud.goinfra.go.gov.br/s/iBgWQeAPHLnHBCY" TargetMode="External"/><Relationship Id="rId183" Type="http://schemas.openxmlformats.org/officeDocument/2006/relationships/hyperlink" Target="https://doccloud.goinfra.go.gov.br/s/mjoyj96CrZJcEPo" TargetMode="External"/><Relationship Id="rId390" Type="http://schemas.openxmlformats.org/officeDocument/2006/relationships/hyperlink" Target="https://doccloud.goinfra.go.gov.br/s/wYHxZJTyBQgiZi3" TargetMode="External"/><Relationship Id="rId1907" Type="http://schemas.openxmlformats.org/officeDocument/2006/relationships/hyperlink" Target="https://doccloud.goinfra.go.gov.br/s/4zdMHYEadSEbcgT" TargetMode="External"/><Relationship Id="rId2071" Type="http://schemas.openxmlformats.org/officeDocument/2006/relationships/hyperlink" Target="https://doccloud.goinfra.go.gov.br/s/4f5W6Z48FBnaApx" TargetMode="External"/><Relationship Id="rId3122" Type="http://schemas.openxmlformats.org/officeDocument/2006/relationships/hyperlink" Target="https://doccloud.goinfra.go.gov.br/s/PsmqorXFJs8qCKn" TargetMode="External"/><Relationship Id="rId250" Type="http://schemas.openxmlformats.org/officeDocument/2006/relationships/hyperlink" Target="https://doccloud.goinfra.go.gov.br/s/ffoRMCswseMYkg6" TargetMode="External"/><Relationship Id="rId110" Type="http://schemas.openxmlformats.org/officeDocument/2006/relationships/hyperlink" Target="https://doccloud.goinfra.go.gov.br/s/aYsynmy8QsB6WDf" TargetMode="External"/><Relationship Id="rId2888" Type="http://schemas.openxmlformats.org/officeDocument/2006/relationships/hyperlink" Target="https://doccloud.goinfra.go.gov.br/s/PJZ24yfjpxpRS4n" TargetMode="External"/><Relationship Id="rId1697" Type="http://schemas.openxmlformats.org/officeDocument/2006/relationships/hyperlink" Target="https://doccloud.goinfra.go.gov.br/s/jqkia2r93H4Gbpb" TargetMode="External"/><Relationship Id="rId2748" Type="http://schemas.openxmlformats.org/officeDocument/2006/relationships/hyperlink" Target="https://doccloud.goinfra.go.gov.br/s/jXCnxEMLEGJDHY7" TargetMode="External"/><Relationship Id="rId2955" Type="http://schemas.openxmlformats.org/officeDocument/2006/relationships/hyperlink" Target="https://doccloud.goinfra.go.gov.br/s/8xG3NQe6A9QQDi2" TargetMode="External"/><Relationship Id="rId927" Type="http://schemas.openxmlformats.org/officeDocument/2006/relationships/hyperlink" Target="https://doccloud.goinfra.go.gov.br/s/a5WBX6mFHGjkLsf" TargetMode="External"/><Relationship Id="rId1557" Type="http://schemas.openxmlformats.org/officeDocument/2006/relationships/hyperlink" Target="https://doccloud.goinfra.go.gov.br/s/nJK8JnwC2gNBoaf" TargetMode="External"/><Relationship Id="rId1764" Type="http://schemas.openxmlformats.org/officeDocument/2006/relationships/hyperlink" Target="https://doccloud.goinfra.go.gov.br/s/8MqoGj4aEKKRYKs" TargetMode="External"/><Relationship Id="rId1971" Type="http://schemas.openxmlformats.org/officeDocument/2006/relationships/hyperlink" Target="https://doccloud.goinfra.go.gov.br/s/aNN7Px2PjNbK6BX" TargetMode="External"/><Relationship Id="rId2608" Type="http://schemas.openxmlformats.org/officeDocument/2006/relationships/hyperlink" Target="https://doccloud.goinfra.go.gov.br/s/JPwEYTZSmrZ3XYg" TargetMode="External"/><Relationship Id="rId2815" Type="http://schemas.openxmlformats.org/officeDocument/2006/relationships/hyperlink" Target="https://doccloud.goinfra.go.gov.br/s/dPnWKXd4YYt6L5T" TargetMode="External"/><Relationship Id="rId56" Type="http://schemas.openxmlformats.org/officeDocument/2006/relationships/hyperlink" Target="https://doccloud.goinfra.go.gov.br/s/ErjMosxEdRsrMZT" TargetMode="External"/><Relationship Id="rId1417" Type="http://schemas.openxmlformats.org/officeDocument/2006/relationships/hyperlink" Target="https://doccloud.goinfra.go.gov.br/s/4tktzHQ6kbq2ppD" TargetMode="External"/><Relationship Id="rId1624" Type="http://schemas.openxmlformats.org/officeDocument/2006/relationships/hyperlink" Target="https://doccloud.goinfra.go.gov.br/s/K9NgXoGGEQkGi7H" TargetMode="External"/><Relationship Id="rId1831" Type="http://schemas.openxmlformats.org/officeDocument/2006/relationships/hyperlink" Target="https://doccloud.goinfra.go.gov.br/s/NTMN8gx94GWmb6B" TargetMode="External"/><Relationship Id="rId3589" Type="http://schemas.openxmlformats.org/officeDocument/2006/relationships/hyperlink" Target="https://doccloud.goinfra.go.gov.br/s/nGcLkfHPfTW7YB3" TargetMode="External"/><Relationship Id="rId2398" Type="http://schemas.openxmlformats.org/officeDocument/2006/relationships/hyperlink" Target="https://doccloud.goinfra.go.gov.br/s/gpCLwPDTHgBQG3E" TargetMode="External"/><Relationship Id="rId3449" Type="http://schemas.openxmlformats.org/officeDocument/2006/relationships/hyperlink" Target="https://doccloud.goinfra.go.gov.br/s/ziofkT9GnbSHxDH" TargetMode="External"/><Relationship Id="rId577" Type="http://schemas.openxmlformats.org/officeDocument/2006/relationships/hyperlink" Target="https://doccloud.goinfra.go.gov.br/s/XRKQ4goWByBaE9n" TargetMode="External"/><Relationship Id="rId2258" Type="http://schemas.openxmlformats.org/officeDocument/2006/relationships/hyperlink" Target="https://doccloud.goinfra.go.gov.br/s/98EjFr2cgQfzg2w" TargetMode="External"/><Relationship Id="rId784" Type="http://schemas.openxmlformats.org/officeDocument/2006/relationships/hyperlink" Target="https://doccloud.goinfra.go.gov.br/s/ApCHH6C7FaJeERk" TargetMode="External"/><Relationship Id="rId991" Type="http://schemas.openxmlformats.org/officeDocument/2006/relationships/hyperlink" Target="https://doccloud.goinfra.go.gov.br/s/QaRND4bqXwcY9kP" TargetMode="External"/><Relationship Id="rId1067" Type="http://schemas.openxmlformats.org/officeDocument/2006/relationships/hyperlink" Target="https://doccloud.goinfra.go.gov.br/s/wzp8qXMwYreP6di" TargetMode="External"/><Relationship Id="rId2465" Type="http://schemas.openxmlformats.org/officeDocument/2006/relationships/hyperlink" Target="https://doccloud.goinfra.go.gov.br/s/gn4CrHxb2mNaB2T" TargetMode="External"/><Relationship Id="rId2672" Type="http://schemas.openxmlformats.org/officeDocument/2006/relationships/hyperlink" Target="https://doccloud.goinfra.go.gov.br/s/sK4r9gmLLbKEMgA" TargetMode="External"/><Relationship Id="rId3309" Type="http://schemas.openxmlformats.org/officeDocument/2006/relationships/hyperlink" Target="https://doccloud.goinfra.go.gov.br/f/175419" TargetMode="External"/><Relationship Id="rId3516" Type="http://schemas.openxmlformats.org/officeDocument/2006/relationships/hyperlink" Target="https://doccloud.goinfra.go.gov.br/s/g8rBy9gb68DLCEq" TargetMode="External"/><Relationship Id="rId437" Type="http://schemas.openxmlformats.org/officeDocument/2006/relationships/hyperlink" Target="https://doccloud.goinfra.go.gov.br/s/jXYLQsxALjGKXCi" TargetMode="External"/><Relationship Id="rId644" Type="http://schemas.openxmlformats.org/officeDocument/2006/relationships/hyperlink" Target="https://doccloud.goinfra.go.gov.br/s/ZiM4EiEBy7Ci25o" TargetMode="External"/><Relationship Id="rId851" Type="http://schemas.openxmlformats.org/officeDocument/2006/relationships/hyperlink" Target="https://doccloud.goinfra.go.gov.br/s/Z5RLEygQxmFSMRX" TargetMode="External"/><Relationship Id="rId1274" Type="http://schemas.openxmlformats.org/officeDocument/2006/relationships/hyperlink" Target="https://doccloud.goinfra.go.gov.br/s/yWTA92zrJ79zLJz" TargetMode="External"/><Relationship Id="rId1481" Type="http://schemas.openxmlformats.org/officeDocument/2006/relationships/hyperlink" Target="https://doccloud.goinfra.go.gov.br/s/ots6sXBqrkHp7ke" TargetMode="External"/><Relationship Id="rId2118" Type="http://schemas.openxmlformats.org/officeDocument/2006/relationships/hyperlink" Target="https://doccloud.goinfra.go.gov.br/s/fiKGj9xQkN8qZZf" TargetMode="External"/><Relationship Id="rId2325" Type="http://schemas.openxmlformats.org/officeDocument/2006/relationships/hyperlink" Target="https://doccloud.goinfra.go.gov.br/s/qCm8bpPtqEXJDfe" TargetMode="External"/><Relationship Id="rId2532" Type="http://schemas.openxmlformats.org/officeDocument/2006/relationships/hyperlink" Target="https://doccloud.goinfra.go.gov.br/s/WrKjsBtCTFeNjkB" TargetMode="External"/><Relationship Id="rId504" Type="http://schemas.openxmlformats.org/officeDocument/2006/relationships/hyperlink" Target="https://doccloud.goinfra.go.gov.br/s/H2HdjBMLQXrzp54" TargetMode="External"/><Relationship Id="rId711" Type="http://schemas.openxmlformats.org/officeDocument/2006/relationships/hyperlink" Target="https://doccloud.goinfra.go.gov.br/s/XQbzcZja9ESKHL8" TargetMode="External"/><Relationship Id="rId1134" Type="http://schemas.openxmlformats.org/officeDocument/2006/relationships/hyperlink" Target="https://doccloud.goinfra.go.gov.br/s/8y7JyS7ycgXEsoA" TargetMode="External"/><Relationship Id="rId1341" Type="http://schemas.openxmlformats.org/officeDocument/2006/relationships/hyperlink" Target="https://doccloud.goinfra.go.gov.br/s/8sZtM89FbXdaSTb" TargetMode="External"/><Relationship Id="rId1201" Type="http://schemas.openxmlformats.org/officeDocument/2006/relationships/hyperlink" Target="https://doccloud.goinfra.go.gov.br/s/Rfbr6rf8wBZ3RcC" TargetMode="External"/><Relationship Id="rId3099" Type="http://schemas.openxmlformats.org/officeDocument/2006/relationships/hyperlink" Target="https://doccloud.goinfra.go.gov.br/s/7CBj7KbXFBxSaAZ" TargetMode="External"/><Relationship Id="rId3166" Type="http://schemas.openxmlformats.org/officeDocument/2006/relationships/hyperlink" Target="https://doccloud.goinfra.go.gov.br/s/dTXDXoGDjy3Me2S" TargetMode="External"/><Relationship Id="rId3373" Type="http://schemas.openxmlformats.org/officeDocument/2006/relationships/hyperlink" Target="https://doccloud.goinfra.go.gov.br/f/176370" TargetMode="External"/><Relationship Id="rId3580" Type="http://schemas.openxmlformats.org/officeDocument/2006/relationships/hyperlink" Target="https://doccloud.goinfra.go.gov.br/s/M32oHQQyCt8xiHx" TargetMode="External"/><Relationship Id="rId294" Type="http://schemas.openxmlformats.org/officeDocument/2006/relationships/hyperlink" Target="https://doccloud.goinfra.go.gov.br/s/2gDMfaW3QQg9RJp" TargetMode="External"/><Relationship Id="rId2182" Type="http://schemas.openxmlformats.org/officeDocument/2006/relationships/hyperlink" Target="https://doccloud.goinfra.go.gov.br/s/ZEbQF3JscfoG3PC" TargetMode="External"/><Relationship Id="rId3026" Type="http://schemas.openxmlformats.org/officeDocument/2006/relationships/hyperlink" Target="https://doccloud.goinfra.go.gov.br/s/RRDKK864KWwJ6NM" TargetMode="External"/><Relationship Id="rId3233" Type="http://schemas.openxmlformats.org/officeDocument/2006/relationships/hyperlink" Target="https://doccloud.goinfra.go.gov.br/s/p6QEwdeJ7iKMbat" TargetMode="External"/><Relationship Id="rId154" Type="http://schemas.openxmlformats.org/officeDocument/2006/relationships/hyperlink" Target="https://doccloud.goinfra.go.gov.br/s/DoQ5xpaaXJys5Hn" TargetMode="External"/><Relationship Id="rId361" Type="http://schemas.openxmlformats.org/officeDocument/2006/relationships/hyperlink" Target="https://doccloud.goinfra.go.gov.br/s/Pj6oc2jEaD7jmwX" TargetMode="External"/><Relationship Id="rId2042" Type="http://schemas.openxmlformats.org/officeDocument/2006/relationships/hyperlink" Target="https://doccloud.goinfra.go.gov.br/s/koFeBP26gNPZEnw" TargetMode="External"/><Relationship Id="rId3440" Type="http://schemas.openxmlformats.org/officeDocument/2006/relationships/hyperlink" Target="https://doccloud.goinfra.go.gov.br/s/NJMZzKQGiq9bL2A" TargetMode="External"/><Relationship Id="rId2999" Type="http://schemas.openxmlformats.org/officeDocument/2006/relationships/hyperlink" Target="https://doccloud.goinfra.go.gov.br/s/XgrAKYJrTX7qKXe" TargetMode="External"/><Relationship Id="rId3300" Type="http://schemas.openxmlformats.org/officeDocument/2006/relationships/hyperlink" Target="https://doccloud.goinfra.go.gov.br/f/175352" TargetMode="External"/><Relationship Id="rId221" Type="http://schemas.openxmlformats.org/officeDocument/2006/relationships/hyperlink" Target="https://doccloud.goinfra.go.gov.br/s/QSoqtsnKHY36KNK" TargetMode="External"/><Relationship Id="rId2859" Type="http://schemas.openxmlformats.org/officeDocument/2006/relationships/hyperlink" Target="https://doccloud.goinfra.go.gov.br/s/YatrxWWS4HgccZ4" TargetMode="External"/><Relationship Id="rId1668" Type="http://schemas.openxmlformats.org/officeDocument/2006/relationships/hyperlink" Target="https://doccloud.goinfra.go.gov.br/s/GKF229d4bpwWnWo" TargetMode="External"/><Relationship Id="rId1875" Type="http://schemas.openxmlformats.org/officeDocument/2006/relationships/hyperlink" Target="https://doccloud.goinfra.go.gov.br/s/AmrwgRbaAtxZFsi" TargetMode="External"/><Relationship Id="rId2719" Type="http://schemas.openxmlformats.org/officeDocument/2006/relationships/hyperlink" Target="https://doccloud.goinfra.go.gov.br/s/dPEsG3Q88xPAA2Z" TargetMode="External"/><Relationship Id="rId1528" Type="http://schemas.openxmlformats.org/officeDocument/2006/relationships/hyperlink" Target="https://doccloud.goinfra.go.gov.br/s/pJRaGPoyQRFF6SA" TargetMode="External"/><Relationship Id="rId2926" Type="http://schemas.openxmlformats.org/officeDocument/2006/relationships/hyperlink" Target="https://doccloud.goinfra.go.gov.br/s/kcJyEKEiqaAZ2xF" TargetMode="External"/><Relationship Id="rId3090" Type="http://schemas.openxmlformats.org/officeDocument/2006/relationships/hyperlink" Target="https://doccloud.goinfra.go.gov.br/s/qxKdLinSYB7deWw" TargetMode="External"/><Relationship Id="rId1735" Type="http://schemas.openxmlformats.org/officeDocument/2006/relationships/hyperlink" Target="https://doccloud.goinfra.go.gov.br/s/GWYjyWLpLqRgKDm" TargetMode="External"/><Relationship Id="rId1942" Type="http://schemas.openxmlformats.org/officeDocument/2006/relationships/hyperlink" Target="https://doccloud.goinfra.go.gov.br/s/pzQzzy97Hr7JCNJ" TargetMode="External"/><Relationship Id="rId27" Type="http://schemas.openxmlformats.org/officeDocument/2006/relationships/hyperlink" Target="https://doccloud.goinfra.go.gov.br/s/Fg3XxF3iGyZkNgg" TargetMode="External"/><Relationship Id="rId1802" Type="http://schemas.openxmlformats.org/officeDocument/2006/relationships/hyperlink" Target="https://doccloud.goinfra.go.gov.br/s/2LsMWAb9t88W6nw" TargetMode="External"/><Relationship Id="rId688" Type="http://schemas.openxmlformats.org/officeDocument/2006/relationships/hyperlink" Target="https://doccloud.goinfra.go.gov.br/s/R4p6nDAb6nMLc4y" TargetMode="External"/><Relationship Id="rId895" Type="http://schemas.openxmlformats.org/officeDocument/2006/relationships/hyperlink" Target="https://doccloud.goinfra.go.gov.br/s/k7xBRY88e6NCM3W" TargetMode="External"/><Relationship Id="rId2369" Type="http://schemas.openxmlformats.org/officeDocument/2006/relationships/hyperlink" Target="https://doccloud.goinfra.go.gov.br/s/FbR3eaeWrxiosab" TargetMode="External"/><Relationship Id="rId2576" Type="http://schemas.openxmlformats.org/officeDocument/2006/relationships/hyperlink" Target="https://doccloud.goinfra.go.gov.br/s/C5J399LSJQFTCz2" TargetMode="External"/><Relationship Id="rId2783" Type="http://schemas.openxmlformats.org/officeDocument/2006/relationships/hyperlink" Target="https://doccloud.goinfra.go.gov.br/s/oKTp8qZTtqgC6kJ" TargetMode="External"/><Relationship Id="rId2990" Type="http://schemas.openxmlformats.org/officeDocument/2006/relationships/hyperlink" Target="https://doccloud.goinfra.go.gov.br/s/7JEiP3cSYdaKdci" TargetMode="External"/><Relationship Id="rId548" Type="http://schemas.openxmlformats.org/officeDocument/2006/relationships/hyperlink" Target="https://doccloud.goinfra.go.gov.br/s/DSepGrW9bM3X6og" TargetMode="External"/><Relationship Id="rId755" Type="http://schemas.openxmlformats.org/officeDocument/2006/relationships/hyperlink" Target="https://doccloud.goinfra.go.gov.br/s/dsg7JobMfbodR72" TargetMode="External"/><Relationship Id="rId962" Type="http://schemas.openxmlformats.org/officeDocument/2006/relationships/hyperlink" Target="https://doccloud.goinfra.go.gov.br/s/kD2TN2WgAztqdmg" TargetMode="External"/><Relationship Id="rId1178" Type="http://schemas.openxmlformats.org/officeDocument/2006/relationships/hyperlink" Target="https://doccloud.goinfra.go.gov.br/s/kJkemf4EmDSPCip" TargetMode="External"/><Relationship Id="rId1385" Type="http://schemas.openxmlformats.org/officeDocument/2006/relationships/hyperlink" Target="https://doccloud.goinfra.go.gov.br/s/4aonoEdmFkCNEcN" TargetMode="External"/><Relationship Id="rId1592" Type="http://schemas.openxmlformats.org/officeDocument/2006/relationships/hyperlink" Target="https://doccloud.goinfra.go.gov.br/s/QSTFx73HDXg3DzZ" TargetMode="External"/><Relationship Id="rId2229" Type="http://schemas.openxmlformats.org/officeDocument/2006/relationships/hyperlink" Target="https://doccloud.goinfra.go.gov.br/s/xCzzzTQtgc3jjex" TargetMode="External"/><Relationship Id="rId2436" Type="http://schemas.openxmlformats.org/officeDocument/2006/relationships/hyperlink" Target="https://doccloud.goinfra.go.gov.br/s/FzBqG25LSk6KiN6" TargetMode="External"/><Relationship Id="rId2643" Type="http://schemas.openxmlformats.org/officeDocument/2006/relationships/hyperlink" Target="https://doccloud.goinfra.go.gov.br/s/2nw7grn87Lxizz3" TargetMode="External"/><Relationship Id="rId2850" Type="http://schemas.openxmlformats.org/officeDocument/2006/relationships/hyperlink" Target="https://doccloud.goinfra.go.gov.br/s/4SjKptQqgW6KJk9" TargetMode="External"/><Relationship Id="rId91" Type="http://schemas.openxmlformats.org/officeDocument/2006/relationships/hyperlink" Target="https://doccloud.goinfra.go.gov.br/s/CJBMY5jtgmX4FLg" TargetMode="External"/><Relationship Id="rId408" Type="http://schemas.openxmlformats.org/officeDocument/2006/relationships/hyperlink" Target="https://doccloud.goinfra.go.gov.br/s/gmsRHiQcmAneWbP" TargetMode="External"/><Relationship Id="rId615" Type="http://schemas.openxmlformats.org/officeDocument/2006/relationships/hyperlink" Target="https://doccloud.goinfra.go.gov.br/s/B7Xd78ttjReJQJQ" TargetMode="External"/><Relationship Id="rId822" Type="http://schemas.openxmlformats.org/officeDocument/2006/relationships/hyperlink" Target="https://doccloud.goinfra.go.gov.br/s/tiRTnDbAmTk4w6m" TargetMode="External"/><Relationship Id="rId1038" Type="http://schemas.openxmlformats.org/officeDocument/2006/relationships/hyperlink" Target="https://doccloud.goinfra.go.gov.br/s/cjiLdGPKmqDt74M" TargetMode="External"/><Relationship Id="rId1245" Type="http://schemas.openxmlformats.org/officeDocument/2006/relationships/hyperlink" Target="https://doccloud.goinfra.go.gov.br/s/F2in8CjFR2oQTgg" TargetMode="External"/><Relationship Id="rId1452" Type="http://schemas.openxmlformats.org/officeDocument/2006/relationships/hyperlink" Target="https://doccloud.goinfra.go.gov.br/s/frk28jYAAHkK8bD" TargetMode="External"/><Relationship Id="rId2503" Type="http://schemas.openxmlformats.org/officeDocument/2006/relationships/hyperlink" Target="https://doccloud.goinfra.go.gov.br/s/3LfJtGpHmkfmw7w" TargetMode="External"/><Relationship Id="rId1105" Type="http://schemas.openxmlformats.org/officeDocument/2006/relationships/hyperlink" Target="https://doccloud.goinfra.go.gov.br/s/HpFnCkXwtRwDQXa" TargetMode="External"/><Relationship Id="rId1312" Type="http://schemas.openxmlformats.org/officeDocument/2006/relationships/hyperlink" Target="https://doccloud.goinfra.go.gov.br/s/Hmxxj9WwTjDGgAQ" TargetMode="External"/><Relationship Id="rId2710" Type="http://schemas.openxmlformats.org/officeDocument/2006/relationships/hyperlink" Target="https://doccloud.goinfra.go.gov.br/s/828DwtLfWjG2CJq" TargetMode="External"/><Relationship Id="rId3277" Type="http://schemas.openxmlformats.org/officeDocument/2006/relationships/hyperlink" Target="https://doccloud.goinfra.go.gov.br/s/RLaaFocWi49KXMJ" TargetMode="External"/><Relationship Id="rId198" Type="http://schemas.openxmlformats.org/officeDocument/2006/relationships/hyperlink" Target="https://doccloud.goinfra.go.gov.br/s/iFMRzgEXWYietWo" TargetMode="External"/><Relationship Id="rId2086" Type="http://schemas.openxmlformats.org/officeDocument/2006/relationships/hyperlink" Target="https://doccloud.goinfra.go.gov.br/s/L5E7DFY4GEfjFJC" TargetMode="External"/><Relationship Id="rId3484" Type="http://schemas.openxmlformats.org/officeDocument/2006/relationships/hyperlink" Target="https://doccloud.goinfra.go.gov.br/s/wLR446giiRxpq5J" TargetMode="External"/><Relationship Id="rId2293" Type="http://schemas.openxmlformats.org/officeDocument/2006/relationships/hyperlink" Target="https://doccloud.goinfra.go.gov.br/s/j3gFcDij74XXwbc" TargetMode="External"/><Relationship Id="rId3137" Type="http://schemas.openxmlformats.org/officeDocument/2006/relationships/hyperlink" Target="https://doccloud.goinfra.go.gov.br/s/PBo2niTnZMMFppb" TargetMode="External"/><Relationship Id="rId3344" Type="http://schemas.openxmlformats.org/officeDocument/2006/relationships/hyperlink" Target="https://doccloud.goinfra.go.gov.br/f/176326" TargetMode="External"/><Relationship Id="rId3551" Type="http://schemas.openxmlformats.org/officeDocument/2006/relationships/hyperlink" Target="https://doccloud.goinfra.go.gov.br/s/FXzBpb5YDgHDtZi" TargetMode="External"/><Relationship Id="rId265" Type="http://schemas.openxmlformats.org/officeDocument/2006/relationships/hyperlink" Target="https://doccloud.goinfra.go.gov.br/s/MFcSaPteCdQSNDj" TargetMode="External"/><Relationship Id="rId472" Type="http://schemas.openxmlformats.org/officeDocument/2006/relationships/hyperlink" Target="https://doccloud.goinfra.go.gov.br/s/ndGZM9mRTHJEmoz" TargetMode="External"/><Relationship Id="rId2153" Type="http://schemas.openxmlformats.org/officeDocument/2006/relationships/hyperlink" Target="https://doccloud.goinfra.go.gov.br/s/4nHJQS4qoaarBdP" TargetMode="External"/><Relationship Id="rId2360" Type="http://schemas.openxmlformats.org/officeDocument/2006/relationships/hyperlink" Target="https://doccloud.goinfra.go.gov.br/s/Am6AokmpDReeJSY" TargetMode="External"/><Relationship Id="rId3204" Type="http://schemas.openxmlformats.org/officeDocument/2006/relationships/hyperlink" Target="https://doccloud.goinfra.go.gov.br/s/EbPCqLnTqGsCET8" TargetMode="External"/><Relationship Id="rId3411" Type="http://schemas.openxmlformats.org/officeDocument/2006/relationships/hyperlink" Target="https://doccloud.goinfra.go.gov.br/s/oBXFiHL49n5jiRp" TargetMode="External"/><Relationship Id="rId125" Type="http://schemas.openxmlformats.org/officeDocument/2006/relationships/hyperlink" Target="https://doccloud.goinfra.go.gov.br/s/XpqX6a4EZcDEnSB" TargetMode="External"/><Relationship Id="rId332" Type="http://schemas.openxmlformats.org/officeDocument/2006/relationships/hyperlink" Target="https://doccloud.goinfra.go.gov.br/s/tttL5Rt4WH9ysNt" TargetMode="External"/><Relationship Id="rId2013" Type="http://schemas.openxmlformats.org/officeDocument/2006/relationships/hyperlink" Target="https://doccloud.goinfra.go.gov.br/s/FtAZ7yidmmwNSy7" TargetMode="External"/><Relationship Id="rId2220" Type="http://schemas.openxmlformats.org/officeDocument/2006/relationships/hyperlink" Target="https://doccloud.goinfra.go.gov.br/s/sP2XFSo6SwCNnRr" TargetMode="External"/><Relationship Id="rId1779" Type="http://schemas.openxmlformats.org/officeDocument/2006/relationships/hyperlink" Target="https://doccloud.goinfra.go.gov.br/s/YPcrH9M2Y73873r" TargetMode="External"/><Relationship Id="rId1986" Type="http://schemas.openxmlformats.org/officeDocument/2006/relationships/hyperlink" Target="https://doccloud.goinfra.go.gov.br/s/4Ae35CRDsaZwYci" TargetMode="External"/><Relationship Id="rId1639" Type="http://schemas.openxmlformats.org/officeDocument/2006/relationships/hyperlink" Target="https://doccloud.goinfra.go.gov.br/s/2RJ7mDngrCrc88f" TargetMode="External"/><Relationship Id="rId1846" Type="http://schemas.openxmlformats.org/officeDocument/2006/relationships/hyperlink" Target="https://doccloud.goinfra.go.gov.br/s/pSTYxogodieYD2j" TargetMode="External"/><Relationship Id="rId3061" Type="http://schemas.openxmlformats.org/officeDocument/2006/relationships/hyperlink" Target="https://doccloud.goinfra.go.gov.br/s/sSezzCWozbYxgPo" TargetMode="External"/><Relationship Id="rId1706" Type="http://schemas.openxmlformats.org/officeDocument/2006/relationships/hyperlink" Target="https://doccloud.goinfra.go.gov.br/s/Pd7idtc6fxRB8Mb" TargetMode="External"/><Relationship Id="rId1913" Type="http://schemas.openxmlformats.org/officeDocument/2006/relationships/hyperlink" Target="https://doccloud.goinfra.go.gov.br/s/TewDAewNWPxL3Fg" TargetMode="External"/><Relationship Id="rId799" Type="http://schemas.openxmlformats.org/officeDocument/2006/relationships/hyperlink" Target="https://doccloud.goinfra.go.gov.br/s/9boo7XrCsbZanPZ" TargetMode="External"/><Relationship Id="rId2687" Type="http://schemas.openxmlformats.org/officeDocument/2006/relationships/hyperlink" Target="https://doccloud.goinfra.go.gov.br/s/zq5bCEwtPSCogJc" TargetMode="External"/><Relationship Id="rId2894" Type="http://schemas.openxmlformats.org/officeDocument/2006/relationships/hyperlink" Target="https://doccloud.goinfra.go.gov.br/s/9g5Ex4LjpbpL2yy" TargetMode="External"/><Relationship Id="rId659" Type="http://schemas.openxmlformats.org/officeDocument/2006/relationships/hyperlink" Target="https://doccloud.goinfra.go.gov.br/s/neTZY86gpT64FM7" TargetMode="External"/><Relationship Id="rId866" Type="http://schemas.openxmlformats.org/officeDocument/2006/relationships/hyperlink" Target="https://doccloud.goinfra.go.gov.br/s/d2yXiNftw6noQAC" TargetMode="External"/><Relationship Id="rId1289" Type="http://schemas.openxmlformats.org/officeDocument/2006/relationships/hyperlink" Target="https://doccloud.goinfra.go.gov.br/s/zkPWNsjN7BHEH9C" TargetMode="External"/><Relationship Id="rId1496" Type="http://schemas.openxmlformats.org/officeDocument/2006/relationships/hyperlink" Target="https://doccloud.goinfra.go.gov.br/s/GKyCawHWpJ73QeX" TargetMode="External"/><Relationship Id="rId2547" Type="http://schemas.openxmlformats.org/officeDocument/2006/relationships/hyperlink" Target="https://doccloud.goinfra.go.gov.br/s/zjq8xqz9WFrFREz" TargetMode="External"/><Relationship Id="rId519" Type="http://schemas.openxmlformats.org/officeDocument/2006/relationships/hyperlink" Target="https://doccloud.goinfra.go.gov.br/s/PF4JjGEqsBQWx4S" TargetMode="External"/><Relationship Id="rId1149" Type="http://schemas.openxmlformats.org/officeDocument/2006/relationships/hyperlink" Target="https://doccloud.goinfra.go.gov.br/s/SbHgbDHfLqbNfpc" TargetMode="External"/><Relationship Id="rId1356" Type="http://schemas.openxmlformats.org/officeDocument/2006/relationships/hyperlink" Target="https://doccloud.goinfra.go.gov.br/s/qXDmMSc76WmCMwF" TargetMode="External"/><Relationship Id="rId2754" Type="http://schemas.openxmlformats.org/officeDocument/2006/relationships/hyperlink" Target="https://doccloud.goinfra.go.gov.br/s/5WeRgbTJJYCJoaD" TargetMode="External"/><Relationship Id="rId2961" Type="http://schemas.openxmlformats.org/officeDocument/2006/relationships/hyperlink" Target="https://doccloud.goinfra.go.gov.br/s/3LRejJQbTZW4Ngx" TargetMode="External"/><Relationship Id="rId726" Type="http://schemas.openxmlformats.org/officeDocument/2006/relationships/hyperlink" Target="https://doccloud.goinfra.go.gov.br/s/Pf9qkf8XJjSHwWz" TargetMode="External"/><Relationship Id="rId933" Type="http://schemas.openxmlformats.org/officeDocument/2006/relationships/hyperlink" Target="https://doccloud.goinfra.go.gov.br/s/3j8N2c6yFR2r3yn" TargetMode="External"/><Relationship Id="rId1009" Type="http://schemas.openxmlformats.org/officeDocument/2006/relationships/hyperlink" Target="https://doccloud.goinfra.go.gov.br/s/f5EMg8YdN2ZqFoo" TargetMode="External"/><Relationship Id="rId1563" Type="http://schemas.openxmlformats.org/officeDocument/2006/relationships/hyperlink" Target="https://doccloud.goinfra.go.gov.br/s/d38zoY5HpennsZE" TargetMode="External"/><Relationship Id="rId1770" Type="http://schemas.openxmlformats.org/officeDocument/2006/relationships/hyperlink" Target="https://doccloud.goinfra.go.gov.br/s/b9YFDT8to9ESisR" TargetMode="External"/><Relationship Id="rId2407" Type="http://schemas.openxmlformats.org/officeDocument/2006/relationships/hyperlink" Target="https://doccloud.goinfra.go.gov.br/s/PjzTAX3MkTJ6Ar7" TargetMode="External"/><Relationship Id="rId2614" Type="http://schemas.openxmlformats.org/officeDocument/2006/relationships/hyperlink" Target="https://doccloud.goinfra.go.gov.br/s/bSH98oGXcBY6cEe" TargetMode="External"/><Relationship Id="rId2821" Type="http://schemas.openxmlformats.org/officeDocument/2006/relationships/hyperlink" Target="https://doccloud.goinfra.go.gov.br/s/o6EqNyqPpZ79XCm" TargetMode="External"/><Relationship Id="rId62" Type="http://schemas.openxmlformats.org/officeDocument/2006/relationships/hyperlink" Target="https://doccloud.goinfra.go.gov.br/s/iaX6MKqE5S3PaNK" TargetMode="External"/><Relationship Id="rId1216" Type="http://schemas.openxmlformats.org/officeDocument/2006/relationships/hyperlink" Target="https://doccloud.goinfra.go.gov.br/s/NRTazjcRsy6BP9M" TargetMode="External"/><Relationship Id="rId1423" Type="http://schemas.openxmlformats.org/officeDocument/2006/relationships/hyperlink" Target="https://doccloud.goinfra.go.gov.br/s/FnqdqyLiKd2GS2x" TargetMode="External"/><Relationship Id="rId1630" Type="http://schemas.openxmlformats.org/officeDocument/2006/relationships/hyperlink" Target="https://doccloud.goinfra.go.gov.br/s/5eiCFXsnDMJd7Ez" TargetMode="External"/><Relationship Id="rId3388" Type="http://schemas.openxmlformats.org/officeDocument/2006/relationships/hyperlink" Target="https://doccloud.goinfra.go.gov.br/f/176750" TargetMode="External"/><Relationship Id="rId3595" Type="http://schemas.openxmlformats.org/officeDocument/2006/relationships/hyperlink" Target="https://doccloud.goinfra.go.gov.br/s/EbwiXHArMNd4sNB" TargetMode="External"/><Relationship Id="rId2197" Type="http://schemas.openxmlformats.org/officeDocument/2006/relationships/hyperlink" Target="https://doccloud.goinfra.go.gov.br/s/jkY5Ldyjw79fSKc" TargetMode="External"/><Relationship Id="rId3248" Type="http://schemas.openxmlformats.org/officeDocument/2006/relationships/hyperlink" Target="https://doccloud.goinfra.go.gov.br/s/MYetzEPmQdY6TSJ" TargetMode="External"/><Relationship Id="rId3455" Type="http://schemas.openxmlformats.org/officeDocument/2006/relationships/hyperlink" Target="https://doccloud.goinfra.go.gov.br/s/SFbQNPnrzrBbyzt" TargetMode="External"/><Relationship Id="rId169" Type="http://schemas.openxmlformats.org/officeDocument/2006/relationships/hyperlink" Target="https://doccloud.goinfra.go.gov.br/s/8waDTmpK8dyQGc8" TargetMode="External"/><Relationship Id="rId376" Type="http://schemas.openxmlformats.org/officeDocument/2006/relationships/hyperlink" Target="https://doccloud.goinfra.go.gov.br/s/s8mJz7zQeTDFq2L" TargetMode="External"/><Relationship Id="rId583" Type="http://schemas.openxmlformats.org/officeDocument/2006/relationships/hyperlink" Target="https://doccloud.goinfra.go.gov.br/s/CQzqtCKLraijbYs" TargetMode="External"/><Relationship Id="rId790" Type="http://schemas.openxmlformats.org/officeDocument/2006/relationships/hyperlink" Target="https://doccloud.goinfra.go.gov.br/s/EwoQsPYQLymR9oy" TargetMode="External"/><Relationship Id="rId2057" Type="http://schemas.openxmlformats.org/officeDocument/2006/relationships/hyperlink" Target="https://doccloud.goinfra.go.gov.br/s/9pLBMXGHaSqTBq4" TargetMode="External"/><Relationship Id="rId2264" Type="http://schemas.openxmlformats.org/officeDocument/2006/relationships/hyperlink" Target="https://doccloud.goinfra.go.gov.br/s/ETyx6CtFJ6sayBa" TargetMode="External"/><Relationship Id="rId2471" Type="http://schemas.openxmlformats.org/officeDocument/2006/relationships/hyperlink" Target="https://doccloud.goinfra.go.gov.br/s/Xfwq89Aci6979nb" TargetMode="External"/><Relationship Id="rId3108" Type="http://schemas.openxmlformats.org/officeDocument/2006/relationships/hyperlink" Target="https://doccloud.goinfra.go.gov.br/s/ZYoePZAsHNwWkJq" TargetMode="External"/><Relationship Id="rId3315" Type="http://schemas.openxmlformats.org/officeDocument/2006/relationships/hyperlink" Target="https://doccloud.goinfra.go.gov.br/f/175386" TargetMode="External"/><Relationship Id="rId3522" Type="http://schemas.openxmlformats.org/officeDocument/2006/relationships/hyperlink" Target="https://doccloud.goinfra.go.gov.br/s/RHoW5Xiz8Rf4jTz" TargetMode="External"/><Relationship Id="rId236" Type="http://schemas.openxmlformats.org/officeDocument/2006/relationships/hyperlink" Target="https://doccloud.goinfra.go.gov.br/s/ek2JKdE7dyttP2E" TargetMode="External"/><Relationship Id="rId443" Type="http://schemas.openxmlformats.org/officeDocument/2006/relationships/hyperlink" Target="https://doccloud.goinfra.go.gov.br/s/qtCCpBfHtLbBHb8" TargetMode="External"/><Relationship Id="rId650" Type="http://schemas.openxmlformats.org/officeDocument/2006/relationships/hyperlink" Target="https://doccloud.goinfra.go.gov.br/s/66onBQEAH5RrznC" TargetMode="External"/><Relationship Id="rId1073" Type="http://schemas.openxmlformats.org/officeDocument/2006/relationships/hyperlink" Target="https://doccloud.goinfra.go.gov.br/s/a3MgxNZJLJyAfew" TargetMode="External"/><Relationship Id="rId1280" Type="http://schemas.openxmlformats.org/officeDocument/2006/relationships/hyperlink" Target="https://doccloud.goinfra.go.gov.br/s/8keJFWyMPFzfyJT" TargetMode="External"/><Relationship Id="rId2124" Type="http://schemas.openxmlformats.org/officeDocument/2006/relationships/hyperlink" Target="https://doccloud.goinfra.go.gov.br/s/XbQz9deCk7aj8A3" TargetMode="External"/><Relationship Id="rId2331" Type="http://schemas.openxmlformats.org/officeDocument/2006/relationships/hyperlink" Target="https://doccloud.goinfra.go.gov.br/s/N6McE6y8DdCqw8N" TargetMode="External"/><Relationship Id="rId303" Type="http://schemas.openxmlformats.org/officeDocument/2006/relationships/hyperlink" Target="https://doccloud.goinfra.go.gov.br/s/fAk6RKCiLp3Fwgn" TargetMode="External"/><Relationship Id="rId1140" Type="http://schemas.openxmlformats.org/officeDocument/2006/relationships/hyperlink" Target="https://doccloud.goinfra.go.gov.br/s/Cefd5KSocGPAokH" TargetMode="External"/><Relationship Id="rId510" Type="http://schemas.openxmlformats.org/officeDocument/2006/relationships/hyperlink" Target="https://doccloud.goinfra.go.gov.br/s/3MgKdBjqNtCH45m" TargetMode="External"/><Relationship Id="rId1000" Type="http://schemas.openxmlformats.org/officeDocument/2006/relationships/hyperlink" Target="https://doccloud.goinfra.go.gov.br/s/odQW3atC5Eg2YCJ" TargetMode="External"/><Relationship Id="rId1957" Type="http://schemas.openxmlformats.org/officeDocument/2006/relationships/hyperlink" Target="https://doccloud.goinfra.go.gov.br/s/mfFfit6pgdwsHYL" TargetMode="External"/><Relationship Id="rId1817" Type="http://schemas.openxmlformats.org/officeDocument/2006/relationships/hyperlink" Target="https://doccloud.goinfra.go.gov.br/s/i4emLcrmDmnY2CL" TargetMode="External"/><Relationship Id="rId3172" Type="http://schemas.openxmlformats.org/officeDocument/2006/relationships/hyperlink" Target="https://doccloud.goinfra.go.gov.br/s/dgtF34Lek22z2mP" TargetMode="External"/><Relationship Id="rId3032" Type="http://schemas.openxmlformats.org/officeDocument/2006/relationships/hyperlink" Target="https://doccloud.goinfra.go.gov.br/s/rc3sXi9H3DmT9oG" TargetMode="External"/><Relationship Id="rId160" Type="http://schemas.openxmlformats.org/officeDocument/2006/relationships/hyperlink" Target="https://doccloud.goinfra.go.gov.br/s/X2wjFiiMrZQDP9S" TargetMode="External"/><Relationship Id="rId2798" Type="http://schemas.openxmlformats.org/officeDocument/2006/relationships/hyperlink" Target="https://doccloud.goinfra.go.gov.br/s/9Agr9LmEAK9sk2M" TargetMode="External"/><Relationship Id="rId977" Type="http://schemas.openxmlformats.org/officeDocument/2006/relationships/hyperlink" Target="https://doccloud.goinfra.go.gov.br/s/2fRjF5cMr4CWaCM" TargetMode="External"/><Relationship Id="rId2658" Type="http://schemas.openxmlformats.org/officeDocument/2006/relationships/hyperlink" Target="https://doccloud.goinfra.go.gov.br/s/s2reGo8Qwwjzxkk" TargetMode="External"/><Relationship Id="rId2865" Type="http://schemas.openxmlformats.org/officeDocument/2006/relationships/hyperlink" Target="https://doccloud.goinfra.go.gov.br/s/armfRinysyJqxA9" TargetMode="External"/><Relationship Id="rId837" Type="http://schemas.openxmlformats.org/officeDocument/2006/relationships/hyperlink" Target="https://doccloud.goinfra.go.gov.br/s/WKDYDKq9wz2aSCJ" TargetMode="External"/><Relationship Id="rId1467" Type="http://schemas.openxmlformats.org/officeDocument/2006/relationships/hyperlink" Target="https://doccloud.goinfra.go.gov.br/s/nmEgj3b5xCeqTqz" TargetMode="External"/><Relationship Id="rId1674" Type="http://schemas.openxmlformats.org/officeDocument/2006/relationships/hyperlink" Target="https://doccloud.goinfra.go.gov.br/s/jJtATJHLrmE49bQ" TargetMode="External"/><Relationship Id="rId1881" Type="http://schemas.openxmlformats.org/officeDocument/2006/relationships/hyperlink" Target="https://doccloud.goinfra.go.gov.br/s/rFcDgj8HeT9qmRf" TargetMode="External"/><Relationship Id="rId2518" Type="http://schemas.openxmlformats.org/officeDocument/2006/relationships/hyperlink" Target="https://doccloud.goinfra.go.gov.br/s/HqZWRRdPRYd2WWG" TargetMode="External"/><Relationship Id="rId2725" Type="http://schemas.openxmlformats.org/officeDocument/2006/relationships/hyperlink" Target="https://doccloud.goinfra.go.gov.br/s/8zwcyCpeELwDLFP" TargetMode="External"/><Relationship Id="rId2932" Type="http://schemas.openxmlformats.org/officeDocument/2006/relationships/hyperlink" Target="https://doccloud.goinfra.go.gov.br/s/HjGKHW4diD9Ry4k" TargetMode="External"/><Relationship Id="rId904" Type="http://schemas.openxmlformats.org/officeDocument/2006/relationships/hyperlink" Target="https://doccloud.goinfra.go.gov.br/s/Y7NKXpnaZ96qYH4" TargetMode="External"/><Relationship Id="rId1327" Type="http://schemas.openxmlformats.org/officeDocument/2006/relationships/hyperlink" Target="https://doccloud.goinfra.go.gov.br/s/Tt3EQSAFLA4z9fP" TargetMode="External"/><Relationship Id="rId1534" Type="http://schemas.openxmlformats.org/officeDocument/2006/relationships/hyperlink" Target="https://doccloud.goinfra.go.gov.br/s/Az4DAmrDPKYG7iD" TargetMode="External"/><Relationship Id="rId1741" Type="http://schemas.openxmlformats.org/officeDocument/2006/relationships/hyperlink" Target="https://doccloud.goinfra.go.gov.br/s/WsLqZZtQSWscKCY" TargetMode="External"/><Relationship Id="rId33" Type="http://schemas.openxmlformats.org/officeDocument/2006/relationships/hyperlink" Target="https://doccloud.goinfra.go.gov.br/s/aeNazsXomd2PLr2" TargetMode="External"/><Relationship Id="rId1601" Type="http://schemas.openxmlformats.org/officeDocument/2006/relationships/hyperlink" Target="https://doccloud.goinfra.go.gov.br/s/YxwC968L4o4rkKX" TargetMode="External"/><Relationship Id="rId3499" Type="http://schemas.openxmlformats.org/officeDocument/2006/relationships/hyperlink" Target="https://doccloud.goinfra.go.gov.br/s/jrw6KGnqEgXSe7H" TargetMode="External"/><Relationship Id="rId3359" Type="http://schemas.openxmlformats.org/officeDocument/2006/relationships/hyperlink" Target="https://doccloud.goinfra.go.gov.br/f/176362" TargetMode="External"/><Relationship Id="rId3566" Type="http://schemas.openxmlformats.org/officeDocument/2006/relationships/hyperlink" Target="https://doccloud.goinfra.go.gov.br/s/YFEZAopLP8sWJiq" TargetMode="External"/><Relationship Id="rId487" Type="http://schemas.openxmlformats.org/officeDocument/2006/relationships/hyperlink" Target="https://doccloud.goinfra.go.gov.br/s/FJZgqfQz3xTpEc4" TargetMode="External"/><Relationship Id="rId694" Type="http://schemas.openxmlformats.org/officeDocument/2006/relationships/hyperlink" Target="https://doccloud.goinfra.go.gov.br/s/6YcKD8WeX7eoP8R" TargetMode="External"/><Relationship Id="rId2168" Type="http://schemas.openxmlformats.org/officeDocument/2006/relationships/hyperlink" Target="https://doccloud.goinfra.go.gov.br/s/NXoQmk8E78777P5" TargetMode="External"/><Relationship Id="rId2375" Type="http://schemas.openxmlformats.org/officeDocument/2006/relationships/hyperlink" Target="https://doccloud.goinfra.go.gov.br/s/yoW2FkKRzkHBnA5" TargetMode="External"/><Relationship Id="rId3219" Type="http://schemas.openxmlformats.org/officeDocument/2006/relationships/hyperlink" Target="https://doccloud.goinfra.go.gov.br/s/M2HE7o55k8ap5xH" TargetMode="External"/><Relationship Id="rId347" Type="http://schemas.openxmlformats.org/officeDocument/2006/relationships/hyperlink" Target="https://doccloud.goinfra.go.gov.br/s/yxrAWWcPq5RECtP" TargetMode="External"/><Relationship Id="rId1184" Type="http://schemas.openxmlformats.org/officeDocument/2006/relationships/hyperlink" Target="https://doccloud.goinfra.go.gov.br/s/tKxKzMJcQYi6rfw" TargetMode="External"/><Relationship Id="rId2028" Type="http://schemas.openxmlformats.org/officeDocument/2006/relationships/hyperlink" Target="https://doccloud.goinfra.go.gov.br/s/s7KcXj9eCbLKcnq" TargetMode="External"/><Relationship Id="rId2582" Type="http://schemas.openxmlformats.org/officeDocument/2006/relationships/hyperlink" Target="https://doccloud.goinfra.go.gov.br/s/ft5ipyiseFzYQ6Z" TargetMode="External"/><Relationship Id="rId3426" Type="http://schemas.openxmlformats.org/officeDocument/2006/relationships/hyperlink" Target="https://doccloud.goinfra.go.gov.br/s/LbLioF4ptKBP8Af" TargetMode="External"/><Relationship Id="rId554" Type="http://schemas.openxmlformats.org/officeDocument/2006/relationships/hyperlink" Target="https://doccloud.goinfra.go.gov.br/s/s6FKPPyx49NxRXP" TargetMode="External"/><Relationship Id="rId761" Type="http://schemas.openxmlformats.org/officeDocument/2006/relationships/hyperlink" Target="https://doccloud.goinfra.go.gov.br/s/2ACtpAeEZfaHzAH" TargetMode="External"/><Relationship Id="rId1391" Type="http://schemas.openxmlformats.org/officeDocument/2006/relationships/hyperlink" Target="https://doccloud.goinfra.go.gov.br/s/32JiNCLorD7BM64" TargetMode="External"/><Relationship Id="rId2235" Type="http://schemas.openxmlformats.org/officeDocument/2006/relationships/hyperlink" Target="https://doccloud.goinfra.go.gov.br/s/a4ZfXE7ePPbHtjo" TargetMode="External"/><Relationship Id="rId2442" Type="http://schemas.openxmlformats.org/officeDocument/2006/relationships/hyperlink" Target="https://doccloud.goinfra.go.gov.br/s/9MiEEnYsCJW3FKJ" TargetMode="External"/><Relationship Id="rId207" Type="http://schemas.openxmlformats.org/officeDocument/2006/relationships/hyperlink" Target="https://doccloud.goinfra.go.gov.br/s/7rmacaoyfR8sZBd" TargetMode="External"/><Relationship Id="rId414" Type="http://schemas.openxmlformats.org/officeDocument/2006/relationships/hyperlink" Target="https://doccloud.goinfra.go.gov.br/s/Xrxo7sYr82BKDkp" TargetMode="External"/><Relationship Id="rId621" Type="http://schemas.openxmlformats.org/officeDocument/2006/relationships/hyperlink" Target="https://doccloud.goinfra.go.gov.br/s/eJawJTSTDeH3895" TargetMode="External"/><Relationship Id="rId1044" Type="http://schemas.openxmlformats.org/officeDocument/2006/relationships/hyperlink" Target="https://doccloud.goinfra.go.gov.br/s/HwB2jK87J3x428M" TargetMode="External"/><Relationship Id="rId1251" Type="http://schemas.openxmlformats.org/officeDocument/2006/relationships/hyperlink" Target="https://doccloud.goinfra.go.gov.br/s/sg2B6Zmo59CtEsy" TargetMode="External"/><Relationship Id="rId2302" Type="http://schemas.openxmlformats.org/officeDocument/2006/relationships/hyperlink" Target="https://doccloud.goinfra.go.gov.br/s/wprgp4ScF7Ei3ae" TargetMode="External"/><Relationship Id="rId1111" Type="http://schemas.openxmlformats.org/officeDocument/2006/relationships/hyperlink" Target="https://doccloud.goinfra.go.gov.br/s/sDzHADeWbG7MfTN" TargetMode="External"/><Relationship Id="rId3076" Type="http://schemas.openxmlformats.org/officeDocument/2006/relationships/hyperlink" Target="https://doccloud.goinfra.go.gov.br/s/3eZnqkXidmzNywX" TargetMode="External"/><Relationship Id="rId3283" Type="http://schemas.openxmlformats.org/officeDocument/2006/relationships/hyperlink" Target="https://doccloud.goinfra.go.gov.br/f/175405" TargetMode="External"/><Relationship Id="rId3490" Type="http://schemas.openxmlformats.org/officeDocument/2006/relationships/hyperlink" Target="https://doccloud.goinfra.go.gov.br/s/HENE9T7RLeebSJb" TargetMode="External"/><Relationship Id="rId1928" Type="http://schemas.openxmlformats.org/officeDocument/2006/relationships/hyperlink" Target="https://doccloud.goinfra.go.gov.br/s/cmY9JdFZteXz9HH" TargetMode="External"/><Relationship Id="rId2092" Type="http://schemas.openxmlformats.org/officeDocument/2006/relationships/hyperlink" Target="https://doccloud.goinfra.go.gov.br/s/RKbFLpdBdPFa2jE" TargetMode="External"/><Relationship Id="rId3143" Type="http://schemas.openxmlformats.org/officeDocument/2006/relationships/hyperlink" Target="https://doccloud.goinfra.go.gov.br/s/BSEdRNXtGbtnzXi" TargetMode="External"/><Relationship Id="rId3350" Type="http://schemas.openxmlformats.org/officeDocument/2006/relationships/hyperlink" Target="https://doccloud.goinfra.go.gov.br/f/176368" TargetMode="External"/><Relationship Id="rId271" Type="http://schemas.openxmlformats.org/officeDocument/2006/relationships/hyperlink" Target="https://doccloud.goinfra.go.gov.br/s/cwwGw68cZyqaSJc" TargetMode="External"/><Relationship Id="rId3003" Type="http://schemas.openxmlformats.org/officeDocument/2006/relationships/hyperlink" Target="https://doccloud.goinfra.go.gov.br/s/LQzPmbGqjLE3CAG" TargetMode="External"/><Relationship Id="rId131" Type="http://schemas.openxmlformats.org/officeDocument/2006/relationships/hyperlink" Target="https://doccloud.goinfra.go.gov.br/s/DqCXwL3ywrrmg3G" TargetMode="External"/><Relationship Id="rId3210" Type="http://schemas.openxmlformats.org/officeDocument/2006/relationships/hyperlink" Target="https://doccloud.goinfra.go.gov.br/s/iYH6QNdoTB5TKH2" TargetMode="External"/><Relationship Id="rId2769" Type="http://schemas.openxmlformats.org/officeDocument/2006/relationships/hyperlink" Target="https://doccloud.goinfra.go.gov.br/s/529k8anKdzDrJYT" TargetMode="External"/><Relationship Id="rId2976" Type="http://schemas.openxmlformats.org/officeDocument/2006/relationships/hyperlink" Target="https://doccloud.goinfra.go.gov.br/s/HSqcEotq6MYZZ6C" TargetMode="External"/><Relationship Id="rId948" Type="http://schemas.openxmlformats.org/officeDocument/2006/relationships/hyperlink" Target="https://doccloud.goinfra.go.gov.br/s/MCSzK3g3BigsnxG" TargetMode="External"/><Relationship Id="rId1578" Type="http://schemas.openxmlformats.org/officeDocument/2006/relationships/hyperlink" Target="https://doccloud.goinfra.go.gov.br/s/83n7km8Na98SdPp" TargetMode="External"/><Relationship Id="rId1785" Type="http://schemas.openxmlformats.org/officeDocument/2006/relationships/hyperlink" Target="https://doccloud.goinfra.go.gov.br/s/LynoydxF7Myb9aj" TargetMode="External"/><Relationship Id="rId1992" Type="http://schemas.openxmlformats.org/officeDocument/2006/relationships/hyperlink" Target="https://doccloud.goinfra.go.gov.br/s/7yD9YzWozqTr4Bd" TargetMode="External"/><Relationship Id="rId2629" Type="http://schemas.openxmlformats.org/officeDocument/2006/relationships/hyperlink" Target="https://doccloud.goinfra.go.gov.br/s/GMJKnEktsYxRybN" TargetMode="External"/><Relationship Id="rId2836" Type="http://schemas.openxmlformats.org/officeDocument/2006/relationships/hyperlink" Target="https://doccloud.goinfra.go.gov.br/s/rgEwaKgYQSgJgqR" TargetMode="External"/><Relationship Id="rId77" Type="http://schemas.openxmlformats.org/officeDocument/2006/relationships/hyperlink" Target="https://doccloud.goinfra.go.gov.br/s/9JyJBgLXPpp3oDS" TargetMode="External"/><Relationship Id="rId808" Type="http://schemas.openxmlformats.org/officeDocument/2006/relationships/hyperlink" Target="https://doccloud.goinfra.go.gov.br/s/eDCtqCZkXa6Sz4T" TargetMode="External"/><Relationship Id="rId1438" Type="http://schemas.openxmlformats.org/officeDocument/2006/relationships/hyperlink" Target="https://doccloud.goinfra.go.gov.br/s/ME8piHiRfwjF9r6" TargetMode="External"/><Relationship Id="rId1645" Type="http://schemas.openxmlformats.org/officeDocument/2006/relationships/hyperlink" Target="https://doccloud.goinfra.go.gov.br/s/wSyKFAs67pdJe9n" TargetMode="External"/><Relationship Id="rId1852" Type="http://schemas.openxmlformats.org/officeDocument/2006/relationships/hyperlink" Target="https://doccloud.goinfra.go.gov.br/s/oKT3kt77xtWRXPq" TargetMode="External"/><Relationship Id="rId2903" Type="http://schemas.openxmlformats.org/officeDocument/2006/relationships/hyperlink" Target="https://doccloud.goinfra.go.gov.br/s/FWkwMQLx2N7DWzf" TargetMode="External"/><Relationship Id="rId1505" Type="http://schemas.openxmlformats.org/officeDocument/2006/relationships/hyperlink" Target="https://doccloud.goinfra.go.gov.br/s/nbAxqnKBRWWD3ZM" TargetMode="External"/><Relationship Id="rId1712" Type="http://schemas.openxmlformats.org/officeDocument/2006/relationships/hyperlink" Target="https://doccloud.goinfra.go.gov.br/s/cJXmBQkCDwTbQ3c" TargetMode="External"/><Relationship Id="rId598" Type="http://schemas.openxmlformats.org/officeDocument/2006/relationships/hyperlink" Target="https://doccloud.goinfra.go.gov.br/s/CGXXmdK4FiMmbFT" TargetMode="External"/><Relationship Id="rId2279" Type="http://schemas.openxmlformats.org/officeDocument/2006/relationships/hyperlink" Target="https://doccloud.goinfra.go.gov.br/s/kMJtNF8a99HpeXg" TargetMode="External"/><Relationship Id="rId2486" Type="http://schemas.openxmlformats.org/officeDocument/2006/relationships/hyperlink" Target="https://doccloud.goinfra.go.gov.br/s/PbGMqeGjprn6tG6" TargetMode="External"/><Relationship Id="rId2693" Type="http://schemas.openxmlformats.org/officeDocument/2006/relationships/hyperlink" Target="https://doccloud.goinfra.go.gov.br/s/qY2TnxSRBszSfWT" TargetMode="External"/><Relationship Id="rId3537" Type="http://schemas.openxmlformats.org/officeDocument/2006/relationships/hyperlink" Target="https://doccloud.goinfra.go.gov.br/s/4ZmQ7oNrjQMxb9f" TargetMode="External"/><Relationship Id="rId458" Type="http://schemas.openxmlformats.org/officeDocument/2006/relationships/hyperlink" Target="https://doccloud.goinfra.go.gov.br/s/8E6m99JHxatjfcM" TargetMode="External"/><Relationship Id="rId665" Type="http://schemas.openxmlformats.org/officeDocument/2006/relationships/hyperlink" Target="https://doccloud.goinfra.go.gov.br/s/BJqC7ZQqGxZS3pG" TargetMode="External"/><Relationship Id="rId872" Type="http://schemas.openxmlformats.org/officeDocument/2006/relationships/hyperlink" Target="https://doccloud.goinfra.go.gov.br/s/8HJbrHNX3GGbPTn" TargetMode="External"/><Relationship Id="rId1088" Type="http://schemas.openxmlformats.org/officeDocument/2006/relationships/hyperlink" Target="https://doccloud.goinfra.go.gov.br/s/3sq2d6aebbxmSRg" TargetMode="External"/><Relationship Id="rId1295" Type="http://schemas.openxmlformats.org/officeDocument/2006/relationships/hyperlink" Target="https://doccloud.goinfra.go.gov.br/s/KXFPscCn7HEZgK8" TargetMode="External"/><Relationship Id="rId2139" Type="http://schemas.openxmlformats.org/officeDocument/2006/relationships/hyperlink" Target="https://doccloud.goinfra.go.gov.br/s/9t5Px8kpgkwG77X" TargetMode="External"/><Relationship Id="rId2346" Type="http://schemas.openxmlformats.org/officeDocument/2006/relationships/hyperlink" Target="https://doccloud.goinfra.go.gov.br/s/QZJ4fEfkNKDHmHX" TargetMode="External"/><Relationship Id="rId2553" Type="http://schemas.openxmlformats.org/officeDocument/2006/relationships/hyperlink" Target="https://doccloud.goinfra.go.gov.br/s/RkqRH3mNqGSpwHR" TargetMode="External"/><Relationship Id="rId2760" Type="http://schemas.openxmlformats.org/officeDocument/2006/relationships/hyperlink" Target="https://doccloud.goinfra.go.gov.br/s/HAgdwo7fXHnztAX" TargetMode="External"/><Relationship Id="rId3604" Type="http://schemas.openxmlformats.org/officeDocument/2006/relationships/hyperlink" Target="https://doccloud.goinfra.go.gov.br/s/wDioY5MHJorWkL4" TargetMode="External"/><Relationship Id="rId318" Type="http://schemas.openxmlformats.org/officeDocument/2006/relationships/hyperlink" Target="https://doccloud.goinfra.go.gov.br/s/sL8TNpfe2Sn6BM9" TargetMode="External"/><Relationship Id="rId525" Type="http://schemas.openxmlformats.org/officeDocument/2006/relationships/hyperlink" Target="https://doccloud.goinfra.go.gov.br/s/qWe5Jg8ysedHAnx" TargetMode="External"/><Relationship Id="rId732" Type="http://schemas.openxmlformats.org/officeDocument/2006/relationships/hyperlink" Target="https://doccloud.goinfra.go.gov.br/s/JTNbWqkQ9kTMXXP" TargetMode="External"/><Relationship Id="rId1155" Type="http://schemas.openxmlformats.org/officeDocument/2006/relationships/hyperlink" Target="https://doccloud.goinfra.go.gov.br/s/HtYaTYCFm9Pagt6" TargetMode="External"/><Relationship Id="rId1362" Type="http://schemas.openxmlformats.org/officeDocument/2006/relationships/hyperlink" Target="https://doccloud.goinfra.go.gov.br/s/RXe4BHFPRcT5ZYp" TargetMode="External"/><Relationship Id="rId2206" Type="http://schemas.openxmlformats.org/officeDocument/2006/relationships/hyperlink" Target="https://doccloud.goinfra.go.gov.br/s/dwFyS97dPtw5pPQ" TargetMode="External"/><Relationship Id="rId2413" Type="http://schemas.openxmlformats.org/officeDocument/2006/relationships/hyperlink" Target="https://doccloud.goinfra.go.gov.br/s/NaTeHTD96LaQSRc" TargetMode="External"/><Relationship Id="rId2620" Type="http://schemas.openxmlformats.org/officeDocument/2006/relationships/hyperlink" Target="https://doccloud.goinfra.go.gov.br/s/xajNQp2wjeNcTJ9" TargetMode="External"/><Relationship Id="rId1015" Type="http://schemas.openxmlformats.org/officeDocument/2006/relationships/hyperlink" Target="https://doccloud.goinfra.go.gov.br/s/isAPYZsDLXfMtSx" TargetMode="External"/><Relationship Id="rId1222" Type="http://schemas.openxmlformats.org/officeDocument/2006/relationships/hyperlink" Target="https://doccloud.goinfra.go.gov.br/s/G2ELXcEgzNA23SM" TargetMode="External"/><Relationship Id="rId3187" Type="http://schemas.openxmlformats.org/officeDocument/2006/relationships/hyperlink" Target="https://doccloud.goinfra.go.gov.br/s/d8XJT2YRcaeJjAq" TargetMode="External"/><Relationship Id="rId3394" Type="http://schemas.openxmlformats.org/officeDocument/2006/relationships/hyperlink" Target="https://doccloud.goinfra.go.gov.br/f/176732" TargetMode="External"/><Relationship Id="rId3047" Type="http://schemas.openxmlformats.org/officeDocument/2006/relationships/hyperlink" Target="https://doccloud.goinfra.go.gov.br/s/sqcb4b8Wi98ZEwG" TargetMode="External"/><Relationship Id="rId175" Type="http://schemas.openxmlformats.org/officeDocument/2006/relationships/hyperlink" Target="https://doccloud.goinfra.go.gov.br/s/2cEmrDzY5F3d67g" TargetMode="External"/><Relationship Id="rId3254" Type="http://schemas.openxmlformats.org/officeDocument/2006/relationships/hyperlink" Target="https://doccloud.goinfra.go.gov.br/s/r5c2HJR4J3B2jnb" TargetMode="External"/><Relationship Id="rId3461" Type="http://schemas.openxmlformats.org/officeDocument/2006/relationships/hyperlink" Target="https://doccloud.goinfra.go.gov.br/s/rrX7QpDzmNgpEJJ" TargetMode="External"/><Relationship Id="rId382" Type="http://schemas.openxmlformats.org/officeDocument/2006/relationships/hyperlink" Target="https://doccloud.goinfra.go.gov.br/s/WDjrb4Wo9dtNbdo" TargetMode="External"/><Relationship Id="rId2063" Type="http://schemas.openxmlformats.org/officeDocument/2006/relationships/hyperlink" Target="https://doccloud.goinfra.go.gov.br/s/rDmywXqntCCi5oe" TargetMode="External"/><Relationship Id="rId2270" Type="http://schemas.openxmlformats.org/officeDocument/2006/relationships/hyperlink" Target="https://doccloud.goinfra.go.gov.br/s/48pR6E3wgwZkYGG" TargetMode="External"/><Relationship Id="rId3114" Type="http://schemas.openxmlformats.org/officeDocument/2006/relationships/hyperlink" Target="https://doccloud.goinfra.go.gov.br/s/iPEMETnyRKCtQBn" TargetMode="External"/><Relationship Id="rId3321" Type="http://schemas.openxmlformats.org/officeDocument/2006/relationships/hyperlink" Target="https://doccloud.goinfra.go.gov.br/f/175394" TargetMode="External"/><Relationship Id="rId242" Type="http://schemas.openxmlformats.org/officeDocument/2006/relationships/hyperlink" Target="https://doccloud.goinfra.go.gov.br/s/FcQen679jpf9YgZ" TargetMode="External"/><Relationship Id="rId2130" Type="http://schemas.openxmlformats.org/officeDocument/2006/relationships/hyperlink" Target="https://doccloud.goinfra.go.gov.br/s/FPJ8ynL3zEnti9i" TargetMode="External"/><Relationship Id="rId102" Type="http://schemas.openxmlformats.org/officeDocument/2006/relationships/hyperlink" Target="https://doccloud.goinfra.go.gov.br/s/yEt9GLqHrBmSQDS" TargetMode="External"/><Relationship Id="rId1689" Type="http://schemas.openxmlformats.org/officeDocument/2006/relationships/hyperlink" Target="https://doccloud.goinfra.go.gov.br/s/GPLttkRfBbxyFmi" TargetMode="External"/><Relationship Id="rId1896" Type="http://schemas.openxmlformats.org/officeDocument/2006/relationships/hyperlink" Target="https://doccloud.goinfra.go.gov.br/s/BcqEnA6HNj7Lcga" TargetMode="External"/><Relationship Id="rId2947" Type="http://schemas.openxmlformats.org/officeDocument/2006/relationships/hyperlink" Target="https://doccloud.goinfra.go.gov.br/s/6Ye6Pk7sR2JfHy2" TargetMode="External"/><Relationship Id="rId919" Type="http://schemas.openxmlformats.org/officeDocument/2006/relationships/hyperlink" Target="https://doccloud.goinfra.go.gov.br/s/3iRxTeyHJjmF3Pk" TargetMode="External"/><Relationship Id="rId1549" Type="http://schemas.openxmlformats.org/officeDocument/2006/relationships/hyperlink" Target="https://doccloud.goinfra.go.gov.br/s/RDrwdPDGfo4NwWB" TargetMode="External"/><Relationship Id="rId1756" Type="http://schemas.openxmlformats.org/officeDocument/2006/relationships/hyperlink" Target="https://doccloud.goinfra.go.gov.br/s/XS27qzJbCBoj5Gg" TargetMode="External"/><Relationship Id="rId1963" Type="http://schemas.openxmlformats.org/officeDocument/2006/relationships/hyperlink" Target="https://doccloud.goinfra.go.gov.br/s/EiDBdnKgEijcz3c" TargetMode="External"/><Relationship Id="rId2807" Type="http://schemas.openxmlformats.org/officeDocument/2006/relationships/hyperlink" Target="https://doccloud.goinfra.go.gov.br/s/sRSdkRC7jSNZrHD" TargetMode="External"/><Relationship Id="rId48" Type="http://schemas.openxmlformats.org/officeDocument/2006/relationships/hyperlink" Target="https://doccloud.goinfra.go.gov.br/s/Hj3jE7PZiprt5Jx" TargetMode="External"/><Relationship Id="rId1409" Type="http://schemas.openxmlformats.org/officeDocument/2006/relationships/hyperlink" Target="https://doccloud.goinfra.go.gov.br/s/XDGJRrRiQe437rs" TargetMode="External"/><Relationship Id="rId1616" Type="http://schemas.openxmlformats.org/officeDocument/2006/relationships/hyperlink" Target="https://doccloud.goinfra.go.gov.br/s/QPTx4Keosi5QPNc" TargetMode="External"/><Relationship Id="rId1823" Type="http://schemas.openxmlformats.org/officeDocument/2006/relationships/hyperlink" Target="https://doccloud.goinfra.go.gov.br/s/ycXiZY9RHsJeWDG" TargetMode="External"/><Relationship Id="rId2597" Type="http://schemas.openxmlformats.org/officeDocument/2006/relationships/hyperlink" Target="https://doccloud.goinfra.go.gov.br/s/bKyJtYzJQ9nkxmt" TargetMode="External"/><Relationship Id="rId569" Type="http://schemas.openxmlformats.org/officeDocument/2006/relationships/hyperlink" Target="https://doccloud.goinfra.go.gov.br/s/LKsYcdpWQE34LcQ" TargetMode="External"/><Relationship Id="rId776" Type="http://schemas.openxmlformats.org/officeDocument/2006/relationships/hyperlink" Target="https://doccloud.goinfra.go.gov.br/s/ZmfSCkRdNoW65Wp" TargetMode="External"/><Relationship Id="rId983" Type="http://schemas.openxmlformats.org/officeDocument/2006/relationships/hyperlink" Target="https://doccloud.goinfra.go.gov.br/s/n3n8LmxNDTni8TG" TargetMode="External"/><Relationship Id="rId1199" Type="http://schemas.openxmlformats.org/officeDocument/2006/relationships/hyperlink" Target="https://doccloud.goinfra.go.gov.br/s/AtBs8crm5Nbefqb" TargetMode="External"/><Relationship Id="rId2457" Type="http://schemas.openxmlformats.org/officeDocument/2006/relationships/hyperlink" Target="https://doccloud.goinfra.go.gov.br/s/qLzKEgSwcFTAjjs" TargetMode="External"/><Relationship Id="rId2664" Type="http://schemas.openxmlformats.org/officeDocument/2006/relationships/hyperlink" Target="https://doccloud.goinfra.go.gov.br/s/HTn2C7bZdebj8mL" TargetMode="External"/><Relationship Id="rId3508" Type="http://schemas.openxmlformats.org/officeDocument/2006/relationships/hyperlink" Target="https://doccloud.goinfra.go.gov.br/s/Z27yBzE5PXq4Fjm" TargetMode="External"/><Relationship Id="rId429" Type="http://schemas.openxmlformats.org/officeDocument/2006/relationships/hyperlink" Target="https://doccloud.goinfra.go.gov.br/s/QpxQTx5NHbfME5C" TargetMode="External"/><Relationship Id="rId636" Type="http://schemas.openxmlformats.org/officeDocument/2006/relationships/hyperlink" Target="https://doccloud.goinfra.go.gov.br/s/WRHQkCmZWGBi4cd" TargetMode="External"/><Relationship Id="rId1059" Type="http://schemas.openxmlformats.org/officeDocument/2006/relationships/hyperlink" Target="https://doccloud.goinfra.go.gov.br/s/SGXAECMRbLWK7Cw" TargetMode="External"/><Relationship Id="rId1266" Type="http://schemas.openxmlformats.org/officeDocument/2006/relationships/hyperlink" Target="https://doccloud.goinfra.go.gov.br/s/7es7e99EmPzFzfZ" TargetMode="External"/><Relationship Id="rId1473" Type="http://schemas.openxmlformats.org/officeDocument/2006/relationships/hyperlink" Target="https://doccloud.goinfra.go.gov.br/s/9SEH2pE75TzB8Dj" TargetMode="External"/><Relationship Id="rId2317" Type="http://schemas.openxmlformats.org/officeDocument/2006/relationships/hyperlink" Target="https://doccloud.goinfra.go.gov.br/s/4nntdK4zsHEZ9YD" TargetMode="External"/><Relationship Id="rId2871" Type="http://schemas.openxmlformats.org/officeDocument/2006/relationships/hyperlink" Target="https://doccloud.goinfra.go.gov.br/s/f5rxXSozK535zWL" TargetMode="External"/><Relationship Id="rId843" Type="http://schemas.openxmlformats.org/officeDocument/2006/relationships/hyperlink" Target="https://doccloud.goinfra.go.gov.br/s/e7R9DKc7B478WLC" TargetMode="External"/><Relationship Id="rId1126" Type="http://schemas.openxmlformats.org/officeDocument/2006/relationships/hyperlink" Target="https://doccloud.goinfra.go.gov.br/s/72GXDD5zM3PPRBa" TargetMode="External"/><Relationship Id="rId1680" Type="http://schemas.openxmlformats.org/officeDocument/2006/relationships/hyperlink" Target="https://doccloud.goinfra.go.gov.br/s/nX4L8jx7ZGRLPwA" TargetMode="External"/><Relationship Id="rId2524" Type="http://schemas.openxmlformats.org/officeDocument/2006/relationships/hyperlink" Target="https://doccloud.goinfra.go.gov.br/s/8B3BEzkWNAopBro" TargetMode="External"/><Relationship Id="rId2731" Type="http://schemas.openxmlformats.org/officeDocument/2006/relationships/hyperlink" Target="https://doccloud.goinfra.go.gov.br/s/Gnk52eFwGpKXz9W" TargetMode="External"/><Relationship Id="rId703" Type="http://schemas.openxmlformats.org/officeDocument/2006/relationships/hyperlink" Target="https://doccloud.goinfra.go.gov.br/s/iLs5aoTbEkLJY3o" TargetMode="External"/><Relationship Id="rId910" Type="http://schemas.openxmlformats.org/officeDocument/2006/relationships/hyperlink" Target="https://doccloud.goinfra.go.gov.br/s/cgjHtJ2WdbdFG88" TargetMode="External"/><Relationship Id="rId1333" Type="http://schemas.openxmlformats.org/officeDocument/2006/relationships/hyperlink" Target="https://doccloud.goinfra.go.gov.br/s/x9gqqt6pZ8cjTzz" TargetMode="External"/><Relationship Id="rId1540" Type="http://schemas.openxmlformats.org/officeDocument/2006/relationships/hyperlink" Target="https://doccloud.goinfra.go.gov.br/s/SCSaF4WaCHTFHtF" TargetMode="External"/><Relationship Id="rId1400" Type="http://schemas.openxmlformats.org/officeDocument/2006/relationships/hyperlink" Target="https://doccloud.goinfra.go.gov.br/s/CPqXsbAKJ4eFJp4" TargetMode="External"/><Relationship Id="rId3298" Type="http://schemas.openxmlformats.org/officeDocument/2006/relationships/hyperlink" Target="https://doccloud.goinfra.go.gov.br/f/175390" TargetMode="External"/><Relationship Id="rId3158" Type="http://schemas.openxmlformats.org/officeDocument/2006/relationships/hyperlink" Target="https://doccloud.goinfra.go.gov.br/s/WrjoFkQdXq7Edz8" TargetMode="External"/><Relationship Id="rId3365" Type="http://schemas.openxmlformats.org/officeDocument/2006/relationships/hyperlink" Target="https://doccloud.goinfra.go.gov.br/f/176355" TargetMode="External"/><Relationship Id="rId3572" Type="http://schemas.openxmlformats.org/officeDocument/2006/relationships/hyperlink" Target="https://doccloud.goinfra.go.gov.br/s/cyPo848nQKfmXnT" TargetMode="External"/><Relationship Id="rId286" Type="http://schemas.openxmlformats.org/officeDocument/2006/relationships/hyperlink" Target="https://doccloud.goinfra.go.gov.br/s/kaxynejPmBFkFa7" TargetMode="External"/><Relationship Id="rId493" Type="http://schemas.openxmlformats.org/officeDocument/2006/relationships/hyperlink" Target="https://doccloud.goinfra.go.gov.br/s/RYpeC996neFkFtC" TargetMode="External"/><Relationship Id="rId2174" Type="http://schemas.openxmlformats.org/officeDocument/2006/relationships/hyperlink" Target="https://doccloud.goinfra.go.gov.br/s/SGZqnqFeJAAYrRM" TargetMode="External"/><Relationship Id="rId2381" Type="http://schemas.openxmlformats.org/officeDocument/2006/relationships/hyperlink" Target="https://doccloud.goinfra.go.gov.br/s/WApMR4QCtgXLgkR" TargetMode="External"/><Relationship Id="rId3018" Type="http://schemas.openxmlformats.org/officeDocument/2006/relationships/hyperlink" Target="https://doccloud.goinfra.go.gov.br/s/RDcb97pxwrk9xDw" TargetMode="External"/><Relationship Id="rId3225" Type="http://schemas.openxmlformats.org/officeDocument/2006/relationships/hyperlink" Target="https://doccloud.goinfra.go.gov.br/s/npnJ2DEFqd7CbrQ" TargetMode="External"/><Relationship Id="rId3432" Type="http://schemas.openxmlformats.org/officeDocument/2006/relationships/hyperlink" Target="https://doccloud.goinfra.go.gov.br/s/5akf9NyZpF9QE6M" TargetMode="External"/><Relationship Id="rId146" Type="http://schemas.openxmlformats.org/officeDocument/2006/relationships/hyperlink" Target="https://doccloud.goinfra.go.gov.br/s/BpKQeNWPiktrN2B" TargetMode="External"/><Relationship Id="rId353" Type="http://schemas.openxmlformats.org/officeDocument/2006/relationships/hyperlink" Target="https://doccloud.goinfra.go.gov.br/s/xxysoG2GJoERtK5" TargetMode="External"/><Relationship Id="rId560" Type="http://schemas.openxmlformats.org/officeDocument/2006/relationships/hyperlink" Target="https://doccloud.goinfra.go.gov.br/s/TS8AyJ7s5pMZW9s" TargetMode="External"/><Relationship Id="rId1190" Type="http://schemas.openxmlformats.org/officeDocument/2006/relationships/hyperlink" Target="https://doccloud.goinfra.go.gov.br/s/GKNGDd2rpXDHkfL" TargetMode="External"/><Relationship Id="rId2034" Type="http://schemas.openxmlformats.org/officeDocument/2006/relationships/hyperlink" Target="https://doccloud.goinfra.go.gov.br/s/Xi5ioAWDc8T2LYF" TargetMode="External"/><Relationship Id="rId2241" Type="http://schemas.openxmlformats.org/officeDocument/2006/relationships/hyperlink" Target="https://doccloud.goinfra.go.gov.br/s/XSBXebQKXJmKTXT" TargetMode="External"/><Relationship Id="rId213" Type="http://schemas.openxmlformats.org/officeDocument/2006/relationships/hyperlink" Target="https://doccloud.goinfra.go.gov.br/s/6PmkEdDSmq6Mn3n" TargetMode="External"/><Relationship Id="rId420" Type="http://schemas.openxmlformats.org/officeDocument/2006/relationships/hyperlink" Target="https://doccloud.goinfra.go.gov.br/s/rdTnXjrZE2GG4QM" TargetMode="External"/><Relationship Id="rId1050" Type="http://schemas.openxmlformats.org/officeDocument/2006/relationships/hyperlink" Target="https://doccloud.goinfra.go.gov.br/s/q8N9tTRQyyno7N6" TargetMode="External"/><Relationship Id="rId2101" Type="http://schemas.openxmlformats.org/officeDocument/2006/relationships/hyperlink" Target="https://doccloud.goinfra.go.gov.br/s/yLTsbMCNynf99BW" TargetMode="External"/><Relationship Id="rId1867" Type="http://schemas.openxmlformats.org/officeDocument/2006/relationships/hyperlink" Target="https://doccloud.goinfra.go.gov.br/s/NHo4yjaM9aXZQb4" TargetMode="External"/><Relationship Id="rId2918" Type="http://schemas.openxmlformats.org/officeDocument/2006/relationships/hyperlink" Target="https://doccloud.goinfra.go.gov.br/s/A98NK68eRQEWSj9" TargetMode="External"/><Relationship Id="rId1727" Type="http://schemas.openxmlformats.org/officeDocument/2006/relationships/hyperlink" Target="https://doccloud.goinfra.go.gov.br/s/yAxdezPLJd5LWmz" TargetMode="External"/><Relationship Id="rId1934" Type="http://schemas.openxmlformats.org/officeDocument/2006/relationships/hyperlink" Target="https://doccloud.goinfra.go.gov.br/s/eTQH8iT3AaEgpNK" TargetMode="External"/><Relationship Id="rId3082" Type="http://schemas.openxmlformats.org/officeDocument/2006/relationships/hyperlink" Target="https://doccloud.goinfra.go.gov.br/s/driswGAbRtBHbgA" TargetMode="External"/><Relationship Id="rId19" Type="http://schemas.openxmlformats.org/officeDocument/2006/relationships/hyperlink" Target="https://doccloud.goinfra.go.gov.br/s/FbsGmBWwgq5sjb5" TargetMode="External"/><Relationship Id="rId3" Type="http://schemas.openxmlformats.org/officeDocument/2006/relationships/hyperlink" Target="https://doccloud.goinfra.go.gov.br/s/mZRs835b2567qqd" TargetMode="External"/><Relationship Id="rId887" Type="http://schemas.openxmlformats.org/officeDocument/2006/relationships/hyperlink" Target="https://doccloud.goinfra.go.gov.br/s/eXsw8Z2AyGZqyBC" TargetMode="External"/><Relationship Id="rId2568" Type="http://schemas.openxmlformats.org/officeDocument/2006/relationships/hyperlink" Target="https://doccloud.goinfra.go.gov.br/s/DLxwFQc5kN7wCiZ" TargetMode="External"/><Relationship Id="rId2775" Type="http://schemas.openxmlformats.org/officeDocument/2006/relationships/hyperlink" Target="https://doccloud.goinfra.go.gov.br/s/n3niYAJDrxeo84y" TargetMode="External"/><Relationship Id="rId2982" Type="http://schemas.openxmlformats.org/officeDocument/2006/relationships/hyperlink" Target="https://doccloud.goinfra.go.gov.br/s/Lo6BAKGBpdXaHzp" TargetMode="External"/><Relationship Id="rId747" Type="http://schemas.openxmlformats.org/officeDocument/2006/relationships/hyperlink" Target="https://doccloud.goinfra.go.gov.br/s/8kmz8e8ZjkYFXBs" TargetMode="External"/><Relationship Id="rId954" Type="http://schemas.openxmlformats.org/officeDocument/2006/relationships/hyperlink" Target="https://doccloud.goinfra.go.gov.br/s/7QHzDjkWNeQPzwX" TargetMode="External"/><Relationship Id="rId1377" Type="http://schemas.openxmlformats.org/officeDocument/2006/relationships/hyperlink" Target="https://doccloud.goinfra.go.gov.br/s/GK4syYPaqHsHDYs" TargetMode="External"/><Relationship Id="rId1584" Type="http://schemas.openxmlformats.org/officeDocument/2006/relationships/hyperlink" Target="https://doccloud.goinfra.go.gov.br/s/XqbeTYoDmcLeTJ4" TargetMode="External"/><Relationship Id="rId1791" Type="http://schemas.openxmlformats.org/officeDocument/2006/relationships/hyperlink" Target="https://doccloud.goinfra.go.gov.br/s/qJZMmJpRRgKeT8a" TargetMode="External"/><Relationship Id="rId2428" Type="http://schemas.openxmlformats.org/officeDocument/2006/relationships/hyperlink" Target="https://doccloud.goinfra.go.gov.br/s/aqJ5acFt8oG29qR" TargetMode="External"/><Relationship Id="rId2635" Type="http://schemas.openxmlformats.org/officeDocument/2006/relationships/hyperlink" Target="https://doccloud.goinfra.go.gov.br/s/6LEJ6bZCRH3TZDA" TargetMode="External"/><Relationship Id="rId2842" Type="http://schemas.openxmlformats.org/officeDocument/2006/relationships/hyperlink" Target="https://doccloud.goinfra.go.gov.br/s/ftJ6YzyqPH9szdd" TargetMode="External"/><Relationship Id="rId83" Type="http://schemas.openxmlformats.org/officeDocument/2006/relationships/hyperlink" Target="https://doccloud.goinfra.go.gov.br/s/NMkEt47tSSPNJq2" TargetMode="External"/><Relationship Id="rId607" Type="http://schemas.openxmlformats.org/officeDocument/2006/relationships/hyperlink" Target="https://doccloud.goinfra.go.gov.br/s/ic5r8d7Bab6P6zZ" TargetMode="External"/><Relationship Id="rId814" Type="http://schemas.openxmlformats.org/officeDocument/2006/relationships/hyperlink" Target="https://doccloud.goinfra.go.gov.br/s/8AKDsT9YxzpNCb6" TargetMode="External"/><Relationship Id="rId1237" Type="http://schemas.openxmlformats.org/officeDocument/2006/relationships/hyperlink" Target="https://doccloud.goinfra.go.gov.br/s/E3ogCx6gFN5Ewp2" TargetMode="External"/><Relationship Id="rId1444" Type="http://schemas.openxmlformats.org/officeDocument/2006/relationships/hyperlink" Target="https://doccloud.goinfra.go.gov.br/s/QXPZktYDCFQZCwJ" TargetMode="External"/><Relationship Id="rId1651" Type="http://schemas.openxmlformats.org/officeDocument/2006/relationships/hyperlink" Target="https://doccloud.goinfra.go.gov.br/s/yQ4HK4qMcCoezEd" TargetMode="External"/><Relationship Id="rId2702" Type="http://schemas.openxmlformats.org/officeDocument/2006/relationships/hyperlink" Target="https://doccloud.goinfra.go.gov.br/s/gYEi6AQn75qMaFt" TargetMode="External"/><Relationship Id="rId1304" Type="http://schemas.openxmlformats.org/officeDocument/2006/relationships/hyperlink" Target="https://doccloud.goinfra.go.gov.br/s/THbta4Acw5NmDrj" TargetMode="External"/><Relationship Id="rId1511" Type="http://schemas.openxmlformats.org/officeDocument/2006/relationships/hyperlink" Target="https://doccloud.goinfra.go.gov.br/s/9QDfpsE8eHQfZYH" TargetMode="External"/><Relationship Id="rId3269" Type="http://schemas.openxmlformats.org/officeDocument/2006/relationships/hyperlink" Target="https://doccloud.goinfra.go.gov.br/s/Wf65z4HGcXitNg8" TargetMode="External"/><Relationship Id="rId3476" Type="http://schemas.openxmlformats.org/officeDocument/2006/relationships/hyperlink" Target="https://doccloud.goinfra.go.gov.br/s/6RLXyW77XdRfLWR" TargetMode="External"/><Relationship Id="rId10" Type="http://schemas.openxmlformats.org/officeDocument/2006/relationships/hyperlink" Target="https://doccloud.goinfra.go.gov.br/s/ctexbXbTxSTgpZj" TargetMode="External"/><Relationship Id="rId397" Type="http://schemas.openxmlformats.org/officeDocument/2006/relationships/hyperlink" Target="https://doccloud.goinfra.go.gov.br/s/Rk52gPijZpJRTeS" TargetMode="External"/><Relationship Id="rId2078" Type="http://schemas.openxmlformats.org/officeDocument/2006/relationships/hyperlink" Target="https://doccloud.goinfra.go.gov.br/s/omrGCfFiT6GgKdk" TargetMode="External"/><Relationship Id="rId2285" Type="http://schemas.openxmlformats.org/officeDocument/2006/relationships/hyperlink" Target="https://doccloud.goinfra.go.gov.br/s/ooMsj3CCLYQD95r" TargetMode="External"/><Relationship Id="rId2492" Type="http://schemas.openxmlformats.org/officeDocument/2006/relationships/hyperlink" Target="https://doccloud.goinfra.go.gov.br/s/DHMBEQc33r4iMSz" TargetMode="External"/><Relationship Id="rId3129" Type="http://schemas.openxmlformats.org/officeDocument/2006/relationships/hyperlink" Target="https://doccloud.goinfra.go.gov.br/s/LPXePPeeb2qFH6w" TargetMode="External"/><Relationship Id="rId3336" Type="http://schemas.openxmlformats.org/officeDocument/2006/relationships/hyperlink" Target="https://doccloud.goinfra.go.gov.br/f/176332" TargetMode="External"/><Relationship Id="rId257" Type="http://schemas.openxmlformats.org/officeDocument/2006/relationships/hyperlink" Target="https://doccloud.goinfra.go.gov.br/s/skniqsni4AnnEeJ" TargetMode="External"/><Relationship Id="rId464" Type="http://schemas.openxmlformats.org/officeDocument/2006/relationships/hyperlink" Target="https://doccloud.goinfra.go.gov.br/s/FTpQNqipCYNmiPn" TargetMode="External"/><Relationship Id="rId1094" Type="http://schemas.openxmlformats.org/officeDocument/2006/relationships/hyperlink" Target="https://doccloud.goinfra.go.gov.br/s/ap235jCqH9iM4R7" TargetMode="External"/><Relationship Id="rId2145" Type="http://schemas.openxmlformats.org/officeDocument/2006/relationships/hyperlink" Target="https://doccloud.goinfra.go.gov.br/s/LyC8y2gjoFsSHp2" TargetMode="External"/><Relationship Id="rId3543" Type="http://schemas.openxmlformats.org/officeDocument/2006/relationships/hyperlink" Target="https://doccloud.goinfra.go.gov.br/s/8ePfXpzkdfQbBtz" TargetMode="External"/><Relationship Id="rId117" Type="http://schemas.openxmlformats.org/officeDocument/2006/relationships/hyperlink" Target="https://doccloud.goinfra.go.gov.br/s/B53JNQFgT9AD48H" TargetMode="External"/><Relationship Id="rId671" Type="http://schemas.openxmlformats.org/officeDocument/2006/relationships/hyperlink" Target="https://doccloud.goinfra.go.gov.br/s/dYTEfMwmym2ffyQ" TargetMode="External"/><Relationship Id="rId2352" Type="http://schemas.openxmlformats.org/officeDocument/2006/relationships/hyperlink" Target="https://doccloud.goinfra.go.gov.br/s/kF2FiizTsLCPDei" TargetMode="External"/><Relationship Id="rId3403" Type="http://schemas.openxmlformats.org/officeDocument/2006/relationships/hyperlink" Target="https://doccloud.goinfra.go.gov.br/s/8fXZXYFegN2jG2D" TargetMode="External"/><Relationship Id="rId3610" Type="http://schemas.openxmlformats.org/officeDocument/2006/relationships/table" Target="../tables/table1.xml"/><Relationship Id="rId324" Type="http://schemas.openxmlformats.org/officeDocument/2006/relationships/hyperlink" Target="https://doccloud.goinfra.go.gov.br/s/q7JyJKfJBE9GRNn" TargetMode="External"/><Relationship Id="rId531" Type="http://schemas.openxmlformats.org/officeDocument/2006/relationships/hyperlink" Target="https://doccloud.goinfra.go.gov.br/s/J5F86ZGfAEix3BZ" TargetMode="External"/><Relationship Id="rId1161" Type="http://schemas.openxmlformats.org/officeDocument/2006/relationships/hyperlink" Target="https://doccloud.goinfra.go.gov.br/s/dmMDqP4cYjPYsSb" TargetMode="External"/><Relationship Id="rId2005" Type="http://schemas.openxmlformats.org/officeDocument/2006/relationships/hyperlink" Target="https://doccloud.goinfra.go.gov.br/s/Ed87Y8JGeT9cD6t" TargetMode="External"/><Relationship Id="rId2212" Type="http://schemas.openxmlformats.org/officeDocument/2006/relationships/hyperlink" Target="https://doccloud.goinfra.go.gov.br/s/b8C6HtEyQjDLymi" TargetMode="External"/><Relationship Id="rId1021" Type="http://schemas.openxmlformats.org/officeDocument/2006/relationships/hyperlink" Target="https://doccloud.goinfra.go.gov.br/s/wd27gLaT3ZXEQyY" TargetMode="External"/><Relationship Id="rId1978" Type="http://schemas.openxmlformats.org/officeDocument/2006/relationships/hyperlink" Target="https://doccloud.goinfra.go.gov.br/s/FsirbEEp8AApi2D" TargetMode="External"/><Relationship Id="rId3193" Type="http://schemas.openxmlformats.org/officeDocument/2006/relationships/hyperlink" Target="https://doccloud.goinfra.go.gov.br/s/y6ai5DDSZbTepZP" TargetMode="External"/><Relationship Id="rId1838" Type="http://schemas.openxmlformats.org/officeDocument/2006/relationships/hyperlink" Target="https://doccloud.goinfra.go.gov.br/s/t2t7kEsR8JZLD36" TargetMode="External"/><Relationship Id="rId3053" Type="http://schemas.openxmlformats.org/officeDocument/2006/relationships/hyperlink" Target="https://doccloud.goinfra.go.gov.br/s/wzfTi9c8bM9oQgr" TargetMode="External"/><Relationship Id="rId3260" Type="http://schemas.openxmlformats.org/officeDocument/2006/relationships/hyperlink" Target="https://doccloud.goinfra.go.gov.br/s/Hb6faPGm29MMocq" TargetMode="External"/><Relationship Id="rId181" Type="http://schemas.openxmlformats.org/officeDocument/2006/relationships/hyperlink" Target="https://doccloud.goinfra.go.gov.br/s/Kpg5aWzntzYP8BN" TargetMode="External"/><Relationship Id="rId1905" Type="http://schemas.openxmlformats.org/officeDocument/2006/relationships/hyperlink" Target="https://doccloud.goinfra.go.gov.br/s/xA9ibc7FrTsZTDt" TargetMode="External"/><Relationship Id="rId3120" Type="http://schemas.openxmlformats.org/officeDocument/2006/relationships/hyperlink" Target="https://doccloud.goinfra.go.gov.br/s/oSPtrskQ2NKNSJF" TargetMode="External"/><Relationship Id="rId998" Type="http://schemas.openxmlformats.org/officeDocument/2006/relationships/hyperlink" Target="https://doccloud.goinfra.go.gov.br/s/kKfSHLiBoknAy3C" TargetMode="External"/><Relationship Id="rId2679" Type="http://schemas.openxmlformats.org/officeDocument/2006/relationships/hyperlink" Target="https://doccloud.goinfra.go.gov.br/s/DFooYGcRDxXL6TW" TargetMode="External"/><Relationship Id="rId2886" Type="http://schemas.openxmlformats.org/officeDocument/2006/relationships/hyperlink" Target="https://doccloud.goinfra.go.gov.br/s/nFpakk3TJXSbYGP" TargetMode="External"/><Relationship Id="rId858" Type="http://schemas.openxmlformats.org/officeDocument/2006/relationships/hyperlink" Target="https://doccloud.goinfra.go.gov.br/s/xLqa5FWyM8bmkCp" TargetMode="External"/><Relationship Id="rId1488" Type="http://schemas.openxmlformats.org/officeDocument/2006/relationships/hyperlink" Target="https://doccloud.goinfra.go.gov.br/s/qDcfKFXAKfyTqjo" TargetMode="External"/><Relationship Id="rId1695" Type="http://schemas.openxmlformats.org/officeDocument/2006/relationships/hyperlink" Target="https://doccloud.goinfra.go.gov.br/s/i3emHbYaoKmRRAx" TargetMode="External"/><Relationship Id="rId2539" Type="http://schemas.openxmlformats.org/officeDocument/2006/relationships/hyperlink" Target="https://doccloud.goinfra.go.gov.br/s/PbjPDSi4dbbS4RS" TargetMode="External"/><Relationship Id="rId2746" Type="http://schemas.openxmlformats.org/officeDocument/2006/relationships/hyperlink" Target="https://doccloud.goinfra.go.gov.br/s/cZ93m4R2ZjzMNHS" TargetMode="External"/><Relationship Id="rId2953" Type="http://schemas.openxmlformats.org/officeDocument/2006/relationships/hyperlink" Target="https://doccloud.goinfra.go.gov.br/s/TPBFxrPSRiJy6de" TargetMode="External"/><Relationship Id="rId718" Type="http://schemas.openxmlformats.org/officeDocument/2006/relationships/hyperlink" Target="https://doccloud.goinfra.go.gov.br/s/5NpTNDQQcbRy222" TargetMode="External"/><Relationship Id="rId925" Type="http://schemas.openxmlformats.org/officeDocument/2006/relationships/hyperlink" Target="https://doccloud.goinfra.go.gov.br/s/88x8n6PW97jMG3S" TargetMode="External"/><Relationship Id="rId1348" Type="http://schemas.openxmlformats.org/officeDocument/2006/relationships/hyperlink" Target="https://doccloud.goinfra.go.gov.br/s/FJPwrEqpAwdj8zT" TargetMode="External"/><Relationship Id="rId1555" Type="http://schemas.openxmlformats.org/officeDocument/2006/relationships/hyperlink" Target="https://doccloud.goinfra.go.gov.br/s/T8Pt6XEcRSCc7Da" TargetMode="External"/><Relationship Id="rId1762" Type="http://schemas.openxmlformats.org/officeDocument/2006/relationships/hyperlink" Target="https://doccloud.goinfra.go.gov.br/s/rnWECZ9L2TAcgRB" TargetMode="External"/><Relationship Id="rId2606" Type="http://schemas.openxmlformats.org/officeDocument/2006/relationships/hyperlink" Target="https://doccloud.goinfra.go.gov.br/s/d27dLYtXWSCFD9K" TargetMode="External"/><Relationship Id="rId1208" Type="http://schemas.openxmlformats.org/officeDocument/2006/relationships/hyperlink" Target="https://doccloud.goinfra.go.gov.br/s/5SdYwr4LsDF5iQ6" TargetMode="External"/><Relationship Id="rId1415" Type="http://schemas.openxmlformats.org/officeDocument/2006/relationships/hyperlink" Target="https://doccloud.goinfra.go.gov.br/s/ERPTspGQZy3HibS" TargetMode="External"/><Relationship Id="rId2813" Type="http://schemas.openxmlformats.org/officeDocument/2006/relationships/hyperlink" Target="https://doccloud.goinfra.go.gov.br/s/qTTEsrcgTRmpnpT" TargetMode="External"/><Relationship Id="rId54" Type="http://schemas.openxmlformats.org/officeDocument/2006/relationships/hyperlink" Target="https://doccloud.goinfra.go.gov.br/s/fe8wBWMoWtQBSMn" TargetMode="External"/><Relationship Id="rId1622" Type="http://schemas.openxmlformats.org/officeDocument/2006/relationships/hyperlink" Target="https://doccloud.goinfra.go.gov.br/s/xonm84jzxHjLYxP" TargetMode="External"/><Relationship Id="rId2189" Type="http://schemas.openxmlformats.org/officeDocument/2006/relationships/hyperlink" Target="https://doccloud.goinfra.go.gov.br/s/4iBRm7XZPcdZnM2" TargetMode="External"/><Relationship Id="rId3587" Type="http://schemas.openxmlformats.org/officeDocument/2006/relationships/hyperlink" Target="https://doccloud.goinfra.go.gov.br/s/m2tREesR52zfTC2" TargetMode="External"/><Relationship Id="rId2396" Type="http://schemas.openxmlformats.org/officeDocument/2006/relationships/hyperlink" Target="https://doccloud.goinfra.go.gov.br/s/dPgiHP6z5iZm2J4" TargetMode="External"/><Relationship Id="rId3447" Type="http://schemas.openxmlformats.org/officeDocument/2006/relationships/hyperlink" Target="https://doccloud.goinfra.go.gov.br/s/CwZt8gaTNmFaRQ9" TargetMode="External"/><Relationship Id="rId368" Type="http://schemas.openxmlformats.org/officeDocument/2006/relationships/hyperlink" Target="https://doccloud.goinfra.go.gov.br/s/qnyr8PtkqF9aWn7" TargetMode="External"/><Relationship Id="rId575" Type="http://schemas.openxmlformats.org/officeDocument/2006/relationships/hyperlink" Target="https://doccloud.goinfra.go.gov.br/s/JxNwDtxPAK4GXip" TargetMode="External"/><Relationship Id="rId782" Type="http://schemas.openxmlformats.org/officeDocument/2006/relationships/hyperlink" Target="https://doccloud.goinfra.go.gov.br/s/fX83CyLEBY2YTTR" TargetMode="External"/><Relationship Id="rId2049" Type="http://schemas.openxmlformats.org/officeDocument/2006/relationships/hyperlink" Target="https://doccloud.goinfra.go.gov.br/s/yxYLFkNSgNeAn3z" TargetMode="External"/><Relationship Id="rId2256" Type="http://schemas.openxmlformats.org/officeDocument/2006/relationships/hyperlink" Target="https://doccloud.goinfra.go.gov.br/s/Ej5WDmqKteisyHT" TargetMode="External"/><Relationship Id="rId2463" Type="http://schemas.openxmlformats.org/officeDocument/2006/relationships/hyperlink" Target="https://doccloud.goinfra.go.gov.br/s/pimeW4HQGwmDD2s" TargetMode="External"/><Relationship Id="rId2670" Type="http://schemas.openxmlformats.org/officeDocument/2006/relationships/hyperlink" Target="https://doccloud.goinfra.go.gov.br/s/bPfEMTjT6KkoQMz" TargetMode="External"/><Relationship Id="rId3307" Type="http://schemas.openxmlformats.org/officeDocument/2006/relationships/hyperlink" Target="https://doccloud.goinfra.go.gov.br/f/175406" TargetMode="External"/><Relationship Id="rId3514" Type="http://schemas.openxmlformats.org/officeDocument/2006/relationships/hyperlink" Target="https://doccloud.goinfra.go.gov.br/s/cKp8pac32S9ee2H" TargetMode="External"/><Relationship Id="rId228" Type="http://schemas.openxmlformats.org/officeDocument/2006/relationships/hyperlink" Target="https://doccloud.goinfra.go.gov.br/s/J97NpeJRSW4neyP" TargetMode="External"/><Relationship Id="rId435" Type="http://schemas.openxmlformats.org/officeDocument/2006/relationships/hyperlink" Target="https://doccloud.goinfra.go.gov.br/s/bSfHk6xeFNsgFmd" TargetMode="External"/><Relationship Id="rId642" Type="http://schemas.openxmlformats.org/officeDocument/2006/relationships/hyperlink" Target="https://doccloud.goinfra.go.gov.br/s/St3EAW6ktZRbiG3" TargetMode="External"/><Relationship Id="rId1065" Type="http://schemas.openxmlformats.org/officeDocument/2006/relationships/hyperlink" Target="https://doccloud.goinfra.go.gov.br/s/ZA9Yf55mGx2oCby" TargetMode="External"/><Relationship Id="rId1272" Type="http://schemas.openxmlformats.org/officeDocument/2006/relationships/hyperlink" Target="https://doccloud.goinfra.go.gov.br/s/bsw4JLbw9kscT9y" TargetMode="External"/><Relationship Id="rId2116" Type="http://schemas.openxmlformats.org/officeDocument/2006/relationships/hyperlink" Target="https://doccloud.goinfra.go.gov.br/s/QmTDrArBgeZfrpi" TargetMode="External"/><Relationship Id="rId2323" Type="http://schemas.openxmlformats.org/officeDocument/2006/relationships/hyperlink" Target="https://doccloud.goinfra.go.gov.br/s/HHNELAPzyxiTFQg" TargetMode="External"/><Relationship Id="rId2530" Type="http://schemas.openxmlformats.org/officeDocument/2006/relationships/hyperlink" Target="https://doccloud.goinfra.go.gov.br/s/pyfpS5jFeycJzsd" TargetMode="External"/><Relationship Id="rId502" Type="http://schemas.openxmlformats.org/officeDocument/2006/relationships/hyperlink" Target="https://doccloud.goinfra.go.gov.br/s/EkNyfiKF4FCijC6" TargetMode="External"/><Relationship Id="rId1132" Type="http://schemas.openxmlformats.org/officeDocument/2006/relationships/hyperlink" Target="https://doccloud.goinfra.go.gov.br/s/eW3EYYxDFkwdSy4" TargetMode="External"/><Relationship Id="rId3097" Type="http://schemas.openxmlformats.org/officeDocument/2006/relationships/hyperlink" Target="https://doccloud.goinfra.go.gov.br/s/yTxPbKtrrGFrztf" TargetMode="External"/><Relationship Id="rId1949" Type="http://schemas.openxmlformats.org/officeDocument/2006/relationships/hyperlink" Target="https://doccloud.goinfra.go.gov.br/s/aZCdPgkN29yPcMR" TargetMode="External"/><Relationship Id="rId3164" Type="http://schemas.openxmlformats.org/officeDocument/2006/relationships/hyperlink" Target="https://doccloud.goinfra.go.gov.br/s/PPLqE3GaFwmC5En" TargetMode="External"/><Relationship Id="rId292" Type="http://schemas.openxmlformats.org/officeDocument/2006/relationships/hyperlink" Target="https://doccloud.goinfra.go.gov.br/s/kWNR387YgLnYiqi" TargetMode="External"/><Relationship Id="rId1809" Type="http://schemas.openxmlformats.org/officeDocument/2006/relationships/hyperlink" Target="https://doccloud.goinfra.go.gov.br/s/2oWRwdEkL3oJnF5" TargetMode="External"/><Relationship Id="rId3371" Type="http://schemas.openxmlformats.org/officeDocument/2006/relationships/hyperlink" Target="https://doccloud.goinfra.go.gov.br/f/176349" TargetMode="External"/><Relationship Id="rId2180" Type="http://schemas.openxmlformats.org/officeDocument/2006/relationships/hyperlink" Target="https://doccloud.goinfra.go.gov.br/s/sbHxbjcyzD6bNgP" TargetMode="External"/><Relationship Id="rId3024" Type="http://schemas.openxmlformats.org/officeDocument/2006/relationships/hyperlink" Target="https://doccloud.goinfra.go.gov.br/s/9dPSg77zeTF5ibY" TargetMode="External"/><Relationship Id="rId3231" Type="http://schemas.openxmlformats.org/officeDocument/2006/relationships/hyperlink" Target="https://doccloud.goinfra.go.gov.br/s/8JjixjyQDjof6xW" TargetMode="External"/><Relationship Id="rId152" Type="http://schemas.openxmlformats.org/officeDocument/2006/relationships/hyperlink" Target="https://doccloud.goinfra.go.gov.br/s/WzLmgWA3o23sxe3" TargetMode="External"/><Relationship Id="rId2040" Type="http://schemas.openxmlformats.org/officeDocument/2006/relationships/hyperlink" Target="https://doccloud.goinfra.go.gov.br/s/qa6WC8xjBadjLjM" TargetMode="External"/><Relationship Id="rId2997" Type="http://schemas.openxmlformats.org/officeDocument/2006/relationships/hyperlink" Target="https://doccloud.goinfra.go.gov.br/s/apmx55zCATFMYCG" TargetMode="External"/><Relationship Id="rId969" Type="http://schemas.openxmlformats.org/officeDocument/2006/relationships/hyperlink" Target="https://doccloud.goinfra.go.gov.br/s/CqWq2T9crDpsP2P" TargetMode="External"/><Relationship Id="rId1599" Type="http://schemas.openxmlformats.org/officeDocument/2006/relationships/hyperlink" Target="https://doccloud.goinfra.go.gov.br/s/YQZzm7oAAksY6od" TargetMode="External"/><Relationship Id="rId1459" Type="http://schemas.openxmlformats.org/officeDocument/2006/relationships/hyperlink" Target="https://doccloud.goinfra.go.gov.br/s/Y5ZgCjZKwpnzQFc" TargetMode="External"/><Relationship Id="rId2857" Type="http://schemas.openxmlformats.org/officeDocument/2006/relationships/hyperlink" Target="https://doccloud.goinfra.go.gov.br/s/HqXDXk9LLG5twjM" TargetMode="External"/><Relationship Id="rId98" Type="http://schemas.openxmlformats.org/officeDocument/2006/relationships/hyperlink" Target="https://doccloud.goinfra.go.gov.br/s/wZCeikqrpDgmaK8" TargetMode="External"/><Relationship Id="rId829" Type="http://schemas.openxmlformats.org/officeDocument/2006/relationships/hyperlink" Target="https://doccloud.goinfra.go.gov.br/s/8cqNKpZDfKt8xSP" TargetMode="External"/><Relationship Id="rId1666" Type="http://schemas.openxmlformats.org/officeDocument/2006/relationships/hyperlink" Target="https://doccloud.goinfra.go.gov.br/s/rBEXzYfBAWWNepM" TargetMode="External"/><Relationship Id="rId1873" Type="http://schemas.openxmlformats.org/officeDocument/2006/relationships/hyperlink" Target="https://doccloud.goinfra.go.gov.br/s/FPEfGdEom4jJPAr" TargetMode="External"/><Relationship Id="rId2717" Type="http://schemas.openxmlformats.org/officeDocument/2006/relationships/hyperlink" Target="https://doccloud.goinfra.go.gov.br/s/pDq368pDsww8gxB" TargetMode="External"/><Relationship Id="rId2924" Type="http://schemas.openxmlformats.org/officeDocument/2006/relationships/hyperlink" Target="https://doccloud.goinfra.go.gov.br/s/gD2aKMaTk4RdNGA" TargetMode="External"/><Relationship Id="rId1319" Type="http://schemas.openxmlformats.org/officeDocument/2006/relationships/hyperlink" Target="https://doccloud.goinfra.go.gov.br/s/YsRSb2wLJaDQTX9" TargetMode="External"/><Relationship Id="rId1526" Type="http://schemas.openxmlformats.org/officeDocument/2006/relationships/hyperlink" Target="https://doccloud.goinfra.go.gov.br/s/ypWQy5LMPy6NXsp" TargetMode="External"/><Relationship Id="rId1733" Type="http://schemas.openxmlformats.org/officeDocument/2006/relationships/hyperlink" Target="https://doccloud.goinfra.go.gov.br/s/GbMRkYRm6MQ77ir" TargetMode="External"/><Relationship Id="rId1940" Type="http://schemas.openxmlformats.org/officeDocument/2006/relationships/hyperlink" Target="https://doccloud.goinfra.go.gov.br/s/EtiErGAE3Wqd2S9" TargetMode="External"/><Relationship Id="rId25" Type="http://schemas.openxmlformats.org/officeDocument/2006/relationships/hyperlink" Target="https://doccloud.goinfra.go.gov.br/s/sBxFSFk8XZnpJ9q" TargetMode="External"/><Relationship Id="rId1800" Type="http://schemas.openxmlformats.org/officeDocument/2006/relationships/hyperlink" Target="https://doccloud.goinfra.go.gov.br/s/maX5XgjK2jCqisw" TargetMode="External"/><Relationship Id="rId3558" Type="http://schemas.openxmlformats.org/officeDocument/2006/relationships/hyperlink" Target="https://doccloud.goinfra.go.gov.br/s/oFzitXAysrmpWNt" TargetMode="External"/><Relationship Id="rId479" Type="http://schemas.openxmlformats.org/officeDocument/2006/relationships/hyperlink" Target="https://doccloud.goinfra.go.gov.br/s/dX9y2kN5JjjZwsp" TargetMode="External"/><Relationship Id="rId686" Type="http://schemas.openxmlformats.org/officeDocument/2006/relationships/hyperlink" Target="https://doccloud.goinfra.go.gov.br/s/dPBNPseL2teqp4s" TargetMode="External"/><Relationship Id="rId893" Type="http://schemas.openxmlformats.org/officeDocument/2006/relationships/hyperlink" Target="https://doccloud.goinfra.go.gov.br/s/QRJErtwkrBozKW8" TargetMode="External"/><Relationship Id="rId2367" Type="http://schemas.openxmlformats.org/officeDocument/2006/relationships/hyperlink" Target="https://doccloud.goinfra.go.gov.br/s/KaQHnoKJSfEEXbC" TargetMode="External"/><Relationship Id="rId2574" Type="http://schemas.openxmlformats.org/officeDocument/2006/relationships/hyperlink" Target="https://doccloud.goinfra.go.gov.br/s/qP9RPsbimdYqoXF" TargetMode="External"/><Relationship Id="rId2781" Type="http://schemas.openxmlformats.org/officeDocument/2006/relationships/hyperlink" Target="https://doccloud.goinfra.go.gov.br/s/oS9Etd8tMbpKYX8" TargetMode="External"/><Relationship Id="rId3418" Type="http://schemas.openxmlformats.org/officeDocument/2006/relationships/hyperlink" Target="https://doccloud.goinfra.go.gov.br/s/W38d6DWTDwR5w7z" TargetMode="External"/><Relationship Id="rId339" Type="http://schemas.openxmlformats.org/officeDocument/2006/relationships/hyperlink" Target="https://doccloud.goinfra.go.gov.br/s/zctW33BkERjFHan" TargetMode="External"/><Relationship Id="rId546" Type="http://schemas.openxmlformats.org/officeDocument/2006/relationships/hyperlink" Target="https://doccloud.goinfra.go.gov.br/s/GsJBQS2zPs6kr4w" TargetMode="External"/><Relationship Id="rId753" Type="http://schemas.openxmlformats.org/officeDocument/2006/relationships/hyperlink" Target="https://doccloud.goinfra.go.gov.br/s/HNHxy3q3FKsGGbg" TargetMode="External"/><Relationship Id="rId1176" Type="http://schemas.openxmlformats.org/officeDocument/2006/relationships/hyperlink" Target="https://doccloud.goinfra.go.gov.br/s/qELr6Xff2XeM8eY" TargetMode="External"/><Relationship Id="rId1383" Type="http://schemas.openxmlformats.org/officeDocument/2006/relationships/hyperlink" Target="https://doccloud.goinfra.go.gov.br/s/q3jSpJBoxcqZLyb" TargetMode="External"/><Relationship Id="rId2227" Type="http://schemas.openxmlformats.org/officeDocument/2006/relationships/hyperlink" Target="https://doccloud.goinfra.go.gov.br/s/9xkAj5RCHesTqpg" TargetMode="External"/><Relationship Id="rId2434" Type="http://schemas.openxmlformats.org/officeDocument/2006/relationships/hyperlink" Target="https://doccloud.goinfra.go.gov.br/s/3fn9ypSHjPiJQnM" TargetMode="External"/><Relationship Id="rId406" Type="http://schemas.openxmlformats.org/officeDocument/2006/relationships/hyperlink" Target="https://doccloud.goinfra.go.gov.br/s/aCG4xkAmkdHjGzT" TargetMode="External"/><Relationship Id="rId960" Type="http://schemas.openxmlformats.org/officeDocument/2006/relationships/hyperlink" Target="https://doccloud.goinfra.go.gov.br/s/aLPMY5NxYqi26zE" TargetMode="External"/><Relationship Id="rId1036" Type="http://schemas.openxmlformats.org/officeDocument/2006/relationships/hyperlink" Target="https://doccloud.goinfra.go.gov.br/s/aNceDJXf2gCXoNZ" TargetMode="External"/><Relationship Id="rId1243" Type="http://schemas.openxmlformats.org/officeDocument/2006/relationships/hyperlink" Target="https://doccloud.goinfra.go.gov.br/s/iqK8jT4W4TbekWy" TargetMode="External"/><Relationship Id="rId1590" Type="http://schemas.openxmlformats.org/officeDocument/2006/relationships/hyperlink" Target="https://doccloud.goinfra.go.gov.br/s/TcTNk6trayBK9cs" TargetMode="External"/><Relationship Id="rId2641" Type="http://schemas.openxmlformats.org/officeDocument/2006/relationships/hyperlink" Target="https://doccloud.goinfra.go.gov.br/s/BdZyPrzxmC99SDR" TargetMode="External"/><Relationship Id="rId613" Type="http://schemas.openxmlformats.org/officeDocument/2006/relationships/hyperlink" Target="https://doccloud.goinfra.go.gov.br/s/jnXJS2bXQYPBj3j" TargetMode="External"/><Relationship Id="rId820" Type="http://schemas.openxmlformats.org/officeDocument/2006/relationships/hyperlink" Target="https://doccloud.goinfra.go.gov.br/s/ssEtPb5sx52xZb4" TargetMode="External"/><Relationship Id="rId1450" Type="http://schemas.openxmlformats.org/officeDocument/2006/relationships/hyperlink" Target="https://doccloud.goinfra.go.gov.br/s/ajsz8WgQCP5KeSk" TargetMode="External"/><Relationship Id="rId2501" Type="http://schemas.openxmlformats.org/officeDocument/2006/relationships/hyperlink" Target="https://doccloud.goinfra.go.gov.br/s/qKoK8nQoXm9m8Lf" TargetMode="External"/><Relationship Id="rId1103" Type="http://schemas.openxmlformats.org/officeDocument/2006/relationships/hyperlink" Target="https://doccloud.goinfra.go.gov.br/s/AyATLkfi3n8HzLa" TargetMode="External"/><Relationship Id="rId1310" Type="http://schemas.openxmlformats.org/officeDocument/2006/relationships/hyperlink" Target="https://doccloud.goinfra.go.gov.br/s/7ELKsMkBrATq8Zi" TargetMode="External"/><Relationship Id="rId3068" Type="http://schemas.openxmlformats.org/officeDocument/2006/relationships/hyperlink" Target="https://doccloud.goinfra.go.gov.br/s/gq63oz42bmRqbwp" TargetMode="External"/><Relationship Id="rId3275" Type="http://schemas.openxmlformats.org/officeDocument/2006/relationships/hyperlink" Target="https://doccloud.goinfra.go.gov.br/s/Jamid7eTrt5ayw8" TargetMode="External"/><Relationship Id="rId3482" Type="http://schemas.openxmlformats.org/officeDocument/2006/relationships/hyperlink" Target="https://doccloud.goinfra.go.gov.br/s/6HET2494snngAqe" TargetMode="External"/><Relationship Id="rId196" Type="http://schemas.openxmlformats.org/officeDocument/2006/relationships/hyperlink" Target="https://doccloud.goinfra.go.gov.br/s/L2HfQogB3GaJtEG" TargetMode="External"/><Relationship Id="rId2084" Type="http://schemas.openxmlformats.org/officeDocument/2006/relationships/hyperlink" Target="https://doccloud.goinfra.go.gov.br/s/WGQff37LQin9SZJ" TargetMode="External"/><Relationship Id="rId2291" Type="http://schemas.openxmlformats.org/officeDocument/2006/relationships/hyperlink" Target="https://doccloud.goinfra.go.gov.br/s/Ym6cQ6djp5K9S6r" TargetMode="External"/><Relationship Id="rId3135" Type="http://schemas.openxmlformats.org/officeDocument/2006/relationships/hyperlink" Target="https://doccloud.goinfra.go.gov.br/s/9r8zkeffTMHAnaK" TargetMode="External"/><Relationship Id="rId3342" Type="http://schemas.openxmlformats.org/officeDocument/2006/relationships/hyperlink" Target="https://doccloud.goinfra.go.gov.br/f/176345" TargetMode="External"/><Relationship Id="rId263" Type="http://schemas.openxmlformats.org/officeDocument/2006/relationships/hyperlink" Target="https://doccloud.goinfra.go.gov.br/s/Ww5PFfqy4Bs5b3S" TargetMode="External"/><Relationship Id="rId470" Type="http://schemas.openxmlformats.org/officeDocument/2006/relationships/hyperlink" Target="https://doccloud.goinfra.go.gov.br/s/G9tZPDeWD2jXgcz" TargetMode="External"/><Relationship Id="rId2151" Type="http://schemas.openxmlformats.org/officeDocument/2006/relationships/hyperlink" Target="https://doccloud.goinfra.go.gov.br/s/ydbx6Ce3YLwW26R" TargetMode="External"/><Relationship Id="rId3202" Type="http://schemas.openxmlformats.org/officeDocument/2006/relationships/hyperlink" Target="https://doccloud.goinfra.go.gov.br/s/DdwKq9YW72sRpZb" TargetMode="External"/><Relationship Id="rId123" Type="http://schemas.openxmlformats.org/officeDocument/2006/relationships/hyperlink" Target="https://doccloud.goinfra.go.gov.br/s/7zKFBQJfmtPB4xe" TargetMode="External"/><Relationship Id="rId330" Type="http://schemas.openxmlformats.org/officeDocument/2006/relationships/hyperlink" Target="https://doccloud.goinfra.go.gov.br/s/sf6z7D7T2gcsC8E" TargetMode="External"/><Relationship Id="rId2011" Type="http://schemas.openxmlformats.org/officeDocument/2006/relationships/hyperlink" Target="https://doccloud.goinfra.go.gov.br/s/JGScrSAkkPk9wFj" TargetMode="External"/><Relationship Id="rId2968" Type="http://schemas.openxmlformats.org/officeDocument/2006/relationships/hyperlink" Target="https://doccloud.goinfra.go.gov.br/s/EW69dCx8dxkxBZM" TargetMode="External"/><Relationship Id="rId1777" Type="http://schemas.openxmlformats.org/officeDocument/2006/relationships/hyperlink" Target="https://doccloud.goinfra.go.gov.br/s/D8p3zDHgMHoxf6S" TargetMode="External"/><Relationship Id="rId1984" Type="http://schemas.openxmlformats.org/officeDocument/2006/relationships/hyperlink" Target="https://doccloud.goinfra.go.gov.br/s/nEqqNbCfJZTmtZj" TargetMode="External"/><Relationship Id="rId2828" Type="http://schemas.openxmlformats.org/officeDocument/2006/relationships/hyperlink" Target="https://doccloud.goinfra.go.gov.br/s/nYfLioPcw3JoYM8" TargetMode="External"/><Relationship Id="rId69" Type="http://schemas.openxmlformats.org/officeDocument/2006/relationships/hyperlink" Target="https://doccloud.goinfra.go.gov.br/s/9KCK5DoKiGatFsk" TargetMode="External"/><Relationship Id="rId1637" Type="http://schemas.openxmlformats.org/officeDocument/2006/relationships/hyperlink" Target="https://doccloud.goinfra.go.gov.br/s/HfNq6oaYzX9AoXg" TargetMode="External"/><Relationship Id="rId1844" Type="http://schemas.openxmlformats.org/officeDocument/2006/relationships/hyperlink" Target="https://doccloud.goinfra.go.gov.br/s/kX3rrN5kN5knrga" TargetMode="External"/><Relationship Id="rId1704" Type="http://schemas.openxmlformats.org/officeDocument/2006/relationships/hyperlink" Target="https://doccloud.goinfra.go.gov.br/s/P4qF2S2NPNRP3aW" TargetMode="External"/><Relationship Id="rId1911" Type="http://schemas.openxmlformats.org/officeDocument/2006/relationships/hyperlink" Target="https://doccloud.goinfra.go.gov.br/s/GAjKMZ2QgRsJ36w" TargetMode="External"/><Relationship Id="rId797" Type="http://schemas.openxmlformats.org/officeDocument/2006/relationships/hyperlink" Target="https://doccloud.goinfra.go.gov.br/s/xgGjaF4zxK27WwZ" TargetMode="External"/><Relationship Id="rId2478" Type="http://schemas.openxmlformats.org/officeDocument/2006/relationships/hyperlink" Target="https://doccloud.goinfra.go.gov.br/s/5WSHYH3DwGS3xqs" TargetMode="External"/><Relationship Id="rId1287" Type="http://schemas.openxmlformats.org/officeDocument/2006/relationships/hyperlink" Target="https://doccloud.goinfra.go.gov.br/s/ALg2XMPc3kesGaA" TargetMode="External"/><Relationship Id="rId2685" Type="http://schemas.openxmlformats.org/officeDocument/2006/relationships/hyperlink" Target="https://doccloud.goinfra.go.gov.br/s/TzSTk8XCFxJL8mB" TargetMode="External"/><Relationship Id="rId2892" Type="http://schemas.openxmlformats.org/officeDocument/2006/relationships/hyperlink" Target="https://doccloud.goinfra.go.gov.br/s/qWmLDerKfyKLW3w" TargetMode="External"/><Relationship Id="rId3529" Type="http://schemas.openxmlformats.org/officeDocument/2006/relationships/hyperlink" Target="https://doccloud.goinfra.go.gov.br/s/priE5PqQSxiyikc" TargetMode="External"/><Relationship Id="rId657" Type="http://schemas.openxmlformats.org/officeDocument/2006/relationships/hyperlink" Target="https://doccloud.goinfra.go.gov.br/s/t8bJBwHDEMoQpDA" TargetMode="External"/><Relationship Id="rId864" Type="http://schemas.openxmlformats.org/officeDocument/2006/relationships/hyperlink" Target="https://doccloud.goinfra.go.gov.br/s/DGYWPnToPGmsPXg" TargetMode="External"/><Relationship Id="rId1494" Type="http://schemas.openxmlformats.org/officeDocument/2006/relationships/hyperlink" Target="https://doccloud.goinfra.go.gov.br/s/Er6tFMSznDykW45" TargetMode="External"/><Relationship Id="rId2338" Type="http://schemas.openxmlformats.org/officeDocument/2006/relationships/hyperlink" Target="https://doccloud.goinfra.go.gov.br/s/eQtPptTK4wEPmmf" TargetMode="External"/><Relationship Id="rId2545" Type="http://schemas.openxmlformats.org/officeDocument/2006/relationships/hyperlink" Target="https://doccloud.goinfra.go.gov.br/s/HNKswLm7zGsMBtN" TargetMode="External"/><Relationship Id="rId2752" Type="http://schemas.openxmlformats.org/officeDocument/2006/relationships/hyperlink" Target="https://doccloud.goinfra.go.gov.br/s/cLqbsqzCedADmfT" TargetMode="External"/><Relationship Id="rId517" Type="http://schemas.openxmlformats.org/officeDocument/2006/relationships/hyperlink" Target="https://doccloud.goinfra.go.gov.br/s/egFLKyomgSPG3Pq" TargetMode="External"/><Relationship Id="rId724" Type="http://schemas.openxmlformats.org/officeDocument/2006/relationships/hyperlink" Target="https://doccloud.goinfra.go.gov.br/s/xkB2CpqW7s7NW3Y" TargetMode="External"/><Relationship Id="rId931" Type="http://schemas.openxmlformats.org/officeDocument/2006/relationships/hyperlink" Target="https://doccloud.goinfra.go.gov.br/s/xkzTk236zb6f6PP" TargetMode="External"/><Relationship Id="rId1147" Type="http://schemas.openxmlformats.org/officeDocument/2006/relationships/hyperlink" Target="https://doccloud.goinfra.go.gov.br/s/PeE28A9zejtyx3z" TargetMode="External"/><Relationship Id="rId1354" Type="http://schemas.openxmlformats.org/officeDocument/2006/relationships/hyperlink" Target="https://doccloud.goinfra.go.gov.br/s/Y9WoiPdecT5KQ5D" TargetMode="External"/><Relationship Id="rId1561" Type="http://schemas.openxmlformats.org/officeDocument/2006/relationships/hyperlink" Target="https://doccloud.goinfra.go.gov.br/s/nZAXeyj5oyLFjcz" TargetMode="External"/><Relationship Id="rId2405" Type="http://schemas.openxmlformats.org/officeDocument/2006/relationships/hyperlink" Target="https://doccloud.goinfra.go.gov.br/s/4Lw6czbqtKEbWB4" TargetMode="External"/><Relationship Id="rId2612" Type="http://schemas.openxmlformats.org/officeDocument/2006/relationships/hyperlink" Target="https://doccloud.goinfra.go.gov.br/s/E2Hc8HYrmFnxwyM" TargetMode="External"/><Relationship Id="rId60" Type="http://schemas.openxmlformats.org/officeDocument/2006/relationships/hyperlink" Target="https://doccloud.goinfra.go.gov.br/s/N3aSCsrL5MDgWpi" TargetMode="External"/><Relationship Id="rId1007" Type="http://schemas.openxmlformats.org/officeDocument/2006/relationships/hyperlink" Target="https://doccloud.goinfra.go.gov.br/s/JEKfyjoBx56Eaje" TargetMode="External"/><Relationship Id="rId1214" Type="http://schemas.openxmlformats.org/officeDocument/2006/relationships/hyperlink" Target="https://doccloud.goinfra.go.gov.br/s/e9zPGjqL8oiWH47" TargetMode="External"/><Relationship Id="rId1421" Type="http://schemas.openxmlformats.org/officeDocument/2006/relationships/hyperlink" Target="https://doccloud.goinfra.go.gov.br/s/ZBbdk8PAKnb5wG9" TargetMode="External"/><Relationship Id="rId3179" Type="http://schemas.openxmlformats.org/officeDocument/2006/relationships/hyperlink" Target="https://doccloud.goinfra.go.gov.br/s/ExRRKQMJmMQrgBZ" TargetMode="External"/><Relationship Id="rId3386" Type="http://schemas.openxmlformats.org/officeDocument/2006/relationships/hyperlink" Target="https://doccloud.goinfra.go.gov.br/f/176744" TargetMode="External"/><Relationship Id="rId3593" Type="http://schemas.openxmlformats.org/officeDocument/2006/relationships/hyperlink" Target="https://doccloud.goinfra.go.gov.br/s/pit9YxZgJGaZpYB" TargetMode="External"/><Relationship Id="rId2195" Type="http://schemas.openxmlformats.org/officeDocument/2006/relationships/hyperlink" Target="https://doccloud.goinfra.go.gov.br/s/GQDYABLeSYm8TRQ" TargetMode="External"/><Relationship Id="rId3039" Type="http://schemas.openxmlformats.org/officeDocument/2006/relationships/hyperlink" Target="https://doccloud.goinfra.go.gov.br/s/gsHLEpfdj7axFXc" TargetMode="External"/><Relationship Id="rId3246" Type="http://schemas.openxmlformats.org/officeDocument/2006/relationships/hyperlink" Target="https://doccloud.goinfra.go.gov.br/s/Wwr74zPKNmXRQ9k" TargetMode="External"/><Relationship Id="rId3453" Type="http://schemas.openxmlformats.org/officeDocument/2006/relationships/hyperlink" Target="https://doccloud.goinfra.go.gov.br/s/rnCTZXDC7Hb6TpC" TargetMode="External"/><Relationship Id="rId167" Type="http://schemas.openxmlformats.org/officeDocument/2006/relationships/hyperlink" Target="https://doccloud.goinfra.go.gov.br/s/pdEJsaD2dfdfmJG" TargetMode="External"/><Relationship Id="rId374" Type="http://schemas.openxmlformats.org/officeDocument/2006/relationships/hyperlink" Target="https://doccloud.goinfra.go.gov.br/s/6KPBPakfMLWigrD" TargetMode="External"/><Relationship Id="rId581" Type="http://schemas.openxmlformats.org/officeDocument/2006/relationships/hyperlink" Target="https://doccloud.goinfra.go.gov.br/s/b4ZNSkFENamSabd" TargetMode="External"/><Relationship Id="rId2055" Type="http://schemas.openxmlformats.org/officeDocument/2006/relationships/hyperlink" Target="https://doccloud.goinfra.go.gov.br/s/sD3JPiAwCFyQqCQ" TargetMode="External"/><Relationship Id="rId2262" Type="http://schemas.openxmlformats.org/officeDocument/2006/relationships/hyperlink" Target="https://doccloud.goinfra.go.gov.br/s/Xn3wHecWANk2CqR" TargetMode="External"/><Relationship Id="rId3106" Type="http://schemas.openxmlformats.org/officeDocument/2006/relationships/hyperlink" Target="https://doccloud.goinfra.go.gov.br/s/iec78HGx29AxKee" TargetMode="External"/><Relationship Id="rId234" Type="http://schemas.openxmlformats.org/officeDocument/2006/relationships/hyperlink" Target="https://doccloud.goinfra.go.gov.br/s/2zP3TRrpFtt6A9A" TargetMode="External"/><Relationship Id="rId3313" Type="http://schemas.openxmlformats.org/officeDocument/2006/relationships/hyperlink" Target="https://doccloud.goinfra.go.gov.br/f/175414" TargetMode="External"/><Relationship Id="rId3520" Type="http://schemas.openxmlformats.org/officeDocument/2006/relationships/hyperlink" Target="https://doccloud.goinfra.go.gov.br/s/ncB8Kp7N9aCXPYR" TargetMode="External"/><Relationship Id="rId441" Type="http://schemas.openxmlformats.org/officeDocument/2006/relationships/hyperlink" Target="https://doccloud.goinfra.go.gov.br/s/qnoTdX4dbBPa6zn" TargetMode="External"/><Relationship Id="rId1071" Type="http://schemas.openxmlformats.org/officeDocument/2006/relationships/hyperlink" Target="https://doccloud.goinfra.go.gov.br/s/HSDDJScJTnFZWFL" TargetMode="External"/><Relationship Id="rId2122" Type="http://schemas.openxmlformats.org/officeDocument/2006/relationships/hyperlink" Target="https://doccloud.goinfra.go.gov.br/s/qWCNe8a5ab7cyoS" TargetMode="External"/><Relationship Id="rId301" Type="http://schemas.openxmlformats.org/officeDocument/2006/relationships/hyperlink" Target="https://doccloud.goinfra.go.gov.br/s/mXxCrZJMBHk4L5k" TargetMode="External"/><Relationship Id="rId1888" Type="http://schemas.openxmlformats.org/officeDocument/2006/relationships/hyperlink" Target="https://doccloud.goinfra.go.gov.br/s/e2Ng68Xs5isGA3d" TargetMode="External"/><Relationship Id="rId2939" Type="http://schemas.openxmlformats.org/officeDocument/2006/relationships/hyperlink" Target="https://doccloud.goinfra.go.gov.br/s/HX4ECxwHaNBtJsX" TargetMode="External"/><Relationship Id="rId1748" Type="http://schemas.openxmlformats.org/officeDocument/2006/relationships/hyperlink" Target="https://doccloud.goinfra.go.gov.br/s/CJRn6PHnm26LcAk" TargetMode="External"/><Relationship Id="rId1955" Type="http://schemas.openxmlformats.org/officeDocument/2006/relationships/hyperlink" Target="https://doccloud.goinfra.go.gov.br/s/ZfRDpfiSk77nkj9" TargetMode="External"/><Relationship Id="rId3170" Type="http://schemas.openxmlformats.org/officeDocument/2006/relationships/hyperlink" Target="https://doccloud.goinfra.go.gov.br/s/n3AtgCkcJjaNEHj" TargetMode="External"/><Relationship Id="rId1608" Type="http://schemas.openxmlformats.org/officeDocument/2006/relationships/hyperlink" Target="https://doccloud.goinfra.go.gov.br/s/D9Bi8kLo5NYbDTf" TargetMode="External"/><Relationship Id="rId1815" Type="http://schemas.openxmlformats.org/officeDocument/2006/relationships/hyperlink" Target="https://doccloud.goinfra.go.gov.br/s/9r35JXJEofDd5Bx" TargetMode="External"/><Relationship Id="rId3030" Type="http://schemas.openxmlformats.org/officeDocument/2006/relationships/hyperlink" Target="https://doccloud.goinfra.go.gov.br/s/AjYdp97zjNfLm8f" TargetMode="External"/><Relationship Id="rId2589" Type="http://schemas.openxmlformats.org/officeDocument/2006/relationships/hyperlink" Target="https://doccloud.goinfra.go.gov.br/s/mz3ZndG4PcgeQbZ" TargetMode="External"/><Relationship Id="rId2796" Type="http://schemas.openxmlformats.org/officeDocument/2006/relationships/hyperlink" Target="https://doccloud.goinfra.go.gov.br/s/QKR2qiTAmbn66dd" TargetMode="External"/><Relationship Id="rId768" Type="http://schemas.openxmlformats.org/officeDocument/2006/relationships/hyperlink" Target="https://doccloud.goinfra.go.gov.br/s/6teJNXBieoRSy9w" TargetMode="External"/><Relationship Id="rId975" Type="http://schemas.openxmlformats.org/officeDocument/2006/relationships/hyperlink" Target="https://doccloud.goinfra.go.gov.br/s/Eb4RqcZ8jpZfpXT" TargetMode="External"/><Relationship Id="rId1398" Type="http://schemas.openxmlformats.org/officeDocument/2006/relationships/hyperlink" Target="https://doccloud.goinfra.go.gov.br/s/NbBAxyJfey6jEQd" TargetMode="External"/><Relationship Id="rId2449" Type="http://schemas.openxmlformats.org/officeDocument/2006/relationships/hyperlink" Target="https://doccloud.goinfra.go.gov.br/s/WnKpnDzPJwxGFZ2" TargetMode="External"/><Relationship Id="rId2656" Type="http://schemas.openxmlformats.org/officeDocument/2006/relationships/hyperlink" Target="https://doccloud.goinfra.go.gov.br/s/qFFGnyEbGwFzssX" TargetMode="External"/><Relationship Id="rId2863" Type="http://schemas.openxmlformats.org/officeDocument/2006/relationships/hyperlink" Target="https://doccloud.goinfra.go.gov.br/s/A9fgkPmaByxBWL6" TargetMode="External"/><Relationship Id="rId628" Type="http://schemas.openxmlformats.org/officeDocument/2006/relationships/hyperlink" Target="https://doccloud.goinfra.go.gov.br/s/W5eXmEnNZQMab5a" TargetMode="External"/><Relationship Id="rId835" Type="http://schemas.openxmlformats.org/officeDocument/2006/relationships/hyperlink" Target="https://doccloud.goinfra.go.gov.br/s/MQ9CLz8tofABbFa" TargetMode="External"/><Relationship Id="rId1258" Type="http://schemas.openxmlformats.org/officeDocument/2006/relationships/hyperlink" Target="https://doccloud.goinfra.go.gov.br/s/CqD3BkdFjL5dXR5" TargetMode="External"/><Relationship Id="rId1465" Type="http://schemas.openxmlformats.org/officeDocument/2006/relationships/hyperlink" Target="https://doccloud.goinfra.go.gov.br/s/47r2DiL5YDgR73e" TargetMode="External"/><Relationship Id="rId1672" Type="http://schemas.openxmlformats.org/officeDocument/2006/relationships/hyperlink" Target="https://doccloud.goinfra.go.gov.br/s/XknSrLp4qPw4Xfw" TargetMode="External"/><Relationship Id="rId2309" Type="http://schemas.openxmlformats.org/officeDocument/2006/relationships/hyperlink" Target="https://doccloud.goinfra.go.gov.br/s/oHpa4s486gczigF" TargetMode="External"/><Relationship Id="rId2516" Type="http://schemas.openxmlformats.org/officeDocument/2006/relationships/hyperlink" Target="https://doccloud.goinfra.go.gov.br/s/xmd3Sc7D6SHbsCx" TargetMode="External"/><Relationship Id="rId2723" Type="http://schemas.openxmlformats.org/officeDocument/2006/relationships/hyperlink" Target="https://doccloud.goinfra.go.gov.br/s/53XxZL8DySgJ3cD" TargetMode="External"/><Relationship Id="rId1118" Type="http://schemas.openxmlformats.org/officeDocument/2006/relationships/hyperlink" Target="https://doccloud.goinfra.go.gov.br/s/bMEjMPe7pTdM8t4" TargetMode="External"/><Relationship Id="rId1325" Type="http://schemas.openxmlformats.org/officeDocument/2006/relationships/hyperlink" Target="https://doccloud.goinfra.go.gov.br/s/xfXSkMBWCfjsa6C" TargetMode="External"/><Relationship Id="rId1532" Type="http://schemas.openxmlformats.org/officeDocument/2006/relationships/hyperlink" Target="https://doccloud.goinfra.go.gov.br/s/WEpKjD3KEbcDPw4" TargetMode="External"/><Relationship Id="rId2930" Type="http://schemas.openxmlformats.org/officeDocument/2006/relationships/hyperlink" Target="https://doccloud.goinfra.go.gov.br/s/KxXKF2XoWLYtqd4" TargetMode="External"/><Relationship Id="rId902" Type="http://schemas.openxmlformats.org/officeDocument/2006/relationships/hyperlink" Target="https://doccloud.goinfra.go.gov.br/s/zXLkaAn4Yjan7aX" TargetMode="External"/><Relationship Id="rId3497" Type="http://schemas.openxmlformats.org/officeDocument/2006/relationships/hyperlink" Target="https://doccloud.goinfra.go.gov.br/s/bFy5jCX8minxAtD" TargetMode="External"/><Relationship Id="rId31" Type="http://schemas.openxmlformats.org/officeDocument/2006/relationships/hyperlink" Target="https://doccloud.goinfra.go.gov.br/s/nYagS2cQs9xWdoy" TargetMode="External"/><Relationship Id="rId2099" Type="http://schemas.openxmlformats.org/officeDocument/2006/relationships/hyperlink" Target="https://doccloud.goinfra.go.gov.br/s/qXQQ8NkSQxrdPbe" TargetMode="External"/><Relationship Id="rId278" Type="http://schemas.openxmlformats.org/officeDocument/2006/relationships/hyperlink" Target="https://doccloud.goinfra.go.gov.br/s/JQBNoR4WF8i9nYt" TargetMode="External"/><Relationship Id="rId3357" Type="http://schemas.openxmlformats.org/officeDocument/2006/relationships/hyperlink" Target="https://doccloud.goinfra.go.gov.br/f/176364" TargetMode="External"/><Relationship Id="rId3564" Type="http://schemas.openxmlformats.org/officeDocument/2006/relationships/hyperlink" Target="https://doccloud.goinfra.go.gov.br/s/TCprQGDkTwJssxD" TargetMode="External"/><Relationship Id="rId485" Type="http://schemas.openxmlformats.org/officeDocument/2006/relationships/hyperlink" Target="https://doccloud.goinfra.go.gov.br/s/F9w8oCM6BCJp87P" TargetMode="External"/><Relationship Id="rId692" Type="http://schemas.openxmlformats.org/officeDocument/2006/relationships/hyperlink" Target="https://doccloud.goinfra.go.gov.br/s/sb4dkFqbAQFEkXx" TargetMode="External"/><Relationship Id="rId2166" Type="http://schemas.openxmlformats.org/officeDocument/2006/relationships/hyperlink" Target="https://doccloud.goinfra.go.gov.br/s/aeB2ZSMZ74LcdEg" TargetMode="External"/><Relationship Id="rId2373" Type="http://schemas.openxmlformats.org/officeDocument/2006/relationships/hyperlink" Target="https://doccloud.goinfra.go.gov.br/s/FAqDog5CisxgCXE" TargetMode="External"/><Relationship Id="rId2580" Type="http://schemas.openxmlformats.org/officeDocument/2006/relationships/hyperlink" Target="https://doccloud.goinfra.go.gov.br/s/yHrP95pwbq7iEar" TargetMode="External"/><Relationship Id="rId3217" Type="http://schemas.openxmlformats.org/officeDocument/2006/relationships/hyperlink" Target="https://doccloud.goinfra.go.gov.br/s/peaC6WRZHFYBEy9" TargetMode="External"/><Relationship Id="rId3424" Type="http://schemas.openxmlformats.org/officeDocument/2006/relationships/hyperlink" Target="https://doccloud.goinfra.go.gov.br/s/nzgzT9bPianWSXr" TargetMode="External"/><Relationship Id="rId138" Type="http://schemas.openxmlformats.org/officeDocument/2006/relationships/hyperlink" Target="https://doccloud.goinfra.go.gov.br/s/8nRitJ3jjbA2zJ9" TargetMode="External"/><Relationship Id="rId345" Type="http://schemas.openxmlformats.org/officeDocument/2006/relationships/hyperlink" Target="https://doccloud.goinfra.go.gov.br/s/DWSan8XEWRnkaeG" TargetMode="External"/><Relationship Id="rId552" Type="http://schemas.openxmlformats.org/officeDocument/2006/relationships/hyperlink" Target="https://doccloud.goinfra.go.gov.br/s/stZnqbdFo5JpDG5" TargetMode="External"/><Relationship Id="rId1182" Type="http://schemas.openxmlformats.org/officeDocument/2006/relationships/hyperlink" Target="https://doccloud.goinfra.go.gov.br/s/GHNw3pyaixjgzg5" TargetMode="External"/><Relationship Id="rId2026" Type="http://schemas.openxmlformats.org/officeDocument/2006/relationships/hyperlink" Target="https://doccloud.goinfra.go.gov.br/s/MW6w4KeNRgP2xjC" TargetMode="External"/><Relationship Id="rId2233" Type="http://schemas.openxmlformats.org/officeDocument/2006/relationships/hyperlink" Target="https://doccloud.goinfra.go.gov.br/s/5edzHd58SXpQ39Q" TargetMode="External"/><Relationship Id="rId2440" Type="http://schemas.openxmlformats.org/officeDocument/2006/relationships/hyperlink" Target="https://doccloud.goinfra.go.gov.br/s/PyPM2fjnZjAJtCM" TargetMode="External"/><Relationship Id="rId205" Type="http://schemas.openxmlformats.org/officeDocument/2006/relationships/hyperlink" Target="https://doccloud.goinfra.go.gov.br/s/iim97pyMKZT8wBr" TargetMode="External"/><Relationship Id="rId412" Type="http://schemas.openxmlformats.org/officeDocument/2006/relationships/hyperlink" Target="https://doccloud.goinfra.go.gov.br/s/wjtgz3mw6jtrAon" TargetMode="External"/><Relationship Id="rId1042" Type="http://schemas.openxmlformats.org/officeDocument/2006/relationships/hyperlink" Target="https://doccloud.goinfra.go.gov.br/s/cf8TsSS8tWPoYTy" TargetMode="External"/><Relationship Id="rId2300" Type="http://schemas.openxmlformats.org/officeDocument/2006/relationships/hyperlink" Target="https://doccloud.goinfra.go.gov.br/s/3pXj87RpBpdyPdB" TargetMode="External"/><Relationship Id="rId1999" Type="http://schemas.openxmlformats.org/officeDocument/2006/relationships/hyperlink" Target="https://doccloud.goinfra.go.gov.br/s/J2a9SFJ4DML8fSA" TargetMode="External"/><Relationship Id="rId1859" Type="http://schemas.openxmlformats.org/officeDocument/2006/relationships/hyperlink" Target="https://doccloud.goinfra.go.gov.br/s/cCDCAey8Hapc577" TargetMode="External"/><Relationship Id="rId3074" Type="http://schemas.openxmlformats.org/officeDocument/2006/relationships/hyperlink" Target="https://doccloud.goinfra.go.gov.br/s/zW6gMQrSCqFcoaS" TargetMode="External"/><Relationship Id="rId1719" Type="http://schemas.openxmlformats.org/officeDocument/2006/relationships/hyperlink" Target="https://doccloud.goinfra.go.gov.br/s/RJgMRQaw2pYkbzG" TargetMode="External"/><Relationship Id="rId1926" Type="http://schemas.openxmlformats.org/officeDocument/2006/relationships/hyperlink" Target="https://doccloud.goinfra.go.gov.br/s/HDS9bXdcG5woSJb" TargetMode="External"/><Relationship Id="rId3281" Type="http://schemas.openxmlformats.org/officeDocument/2006/relationships/hyperlink" Target="https://doccloud.goinfra.go.gov.br/f/175385" TargetMode="External"/><Relationship Id="rId2090" Type="http://schemas.openxmlformats.org/officeDocument/2006/relationships/hyperlink" Target="https://doccloud.goinfra.go.gov.br/s/tDttdpo4SoCzCHG" TargetMode="External"/><Relationship Id="rId3141" Type="http://schemas.openxmlformats.org/officeDocument/2006/relationships/hyperlink" Target="https://doccloud.goinfra.go.gov.br/s/AFnQj3KzktLFYWT" TargetMode="External"/><Relationship Id="rId3001" Type="http://schemas.openxmlformats.org/officeDocument/2006/relationships/hyperlink" Target="https://doccloud.goinfra.go.gov.br/s/78Padg3jJTPf7f6" TargetMode="External"/><Relationship Id="rId879" Type="http://schemas.openxmlformats.org/officeDocument/2006/relationships/hyperlink" Target="https://doccloud.goinfra.go.gov.br/s/y4ftiZCp3PR2Yxc" TargetMode="External"/><Relationship Id="rId2767" Type="http://schemas.openxmlformats.org/officeDocument/2006/relationships/hyperlink" Target="https://doccloud.goinfra.go.gov.br/s/FwBEC4JDdFg3QkN" TargetMode="External"/><Relationship Id="rId739" Type="http://schemas.openxmlformats.org/officeDocument/2006/relationships/hyperlink" Target="https://doccloud.goinfra.go.gov.br/s/XegTMi4tqN4LHeF" TargetMode="External"/><Relationship Id="rId1369" Type="http://schemas.openxmlformats.org/officeDocument/2006/relationships/hyperlink" Target="https://doccloud.goinfra.go.gov.br/s/WF4btzrH8Jdd4xX" TargetMode="External"/><Relationship Id="rId1576" Type="http://schemas.openxmlformats.org/officeDocument/2006/relationships/hyperlink" Target="https://doccloud.goinfra.go.gov.br/s/8kSt9Ps6Ycg5JAr" TargetMode="External"/><Relationship Id="rId2974" Type="http://schemas.openxmlformats.org/officeDocument/2006/relationships/hyperlink" Target="https://doccloud.goinfra.go.gov.br/s/wS94drTzJTbGqdR" TargetMode="External"/><Relationship Id="rId946" Type="http://schemas.openxmlformats.org/officeDocument/2006/relationships/hyperlink" Target="https://doccloud.goinfra.go.gov.br/s/6yPZ8WME7wH5ZDC" TargetMode="External"/><Relationship Id="rId1229" Type="http://schemas.openxmlformats.org/officeDocument/2006/relationships/hyperlink" Target="https://doccloud.goinfra.go.gov.br/s/SCqcyeWxPCAdYCZ" TargetMode="External"/><Relationship Id="rId1783" Type="http://schemas.openxmlformats.org/officeDocument/2006/relationships/hyperlink" Target="https://doccloud.goinfra.go.gov.br/s/4a2f5p2eCoQxAWp" TargetMode="External"/><Relationship Id="rId1990" Type="http://schemas.openxmlformats.org/officeDocument/2006/relationships/hyperlink" Target="https://doccloud.goinfra.go.gov.br/s/xYJFBG7d9Zs5pBK" TargetMode="External"/><Relationship Id="rId2627" Type="http://schemas.openxmlformats.org/officeDocument/2006/relationships/hyperlink" Target="https://doccloud.goinfra.go.gov.br/s/t9MZyjiFPTPwd5z" TargetMode="External"/><Relationship Id="rId2834" Type="http://schemas.openxmlformats.org/officeDocument/2006/relationships/hyperlink" Target="https://doccloud.goinfra.go.gov.br/s/o8ir4HQW5AZHyDg" TargetMode="External"/><Relationship Id="rId75" Type="http://schemas.openxmlformats.org/officeDocument/2006/relationships/hyperlink" Target="https://doccloud.goinfra.go.gov.br/s/dbPRRNfQXrZe9EY" TargetMode="External"/><Relationship Id="rId806" Type="http://schemas.openxmlformats.org/officeDocument/2006/relationships/hyperlink" Target="https://doccloud.goinfra.go.gov.br/s/GN9RzfCnppZfk5Z" TargetMode="External"/><Relationship Id="rId1436" Type="http://schemas.openxmlformats.org/officeDocument/2006/relationships/hyperlink" Target="https://doccloud.goinfra.go.gov.br/s/b3gaKRLDBNipzqx" TargetMode="External"/><Relationship Id="rId1643" Type="http://schemas.openxmlformats.org/officeDocument/2006/relationships/hyperlink" Target="https://doccloud.goinfra.go.gov.br/s/b3wCs6iTJ5CoPeY" TargetMode="External"/><Relationship Id="rId1850" Type="http://schemas.openxmlformats.org/officeDocument/2006/relationships/hyperlink" Target="https://doccloud.goinfra.go.gov.br/s/9kLr3x85P9D7SQ4" TargetMode="External"/><Relationship Id="rId2901" Type="http://schemas.openxmlformats.org/officeDocument/2006/relationships/hyperlink" Target="https://doccloud.goinfra.go.gov.br/s/iK4ybMpq8X5ZecZ" TargetMode="External"/><Relationship Id="rId1503" Type="http://schemas.openxmlformats.org/officeDocument/2006/relationships/hyperlink" Target="https://doccloud.goinfra.go.gov.br/s/tiYkggtMAPKxBjJ" TargetMode="External"/><Relationship Id="rId1710" Type="http://schemas.openxmlformats.org/officeDocument/2006/relationships/hyperlink" Target="https://doccloud.goinfra.go.gov.br/s/tijdHcpTeASKBgP" TargetMode="External"/><Relationship Id="rId3468" Type="http://schemas.openxmlformats.org/officeDocument/2006/relationships/hyperlink" Target="https://doccloud.goinfra.go.gov.br/f/178393" TargetMode="External"/><Relationship Id="rId389" Type="http://schemas.openxmlformats.org/officeDocument/2006/relationships/hyperlink" Target="https://doccloud.goinfra.go.gov.br/s/SSesEwNdpYQQids" TargetMode="External"/><Relationship Id="rId596" Type="http://schemas.openxmlformats.org/officeDocument/2006/relationships/hyperlink" Target="https://doccloud.goinfra.go.gov.br/s/5cPaapnkfgLXejK" TargetMode="External"/><Relationship Id="rId2277" Type="http://schemas.openxmlformats.org/officeDocument/2006/relationships/hyperlink" Target="https://doccloud.goinfra.go.gov.br/s/EBy4trz6KsbK2bZ" TargetMode="External"/><Relationship Id="rId2484" Type="http://schemas.openxmlformats.org/officeDocument/2006/relationships/hyperlink" Target="https://doccloud.goinfra.go.gov.br/s/MxS7TK7xcYmod8y" TargetMode="External"/><Relationship Id="rId2691" Type="http://schemas.openxmlformats.org/officeDocument/2006/relationships/hyperlink" Target="https://doccloud.goinfra.go.gov.br/s/TG4edP8gL3JHJQ3" TargetMode="External"/><Relationship Id="rId3328" Type="http://schemas.openxmlformats.org/officeDocument/2006/relationships/hyperlink" Target="https://doccloud.goinfra.go.gov.br/f/176339" TargetMode="External"/><Relationship Id="rId3535" Type="http://schemas.openxmlformats.org/officeDocument/2006/relationships/hyperlink" Target="https://doccloud.goinfra.go.gov.br/s/PbtLdtojrT27XLd" TargetMode="External"/><Relationship Id="rId249" Type="http://schemas.openxmlformats.org/officeDocument/2006/relationships/hyperlink" Target="https://doccloud.goinfra.go.gov.br/s/3paEYbfs4t5Rk6c" TargetMode="External"/><Relationship Id="rId456" Type="http://schemas.openxmlformats.org/officeDocument/2006/relationships/hyperlink" Target="https://doccloud.goinfra.go.gov.br/s/9JFDy3iHzJkLCXD" TargetMode="External"/><Relationship Id="rId663" Type="http://schemas.openxmlformats.org/officeDocument/2006/relationships/hyperlink" Target="https://doccloud.goinfra.go.gov.br/s/kWQayyxnMcSMjte" TargetMode="External"/><Relationship Id="rId870" Type="http://schemas.openxmlformats.org/officeDocument/2006/relationships/hyperlink" Target="https://doccloud.goinfra.go.gov.br/s/qKHfrWp4rD9w9Gd" TargetMode="External"/><Relationship Id="rId1086" Type="http://schemas.openxmlformats.org/officeDocument/2006/relationships/hyperlink" Target="https://doccloud.goinfra.go.gov.br/s/8PgSk74Fbnkrdwx" TargetMode="External"/><Relationship Id="rId1293" Type="http://schemas.openxmlformats.org/officeDocument/2006/relationships/hyperlink" Target="https://doccloud.goinfra.go.gov.br/s/oAM6KdnFHZNzwzY" TargetMode="External"/><Relationship Id="rId2137" Type="http://schemas.openxmlformats.org/officeDocument/2006/relationships/hyperlink" Target="https://doccloud.goinfra.go.gov.br/s/R2ScAQTe3YPQFQf" TargetMode="External"/><Relationship Id="rId2344" Type="http://schemas.openxmlformats.org/officeDocument/2006/relationships/hyperlink" Target="https://doccloud.goinfra.go.gov.br/s/YrfKNwdXKpC4idc" TargetMode="External"/><Relationship Id="rId2551" Type="http://schemas.openxmlformats.org/officeDocument/2006/relationships/hyperlink" Target="https://doccloud.goinfra.go.gov.br/s/56d4yQdR58xy6Kx" TargetMode="External"/><Relationship Id="rId109" Type="http://schemas.openxmlformats.org/officeDocument/2006/relationships/hyperlink" Target="https://doccloud.goinfra.go.gov.br/s/dFCnByJQfWnyWMP" TargetMode="External"/><Relationship Id="rId316" Type="http://schemas.openxmlformats.org/officeDocument/2006/relationships/hyperlink" Target="https://doccloud.goinfra.go.gov.br/s/FTKSYraY43EHkHd" TargetMode="External"/><Relationship Id="rId523" Type="http://schemas.openxmlformats.org/officeDocument/2006/relationships/hyperlink" Target="https://doccloud.goinfra.go.gov.br/s/5aiB39eZZMtiCfW" TargetMode="External"/><Relationship Id="rId1153" Type="http://schemas.openxmlformats.org/officeDocument/2006/relationships/hyperlink" Target="https://doccloud.goinfra.go.gov.br/s/57gNFm3YS2psmrm" TargetMode="External"/><Relationship Id="rId2204" Type="http://schemas.openxmlformats.org/officeDocument/2006/relationships/hyperlink" Target="https://doccloud.goinfra.go.gov.br/s/iTxnRwHHxpPek5x" TargetMode="External"/><Relationship Id="rId3602" Type="http://schemas.openxmlformats.org/officeDocument/2006/relationships/hyperlink" Target="https://doccloud.goinfra.go.gov.br/s/eCPAiWAGKHNjZyj" TargetMode="External"/><Relationship Id="rId730" Type="http://schemas.openxmlformats.org/officeDocument/2006/relationships/hyperlink" Target="https://doccloud.goinfra.go.gov.br/s/S9E2CqWtwMCbQJb" TargetMode="External"/><Relationship Id="rId1013" Type="http://schemas.openxmlformats.org/officeDocument/2006/relationships/hyperlink" Target="https://doccloud.goinfra.go.gov.br/s/XC74DD2x7gwPJQ9" TargetMode="External"/><Relationship Id="rId1360" Type="http://schemas.openxmlformats.org/officeDocument/2006/relationships/hyperlink" Target="https://doccloud.goinfra.go.gov.br/s/ZbXWTsZbdKp6ep3" TargetMode="External"/><Relationship Id="rId2411" Type="http://schemas.openxmlformats.org/officeDocument/2006/relationships/hyperlink" Target="https://doccloud.goinfra.go.gov.br/s/ESzXka37zisSW8L" TargetMode="External"/><Relationship Id="rId1220" Type="http://schemas.openxmlformats.org/officeDocument/2006/relationships/hyperlink" Target="https://doccloud.goinfra.go.gov.br/s/ZGjBwr5xJgReb3g" TargetMode="External"/><Relationship Id="rId3185" Type="http://schemas.openxmlformats.org/officeDocument/2006/relationships/hyperlink" Target="https://doccloud.goinfra.go.gov.br/s/5qkd4aGXQmamk7b" TargetMode="External"/><Relationship Id="rId3392" Type="http://schemas.openxmlformats.org/officeDocument/2006/relationships/hyperlink" Target="https://doccloud.goinfra.go.gov.br/f/176747" TargetMode="External"/><Relationship Id="rId3045" Type="http://schemas.openxmlformats.org/officeDocument/2006/relationships/hyperlink" Target="https://doccloud.goinfra.go.gov.br/s/rptgDaECaLnJjey" TargetMode="External"/><Relationship Id="rId3252" Type="http://schemas.openxmlformats.org/officeDocument/2006/relationships/hyperlink" Target="https://doccloud.goinfra.go.gov.br/s/LZmTYqJzLK9m6Rp" TargetMode="External"/><Relationship Id="rId173" Type="http://schemas.openxmlformats.org/officeDocument/2006/relationships/hyperlink" Target="https://doccloud.goinfra.go.gov.br/s/bkPk3AidBcwA3QJ" TargetMode="External"/><Relationship Id="rId380" Type="http://schemas.openxmlformats.org/officeDocument/2006/relationships/hyperlink" Target="https://doccloud.goinfra.go.gov.br/s/9tDtkywwz8TF9wp" TargetMode="External"/><Relationship Id="rId2061" Type="http://schemas.openxmlformats.org/officeDocument/2006/relationships/hyperlink" Target="https://doccloud.goinfra.go.gov.br/s/6jnkxiALi9pgfBs" TargetMode="External"/><Relationship Id="rId3112" Type="http://schemas.openxmlformats.org/officeDocument/2006/relationships/hyperlink" Target="https://doccloud.goinfra.go.gov.br/s/EQrmeZmg4BmfcgS" TargetMode="External"/><Relationship Id="rId240" Type="http://schemas.openxmlformats.org/officeDocument/2006/relationships/hyperlink" Target="https://doccloud.goinfra.go.gov.br/s/FzxTzCynrx6Ctq8" TargetMode="External"/><Relationship Id="rId100" Type="http://schemas.openxmlformats.org/officeDocument/2006/relationships/hyperlink" Target="https://doccloud.goinfra.go.gov.br/s/mFNJ3b9RQWXDZ8r" TargetMode="External"/><Relationship Id="rId2878" Type="http://schemas.openxmlformats.org/officeDocument/2006/relationships/hyperlink" Target="https://doccloud.goinfra.go.gov.br/s/2pH8od3LyCEN4t6" TargetMode="External"/><Relationship Id="rId1687" Type="http://schemas.openxmlformats.org/officeDocument/2006/relationships/hyperlink" Target="https://doccloud.goinfra.go.gov.br/s/DpbkRraA9Zrr8cM" TargetMode="External"/><Relationship Id="rId1894" Type="http://schemas.openxmlformats.org/officeDocument/2006/relationships/hyperlink" Target="https://doccloud.goinfra.go.gov.br/s/AjfQMDjndrpTqzf" TargetMode="External"/><Relationship Id="rId2738" Type="http://schemas.openxmlformats.org/officeDocument/2006/relationships/hyperlink" Target="https://doccloud.goinfra.go.gov.br/s/4kXwPMNsCs9LEt4" TargetMode="External"/><Relationship Id="rId2945" Type="http://schemas.openxmlformats.org/officeDocument/2006/relationships/hyperlink" Target="https://doccloud.goinfra.go.gov.br/s/iRBsa6AmYrpaxTw" TargetMode="External"/><Relationship Id="rId917" Type="http://schemas.openxmlformats.org/officeDocument/2006/relationships/hyperlink" Target="https://doccloud.goinfra.go.gov.br/s/nZ8dJzTKCwCwdSH" TargetMode="External"/><Relationship Id="rId1547" Type="http://schemas.openxmlformats.org/officeDocument/2006/relationships/hyperlink" Target="https://doccloud.goinfra.go.gov.br/s/tKEwNfToEEmMdXz" TargetMode="External"/><Relationship Id="rId1754" Type="http://schemas.openxmlformats.org/officeDocument/2006/relationships/hyperlink" Target="https://doccloud.goinfra.go.gov.br/s/bQaDad78WH3L2cp" TargetMode="External"/><Relationship Id="rId1961" Type="http://schemas.openxmlformats.org/officeDocument/2006/relationships/hyperlink" Target="https://doccloud.goinfra.go.gov.br/s/FFMK2WRx34rS3ZP" TargetMode="External"/><Relationship Id="rId2805" Type="http://schemas.openxmlformats.org/officeDocument/2006/relationships/hyperlink" Target="https://doccloud.goinfra.go.gov.br/s/nRkq8bn63c3qALG" TargetMode="External"/><Relationship Id="rId46" Type="http://schemas.openxmlformats.org/officeDocument/2006/relationships/hyperlink" Target="https://doccloud.goinfra.go.gov.br/s/q6goMpaXLjdJB7Y" TargetMode="External"/><Relationship Id="rId1407" Type="http://schemas.openxmlformats.org/officeDocument/2006/relationships/hyperlink" Target="https://doccloud.goinfra.go.gov.br/s/6EBd8gRP2jxiDme" TargetMode="External"/><Relationship Id="rId1614" Type="http://schemas.openxmlformats.org/officeDocument/2006/relationships/hyperlink" Target="https://doccloud.goinfra.go.gov.br/s/TJZsMaAEdG3GBHo" TargetMode="External"/><Relationship Id="rId1821" Type="http://schemas.openxmlformats.org/officeDocument/2006/relationships/hyperlink" Target="https://doccloud.goinfra.go.gov.br/s/9cFwb5QDZLZMDTX" TargetMode="External"/><Relationship Id="rId3579" Type="http://schemas.openxmlformats.org/officeDocument/2006/relationships/hyperlink" Target="https://doccloud.goinfra.go.gov.br/s/3ctNF4eFqRLDF4A" TargetMode="External"/><Relationship Id="rId2388" Type="http://schemas.openxmlformats.org/officeDocument/2006/relationships/hyperlink" Target="https://doccloud.goinfra.go.gov.br/s/zimne8ny4aDCYyW" TargetMode="External"/><Relationship Id="rId2595" Type="http://schemas.openxmlformats.org/officeDocument/2006/relationships/hyperlink" Target="https://doccloud.goinfra.go.gov.br/s/F5e8NskBZwKeZF6" TargetMode="External"/><Relationship Id="rId3439" Type="http://schemas.openxmlformats.org/officeDocument/2006/relationships/hyperlink" Target="https://doccloud.goinfra.go.gov.br/s/rE7yfaeAFt9WCYF" TargetMode="External"/><Relationship Id="rId567" Type="http://schemas.openxmlformats.org/officeDocument/2006/relationships/hyperlink" Target="https://doccloud.goinfra.go.gov.br/s/tzZj7EWc2GZqdpq" TargetMode="External"/><Relationship Id="rId1197" Type="http://schemas.openxmlformats.org/officeDocument/2006/relationships/hyperlink" Target="https://doccloud.goinfra.go.gov.br/s/sgjQEd8WD2jzZyJ" TargetMode="External"/><Relationship Id="rId2248" Type="http://schemas.openxmlformats.org/officeDocument/2006/relationships/hyperlink" Target="https://doccloud.goinfra.go.gov.br/s/L7Q2fEEPbJSPJLx" TargetMode="External"/><Relationship Id="rId774" Type="http://schemas.openxmlformats.org/officeDocument/2006/relationships/hyperlink" Target="https://doccloud.goinfra.go.gov.br/s/o96pM5re2kwjgET" TargetMode="External"/><Relationship Id="rId981" Type="http://schemas.openxmlformats.org/officeDocument/2006/relationships/hyperlink" Target="https://doccloud.goinfra.go.gov.br/s/t88yqkWCQLRELgq" TargetMode="External"/><Relationship Id="rId1057" Type="http://schemas.openxmlformats.org/officeDocument/2006/relationships/hyperlink" Target="https://doccloud.goinfra.go.gov.br/s/Cb4Co2GcGLrEHAW" TargetMode="External"/><Relationship Id="rId2455" Type="http://schemas.openxmlformats.org/officeDocument/2006/relationships/hyperlink" Target="https://doccloud.goinfra.go.gov.br/s/wmfiCRDgNMEfN9T" TargetMode="External"/><Relationship Id="rId2662" Type="http://schemas.openxmlformats.org/officeDocument/2006/relationships/hyperlink" Target="https://doccloud.goinfra.go.gov.br/s/N78RXxJM9gWsnQj" TargetMode="External"/><Relationship Id="rId3506" Type="http://schemas.openxmlformats.org/officeDocument/2006/relationships/hyperlink" Target="https://doccloud.goinfra.go.gov.br/s/aD57xss892mRR2b" TargetMode="External"/><Relationship Id="rId427" Type="http://schemas.openxmlformats.org/officeDocument/2006/relationships/hyperlink" Target="https://doccloud.goinfra.go.gov.br/s/GKw7fjsxXdR3TFw" TargetMode="External"/><Relationship Id="rId634" Type="http://schemas.openxmlformats.org/officeDocument/2006/relationships/hyperlink" Target="https://doccloud.goinfra.go.gov.br/s/woTDfpoKf7zbxwz" TargetMode="External"/><Relationship Id="rId841" Type="http://schemas.openxmlformats.org/officeDocument/2006/relationships/hyperlink" Target="https://doccloud.goinfra.go.gov.br/s/Hkjpy2defHADBLq" TargetMode="External"/><Relationship Id="rId1264" Type="http://schemas.openxmlformats.org/officeDocument/2006/relationships/hyperlink" Target="https://doccloud.goinfra.go.gov.br/s/3KqM49MyeCX4BmQ" TargetMode="External"/><Relationship Id="rId1471" Type="http://schemas.openxmlformats.org/officeDocument/2006/relationships/hyperlink" Target="https://doccloud.goinfra.go.gov.br/s/6ki6XjX3Yx4aCZ8" TargetMode="External"/><Relationship Id="rId2108" Type="http://schemas.openxmlformats.org/officeDocument/2006/relationships/hyperlink" Target="https://doccloud.goinfra.go.gov.br/s/C2fyKzBpbmYFAEM" TargetMode="External"/><Relationship Id="rId2315" Type="http://schemas.openxmlformats.org/officeDocument/2006/relationships/hyperlink" Target="https://doccloud.goinfra.go.gov.br/s/f3RWg6aqC3DgiDs" TargetMode="External"/><Relationship Id="rId2522" Type="http://schemas.openxmlformats.org/officeDocument/2006/relationships/hyperlink" Target="https://doccloud.goinfra.go.gov.br/s/KawzqZS2pnK7WFB" TargetMode="External"/><Relationship Id="rId701" Type="http://schemas.openxmlformats.org/officeDocument/2006/relationships/hyperlink" Target="https://doccloud.goinfra.go.gov.br/s/7BpTrmjqBeSz7xD" TargetMode="External"/><Relationship Id="rId1124" Type="http://schemas.openxmlformats.org/officeDocument/2006/relationships/hyperlink" Target="https://doccloud.goinfra.go.gov.br/s/K8PfogpDqey2yQJ" TargetMode="External"/><Relationship Id="rId1331" Type="http://schemas.openxmlformats.org/officeDocument/2006/relationships/hyperlink" Target="https://doccloud.goinfra.go.gov.br/s/Dzmx8mi3fo6p2QA" TargetMode="External"/><Relationship Id="rId3089" Type="http://schemas.openxmlformats.org/officeDocument/2006/relationships/hyperlink" Target="https://doccloud.goinfra.go.gov.br/s/cTGxPG3KB9E77KS" TargetMode="External"/><Relationship Id="rId3296" Type="http://schemas.openxmlformats.org/officeDocument/2006/relationships/hyperlink" Target="https://doccloud.goinfra.go.gov.br/f/175413" TargetMode="External"/><Relationship Id="rId3156" Type="http://schemas.openxmlformats.org/officeDocument/2006/relationships/hyperlink" Target="https://doccloud.goinfra.go.gov.br/s/JYjY9DSNj8CH72p" TargetMode="External"/><Relationship Id="rId3363" Type="http://schemas.openxmlformats.org/officeDocument/2006/relationships/hyperlink" Target="https://doccloud.goinfra.go.gov.br/f/176357" TargetMode="External"/><Relationship Id="rId284" Type="http://schemas.openxmlformats.org/officeDocument/2006/relationships/hyperlink" Target="https://doccloud.goinfra.go.gov.br/s/xtc4rjct6g4dHrN" TargetMode="External"/><Relationship Id="rId491" Type="http://schemas.openxmlformats.org/officeDocument/2006/relationships/hyperlink" Target="https://doccloud.goinfra.go.gov.br/s/Gmz85Z2HbJ2DT5M" TargetMode="External"/><Relationship Id="rId2172" Type="http://schemas.openxmlformats.org/officeDocument/2006/relationships/hyperlink" Target="https://doccloud.goinfra.go.gov.br/s/nW6PByQF6Xn58Li" TargetMode="External"/><Relationship Id="rId3016" Type="http://schemas.openxmlformats.org/officeDocument/2006/relationships/hyperlink" Target="https://doccloud.goinfra.go.gov.br/s/ka2Nf63BSEKGqPg" TargetMode="External"/><Relationship Id="rId3223" Type="http://schemas.openxmlformats.org/officeDocument/2006/relationships/hyperlink" Target="https://doccloud.goinfra.go.gov.br/s/9mm9cQxttMBQmam" TargetMode="External"/><Relationship Id="rId3570" Type="http://schemas.openxmlformats.org/officeDocument/2006/relationships/hyperlink" Target="https://doccloud.goinfra.go.gov.br/s/d2kn4qgo6ZBR6ip" TargetMode="External"/><Relationship Id="rId144" Type="http://schemas.openxmlformats.org/officeDocument/2006/relationships/hyperlink" Target="https://doccloud.goinfra.go.gov.br/s/MSo7J5F6jcS4XcN" TargetMode="External"/><Relationship Id="rId3430" Type="http://schemas.openxmlformats.org/officeDocument/2006/relationships/hyperlink" Target="https://doccloud.goinfra.go.gov.br/s/G7rddatS8fjdfPP" TargetMode="External"/><Relationship Id="rId351" Type="http://schemas.openxmlformats.org/officeDocument/2006/relationships/hyperlink" Target="https://doccloud.goinfra.go.gov.br/s/ZAikgX7PT4c5rxB" TargetMode="External"/><Relationship Id="rId2032" Type="http://schemas.openxmlformats.org/officeDocument/2006/relationships/hyperlink" Target="https://doccloud.goinfra.go.gov.br/s/B2M9by7d3zN2b2E" TargetMode="External"/><Relationship Id="rId2989" Type="http://schemas.openxmlformats.org/officeDocument/2006/relationships/hyperlink" Target="https://doccloud.goinfra.go.gov.br/s/bGbRGGgAy3PGnEp" TargetMode="External"/><Relationship Id="rId211" Type="http://schemas.openxmlformats.org/officeDocument/2006/relationships/hyperlink" Target="https://doccloud.goinfra.go.gov.br/s/ieFiNpCA8nbqa4R" TargetMode="External"/><Relationship Id="rId1798" Type="http://schemas.openxmlformats.org/officeDocument/2006/relationships/hyperlink" Target="https://doccloud.goinfra.go.gov.br/s/a4abT4NGDGSZycC" TargetMode="External"/><Relationship Id="rId2849" Type="http://schemas.openxmlformats.org/officeDocument/2006/relationships/hyperlink" Target="https://doccloud.goinfra.go.gov.br/s/d8JxorpyQZmfJbQ" TargetMode="External"/><Relationship Id="rId1658" Type="http://schemas.openxmlformats.org/officeDocument/2006/relationships/hyperlink" Target="https://doccloud.goinfra.go.gov.br/s/gQPcfGY863FYW5Y" TargetMode="External"/><Relationship Id="rId1865" Type="http://schemas.openxmlformats.org/officeDocument/2006/relationships/hyperlink" Target="https://doccloud.goinfra.go.gov.br/s/mCejb6enYerypF4" TargetMode="External"/><Relationship Id="rId2709" Type="http://schemas.openxmlformats.org/officeDocument/2006/relationships/hyperlink" Target="https://doccloud.goinfra.go.gov.br/s/xRCaNo3MfHB5JKp" TargetMode="External"/><Relationship Id="rId1518" Type="http://schemas.openxmlformats.org/officeDocument/2006/relationships/hyperlink" Target="https://doccloud.goinfra.go.gov.br/s/RtwzpRtj5bt6pts" TargetMode="External"/><Relationship Id="rId2916" Type="http://schemas.openxmlformats.org/officeDocument/2006/relationships/hyperlink" Target="https://doccloud.goinfra.go.gov.br/s/W5xzf6ekfSgydfK" TargetMode="External"/><Relationship Id="rId3080" Type="http://schemas.openxmlformats.org/officeDocument/2006/relationships/hyperlink" Target="https://doccloud.goinfra.go.gov.br/s/x8QyFJK2Ln9YJCL" TargetMode="External"/><Relationship Id="rId1725" Type="http://schemas.openxmlformats.org/officeDocument/2006/relationships/hyperlink" Target="https://doccloud.goinfra.go.gov.br/s/qbysRoYJNytTbCJ" TargetMode="External"/><Relationship Id="rId1932" Type="http://schemas.openxmlformats.org/officeDocument/2006/relationships/hyperlink" Target="https://doccloud.goinfra.go.gov.br/s/rmMSgAeNoZexFPj" TargetMode="External"/><Relationship Id="rId17" Type="http://schemas.openxmlformats.org/officeDocument/2006/relationships/hyperlink" Target="https://doccloud.goinfra.go.gov.br/s/mbTAj7pYKeNbPSF" TargetMode="External"/><Relationship Id="rId2499" Type="http://schemas.openxmlformats.org/officeDocument/2006/relationships/hyperlink" Target="https://doccloud.goinfra.go.gov.br/s/8WySQ4d663nags9" TargetMode="External"/><Relationship Id="rId1" Type="http://schemas.openxmlformats.org/officeDocument/2006/relationships/hyperlink" Target="https://doccloud.goinfra.go.gov.br/s/mLPJt3kmkRdXeET" TargetMode="External"/><Relationship Id="rId678" Type="http://schemas.openxmlformats.org/officeDocument/2006/relationships/hyperlink" Target="https://doccloud.goinfra.go.gov.br/s/jyfcdSNsZ5TiRjR" TargetMode="External"/><Relationship Id="rId885" Type="http://schemas.openxmlformats.org/officeDocument/2006/relationships/hyperlink" Target="https://doccloud.goinfra.go.gov.br/s/E9LoTHseifMbXqT" TargetMode="External"/><Relationship Id="rId2359" Type="http://schemas.openxmlformats.org/officeDocument/2006/relationships/hyperlink" Target="https://doccloud.goinfra.go.gov.br/s/LeXgagigLNnWC59" TargetMode="External"/><Relationship Id="rId2566" Type="http://schemas.openxmlformats.org/officeDocument/2006/relationships/hyperlink" Target="https://doccloud.goinfra.go.gov.br/s/dxKJtsKoRnWgp6K" TargetMode="External"/><Relationship Id="rId2773" Type="http://schemas.openxmlformats.org/officeDocument/2006/relationships/hyperlink" Target="https://doccloud.goinfra.go.gov.br/s/zWjB6qB4FWps8Wd" TargetMode="External"/><Relationship Id="rId2980" Type="http://schemas.openxmlformats.org/officeDocument/2006/relationships/hyperlink" Target="https://doccloud.goinfra.go.gov.br/s/4aPWbo7wdwm38tb" TargetMode="External"/><Relationship Id="rId538" Type="http://schemas.openxmlformats.org/officeDocument/2006/relationships/hyperlink" Target="https://doccloud.goinfra.go.gov.br/s/t5eE9bWiGei3DYo" TargetMode="External"/><Relationship Id="rId745" Type="http://schemas.openxmlformats.org/officeDocument/2006/relationships/hyperlink" Target="https://doccloud.goinfra.go.gov.br/s/3PKSknpmpWrNsmP" TargetMode="External"/><Relationship Id="rId952" Type="http://schemas.openxmlformats.org/officeDocument/2006/relationships/hyperlink" Target="https://doccloud.goinfra.go.gov.br/s/W7QCtQdKxPRACKq" TargetMode="External"/><Relationship Id="rId1168" Type="http://schemas.openxmlformats.org/officeDocument/2006/relationships/hyperlink" Target="https://doccloud.goinfra.go.gov.br/s/sTJCBGpZTwtAtTj" TargetMode="External"/><Relationship Id="rId1375" Type="http://schemas.openxmlformats.org/officeDocument/2006/relationships/hyperlink" Target="https://doccloud.goinfra.go.gov.br/s/AjN9c2Y3ScgCH8k" TargetMode="External"/><Relationship Id="rId1582" Type="http://schemas.openxmlformats.org/officeDocument/2006/relationships/hyperlink" Target="https://doccloud.goinfra.go.gov.br/s/GXge8R4Hc4Esg4B" TargetMode="External"/><Relationship Id="rId2219" Type="http://schemas.openxmlformats.org/officeDocument/2006/relationships/hyperlink" Target="https://doccloud.goinfra.go.gov.br/s/LatNqHS39CACX2b" TargetMode="External"/><Relationship Id="rId2426" Type="http://schemas.openxmlformats.org/officeDocument/2006/relationships/hyperlink" Target="https://doccloud.goinfra.go.gov.br/s/Q4m3f98sz2MFrNp" TargetMode="External"/><Relationship Id="rId2633" Type="http://schemas.openxmlformats.org/officeDocument/2006/relationships/hyperlink" Target="https://doccloud.goinfra.go.gov.br/s/QJ3grNPjQ399PLK" TargetMode="External"/><Relationship Id="rId81" Type="http://schemas.openxmlformats.org/officeDocument/2006/relationships/hyperlink" Target="https://doccloud.goinfra.go.gov.br/s/ZQn9oNDbnkFW7Lg" TargetMode="External"/><Relationship Id="rId605" Type="http://schemas.openxmlformats.org/officeDocument/2006/relationships/hyperlink" Target="https://doccloud.goinfra.go.gov.br/s/cgdAcMnQDknYjsW" TargetMode="External"/><Relationship Id="rId812" Type="http://schemas.openxmlformats.org/officeDocument/2006/relationships/hyperlink" Target="https://doccloud.goinfra.go.gov.br/s/T5WaKGb9gfk4wEM" TargetMode="External"/><Relationship Id="rId1028" Type="http://schemas.openxmlformats.org/officeDocument/2006/relationships/hyperlink" Target="https://doccloud.goinfra.go.gov.br/s/tNFTe43NoPXNSDp" TargetMode="External"/><Relationship Id="rId1235" Type="http://schemas.openxmlformats.org/officeDocument/2006/relationships/hyperlink" Target="https://doccloud.goinfra.go.gov.br/s/JwKn8JeBBqdMziX" TargetMode="External"/><Relationship Id="rId1442" Type="http://schemas.openxmlformats.org/officeDocument/2006/relationships/hyperlink" Target="https://doccloud.goinfra.go.gov.br/s/BDw6onA2Tpk3Jcp" TargetMode="External"/><Relationship Id="rId2840" Type="http://schemas.openxmlformats.org/officeDocument/2006/relationships/hyperlink" Target="https://doccloud.goinfra.go.gov.br/s/jTqGfz7LqYZBKi9" TargetMode="External"/><Relationship Id="rId1302" Type="http://schemas.openxmlformats.org/officeDocument/2006/relationships/hyperlink" Target="https://doccloud.goinfra.go.gov.br/s/PmL2T9JpREMCeNc" TargetMode="External"/><Relationship Id="rId2700" Type="http://schemas.openxmlformats.org/officeDocument/2006/relationships/hyperlink" Target="https://doccloud.goinfra.go.gov.br/s/ELsYexGAT3WWmK2" TargetMode="External"/><Relationship Id="rId3267" Type="http://schemas.openxmlformats.org/officeDocument/2006/relationships/hyperlink" Target="https://doccloud.goinfra.go.gov.br/s/pGYRzaTarNQyaAF" TargetMode="External"/><Relationship Id="rId188" Type="http://schemas.openxmlformats.org/officeDocument/2006/relationships/hyperlink" Target="https://doccloud.goinfra.go.gov.br/s/PLakJXx25r2gHs3" TargetMode="External"/><Relationship Id="rId395" Type="http://schemas.openxmlformats.org/officeDocument/2006/relationships/hyperlink" Target="https://doccloud.goinfra.go.gov.br/s/R5W6ogXrLFQaCCs" TargetMode="External"/><Relationship Id="rId2076" Type="http://schemas.openxmlformats.org/officeDocument/2006/relationships/hyperlink" Target="https://doccloud.goinfra.go.gov.br/s/poxozbpgkdf3yPr" TargetMode="External"/><Relationship Id="rId3474" Type="http://schemas.openxmlformats.org/officeDocument/2006/relationships/hyperlink" Target="https://doccloud.goinfra.go.gov.br/s/PQfE2LdGsi4daM4" TargetMode="External"/><Relationship Id="rId2283" Type="http://schemas.openxmlformats.org/officeDocument/2006/relationships/hyperlink" Target="https://doccloud.goinfra.go.gov.br/s/7JagSdgWFpZEfYQ" TargetMode="External"/><Relationship Id="rId2490" Type="http://schemas.openxmlformats.org/officeDocument/2006/relationships/hyperlink" Target="https://doccloud.goinfra.go.gov.br/s/DCPF5wRqQCXrJMa" TargetMode="External"/><Relationship Id="rId3127" Type="http://schemas.openxmlformats.org/officeDocument/2006/relationships/hyperlink" Target="https://doccloud.goinfra.go.gov.br/s/6fDiggBpzxcQdKE" TargetMode="External"/><Relationship Id="rId3334" Type="http://schemas.openxmlformats.org/officeDocument/2006/relationships/hyperlink" Target="https://doccloud.goinfra.go.gov.br/f/176328" TargetMode="External"/><Relationship Id="rId3541" Type="http://schemas.openxmlformats.org/officeDocument/2006/relationships/hyperlink" Target="https://doccloud.goinfra.go.gov.br/s/L8cpdyfaRLSTg5q" TargetMode="External"/><Relationship Id="rId255" Type="http://schemas.openxmlformats.org/officeDocument/2006/relationships/hyperlink" Target="https://doccloud.goinfra.go.gov.br/s/F36CFfxokW4qNFX" TargetMode="External"/><Relationship Id="rId462" Type="http://schemas.openxmlformats.org/officeDocument/2006/relationships/hyperlink" Target="https://doccloud.goinfra.go.gov.br/s/5i6La2wodzmNyK3" TargetMode="External"/><Relationship Id="rId1092" Type="http://schemas.openxmlformats.org/officeDocument/2006/relationships/hyperlink" Target="https://doccloud.goinfra.go.gov.br/s/TF3PA6iQfGsrLW9" TargetMode="External"/><Relationship Id="rId2143" Type="http://schemas.openxmlformats.org/officeDocument/2006/relationships/hyperlink" Target="https://doccloud.goinfra.go.gov.br/s/tpBATjgqaHAz57d" TargetMode="External"/><Relationship Id="rId2350" Type="http://schemas.openxmlformats.org/officeDocument/2006/relationships/hyperlink" Target="https://doccloud.goinfra.go.gov.br/s/P5CTf5XaN9pDKQM" TargetMode="External"/><Relationship Id="rId3401" Type="http://schemas.openxmlformats.org/officeDocument/2006/relationships/hyperlink" Target="https://doccloud.goinfra.go.gov.br/f/176936" TargetMode="External"/><Relationship Id="rId115" Type="http://schemas.openxmlformats.org/officeDocument/2006/relationships/hyperlink" Target="https://doccloud.goinfra.go.gov.br/s/L84WZiSkegXYFNF" TargetMode="External"/><Relationship Id="rId322" Type="http://schemas.openxmlformats.org/officeDocument/2006/relationships/hyperlink" Target="https://doccloud.goinfra.go.gov.br/s/TYsxFSSCxWTFrR3" TargetMode="External"/><Relationship Id="rId2003" Type="http://schemas.openxmlformats.org/officeDocument/2006/relationships/hyperlink" Target="https://doccloud.goinfra.go.gov.br/s/LbDTxFcpBSK9SHr" TargetMode="External"/><Relationship Id="rId2210" Type="http://schemas.openxmlformats.org/officeDocument/2006/relationships/hyperlink" Target="https://doccloud.goinfra.go.gov.br/s/MTBJ2gHSPCcZSqr" TargetMode="External"/><Relationship Id="rId1769" Type="http://schemas.openxmlformats.org/officeDocument/2006/relationships/hyperlink" Target="https://doccloud.goinfra.go.gov.br/s/C67rJj575wGxqok" TargetMode="External"/><Relationship Id="rId1976" Type="http://schemas.openxmlformats.org/officeDocument/2006/relationships/hyperlink" Target="https://doccloud.goinfra.go.gov.br/s/SFZ6PB8EZN5bnro" TargetMode="External"/><Relationship Id="rId3191" Type="http://schemas.openxmlformats.org/officeDocument/2006/relationships/hyperlink" Target="https://doccloud.goinfra.go.gov.br/s/8A55dqBBJyqLstS" TargetMode="External"/><Relationship Id="rId1629" Type="http://schemas.openxmlformats.org/officeDocument/2006/relationships/hyperlink" Target="https://doccloud.goinfra.go.gov.br/s/3iSFGMnqCG7z9yN" TargetMode="External"/><Relationship Id="rId1836" Type="http://schemas.openxmlformats.org/officeDocument/2006/relationships/hyperlink" Target="https://doccloud.goinfra.go.gov.br/s/jMJFPyqke5PN2QD" TargetMode="External"/><Relationship Id="rId1903" Type="http://schemas.openxmlformats.org/officeDocument/2006/relationships/hyperlink" Target="https://doccloud.goinfra.go.gov.br/s/6qJFcE96g7iiCAW" TargetMode="External"/><Relationship Id="rId3051" Type="http://schemas.openxmlformats.org/officeDocument/2006/relationships/hyperlink" Target="https://doccloud.goinfra.go.gov.br/s/dHzK3JooJYc9xme" TargetMode="External"/><Relationship Id="rId789" Type="http://schemas.openxmlformats.org/officeDocument/2006/relationships/hyperlink" Target="https://doccloud.goinfra.go.gov.br/s/zjsD2EdE55t2wHQ" TargetMode="External"/><Relationship Id="rId996" Type="http://schemas.openxmlformats.org/officeDocument/2006/relationships/hyperlink" Target="https://doccloud.goinfra.go.gov.br/s/tFTzCAeY48k5X3X" TargetMode="External"/><Relationship Id="rId2677" Type="http://schemas.openxmlformats.org/officeDocument/2006/relationships/hyperlink" Target="https://doccloud.goinfra.go.gov.br/s/WqXosmMnHRE68CF" TargetMode="External"/><Relationship Id="rId2884" Type="http://schemas.openxmlformats.org/officeDocument/2006/relationships/hyperlink" Target="https://doccloud.goinfra.go.gov.br/s/7LCyHWNX4BXy7E8" TargetMode="External"/><Relationship Id="rId649" Type="http://schemas.openxmlformats.org/officeDocument/2006/relationships/hyperlink" Target="https://doccloud.goinfra.go.gov.br/s/2L6GezrcYcz6Zwy" TargetMode="External"/><Relationship Id="rId856" Type="http://schemas.openxmlformats.org/officeDocument/2006/relationships/hyperlink" Target="https://doccloud.goinfra.go.gov.br/s/FzeBHdbkBHiHZDo" TargetMode="External"/><Relationship Id="rId1279" Type="http://schemas.openxmlformats.org/officeDocument/2006/relationships/hyperlink" Target="https://doccloud.goinfra.go.gov.br/s/HwZq2Mzz9KAypE4" TargetMode="External"/><Relationship Id="rId1486" Type="http://schemas.openxmlformats.org/officeDocument/2006/relationships/hyperlink" Target="https://doccloud.goinfra.go.gov.br/s/JSRnHNaCsc2yBsx" TargetMode="External"/><Relationship Id="rId2537" Type="http://schemas.openxmlformats.org/officeDocument/2006/relationships/hyperlink" Target="https://doccloud.goinfra.go.gov.br/s/Z7HR87g2G6CM2kN" TargetMode="External"/><Relationship Id="rId509" Type="http://schemas.openxmlformats.org/officeDocument/2006/relationships/hyperlink" Target="https://doccloud.goinfra.go.gov.br/s/Xra4zsedwqofcXo" TargetMode="External"/><Relationship Id="rId1139" Type="http://schemas.openxmlformats.org/officeDocument/2006/relationships/hyperlink" Target="https://doccloud.goinfra.go.gov.br/s/NQ8JjZPADXX3qf4" TargetMode="External"/><Relationship Id="rId1346" Type="http://schemas.openxmlformats.org/officeDocument/2006/relationships/hyperlink" Target="https://doccloud.goinfra.go.gov.br/s/SkwEbFsDcAarGJe" TargetMode="External"/><Relationship Id="rId1693" Type="http://schemas.openxmlformats.org/officeDocument/2006/relationships/hyperlink" Target="https://doccloud.goinfra.go.gov.br/s/q5pYbrJnYa6bJCY" TargetMode="External"/><Relationship Id="rId2744" Type="http://schemas.openxmlformats.org/officeDocument/2006/relationships/hyperlink" Target="https://doccloud.goinfra.go.gov.br/s/SwgoCMp2qaAjwZn" TargetMode="External"/><Relationship Id="rId2951" Type="http://schemas.openxmlformats.org/officeDocument/2006/relationships/hyperlink" Target="https://doccloud.goinfra.go.gov.br/s/f2tKp7RJPzqzR8i" TargetMode="External"/><Relationship Id="rId716" Type="http://schemas.openxmlformats.org/officeDocument/2006/relationships/hyperlink" Target="https://doccloud.goinfra.go.gov.br/s/BRZot8px2C56Fir" TargetMode="External"/><Relationship Id="rId923" Type="http://schemas.openxmlformats.org/officeDocument/2006/relationships/hyperlink" Target="https://doccloud.goinfra.go.gov.br/s/Eomwd9qdg7kodTK" TargetMode="External"/><Relationship Id="rId1553" Type="http://schemas.openxmlformats.org/officeDocument/2006/relationships/hyperlink" Target="https://doccloud.goinfra.go.gov.br/s/wDgNwgdxRbnT3cQ" TargetMode="External"/><Relationship Id="rId1760" Type="http://schemas.openxmlformats.org/officeDocument/2006/relationships/hyperlink" Target="https://doccloud.goinfra.go.gov.br/s/FgbJMfaB2LbSAkX" TargetMode="External"/><Relationship Id="rId2604" Type="http://schemas.openxmlformats.org/officeDocument/2006/relationships/hyperlink" Target="https://doccloud.goinfra.go.gov.br/s/njrX2HEAco26DaW" TargetMode="External"/><Relationship Id="rId2811" Type="http://schemas.openxmlformats.org/officeDocument/2006/relationships/hyperlink" Target="https://doccloud.goinfra.go.gov.br/s/oX7WKTeLKKjgxAm" TargetMode="External"/><Relationship Id="rId52" Type="http://schemas.openxmlformats.org/officeDocument/2006/relationships/hyperlink" Target="https://doccloud.goinfra.go.gov.br/s/tKojt26aGMM3r7t" TargetMode="External"/><Relationship Id="rId1206" Type="http://schemas.openxmlformats.org/officeDocument/2006/relationships/hyperlink" Target="https://doccloud.goinfra.go.gov.br/s/NcaGBCo5c5qZBK5" TargetMode="External"/><Relationship Id="rId1413" Type="http://schemas.openxmlformats.org/officeDocument/2006/relationships/hyperlink" Target="https://doccloud.goinfra.go.gov.br/s/osPYxonL7GaNRGe" TargetMode="External"/><Relationship Id="rId1620" Type="http://schemas.openxmlformats.org/officeDocument/2006/relationships/hyperlink" Target="https://doccloud.goinfra.go.gov.br/s/ECcykt4DjE7TaD2" TargetMode="External"/><Relationship Id="rId3378" Type="http://schemas.openxmlformats.org/officeDocument/2006/relationships/hyperlink" Target="https://doccloud.goinfra.go.gov.br/f/176745" TargetMode="External"/><Relationship Id="rId3585" Type="http://schemas.openxmlformats.org/officeDocument/2006/relationships/hyperlink" Target="https://doccloud.goinfra.go.gov.br/s/nPN3cPpSFaCqwK3" TargetMode="External"/><Relationship Id="rId299" Type="http://schemas.openxmlformats.org/officeDocument/2006/relationships/hyperlink" Target="https://doccloud.goinfra.go.gov.br/s/wWJNqkYmiRCdk2K" TargetMode="External"/><Relationship Id="rId2187" Type="http://schemas.openxmlformats.org/officeDocument/2006/relationships/hyperlink" Target="https://doccloud.goinfra.go.gov.br/s/KoDBPbpqQmFxnbm" TargetMode="External"/><Relationship Id="rId2394" Type="http://schemas.openxmlformats.org/officeDocument/2006/relationships/hyperlink" Target="https://doccloud.goinfra.go.gov.br/s/5APKDt5xsMt4wyM" TargetMode="External"/><Relationship Id="rId3238" Type="http://schemas.openxmlformats.org/officeDocument/2006/relationships/hyperlink" Target="https://doccloud.goinfra.go.gov.br/s/6MPry4Z6fSeBybG" TargetMode="External"/><Relationship Id="rId3445" Type="http://schemas.openxmlformats.org/officeDocument/2006/relationships/hyperlink" Target="https://doccloud.goinfra.go.gov.br/s/KfFB5e7wdSN2qPY" TargetMode="External"/><Relationship Id="rId159" Type="http://schemas.openxmlformats.org/officeDocument/2006/relationships/hyperlink" Target="https://doccloud.goinfra.go.gov.br/s/9WMmz9tPZFmLpqK" TargetMode="External"/><Relationship Id="rId366" Type="http://schemas.openxmlformats.org/officeDocument/2006/relationships/hyperlink" Target="https://doccloud.goinfra.go.gov.br/s/NiHzToBTbPxGZ2t" TargetMode="External"/><Relationship Id="rId573" Type="http://schemas.openxmlformats.org/officeDocument/2006/relationships/hyperlink" Target="https://doccloud.goinfra.go.gov.br/s/aWnRZADxNNRyB4n" TargetMode="External"/><Relationship Id="rId780" Type="http://schemas.openxmlformats.org/officeDocument/2006/relationships/hyperlink" Target="https://doccloud.goinfra.go.gov.br/s/yLw4Cjy7KsqXEGS" TargetMode="External"/><Relationship Id="rId2047" Type="http://schemas.openxmlformats.org/officeDocument/2006/relationships/hyperlink" Target="https://doccloud.goinfra.go.gov.br/s/eJk2jkXotcsoAP2" TargetMode="External"/><Relationship Id="rId2254" Type="http://schemas.openxmlformats.org/officeDocument/2006/relationships/hyperlink" Target="https://doccloud.goinfra.go.gov.br/s/KoNS2978dW75HaA" TargetMode="External"/><Relationship Id="rId2461" Type="http://schemas.openxmlformats.org/officeDocument/2006/relationships/hyperlink" Target="https://doccloud.goinfra.go.gov.br/s/AY9TXrKkAyNztia" TargetMode="External"/><Relationship Id="rId3305" Type="http://schemas.openxmlformats.org/officeDocument/2006/relationships/hyperlink" Target="https://doccloud.goinfra.go.gov.br/f/175387" TargetMode="External"/><Relationship Id="rId3512" Type="http://schemas.openxmlformats.org/officeDocument/2006/relationships/hyperlink" Target="https://doccloud.goinfra.go.gov.br/s/jFdwFbKJ6WkDY4M" TargetMode="External"/><Relationship Id="rId226" Type="http://schemas.openxmlformats.org/officeDocument/2006/relationships/hyperlink" Target="https://doccloud.goinfra.go.gov.br/s/ySBqm9EskWdt8MC" TargetMode="External"/><Relationship Id="rId433" Type="http://schemas.openxmlformats.org/officeDocument/2006/relationships/hyperlink" Target="https://doccloud.goinfra.go.gov.br/s/Zxp9WYLpAP8f8wZ" TargetMode="External"/><Relationship Id="rId1063" Type="http://schemas.openxmlformats.org/officeDocument/2006/relationships/hyperlink" Target="https://doccloud.goinfra.go.gov.br/s/QA2q9Rp84rA5efW" TargetMode="External"/><Relationship Id="rId1270" Type="http://schemas.openxmlformats.org/officeDocument/2006/relationships/hyperlink" Target="https://doccloud.goinfra.go.gov.br/s/miQiaCGXME7ipFm" TargetMode="External"/><Relationship Id="rId2114" Type="http://schemas.openxmlformats.org/officeDocument/2006/relationships/hyperlink" Target="https://doccloud.goinfra.go.gov.br/s/CE26TqJZS3e2BA9" TargetMode="External"/><Relationship Id="rId640" Type="http://schemas.openxmlformats.org/officeDocument/2006/relationships/hyperlink" Target="https://doccloud.goinfra.go.gov.br/s/SYrJ3YdHLc8km8A" TargetMode="External"/><Relationship Id="rId2321" Type="http://schemas.openxmlformats.org/officeDocument/2006/relationships/hyperlink" Target="https://doccloud.goinfra.go.gov.br/s/KgAraTDgPFd3g4g" TargetMode="External"/><Relationship Id="rId500" Type="http://schemas.openxmlformats.org/officeDocument/2006/relationships/hyperlink" Target="https://doccloud.goinfra.go.gov.br/s/wSzWBrofH3NREd4" TargetMode="External"/><Relationship Id="rId1130" Type="http://schemas.openxmlformats.org/officeDocument/2006/relationships/hyperlink" Target="https://doccloud.goinfra.go.gov.br/s/GBP5rHsFBRas9Da" TargetMode="External"/><Relationship Id="rId1947" Type="http://schemas.openxmlformats.org/officeDocument/2006/relationships/hyperlink" Target="https://doccloud.goinfra.go.gov.br/s/mQymNoHw7nWnzD3" TargetMode="External"/><Relationship Id="rId3095" Type="http://schemas.openxmlformats.org/officeDocument/2006/relationships/hyperlink" Target="https://doccloud.goinfra.go.gov.br/s/q9cbYxFji9tfJB8" TargetMode="External"/><Relationship Id="rId1807" Type="http://schemas.openxmlformats.org/officeDocument/2006/relationships/hyperlink" Target="https://doccloud.goinfra.go.gov.br/s/2K9J3RQeQST8Q7c" TargetMode="External"/><Relationship Id="rId3162" Type="http://schemas.openxmlformats.org/officeDocument/2006/relationships/hyperlink" Target="https://doccloud.goinfra.go.gov.br/s/bZQGWKy3L3xoNtr" TargetMode="External"/><Relationship Id="rId290" Type="http://schemas.openxmlformats.org/officeDocument/2006/relationships/hyperlink" Target="https://doccloud.goinfra.go.gov.br/s/xLxipciL998gKSQ" TargetMode="External"/><Relationship Id="rId388" Type="http://schemas.openxmlformats.org/officeDocument/2006/relationships/hyperlink" Target="https://doccloud.goinfra.go.gov.br/s/NT3qHdafAqxsxAK" TargetMode="External"/><Relationship Id="rId2069" Type="http://schemas.openxmlformats.org/officeDocument/2006/relationships/hyperlink" Target="https://doccloud.goinfra.go.gov.br/s/bas8rJgGjg6ii6G" TargetMode="External"/><Relationship Id="rId3022" Type="http://schemas.openxmlformats.org/officeDocument/2006/relationships/hyperlink" Target="https://doccloud.goinfra.go.gov.br/s/SkkWFmwXRojQmWc" TargetMode="External"/><Relationship Id="rId3467" Type="http://schemas.openxmlformats.org/officeDocument/2006/relationships/hyperlink" Target="https://doccloud.goinfra.go.gov.br/f/172564" TargetMode="External"/><Relationship Id="rId150" Type="http://schemas.openxmlformats.org/officeDocument/2006/relationships/hyperlink" Target="https://doccloud.goinfra.go.gov.br/s/GfX3biRyP8iNGGE" TargetMode="External"/><Relationship Id="rId595" Type="http://schemas.openxmlformats.org/officeDocument/2006/relationships/hyperlink" Target="https://doccloud.goinfra.go.gov.br/s/npfEMsKCHBFyNan" TargetMode="External"/><Relationship Id="rId2276" Type="http://schemas.openxmlformats.org/officeDocument/2006/relationships/hyperlink" Target="https://doccloud.goinfra.go.gov.br/s/P6FqTLXjixTykyq" TargetMode="External"/><Relationship Id="rId2483" Type="http://schemas.openxmlformats.org/officeDocument/2006/relationships/hyperlink" Target="https://doccloud.goinfra.go.gov.br/s/YynfyiMwXFL3mkK" TargetMode="External"/><Relationship Id="rId2690" Type="http://schemas.openxmlformats.org/officeDocument/2006/relationships/hyperlink" Target="https://doccloud.goinfra.go.gov.br/s/WSD9X7i5mi9ejmF" TargetMode="External"/><Relationship Id="rId3327" Type="http://schemas.openxmlformats.org/officeDocument/2006/relationships/hyperlink" Target="https://doccloud.goinfra.go.gov.br/f/175398" TargetMode="External"/><Relationship Id="rId3534" Type="http://schemas.openxmlformats.org/officeDocument/2006/relationships/hyperlink" Target="https://doccloud.goinfra.go.gov.br/s/dCtrb69ms2CBzGY" TargetMode="External"/><Relationship Id="rId248" Type="http://schemas.openxmlformats.org/officeDocument/2006/relationships/hyperlink" Target="https://doccloud.goinfra.go.gov.br/s/EkCA3yizx5idt6d" TargetMode="External"/><Relationship Id="rId455" Type="http://schemas.openxmlformats.org/officeDocument/2006/relationships/hyperlink" Target="https://doccloud.goinfra.go.gov.br/s/N9HoMjbGjjmESMJ" TargetMode="External"/><Relationship Id="rId662" Type="http://schemas.openxmlformats.org/officeDocument/2006/relationships/hyperlink" Target="https://doccloud.goinfra.go.gov.br/s/SdcMimXGKwFDLP6" TargetMode="External"/><Relationship Id="rId1085" Type="http://schemas.openxmlformats.org/officeDocument/2006/relationships/hyperlink" Target="https://doccloud.goinfra.go.gov.br/s/a5oQY6ED3ERBNiZ" TargetMode="External"/><Relationship Id="rId1292" Type="http://schemas.openxmlformats.org/officeDocument/2006/relationships/hyperlink" Target="https://doccloud.goinfra.go.gov.br/s/XcbHXMmJKBBdEsr" TargetMode="External"/><Relationship Id="rId2136" Type="http://schemas.openxmlformats.org/officeDocument/2006/relationships/hyperlink" Target="https://doccloud.goinfra.go.gov.br/s/AmHwMKdoa4g22ZJ" TargetMode="External"/><Relationship Id="rId2343" Type="http://schemas.openxmlformats.org/officeDocument/2006/relationships/hyperlink" Target="https://doccloud.goinfra.go.gov.br/s/9mbiy4kjeS9B8BN" TargetMode="External"/><Relationship Id="rId2550" Type="http://schemas.openxmlformats.org/officeDocument/2006/relationships/hyperlink" Target="https://doccloud.goinfra.go.gov.br/s/tjseHf2TZkDcFQD" TargetMode="External"/><Relationship Id="rId2788" Type="http://schemas.openxmlformats.org/officeDocument/2006/relationships/hyperlink" Target="https://doccloud.goinfra.go.gov.br/s/fc4yw5ieTfx5EXm" TargetMode="External"/><Relationship Id="rId2995" Type="http://schemas.openxmlformats.org/officeDocument/2006/relationships/hyperlink" Target="https://doccloud.goinfra.go.gov.br/s/drGPCH5jWX3GtJG" TargetMode="External"/><Relationship Id="rId3601" Type="http://schemas.openxmlformats.org/officeDocument/2006/relationships/hyperlink" Target="https://doccloud.goinfra.go.gov.br/s/sNJioncC4AHNDeb" TargetMode="External"/><Relationship Id="rId108" Type="http://schemas.openxmlformats.org/officeDocument/2006/relationships/hyperlink" Target="https://doccloud.goinfra.go.gov.br/s/KyJPweAEj87JzeK" TargetMode="External"/><Relationship Id="rId315" Type="http://schemas.openxmlformats.org/officeDocument/2006/relationships/hyperlink" Target="https://doccloud.goinfra.go.gov.br/s/kMHjF9AsWq8bgkG" TargetMode="External"/><Relationship Id="rId522" Type="http://schemas.openxmlformats.org/officeDocument/2006/relationships/hyperlink" Target="https://doccloud.goinfra.go.gov.br/s/KaFQFAkg3njKJ8j" TargetMode="External"/><Relationship Id="rId967" Type="http://schemas.openxmlformats.org/officeDocument/2006/relationships/hyperlink" Target="https://doccloud.goinfra.go.gov.br/s/KfpiftfCob8AGaZ" TargetMode="External"/><Relationship Id="rId1152" Type="http://schemas.openxmlformats.org/officeDocument/2006/relationships/hyperlink" Target="https://doccloud.goinfra.go.gov.br/s/CqWXXxFq39iKRck" TargetMode="External"/><Relationship Id="rId1597" Type="http://schemas.openxmlformats.org/officeDocument/2006/relationships/hyperlink" Target="https://doccloud.goinfra.go.gov.br/s/2XZ99fc2mi569E4" TargetMode="External"/><Relationship Id="rId2203" Type="http://schemas.openxmlformats.org/officeDocument/2006/relationships/hyperlink" Target="https://doccloud.goinfra.go.gov.br/s/BW6Fy2f8XCtnd8a" TargetMode="External"/><Relationship Id="rId2410" Type="http://schemas.openxmlformats.org/officeDocument/2006/relationships/hyperlink" Target="https://doccloud.goinfra.go.gov.br/s/TiRzbZCYenzJGsN" TargetMode="External"/><Relationship Id="rId2648" Type="http://schemas.openxmlformats.org/officeDocument/2006/relationships/hyperlink" Target="https://doccloud.goinfra.go.gov.br/s/izHFrrQQQFDwTSJ" TargetMode="External"/><Relationship Id="rId2855" Type="http://schemas.openxmlformats.org/officeDocument/2006/relationships/hyperlink" Target="https://doccloud.goinfra.go.gov.br/s/Pa8Wi2jTZZrojaq" TargetMode="External"/><Relationship Id="rId96" Type="http://schemas.openxmlformats.org/officeDocument/2006/relationships/hyperlink" Target="https://doccloud.goinfra.go.gov.br/s/TP6fErHGf4cg7Ha" TargetMode="External"/><Relationship Id="rId827" Type="http://schemas.openxmlformats.org/officeDocument/2006/relationships/hyperlink" Target="https://doccloud.goinfra.go.gov.br/s/HiFPFbT9Jr8g3Sw" TargetMode="External"/><Relationship Id="rId1012" Type="http://schemas.openxmlformats.org/officeDocument/2006/relationships/hyperlink" Target="https://doccloud.goinfra.go.gov.br/s/GeBFtpQam8Gq2xk" TargetMode="External"/><Relationship Id="rId1457" Type="http://schemas.openxmlformats.org/officeDocument/2006/relationships/hyperlink" Target="https://doccloud.goinfra.go.gov.br/s/M2aRmCXRkykykJc" TargetMode="External"/><Relationship Id="rId1664" Type="http://schemas.openxmlformats.org/officeDocument/2006/relationships/hyperlink" Target="https://doccloud.goinfra.go.gov.br/s/BpBGaxKSMkX3G5c" TargetMode="External"/><Relationship Id="rId1871" Type="http://schemas.openxmlformats.org/officeDocument/2006/relationships/hyperlink" Target="https://doccloud.goinfra.go.gov.br/s/FAecjNL3FPoZrxW" TargetMode="External"/><Relationship Id="rId2508" Type="http://schemas.openxmlformats.org/officeDocument/2006/relationships/hyperlink" Target="https://doccloud.goinfra.go.gov.br/s/3zwKWc8cGginoRc" TargetMode="External"/><Relationship Id="rId2715" Type="http://schemas.openxmlformats.org/officeDocument/2006/relationships/hyperlink" Target="https://doccloud.goinfra.go.gov.br/s/3YMABdMFX6t79TG" TargetMode="External"/><Relationship Id="rId2922" Type="http://schemas.openxmlformats.org/officeDocument/2006/relationships/hyperlink" Target="https://doccloud.goinfra.go.gov.br/s/fY37Rfe4tK3tHdH" TargetMode="External"/><Relationship Id="rId1317" Type="http://schemas.openxmlformats.org/officeDocument/2006/relationships/hyperlink" Target="https://doccloud.goinfra.go.gov.br/s/ZTyA2JKWZ6dbB5g" TargetMode="External"/><Relationship Id="rId1524" Type="http://schemas.openxmlformats.org/officeDocument/2006/relationships/hyperlink" Target="https://doccloud.goinfra.go.gov.br/s/Si3CwZ7xmE3rays" TargetMode="External"/><Relationship Id="rId1731" Type="http://schemas.openxmlformats.org/officeDocument/2006/relationships/hyperlink" Target="https://doccloud.goinfra.go.gov.br/s/yM9ReT3YBkScEf7" TargetMode="External"/><Relationship Id="rId1969" Type="http://schemas.openxmlformats.org/officeDocument/2006/relationships/hyperlink" Target="https://doccloud.goinfra.go.gov.br/s/d85Acjf6FzLRW44" TargetMode="External"/><Relationship Id="rId3184" Type="http://schemas.openxmlformats.org/officeDocument/2006/relationships/hyperlink" Target="https://doccloud.goinfra.go.gov.br/s/rqL6NYCfRYtW2gG" TargetMode="External"/><Relationship Id="rId23" Type="http://schemas.openxmlformats.org/officeDocument/2006/relationships/hyperlink" Target="https://doccloud.goinfra.go.gov.br/s/rtBr8BBTo2farkT" TargetMode="External"/><Relationship Id="rId1829" Type="http://schemas.openxmlformats.org/officeDocument/2006/relationships/hyperlink" Target="https://doccloud.goinfra.go.gov.br/s/6jT7QpfCmQpyN8Y" TargetMode="External"/><Relationship Id="rId3391" Type="http://schemas.openxmlformats.org/officeDocument/2006/relationships/hyperlink" Target="https://doccloud.goinfra.go.gov.br/f/176748" TargetMode="External"/><Relationship Id="rId3489" Type="http://schemas.openxmlformats.org/officeDocument/2006/relationships/hyperlink" Target="https://doccloud.goinfra.go.gov.br/s/77D54ACGKqC4a4Y" TargetMode="External"/><Relationship Id="rId2298" Type="http://schemas.openxmlformats.org/officeDocument/2006/relationships/hyperlink" Target="https://doccloud.goinfra.go.gov.br/s/JNdxoMgikjYm4SC" TargetMode="External"/><Relationship Id="rId3044" Type="http://schemas.openxmlformats.org/officeDocument/2006/relationships/hyperlink" Target="https://doccloud.goinfra.go.gov.br/s/rk6ZWLxeEow7pyt" TargetMode="External"/><Relationship Id="rId3251" Type="http://schemas.openxmlformats.org/officeDocument/2006/relationships/hyperlink" Target="https://doccloud.goinfra.go.gov.br/s/Wfd7LpkAEfBzfY9" TargetMode="External"/><Relationship Id="rId3349" Type="http://schemas.openxmlformats.org/officeDocument/2006/relationships/hyperlink" Target="https://doccloud.goinfra.go.gov.br/f/176369" TargetMode="External"/><Relationship Id="rId3556" Type="http://schemas.openxmlformats.org/officeDocument/2006/relationships/hyperlink" Target="https://doccloud.goinfra.go.gov.br/s/YK7iddrWk7x9FEk" TargetMode="External"/><Relationship Id="rId172" Type="http://schemas.openxmlformats.org/officeDocument/2006/relationships/hyperlink" Target="https://doccloud.goinfra.go.gov.br/s/7EqL4YBTjgnHcsK" TargetMode="External"/><Relationship Id="rId477" Type="http://schemas.openxmlformats.org/officeDocument/2006/relationships/hyperlink" Target="https://doccloud.goinfra.go.gov.br/s/LRSXbHZJ7TWey23" TargetMode="External"/><Relationship Id="rId684" Type="http://schemas.openxmlformats.org/officeDocument/2006/relationships/hyperlink" Target="https://doccloud.goinfra.go.gov.br/s/2jQi5BibrRDeP7G" TargetMode="External"/><Relationship Id="rId2060" Type="http://schemas.openxmlformats.org/officeDocument/2006/relationships/hyperlink" Target="https://doccloud.goinfra.go.gov.br/s/sWsLynmq8iadgTy" TargetMode="External"/><Relationship Id="rId2158" Type="http://schemas.openxmlformats.org/officeDocument/2006/relationships/hyperlink" Target="https://doccloud.goinfra.go.gov.br/s/9nCq4DYDaMZQiza" TargetMode="External"/><Relationship Id="rId2365" Type="http://schemas.openxmlformats.org/officeDocument/2006/relationships/hyperlink" Target="https://doccloud.goinfra.go.gov.br/s/kSJyCGJasQkq5ip" TargetMode="External"/><Relationship Id="rId3111" Type="http://schemas.openxmlformats.org/officeDocument/2006/relationships/hyperlink" Target="https://doccloud.goinfra.go.gov.br/s/ztgLTxGsLkkaRA5" TargetMode="External"/><Relationship Id="rId3209" Type="http://schemas.openxmlformats.org/officeDocument/2006/relationships/hyperlink" Target="https://doccloud.goinfra.go.gov.br/s/wADM6H4sfqnBSSM" TargetMode="External"/><Relationship Id="rId337" Type="http://schemas.openxmlformats.org/officeDocument/2006/relationships/hyperlink" Target="https://doccloud.goinfra.go.gov.br/s/RkEfB3Q6REBqiKn" TargetMode="External"/><Relationship Id="rId891" Type="http://schemas.openxmlformats.org/officeDocument/2006/relationships/hyperlink" Target="https://doccloud.goinfra.go.gov.br/s/NFRToyF5eZp4yNY" TargetMode="External"/><Relationship Id="rId989" Type="http://schemas.openxmlformats.org/officeDocument/2006/relationships/hyperlink" Target="https://doccloud.goinfra.go.gov.br/s/Fzw4PJ7LcqtdgJX" TargetMode="External"/><Relationship Id="rId2018" Type="http://schemas.openxmlformats.org/officeDocument/2006/relationships/hyperlink" Target="https://doccloud.goinfra.go.gov.br/s/HnJ4EpXWww4dY3S" TargetMode="External"/><Relationship Id="rId2572" Type="http://schemas.openxmlformats.org/officeDocument/2006/relationships/hyperlink" Target="https://doccloud.goinfra.go.gov.br/s/wFopmG5PDEJ9cHM" TargetMode="External"/><Relationship Id="rId2877" Type="http://schemas.openxmlformats.org/officeDocument/2006/relationships/hyperlink" Target="https://doccloud.goinfra.go.gov.br/s/WwGNpyyTAZsjDiQ" TargetMode="External"/><Relationship Id="rId3416" Type="http://schemas.openxmlformats.org/officeDocument/2006/relationships/hyperlink" Target="https://doccloud.goinfra.go.gov.br/s/CmC8ERLanyjQ8xN" TargetMode="External"/><Relationship Id="rId544" Type="http://schemas.openxmlformats.org/officeDocument/2006/relationships/hyperlink" Target="https://doccloud.goinfra.go.gov.br/s/Nq97jAWBFcBbqJZ" TargetMode="External"/><Relationship Id="rId751" Type="http://schemas.openxmlformats.org/officeDocument/2006/relationships/hyperlink" Target="https://doccloud.goinfra.go.gov.br/s/xXjC6RNoH7iLQxf" TargetMode="External"/><Relationship Id="rId849" Type="http://schemas.openxmlformats.org/officeDocument/2006/relationships/hyperlink" Target="https://doccloud.goinfra.go.gov.br/s/MAtPxdipzcjCGx6" TargetMode="External"/><Relationship Id="rId1174" Type="http://schemas.openxmlformats.org/officeDocument/2006/relationships/hyperlink" Target="https://doccloud.goinfra.go.gov.br/s/FaKpYtyPwo4SznK" TargetMode="External"/><Relationship Id="rId1381" Type="http://schemas.openxmlformats.org/officeDocument/2006/relationships/hyperlink" Target="https://doccloud.goinfra.go.gov.br/s/c8dkeRmBFnczYn6" TargetMode="External"/><Relationship Id="rId1479" Type="http://schemas.openxmlformats.org/officeDocument/2006/relationships/hyperlink" Target="https://doccloud.goinfra.go.gov.br/s/fw9tTeqmbK38oCr" TargetMode="External"/><Relationship Id="rId1686" Type="http://schemas.openxmlformats.org/officeDocument/2006/relationships/hyperlink" Target="https://doccloud.goinfra.go.gov.br/s/KxYQbEMcA6CQ7KC" TargetMode="External"/><Relationship Id="rId2225" Type="http://schemas.openxmlformats.org/officeDocument/2006/relationships/hyperlink" Target="https://doccloud.goinfra.go.gov.br/s/okMBqyJfQzwYy3L" TargetMode="External"/><Relationship Id="rId2432" Type="http://schemas.openxmlformats.org/officeDocument/2006/relationships/hyperlink" Target="https://doccloud.goinfra.go.gov.br/s/YgZftXaArzPy3f4" TargetMode="External"/><Relationship Id="rId404" Type="http://schemas.openxmlformats.org/officeDocument/2006/relationships/hyperlink" Target="https://doccloud.goinfra.go.gov.br/s/s7KSWSbkDto3mbp" TargetMode="External"/><Relationship Id="rId611" Type="http://schemas.openxmlformats.org/officeDocument/2006/relationships/hyperlink" Target="https://doccloud.goinfra.go.gov.br/s/zKYfzYxGxYBg8JN" TargetMode="External"/><Relationship Id="rId1034" Type="http://schemas.openxmlformats.org/officeDocument/2006/relationships/hyperlink" Target="https://doccloud.goinfra.go.gov.br/s/pAQ2QKX377xtMdg" TargetMode="External"/><Relationship Id="rId1241" Type="http://schemas.openxmlformats.org/officeDocument/2006/relationships/hyperlink" Target="https://doccloud.goinfra.go.gov.br/s/s4DX2mY6m3DFfcn" TargetMode="External"/><Relationship Id="rId1339" Type="http://schemas.openxmlformats.org/officeDocument/2006/relationships/hyperlink" Target="https://doccloud.goinfra.go.gov.br/s/9qZwQQkzMajGqyc" TargetMode="External"/><Relationship Id="rId1893" Type="http://schemas.openxmlformats.org/officeDocument/2006/relationships/hyperlink" Target="https://doccloud.goinfra.go.gov.br/s/NP7czSpqT8qXc4N" TargetMode="External"/><Relationship Id="rId2737" Type="http://schemas.openxmlformats.org/officeDocument/2006/relationships/hyperlink" Target="https://doccloud.goinfra.go.gov.br/s/EztnqJH92tTZiqQ" TargetMode="External"/><Relationship Id="rId2944" Type="http://schemas.openxmlformats.org/officeDocument/2006/relationships/hyperlink" Target="https://doccloud.goinfra.go.gov.br/s/5bNYWE5WapdeYQN" TargetMode="External"/><Relationship Id="rId709" Type="http://schemas.openxmlformats.org/officeDocument/2006/relationships/hyperlink" Target="https://doccloud.goinfra.go.gov.br/s/B5nM2dF3egHo3Li" TargetMode="External"/><Relationship Id="rId916" Type="http://schemas.openxmlformats.org/officeDocument/2006/relationships/hyperlink" Target="https://doccloud.goinfra.go.gov.br/s/4LyQwE8GZzQ5LKi" TargetMode="External"/><Relationship Id="rId1101" Type="http://schemas.openxmlformats.org/officeDocument/2006/relationships/hyperlink" Target="https://doccloud.goinfra.go.gov.br/s/2Akz5DgzT7LbCyS" TargetMode="External"/><Relationship Id="rId1546" Type="http://schemas.openxmlformats.org/officeDocument/2006/relationships/hyperlink" Target="https://doccloud.goinfra.go.gov.br/s/ZdrFtxAgq29pDXY" TargetMode="External"/><Relationship Id="rId1753" Type="http://schemas.openxmlformats.org/officeDocument/2006/relationships/hyperlink" Target="https://doccloud.goinfra.go.gov.br/s/qTSo4xXXD4E2sz5" TargetMode="External"/><Relationship Id="rId1960" Type="http://schemas.openxmlformats.org/officeDocument/2006/relationships/hyperlink" Target="https://doccloud.goinfra.go.gov.br/s/4dfCPZtFZFMPEn3" TargetMode="External"/><Relationship Id="rId2804" Type="http://schemas.openxmlformats.org/officeDocument/2006/relationships/hyperlink" Target="https://doccloud.goinfra.go.gov.br/s/SiKo9Rn2JD6fXFr" TargetMode="External"/><Relationship Id="rId45" Type="http://schemas.openxmlformats.org/officeDocument/2006/relationships/hyperlink" Target="https://doccloud.goinfra.go.gov.br/s/EcYdoZoDp6kcefA" TargetMode="External"/><Relationship Id="rId1406" Type="http://schemas.openxmlformats.org/officeDocument/2006/relationships/hyperlink" Target="https://doccloud.goinfra.go.gov.br/s/6tcX9xZEBJyXywP" TargetMode="External"/><Relationship Id="rId1613" Type="http://schemas.openxmlformats.org/officeDocument/2006/relationships/hyperlink" Target="https://doccloud.goinfra.go.gov.br/s/wFHP2pyyFML8qkA" TargetMode="External"/><Relationship Id="rId1820" Type="http://schemas.openxmlformats.org/officeDocument/2006/relationships/hyperlink" Target="https://doccloud.goinfra.go.gov.br/s/k5G5dQ5Rz8HDmtz" TargetMode="External"/><Relationship Id="rId3066" Type="http://schemas.openxmlformats.org/officeDocument/2006/relationships/hyperlink" Target="https://doccloud.goinfra.go.gov.br/s/oYZy5CymgZ8yCkS" TargetMode="External"/><Relationship Id="rId3273" Type="http://schemas.openxmlformats.org/officeDocument/2006/relationships/hyperlink" Target="https://doccloud.goinfra.go.gov.br/s/f98owsg3XwFSLw7" TargetMode="External"/><Relationship Id="rId3480" Type="http://schemas.openxmlformats.org/officeDocument/2006/relationships/hyperlink" Target="https://doccloud.goinfra.go.gov.br/s/KT95Rwp4rsoYLPe" TargetMode="External"/><Relationship Id="rId194" Type="http://schemas.openxmlformats.org/officeDocument/2006/relationships/hyperlink" Target="https://doccloud.goinfra.go.gov.br/s/gErckRFoR3erdf8" TargetMode="External"/><Relationship Id="rId1918" Type="http://schemas.openxmlformats.org/officeDocument/2006/relationships/hyperlink" Target="https://doccloud.goinfra.go.gov.br/s/Ssj9iXE94gyztG6" TargetMode="External"/><Relationship Id="rId2082" Type="http://schemas.openxmlformats.org/officeDocument/2006/relationships/hyperlink" Target="https://doccloud.goinfra.go.gov.br/s/GtRAQAYbipCnqgb" TargetMode="External"/><Relationship Id="rId3133" Type="http://schemas.openxmlformats.org/officeDocument/2006/relationships/hyperlink" Target="https://doccloud.goinfra.go.gov.br/s/NG6Wowb5F9CRcQX" TargetMode="External"/><Relationship Id="rId3578" Type="http://schemas.openxmlformats.org/officeDocument/2006/relationships/hyperlink" Target="https://doccloud.goinfra.go.gov.br/s/3wr6gwgFb7XJtmr" TargetMode="External"/><Relationship Id="rId261" Type="http://schemas.openxmlformats.org/officeDocument/2006/relationships/hyperlink" Target="https://doccloud.goinfra.go.gov.br/s/YiSCsQdxWjHtKwq" TargetMode="External"/><Relationship Id="rId499" Type="http://schemas.openxmlformats.org/officeDocument/2006/relationships/hyperlink" Target="https://doccloud.goinfra.go.gov.br/s/qXYiEGLikDQtcqF" TargetMode="External"/><Relationship Id="rId2387" Type="http://schemas.openxmlformats.org/officeDocument/2006/relationships/hyperlink" Target="https://doccloud.goinfra.go.gov.br/s/B7cyTfXDw6wwKm4" TargetMode="External"/><Relationship Id="rId2594" Type="http://schemas.openxmlformats.org/officeDocument/2006/relationships/hyperlink" Target="https://doccloud.goinfra.go.gov.br/s/KyJoKncgiX9Ggr4" TargetMode="External"/><Relationship Id="rId3340" Type="http://schemas.openxmlformats.org/officeDocument/2006/relationships/hyperlink" Target="https://doccloud.goinfra.go.gov.br/f/176347" TargetMode="External"/><Relationship Id="rId3438" Type="http://schemas.openxmlformats.org/officeDocument/2006/relationships/hyperlink" Target="https://doccloud.goinfra.go.gov.br/s/eEnoEqmjTYCCFL8" TargetMode="External"/><Relationship Id="rId359" Type="http://schemas.openxmlformats.org/officeDocument/2006/relationships/hyperlink" Target="https://doccloud.goinfra.go.gov.br/s/td7tJnteL6JAjpr" TargetMode="External"/><Relationship Id="rId566" Type="http://schemas.openxmlformats.org/officeDocument/2006/relationships/hyperlink" Target="https://doccloud.goinfra.go.gov.br/s/aEqH4CB2BS22dfH" TargetMode="External"/><Relationship Id="rId773" Type="http://schemas.openxmlformats.org/officeDocument/2006/relationships/hyperlink" Target="https://doccloud.goinfra.go.gov.br/s/qmZzpdqkEHZ648t" TargetMode="External"/><Relationship Id="rId1196" Type="http://schemas.openxmlformats.org/officeDocument/2006/relationships/hyperlink" Target="https://doccloud.goinfra.go.gov.br/s/FrGm4G9c7SqHQx5" TargetMode="External"/><Relationship Id="rId2247" Type="http://schemas.openxmlformats.org/officeDocument/2006/relationships/hyperlink" Target="https://doccloud.goinfra.go.gov.br/s/sS28r3QYQKEEtBk" TargetMode="External"/><Relationship Id="rId2454" Type="http://schemas.openxmlformats.org/officeDocument/2006/relationships/hyperlink" Target="https://doccloud.goinfra.go.gov.br/s/m9Je6zHDN9gencS" TargetMode="External"/><Relationship Id="rId2899" Type="http://schemas.openxmlformats.org/officeDocument/2006/relationships/hyperlink" Target="https://doccloud.goinfra.go.gov.br/s/f6mWL6d59Xn76oB" TargetMode="External"/><Relationship Id="rId3200" Type="http://schemas.openxmlformats.org/officeDocument/2006/relationships/hyperlink" Target="https://doccloud.goinfra.go.gov.br/s/nFRQHHmyckEjkn3" TargetMode="External"/><Relationship Id="rId3505" Type="http://schemas.openxmlformats.org/officeDocument/2006/relationships/hyperlink" Target="https://doccloud.goinfra.go.gov.br/s/ZTTbCt9rSZn9CCD" TargetMode="External"/><Relationship Id="rId121" Type="http://schemas.openxmlformats.org/officeDocument/2006/relationships/hyperlink" Target="https://doccloud.goinfra.go.gov.br/s/966M2PbWZrsy2F2" TargetMode="External"/><Relationship Id="rId219" Type="http://schemas.openxmlformats.org/officeDocument/2006/relationships/hyperlink" Target="https://doccloud.goinfra.go.gov.br/s/HDLmbypDT5EZR3Q" TargetMode="External"/><Relationship Id="rId426" Type="http://schemas.openxmlformats.org/officeDocument/2006/relationships/hyperlink" Target="https://doccloud.goinfra.go.gov.br/s/22CfQ8ibSzggg2Z" TargetMode="External"/><Relationship Id="rId633" Type="http://schemas.openxmlformats.org/officeDocument/2006/relationships/hyperlink" Target="https://doccloud.goinfra.go.gov.br/s/QpS9Z4wQmgoJp4b" TargetMode="External"/><Relationship Id="rId980" Type="http://schemas.openxmlformats.org/officeDocument/2006/relationships/hyperlink" Target="https://doccloud.goinfra.go.gov.br/s/mD7EFDpkdz9GJMm" TargetMode="External"/><Relationship Id="rId1056" Type="http://schemas.openxmlformats.org/officeDocument/2006/relationships/hyperlink" Target="https://doccloud.goinfra.go.gov.br/s/bCsHKmG3jXZN3Ft" TargetMode="External"/><Relationship Id="rId1263" Type="http://schemas.openxmlformats.org/officeDocument/2006/relationships/hyperlink" Target="https://doccloud.goinfra.go.gov.br/s/5pjafktNYbzPBpB" TargetMode="External"/><Relationship Id="rId2107" Type="http://schemas.openxmlformats.org/officeDocument/2006/relationships/hyperlink" Target="https://doccloud.goinfra.go.gov.br/s/qiYsnM6wXDCi8La" TargetMode="External"/><Relationship Id="rId2314" Type="http://schemas.openxmlformats.org/officeDocument/2006/relationships/hyperlink" Target="https://doccloud.goinfra.go.gov.br/s/M6PXwfPRcgG6p8z" TargetMode="External"/><Relationship Id="rId2661" Type="http://schemas.openxmlformats.org/officeDocument/2006/relationships/hyperlink" Target="https://doccloud.goinfra.go.gov.br/s/QttGaR2yEKqG9rw" TargetMode="External"/><Relationship Id="rId2759" Type="http://schemas.openxmlformats.org/officeDocument/2006/relationships/hyperlink" Target="https://doccloud.goinfra.go.gov.br/s/jBNMRHTZJ24YSXP" TargetMode="External"/><Relationship Id="rId2966" Type="http://schemas.openxmlformats.org/officeDocument/2006/relationships/hyperlink" Target="https://doccloud.goinfra.go.gov.br/s/q5xEyeWsbJWQAxW" TargetMode="External"/><Relationship Id="rId840" Type="http://schemas.openxmlformats.org/officeDocument/2006/relationships/hyperlink" Target="https://doccloud.goinfra.go.gov.br/s/mQif9aCsmJm88dw" TargetMode="External"/><Relationship Id="rId938" Type="http://schemas.openxmlformats.org/officeDocument/2006/relationships/hyperlink" Target="https://doccloud.goinfra.go.gov.br/s/MXP8QeGTk6aaMeF" TargetMode="External"/><Relationship Id="rId1470" Type="http://schemas.openxmlformats.org/officeDocument/2006/relationships/hyperlink" Target="https://doccloud.goinfra.go.gov.br/s/8kigSw6coRRi7QB" TargetMode="External"/><Relationship Id="rId1568" Type="http://schemas.openxmlformats.org/officeDocument/2006/relationships/hyperlink" Target="https://doccloud.goinfra.go.gov.br/s/pL83c36iXNCgAE2" TargetMode="External"/><Relationship Id="rId1775" Type="http://schemas.openxmlformats.org/officeDocument/2006/relationships/hyperlink" Target="https://doccloud.goinfra.go.gov.br/s/FsgDgj5ZN3tDdaX" TargetMode="External"/><Relationship Id="rId2521" Type="http://schemas.openxmlformats.org/officeDocument/2006/relationships/hyperlink" Target="https://doccloud.goinfra.go.gov.br/s/mrkfMH52PxYke9z" TargetMode="External"/><Relationship Id="rId2619" Type="http://schemas.openxmlformats.org/officeDocument/2006/relationships/hyperlink" Target="https://doccloud.goinfra.go.gov.br/s/TyNnijsE5mqsMLB" TargetMode="External"/><Relationship Id="rId2826" Type="http://schemas.openxmlformats.org/officeDocument/2006/relationships/hyperlink" Target="https://doccloud.goinfra.go.gov.br/s/R4GHAZ3np4NJnNa" TargetMode="External"/><Relationship Id="rId67" Type="http://schemas.openxmlformats.org/officeDocument/2006/relationships/hyperlink" Target="https://doccloud.goinfra.go.gov.br/s/E5C4E8Jrqc5wNwc" TargetMode="External"/><Relationship Id="rId700" Type="http://schemas.openxmlformats.org/officeDocument/2006/relationships/hyperlink" Target="https://doccloud.goinfra.go.gov.br/s/PKxEZQf5MtYtYqM" TargetMode="External"/><Relationship Id="rId1123" Type="http://schemas.openxmlformats.org/officeDocument/2006/relationships/hyperlink" Target="https://doccloud.goinfra.go.gov.br/s/8fH4knKYjF2J6we" TargetMode="External"/><Relationship Id="rId1330" Type="http://schemas.openxmlformats.org/officeDocument/2006/relationships/hyperlink" Target="https://doccloud.goinfra.go.gov.br/s/4Q3wyCTnGpzwcgn" TargetMode="External"/><Relationship Id="rId1428" Type="http://schemas.openxmlformats.org/officeDocument/2006/relationships/hyperlink" Target="https://doccloud.goinfra.go.gov.br/s/Pc85q5N5KR9dLmL" TargetMode="External"/><Relationship Id="rId1635" Type="http://schemas.openxmlformats.org/officeDocument/2006/relationships/hyperlink" Target="https://doccloud.goinfra.go.gov.br/s/4GYnsMAjmoDCcQx" TargetMode="External"/><Relationship Id="rId1982" Type="http://schemas.openxmlformats.org/officeDocument/2006/relationships/hyperlink" Target="https://doccloud.goinfra.go.gov.br/s/qgqEnRDm7SrjmMT" TargetMode="External"/><Relationship Id="rId3088" Type="http://schemas.openxmlformats.org/officeDocument/2006/relationships/hyperlink" Target="https://doccloud.goinfra.go.gov.br/s/RFBDfGQj7r3bbR7" TargetMode="External"/><Relationship Id="rId1842" Type="http://schemas.openxmlformats.org/officeDocument/2006/relationships/hyperlink" Target="https://doccloud.goinfra.go.gov.br/s/8MXsNaHPbHqCnTi" TargetMode="External"/><Relationship Id="rId3295" Type="http://schemas.openxmlformats.org/officeDocument/2006/relationships/hyperlink" Target="https://doccloud.goinfra.go.gov.br/f/175393" TargetMode="External"/><Relationship Id="rId1702" Type="http://schemas.openxmlformats.org/officeDocument/2006/relationships/hyperlink" Target="https://doccloud.goinfra.go.gov.br/s/yzBktZ98WHz8z94" TargetMode="External"/><Relationship Id="rId3155" Type="http://schemas.openxmlformats.org/officeDocument/2006/relationships/hyperlink" Target="https://doccloud.goinfra.go.gov.br/s/44WH9BXn9s7n2jb" TargetMode="External"/><Relationship Id="rId3362" Type="http://schemas.openxmlformats.org/officeDocument/2006/relationships/hyperlink" Target="https://doccloud.goinfra.go.gov.br/f/176356" TargetMode="External"/><Relationship Id="rId283" Type="http://schemas.openxmlformats.org/officeDocument/2006/relationships/hyperlink" Target="https://doccloud.goinfra.go.gov.br/s/pA9PwdPGGFsowrc" TargetMode="External"/><Relationship Id="rId490" Type="http://schemas.openxmlformats.org/officeDocument/2006/relationships/hyperlink" Target="https://doccloud.goinfra.go.gov.br/s/TNKfbAt5RWtoR68" TargetMode="External"/><Relationship Id="rId2171" Type="http://schemas.openxmlformats.org/officeDocument/2006/relationships/hyperlink" Target="https://doccloud.goinfra.go.gov.br/s/eY4ZnHCHPe2ZWfZ" TargetMode="External"/><Relationship Id="rId3015" Type="http://schemas.openxmlformats.org/officeDocument/2006/relationships/hyperlink" Target="https://doccloud.goinfra.go.gov.br/s/kLX4PNWrix597p2" TargetMode="External"/><Relationship Id="rId3222" Type="http://schemas.openxmlformats.org/officeDocument/2006/relationships/hyperlink" Target="https://doccloud.goinfra.go.gov.br/s/2Yi9YQfiqe6ky9f" TargetMode="External"/><Relationship Id="rId143" Type="http://schemas.openxmlformats.org/officeDocument/2006/relationships/hyperlink" Target="https://doccloud.goinfra.go.gov.br/s/Z3piBTDaQKiN99F" TargetMode="External"/><Relationship Id="rId350" Type="http://schemas.openxmlformats.org/officeDocument/2006/relationships/hyperlink" Target="https://doccloud.goinfra.go.gov.br/s/yciTeT8JA8pgLYK" TargetMode="External"/><Relationship Id="rId588" Type="http://schemas.openxmlformats.org/officeDocument/2006/relationships/hyperlink" Target="https://doccloud.goinfra.go.gov.br/s/Q8KajmNYzmtdzbS" TargetMode="External"/><Relationship Id="rId795" Type="http://schemas.openxmlformats.org/officeDocument/2006/relationships/hyperlink" Target="https://doccloud.goinfra.go.gov.br/s/AACoWFECSz45cpP" TargetMode="External"/><Relationship Id="rId2031" Type="http://schemas.openxmlformats.org/officeDocument/2006/relationships/hyperlink" Target="https://doccloud.goinfra.go.gov.br/s/XLXTTqMiqm93QEa" TargetMode="External"/><Relationship Id="rId2269" Type="http://schemas.openxmlformats.org/officeDocument/2006/relationships/hyperlink" Target="https://doccloud.goinfra.go.gov.br/s/Ni8TmSJnYLkZao6" TargetMode="External"/><Relationship Id="rId2476" Type="http://schemas.openxmlformats.org/officeDocument/2006/relationships/hyperlink" Target="https://doccloud.goinfra.go.gov.br/s/MSXdaEEasgQ25XM" TargetMode="External"/><Relationship Id="rId2683" Type="http://schemas.openxmlformats.org/officeDocument/2006/relationships/hyperlink" Target="https://doccloud.goinfra.go.gov.br/s/jQKXB39cjJFMsZe" TargetMode="External"/><Relationship Id="rId2890" Type="http://schemas.openxmlformats.org/officeDocument/2006/relationships/hyperlink" Target="https://doccloud.goinfra.go.gov.br/s/BBJMyZPgaJtQocj" TargetMode="External"/><Relationship Id="rId3527" Type="http://schemas.openxmlformats.org/officeDocument/2006/relationships/hyperlink" Target="https://doccloud.goinfra.go.gov.br/s/J8znYb4aqB3S4SB" TargetMode="External"/><Relationship Id="rId9" Type="http://schemas.openxmlformats.org/officeDocument/2006/relationships/hyperlink" Target="https://doccloud.goinfra.go.gov.br/s/Hsspq3k32E8ckDa" TargetMode="External"/><Relationship Id="rId210" Type="http://schemas.openxmlformats.org/officeDocument/2006/relationships/hyperlink" Target="https://doccloud.goinfra.go.gov.br/s/6PmkEdDSmq6Mn3n" TargetMode="External"/><Relationship Id="rId448" Type="http://schemas.openxmlformats.org/officeDocument/2006/relationships/hyperlink" Target="https://doccloud.goinfra.go.gov.br/s/kKs2KQLJdmCGzcj" TargetMode="External"/><Relationship Id="rId655" Type="http://schemas.openxmlformats.org/officeDocument/2006/relationships/hyperlink" Target="https://doccloud.goinfra.go.gov.br/s/Q59B3XY6mBfmDra" TargetMode="External"/><Relationship Id="rId862" Type="http://schemas.openxmlformats.org/officeDocument/2006/relationships/hyperlink" Target="https://doccloud.goinfra.go.gov.br/s/Hat2Sd6mPogwD8L" TargetMode="External"/><Relationship Id="rId1078" Type="http://schemas.openxmlformats.org/officeDocument/2006/relationships/hyperlink" Target="https://doccloud.goinfra.go.gov.br/s/wEPnnGKwppwi665" TargetMode="External"/><Relationship Id="rId1285" Type="http://schemas.openxmlformats.org/officeDocument/2006/relationships/hyperlink" Target="https://doccloud.goinfra.go.gov.br/s/xknFJHc8cgHeW54" TargetMode="External"/><Relationship Id="rId1492" Type="http://schemas.openxmlformats.org/officeDocument/2006/relationships/hyperlink" Target="https://doccloud.goinfra.go.gov.br/s/387qMN86R2twnA5" TargetMode="External"/><Relationship Id="rId2129" Type="http://schemas.openxmlformats.org/officeDocument/2006/relationships/hyperlink" Target="https://doccloud.goinfra.go.gov.br/s/GYjNPFQNJYnTeR5" TargetMode="External"/><Relationship Id="rId2336" Type="http://schemas.openxmlformats.org/officeDocument/2006/relationships/hyperlink" Target="https://doccloud.goinfra.go.gov.br/s/cPAKYG4t8FnaGWo" TargetMode="External"/><Relationship Id="rId2543" Type="http://schemas.openxmlformats.org/officeDocument/2006/relationships/hyperlink" Target="https://doccloud.goinfra.go.gov.br/s/BxJT9fEd5BdqjqC" TargetMode="External"/><Relationship Id="rId2750" Type="http://schemas.openxmlformats.org/officeDocument/2006/relationships/hyperlink" Target="https://doccloud.goinfra.go.gov.br/s/NyfNKei7miRyGqS" TargetMode="External"/><Relationship Id="rId2988" Type="http://schemas.openxmlformats.org/officeDocument/2006/relationships/hyperlink" Target="https://doccloud.goinfra.go.gov.br/s/2iqJzakbJzDeaQL" TargetMode="External"/><Relationship Id="rId308" Type="http://schemas.openxmlformats.org/officeDocument/2006/relationships/hyperlink" Target="https://doccloud.goinfra.go.gov.br/s/RdAPRP3q79gxNya" TargetMode="External"/><Relationship Id="rId515" Type="http://schemas.openxmlformats.org/officeDocument/2006/relationships/hyperlink" Target="https://doccloud.goinfra.go.gov.br/s/8Sc5ZMe9dNEDrMC" TargetMode="External"/><Relationship Id="rId722" Type="http://schemas.openxmlformats.org/officeDocument/2006/relationships/hyperlink" Target="https://doccloud.goinfra.go.gov.br/s/tJnDWffTXq6YGxH" TargetMode="External"/><Relationship Id="rId1145" Type="http://schemas.openxmlformats.org/officeDocument/2006/relationships/hyperlink" Target="https://doccloud.goinfra.go.gov.br/s/YJyK43QAsS8N2ED" TargetMode="External"/><Relationship Id="rId1352" Type="http://schemas.openxmlformats.org/officeDocument/2006/relationships/hyperlink" Target="https://doccloud.goinfra.go.gov.br/s/76m3A6nm9y4ewN2" TargetMode="External"/><Relationship Id="rId1797" Type="http://schemas.openxmlformats.org/officeDocument/2006/relationships/hyperlink" Target="https://doccloud.goinfra.go.gov.br/s/ksSCS5ntf2MnkAy" TargetMode="External"/><Relationship Id="rId2403" Type="http://schemas.openxmlformats.org/officeDocument/2006/relationships/hyperlink" Target="https://doccloud.goinfra.go.gov.br/s/mGqa6CCcC8EZQ2g" TargetMode="External"/><Relationship Id="rId2848" Type="http://schemas.openxmlformats.org/officeDocument/2006/relationships/hyperlink" Target="https://doccloud.goinfra.go.gov.br/s/oer9p6ENC5kMPiQ" TargetMode="External"/><Relationship Id="rId89" Type="http://schemas.openxmlformats.org/officeDocument/2006/relationships/hyperlink" Target="https://doccloud.goinfra.go.gov.br/s/mQpFTfrd77d3eDN" TargetMode="External"/><Relationship Id="rId1005" Type="http://schemas.openxmlformats.org/officeDocument/2006/relationships/hyperlink" Target="https://doccloud.goinfra.go.gov.br/s/apdxp443pKjopne" TargetMode="External"/><Relationship Id="rId1212" Type="http://schemas.openxmlformats.org/officeDocument/2006/relationships/hyperlink" Target="https://doccloud.goinfra.go.gov.br/s/mRS6WQB7zxGAj47" TargetMode="External"/><Relationship Id="rId1657" Type="http://schemas.openxmlformats.org/officeDocument/2006/relationships/hyperlink" Target="https://doccloud.goinfra.go.gov.br/s/PZgyM4AfLTLZ2n4" TargetMode="External"/><Relationship Id="rId1864" Type="http://schemas.openxmlformats.org/officeDocument/2006/relationships/hyperlink" Target="https://doccloud.goinfra.go.gov.br/s/kpqgrXT7RH5SS3M" TargetMode="External"/><Relationship Id="rId2610" Type="http://schemas.openxmlformats.org/officeDocument/2006/relationships/hyperlink" Target="https://doccloud.goinfra.go.gov.br/s/ysj7GTejDZqms9b" TargetMode="External"/><Relationship Id="rId2708" Type="http://schemas.openxmlformats.org/officeDocument/2006/relationships/hyperlink" Target="https://doccloud.goinfra.go.gov.br/s/9PHmCnjqZnDbsSL" TargetMode="External"/><Relationship Id="rId2915" Type="http://schemas.openxmlformats.org/officeDocument/2006/relationships/hyperlink" Target="https://doccloud.goinfra.go.gov.br/s/PjWg3amW6Ha4gBF" TargetMode="External"/><Relationship Id="rId1517" Type="http://schemas.openxmlformats.org/officeDocument/2006/relationships/hyperlink" Target="https://doccloud.goinfra.go.gov.br/s/rASK4y9fk3yaH7W" TargetMode="External"/><Relationship Id="rId1724" Type="http://schemas.openxmlformats.org/officeDocument/2006/relationships/hyperlink" Target="https://doccloud.goinfra.go.gov.br/s/D4dGMLCKSXp67ry" TargetMode="External"/><Relationship Id="rId3177" Type="http://schemas.openxmlformats.org/officeDocument/2006/relationships/hyperlink" Target="https://doccloud.goinfra.go.gov.br/s/Zt2e5wros4qLonL" TargetMode="External"/><Relationship Id="rId16" Type="http://schemas.openxmlformats.org/officeDocument/2006/relationships/hyperlink" Target="https://doccloud.goinfra.go.gov.br/s/nWj5mWigNPgq4Tp" TargetMode="External"/><Relationship Id="rId1931" Type="http://schemas.openxmlformats.org/officeDocument/2006/relationships/hyperlink" Target="https://doccloud.goinfra.go.gov.br/s/GzdtjHCLq6XHCqd" TargetMode="External"/><Relationship Id="rId3037" Type="http://schemas.openxmlformats.org/officeDocument/2006/relationships/hyperlink" Target="https://doccloud.goinfra.go.gov.br/s/XXLGXe2eR7YzBTM" TargetMode="External"/><Relationship Id="rId3384" Type="http://schemas.openxmlformats.org/officeDocument/2006/relationships/hyperlink" Target="https://doccloud.goinfra.go.gov.br/f/176733" TargetMode="External"/><Relationship Id="rId3591" Type="http://schemas.openxmlformats.org/officeDocument/2006/relationships/hyperlink" Target="https://doccloud.goinfra.go.gov.br/s/q3cDX4rTE3KkfNp" TargetMode="External"/><Relationship Id="rId2193" Type="http://schemas.openxmlformats.org/officeDocument/2006/relationships/hyperlink" Target="https://doccloud.goinfra.go.gov.br/s/iBqcdR2Bowecr6F" TargetMode="External"/><Relationship Id="rId2498" Type="http://schemas.openxmlformats.org/officeDocument/2006/relationships/hyperlink" Target="https://doccloud.goinfra.go.gov.br/s/GBfoxxpWyy68o9c" TargetMode="External"/><Relationship Id="rId3244" Type="http://schemas.openxmlformats.org/officeDocument/2006/relationships/hyperlink" Target="https://doccloud.goinfra.go.gov.br/s/XpqbEjL4xYGc2e2" TargetMode="External"/><Relationship Id="rId3451" Type="http://schemas.openxmlformats.org/officeDocument/2006/relationships/hyperlink" Target="https://doccloud.goinfra.go.gov.br/s/RoqeNK4bPeDSryQ" TargetMode="External"/><Relationship Id="rId3549" Type="http://schemas.openxmlformats.org/officeDocument/2006/relationships/hyperlink" Target="https://doccloud.goinfra.go.gov.br/s/arW6n6for7xWcpZ" TargetMode="External"/><Relationship Id="rId165" Type="http://schemas.openxmlformats.org/officeDocument/2006/relationships/hyperlink" Target="https://doccloud.goinfra.go.gov.br/s/W6E97DFWKtfHzBi" TargetMode="External"/><Relationship Id="rId372" Type="http://schemas.openxmlformats.org/officeDocument/2006/relationships/hyperlink" Target="https://doccloud.goinfra.go.gov.br/s/9nCHpN4cRp4CmAR" TargetMode="External"/><Relationship Id="rId677" Type="http://schemas.openxmlformats.org/officeDocument/2006/relationships/hyperlink" Target="https://doccloud.goinfra.go.gov.br/s/fJ3a2dnBaXTbjWi" TargetMode="External"/><Relationship Id="rId2053" Type="http://schemas.openxmlformats.org/officeDocument/2006/relationships/hyperlink" Target="https://doccloud.goinfra.go.gov.br/s/S4mz83kRa6yPkEK" TargetMode="External"/><Relationship Id="rId2260" Type="http://schemas.openxmlformats.org/officeDocument/2006/relationships/hyperlink" Target="https://doccloud.goinfra.go.gov.br/s/7W9TQjY25ns5WEr" TargetMode="External"/><Relationship Id="rId2358" Type="http://schemas.openxmlformats.org/officeDocument/2006/relationships/hyperlink" Target="https://doccloud.goinfra.go.gov.br/s/BW4QkgfFtsfDDFq" TargetMode="External"/><Relationship Id="rId3104" Type="http://schemas.openxmlformats.org/officeDocument/2006/relationships/hyperlink" Target="https://doccloud.goinfra.go.gov.br/s/Mj87QMgiiPSfw4R" TargetMode="External"/><Relationship Id="rId3311" Type="http://schemas.openxmlformats.org/officeDocument/2006/relationships/hyperlink" Target="https://doccloud.goinfra.go.gov.br/f/175397" TargetMode="External"/><Relationship Id="rId232" Type="http://schemas.openxmlformats.org/officeDocument/2006/relationships/hyperlink" Target="https://doccloud.goinfra.go.gov.br/s/ypeYPzzoYQKYB7F" TargetMode="External"/><Relationship Id="rId884" Type="http://schemas.openxmlformats.org/officeDocument/2006/relationships/hyperlink" Target="https://doccloud.goinfra.go.gov.br/s/99pCG57cs8EmaxZ" TargetMode="External"/><Relationship Id="rId2120" Type="http://schemas.openxmlformats.org/officeDocument/2006/relationships/hyperlink" Target="https://doccloud.goinfra.go.gov.br/s/jQkFH3gJrFqmWnR" TargetMode="External"/><Relationship Id="rId2565" Type="http://schemas.openxmlformats.org/officeDocument/2006/relationships/hyperlink" Target="https://doccloud.goinfra.go.gov.br/s/EXrMHpLKH2rwbdp" TargetMode="External"/><Relationship Id="rId2772" Type="http://schemas.openxmlformats.org/officeDocument/2006/relationships/hyperlink" Target="https://doccloud.goinfra.go.gov.br/s/CfgyMY7FSi7cX64" TargetMode="External"/><Relationship Id="rId3409" Type="http://schemas.openxmlformats.org/officeDocument/2006/relationships/hyperlink" Target="https://doccloud.goinfra.go.gov.br/s/HwEPPnnzsfKjcyx" TargetMode="External"/><Relationship Id="rId537" Type="http://schemas.openxmlformats.org/officeDocument/2006/relationships/hyperlink" Target="https://doccloud.goinfra.go.gov.br/s/K3K2JdnNYTwqHBi" TargetMode="External"/><Relationship Id="rId744" Type="http://schemas.openxmlformats.org/officeDocument/2006/relationships/hyperlink" Target="https://doccloud.goinfra.go.gov.br/s/SEW7ZD4KJJ4pQNZ" TargetMode="External"/><Relationship Id="rId951" Type="http://schemas.openxmlformats.org/officeDocument/2006/relationships/hyperlink" Target="https://doccloud.goinfra.go.gov.br/s/xJQdgMWDrNJcD5X" TargetMode="External"/><Relationship Id="rId1167" Type="http://schemas.openxmlformats.org/officeDocument/2006/relationships/hyperlink" Target="https://doccloud.goinfra.go.gov.br/s/sy9msNxne4YMJdb" TargetMode="External"/><Relationship Id="rId1374" Type="http://schemas.openxmlformats.org/officeDocument/2006/relationships/hyperlink" Target="https://doccloud.goinfra.go.gov.br/s/ikk66MKxPKcyM64" TargetMode="External"/><Relationship Id="rId1581" Type="http://schemas.openxmlformats.org/officeDocument/2006/relationships/hyperlink" Target="https://doccloud.goinfra.go.gov.br/s/2ynsWBrKzJsmeBc" TargetMode="External"/><Relationship Id="rId1679" Type="http://schemas.openxmlformats.org/officeDocument/2006/relationships/hyperlink" Target="https://doccloud.goinfra.go.gov.br/s/P38xZjBZ77ByFap" TargetMode="External"/><Relationship Id="rId2218" Type="http://schemas.openxmlformats.org/officeDocument/2006/relationships/hyperlink" Target="https://doccloud.goinfra.go.gov.br/s/3RQoBm5RD7dNonM" TargetMode="External"/><Relationship Id="rId2425" Type="http://schemas.openxmlformats.org/officeDocument/2006/relationships/hyperlink" Target="https://doccloud.goinfra.go.gov.br/s/dH3xet934xrmb6y" TargetMode="External"/><Relationship Id="rId2632" Type="http://schemas.openxmlformats.org/officeDocument/2006/relationships/hyperlink" Target="https://doccloud.goinfra.go.gov.br/s/MHfnCmQErZMp4B2" TargetMode="External"/><Relationship Id="rId80" Type="http://schemas.openxmlformats.org/officeDocument/2006/relationships/hyperlink" Target="https://doccloud.goinfra.go.gov.br/s/9RbzenjXGrZpagW" TargetMode="External"/><Relationship Id="rId604" Type="http://schemas.openxmlformats.org/officeDocument/2006/relationships/hyperlink" Target="https://doccloud.goinfra.go.gov.br/s/Fz5SJKd8TwydpYR" TargetMode="External"/><Relationship Id="rId811" Type="http://schemas.openxmlformats.org/officeDocument/2006/relationships/hyperlink" Target="https://doccloud.goinfra.go.gov.br/s/WoxHEzBsqcH6iRN" TargetMode="External"/><Relationship Id="rId1027" Type="http://schemas.openxmlformats.org/officeDocument/2006/relationships/hyperlink" Target="https://doccloud.goinfra.go.gov.br/s/8kMGo49MqQRNm6L" TargetMode="External"/><Relationship Id="rId1234" Type="http://schemas.openxmlformats.org/officeDocument/2006/relationships/hyperlink" Target="https://doccloud.goinfra.go.gov.br/s/yxRPtKibxBHBaN4" TargetMode="External"/><Relationship Id="rId1441" Type="http://schemas.openxmlformats.org/officeDocument/2006/relationships/hyperlink" Target="https://doccloud.goinfra.go.gov.br/s/mLFHTwpLBtqrk7Y" TargetMode="External"/><Relationship Id="rId1886" Type="http://schemas.openxmlformats.org/officeDocument/2006/relationships/hyperlink" Target="https://doccloud.goinfra.go.gov.br/s/k4Ai2YWJDoXx2Xx" TargetMode="External"/><Relationship Id="rId2937" Type="http://schemas.openxmlformats.org/officeDocument/2006/relationships/hyperlink" Target="https://doccloud.goinfra.go.gov.br/s/Z5HC2GJaoNzDx5K" TargetMode="External"/><Relationship Id="rId909" Type="http://schemas.openxmlformats.org/officeDocument/2006/relationships/hyperlink" Target="https://doccloud.goinfra.go.gov.br/s/em938onotf8gpxq" TargetMode="External"/><Relationship Id="rId1301" Type="http://schemas.openxmlformats.org/officeDocument/2006/relationships/hyperlink" Target="https://doccloud.goinfra.go.gov.br/s/gMyxTYKMtbc3zp5" TargetMode="External"/><Relationship Id="rId1539" Type="http://schemas.openxmlformats.org/officeDocument/2006/relationships/hyperlink" Target="https://doccloud.goinfra.go.gov.br/s/kRFJifGszdyCtdc" TargetMode="External"/><Relationship Id="rId1746" Type="http://schemas.openxmlformats.org/officeDocument/2006/relationships/hyperlink" Target="https://doccloud.goinfra.go.gov.br/s/8e5MmGMnsceX2W9" TargetMode="External"/><Relationship Id="rId1953" Type="http://schemas.openxmlformats.org/officeDocument/2006/relationships/hyperlink" Target="https://doccloud.goinfra.go.gov.br/s/jtgL4LjXq5qPKJ3" TargetMode="External"/><Relationship Id="rId3199" Type="http://schemas.openxmlformats.org/officeDocument/2006/relationships/hyperlink" Target="https://doccloud.goinfra.go.gov.br/s/CkXP3dXsmGr5og2" TargetMode="External"/><Relationship Id="rId38" Type="http://schemas.openxmlformats.org/officeDocument/2006/relationships/hyperlink" Target="https://doccloud.goinfra.go.gov.br/s/YWDBKGPxDP3WBLB" TargetMode="External"/><Relationship Id="rId1606" Type="http://schemas.openxmlformats.org/officeDocument/2006/relationships/hyperlink" Target="https://doccloud.goinfra.go.gov.br/s/B6YsN4EHTn6BXzQ" TargetMode="External"/><Relationship Id="rId1813" Type="http://schemas.openxmlformats.org/officeDocument/2006/relationships/hyperlink" Target="https://doccloud.goinfra.go.gov.br/s/2HqWeDL7fzgXcp9" TargetMode="External"/><Relationship Id="rId3059" Type="http://schemas.openxmlformats.org/officeDocument/2006/relationships/hyperlink" Target="https://doccloud.goinfra.go.gov.br/s/PKqLKSJfmKxRrTo" TargetMode="External"/><Relationship Id="rId3266" Type="http://schemas.openxmlformats.org/officeDocument/2006/relationships/hyperlink" Target="https://doccloud.goinfra.go.gov.br/s/bBWQq6JxkB7MJJY" TargetMode="External"/><Relationship Id="rId3473" Type="http://schemas.openxmlformats.org/officeDocument/2006/relationships/hyperlink" Target="https://doccloud.goinfra.go.gov.br/s/Qnx7tGjMoAHfg6K" TargetMode="External"/><Relationship Id="rId187" Type="http://schemas.openxmlformats.org/officeDocument/2006/relationships/hyperlink" Target="https://doccloud.goinfra.go.gov.br/s/ZNbpZmA3kkDinte" TargetMode="External"/><Relationship Id="rId394" Type="http://schemas.openxmlformats.org/officeDocument/2006/relationships/hyperlink" Target="https://doccloud.goinfra.go.gov.br/s/SWQ6oPiz6fdfCYb" TargetMode="External"/><Relationship Id="rId2075" Type="http://schemas.openxmlformats.org/officeDocument/2006/relationships/hyperlink" Target="https://doccloud.goinfra.go.gov.br/s/Zs2zaFobSza46zw" TargetMode="External"/><Relationship Id="rId2282" Type="http://schemas.openxmlformats.org/officeDocument/2006/relationships/hyperlink" Target="https://doccloud.goinfra.go.gov.br/s/53kwGBbsPAPeS8Q" TargetMode="External"/><Relationship Id="rId3126" Type="http://schemas.openxmlformats.org/officeDocument/2006/relationships/hyperlink" Target="https://doccloud.goinfra.go.gov.br/s/WfE5EoYzLPHfa5g" TargetMode="External"/><Relationship Id="rId254" Type="http://schemas.openxmlformats.org/officeDocument/2006/relationships/hyperlink" Target="https://doccloud.goinfra.go.gov.br/s/ALJy3B6TRkPFnA8" TargetMode="External"/><Relationship Id="rId699" Type="http://schemas.openxmlformats.org/officeDocument/2006/relationships/hyperlink" Target="https://doccloud.goinfra.go.gov.br/s/QaMXwaN3BzByTRn" TargetMode="External"/><Relationship Id="rId1091" Type="http://schemas.openxmlformats.org/officeDocument/2006/relationships/hyperlink" Target="https://doccloud.goinfra.go.gov.br/s/Nwo4E5eBAQ8yRcn" TargetMode="External"/><Relationship Id="rId2587" Type="http://schemas.openxmlformats.org/officeDocument/2006/relationships/hyperlink" Target="https://doccloud.goinfra.go.gov.br/s/M3JJSp3X2RaMtD8" TargetMode="External"/><Relationship Id="rId2794" Type="http://schemas.openxmlformats.org/officeDocument/2006/relationships/hyperlink" Target="https://doccloud.goinfra.go.gov.br/s/qBDiBLk93xkGpe7" TargetMode="External"/><Relationship Id="rId3333" Type="http://schemas.openxmlformats.org/officeDocument/2006/relationships/hyperlink" Target="https://doccloud.goinfra.go.gov.br/f/176327" TargetMode="External"/><Relationship Id="rId3540" Type="http://schemas.openxmlformats.org/officeDocument/2006/relationships/hyperlink" Target="https://doccloud.goinfra.go.gov.br/s/kNibwEmSadt4Wns" TargetMode="External"/><Relationship Id="rId114" Type="http://schemas.openxmlformats.org/officeDocument/2006/relationships/hyperlink" Target="https://doccloud.goinfra.go.gov.br/s/kY7LEi3tbAnHS7i" TargetMode="External"/><Relationship Id="rId461" Type="http://schemas.openxmlformats.org/officeDocument/2006/relationships/hyperlink" Target="https://doccloud.goinfra.go.gov.br/s/wf8rxQAcLj4kWM2" TargetMode="External"/><Relationship Id="rId559" Type="http://schemas.openxmlformats.org/officeDocument/2006/relationships/hyperlink" Target="https://doccloud.goinfra.go.gov.br/s/FAzcXngpHt3fjMS" TargetMode="External"/><Relationship Id="rId766" Type="http://schemas.openxmlformats.org/officeDocument/2006/relationships/hyperlink" Target="https://doccloud.goinfra.go.gov.br/s/MPmCarn8HiXEYcS" TargetMode="External"/><Relationship Id="rId1189" Type="http://schemas.openxmlformats.org/officeDocument/2006/relationships/hyperlink" Target="https://doccloud.goinfra.go.gov.br/s/LXgq2keLTMoyb7M" TargetMode="External"/><Relationship Id="rId1396" Type="http://schemas.openxmlformats.org/officeDocument/2006/relationships/hyperlink" Target="https://doccloud.goinfra.go.gov.br/s/3Do77tLaa2zg59c" TargetMode="External"/><Relationship Id="rId2142" Type="http://schemas.openxmlformats.org/officeDocument/2006/relationships/hyperlink" Target="https://doccloud.goinfra.go.gov.br/s/fcRkAgtnzsiQBPQ" TargetMode="External"/><Relationship Id="rId2447" Type="http://schemas.openxmlformats.org/officeDocument/2006/relationships/hyperlink" Target="https://doccloud.goinfra.go.gov.br/s/pZLBoNQx655RozM" TargetMode="External"/><Relationship Id="rId3400" Type="http://schemas.openxmlformats.org/officeDocument/2006/relationships/hyperlink" Target="https://doccloud.goinfra.go.gov.br/f/176737" TargetMode="External"/><Relationship Id="rId321" Type="http://schemas.openxmlformats.org/officeDocument/2006/relationships/hyperlink" Target="https://doccloud.goinfra.go.gov.br/s/aPcBmacmxbcDrmB" TargetMode="External"/><Relationship Id="rId419" Type="http://schemas.openxmlformats.org/officeDocument/2006/relationships/hyperlink" Target="https://doccloud.goinfra.go.gov.br/s/mz2ewoBG9AMaq2w" TargetMode="External"/><Relationship Id="rId626" Type="http://schemas.openxmlformats.org/officeDocument/2006/relationships/hyperlink" Target="https://doccloud.goinfra.go.gov.br/s/C59b2ksLQPgxNzc" TargetMode="External"/><Relationship Id="rId973" Type="http://schemas.openxmlformats.org/officeDocument/2006/relationships/hyperlink" Target="https://doccloud.goinfra.go.gov.br/s/84rpp4rDbGDxkTJ" TargetMode="External"/><Relationship Id="rId1049" Type="http://schemas.openxmlformats.org/officeDocument/2006/relationships/hyperlink" Target="https://doccloud.goinfra.go.gov.br/s/SMgZop6jHgTwHBE" TargetMode="External"/><Relationship Id="rId1256" Type="http://schemas.openxmlformats.org/officeDocument/2006/relationships/hyperlink" Target="https://doccloud.goinfra.go.gov.br/s/22dgGaYjMf6QT73" TargetMode="External"/><Relationship Id="rId2002" Type="http://schemas.openxmlformats.org/officeDocument/2006/relationships/hyperlink" Target="https://doccloud.goinfra.go.gov.br/s/5EMGbTwPnwx9CCo" TargetMode="External"/><Relationship Id="rId2307" Type="http://schemas.openxmlformats.org/officeDocument/2006/relationships/hyperlink" Target="https://doccloud.goinfra.go.gov.br/s/SzieHpEyiXeM6YP" TargetMode="External"/><Relationship Id="rId2654" Type="http://schemas.openxmlformats.org/officeDocument/2006/relationships/hyperlink" Target="https://doccloud.goinfra.go.gov.br/s/BzBAR4qELRMMma6" TargetMode="External"/><Relationship Id="rId2861" Type="http://schemas.openxmlformats.org/officeDocument/2006/relationships/hyperlink" Target="https://doccloud.goinfra.go.gov.br/s/cQXZWdyLwWkgWP3" TargetMode="External"/><Relationship Id="rId2959" Type="http://schemas.openxmlformats.org/officeDocument/2006/relationships/hyperlink" Target="https://doccloud.goinfra.go.gov.br/s/TgmfRkH8yRwTtj8" TargetMode="External"/><Relationship Id="rId833" Type="http://schemas.openxmlformats.org/officeDocument/2006/relationships/hyperlink" Target="https://doccloud.goinfra.go.gov.br/s/ei9pbHSRTomWaNx" TargetMode="External"/><Relationship Id="rId1116" Type="http://schemas.openxmlformats.org/officeDocument/2006/relationships/hyperlink" Target="https://doccloud.goinfra.go.gov.br/s/k2w4agJswKqK2GZ" TargetMode="External"/><Relationship Id="rId1463" Type="http://schemas.openxmlformats.org/officeDocument/2006/relationships/hyperlink" Target="https://doccloud.goinfra.go.gov.br/s/ZRa9YyJMBFBQQjQ" TargetMode="External"/><Relationship Id="rId1670" Type="http://schemas.openxmlformats.org/officeDocument/2006/relationships/hyperlink" Target="https://doccloud.goinfra.go.gov.br/s/LBtgYfHT8P5FKeJ" TargetMode="External"/><Relationship Id="rId1768" Type="http://schemas.openxmlformats.org/officeDocument/2006/relationships/hyperlink" Target="https://doccloud.goinfra.go.gov.br/s/c4PqSjjNLB82HY2" TargetMode="External"/><Relationship Id="rId2514" Type="http://schemas.openxmlformats.org/officeDocument/2006/relationships/hyperlink" Target="https://doccloud.goinfra.go.gov.br/s/z7gZwwYfnD54jQX" TargetMode="External"/><Relationship Id="rId2721" Type="http://schemas.openxmlformats.org/officeDocument/2006/relationships/hyperlink" Target="https://doccloud.goinfra.go.gov.br/s/YkcMCWsAwnSigST" TargetMode="External"/><Relationship Id="rId2819" Type="http://schemas.openxmlformats.org/officeDocument/2006/relationships/hyperlink" Target="https://doccloud.goinfra.go.gov.br/s/6biSEJaoXQMNyz6" TargetMode="External"/><Relationship Id="rId900" Type="http://schemas.openxmlformats.org/officeDocument/2006/relationships/hyperlink" Target="https://doccloud.goinfra.go.gov.br/s/BsxPsmeJH7y85XF" TargetMode="External"/><Relationship Id="rId1323" Type="http://schemas.openxmlformats.org/officeDocument/2006/relationships/hyperlink" Target="https://doccloud.goinfra.go.gov.br/s/6Y7pCmaMHzPk323" TargetMode="External"/><Relationship Id="rId1530" Type="http://schemas.openxmlformats.org/officeDocument/2006/relationships/hyperlink" Target="https://doccloud.goinfra.go.gov.br/s/t4p86ENAkDsg3Zp" TargetMode="External"/><Relationship Id="rId1628" Type="http://schemas.openxmlformats.org/officeDocument/2006/relationships/hyperlink" Target="https://doccloud.goinfra.go.gov.br/s/wyEnJMLTgWwwHLo" TargetMode="External"/><Relationship Id="rId1975" Type="http://schemas.openxmlformats.org/officeDocument/2006/relationships/hyperlink" Target="https://doccloud.goinfra.go.gov.br/s/frCn4k9XNEeqs6C" TargetMode="External"/><Relationship Id="rId3190" Type="http://schemas.openxmlformats.org/officeDocument/2006/relationships/hyperlink" Target="https://doccloud.goinfra.go.gov.br/s/sW8FBwKGiyX7ixR" TargetMode="External"/><Relationship Id="rId1835" Type="http://schemas.openxmlformats.org/officeDocument/2006/relationships/hyperlink" Target="https://doccloud.goinfra.go.gov.br/s/7GfKLP3zYrYDWLD" TargetMode="External"/><Relationship Id="rId3050" Type="http://schemas.openxmlformats.org/officeDocument/2006/relationships/hyperlink" Target="https://doccloud.goinfra.go.gov.br/s/fTNAbodEQA7pzZq" TargetMode="External"/><Relationship Id="rId3288" Type="http://schemas.openxmlformats.org/officeDocument/2006/relationships/hyperlink" Target="https://doccloud.goinfra.go.gov.br/f/175396" TargetMode="External"/><Relationship Id="rId3495" Type="http://schemas.openxmlformats.org/officeDocument/2006/relationships/hyperlink" Target="https://doccloud.goinfra.go.gov.br/s/tQBm8d7DLXZFWBC" TargetMode="External"/><Relationship Id="rId1902" Type="http://schemas.openxmlformats.org/officeDocument/2006/relationships/hyperlink" Target="https://doccloud.goinfra.go.gov.br/s/bSKybKybq45TPPZ" TargetMode="External"/><Relationship Id="rId2097" Type="http://schemas.openxmlformats.org/officeDocument/2006/relationships/hyperlink" Target="https://doccloud.goinfra.go.gov.br/s/wqBB6a2Nr3MrGjq" TargetMode="External"/><Relationship Id="rId3148" Type="http://schemas.openxmlformats.org/officeDocument/2006/relationships/hyperlink" Target="https://doccloud.goinfra.go.gov.br/s/dM5fD5TPTxRK2zq" TargetMode="External"/><Relationship Id="rId3355" Type="http://schemas.openxmlformats.org/officeDocument/2006/relationships/hyperlink" Target="https://doccloud.goinfra.go.gov.br/f/176366" TargetMode="External"/><Relationship Id="rId3562" Type="http://schemas.openxmlformats.org/officeDocument/2006/relationships/hyperlink" Target="https://doccloud.goinfra.go.gov.br/s/YkQXtwQPENfLe5z" TargetMode="External"/><Relationship Id="rId276" Type="http://schemas.openxmlformats.org/officeDocument/2006/relationships/hyperlink" Target="https://doccloud.goinfra.go.gov.br/s/txxeQF79Wf2DzPf" TargetMode="External"/><Relationship Id="rId483" Type="http://schemas.openxmlformats.org/officeDocument/2006/relationships/hyperlink" Target="https://doccloud.goinfra.go.gov.br/s/CDQqHoo32Q9xpPD" TargetMode="External"/><Relationship Id="rId690" Type="http://schemas.openxmlformats.org/officeDocument/2006/relationships/hyperlink" Target="https://doccloud.goinfra.go.gov.br/s/zBJdkCL8Yon25SY" TargetMode="External"/><Relationship Id="rId2164" Type="http://schemas.openxmlformats.org/officeDocument/2006/relationships/hyperlink" Target="https://doccloud.goinfra.go.gov.br/s/3yCE66bZ6NWmoAT" TargetMode="External"/><Relationship Id="rId2371" Type="http://schemas.openxmlformats.org/officeDocument/2006/relationships/hyperlink" Target="https://doccloud.goinfra.go.gov.br/s/cc5xRXQNLAGHSRR" TargetMode="External"/><Relationship Id="rId3008" Type="http://schemas.openxmlformats.org/officeDocument/2006/relationships/hyperlink" Target="https://doccloud.goinfra.go.gov.br/s/aakLqLEjkHNt3rp" TargetMode="External"/><Relationship Id="rId3215" Type="http://schemas.openxmlformats.org/officeDocument/2006/relationships/hyperlink" Target="https://doccloud.goinfra.go.gov.br/s/GL9TeRxKM5yaWSq" TargetMode="External"/><Relationship Id="rId3422" Type="http://schemas.openxmlformats.org/officeDocument/2006/relationships/hyperlink" Target="https://doccloud.goinfra.go.gov.br/s/PQrrb4wXGj7WWid" TargetMode="External"/><Relationship Id="rId136" Type="http://schemas.openxmlformats.org/officeDocument/2006/relationships/hyperlink" Target="https://doccloud.goinfra.go.gov.br/s/4e6SwyrEZNWGSYb" TargetMode="External"/><Relationship Id="rId343" Type="http://schemas.openxmlformats.org/officeDocument/2006/relationships/hyperlink" Target="https://doccloud.goinfra.go.gov.br/s/ymqMijZTDgSyidm" TargetMode="External"/><Relationship Id="rId550" Type="http://schemas.openxmlformats.org/officeDocument/2006/relationships/hyperlink" Target="https://doccloud.goinfra.go.gov.br/s/bqT2TBxEw9DcrwL" TargetMode="External"/><Relationship Id="rId788" Type="http://schemas.openxmlformats.org/officeDocument/2006/relationships/hyperlink" Target="https://doccloud.goinfra.go.gov.br/s/EScBxJLjHtA6iJE" TargetMode="External"/><Relationship Id="rId995" Type="http://schemas.openxmlformats.org/officeDocument/2006/relationships/hyperlink" Target="https://doccloud.goinfra.go.gov.br/s/nCKewHGq53tzkaF" TargetMode="External"/><Relationship Id="rId1180" Type="http://schemas.openxmlformats.org/officeDocument/2006/relationships/hyperlink" Target="https://doccloud.goinfra.go.gov.br/s/e33ZwBbg6Hbk9o8" TargetMode="External"/><Relationship Id="rId2024" Type="http://schemas.openxmlformats.org/officeDocument/2006/relationships/hyperlink" Target="https://drive.google.com/file/d/1jY-omf14nUznUuMM4831FkPKLSl4LkCn/view?usp=sharing" TargetMode="External"/><Relationship Id="rId2231" Type="http://schemas.openxmlformats.org/officeDocument/2006/relationships/hyperlink" Target="https://doccloud.goinfra.go.gov.br/s/o6djmt4jjnwp546" TargetMode="External"/><Relationship Id="rId2469" Type="http://schemas.openxmlformats.org/officeDocument/2006/relationships/hyperlink" Target="https://doccloud.goinfra.go.gov.br/s/6rdcsTFjQtK6JEr" TargetMode="External"/><Relationship Id="rId2676" Type="http://schemas.openxmlformats.org/officeDocument/2006/relationships/hyperlink" Target="https://doccloud.goinfra.go.gov.br/s/PNQbrFCB84p8Wed" TargetMode="External"/><Relationship Id="rId2883" Type="http://schemas.openxmlformats.org/officeDocument/2006/relationships/hyperlink" Target="https://doccloud.goinfra.go.gov.br/s/c8BTyNqMxLzGsJr" TargetMode="External"/><Relationship Id="rId203" Type="http://schemas.openxmlformats.org/officeDocument/2006/relationships/hyperlink" Target="https://doccloud.goinfra.go.gov.br/s/KbFmy9PAd4TpWWr" TargetMode="External"/><Relationship Id="rId648" Type="http://schemas.openxmlformats.org/officeDocument/2006/relationships/hyperlink" Target="https://doccloud.goinfra.go.gov.br/s/dFDFf4GMfFFCmQF" TargetMode="External"/><Relationship Id="rId855" Type="http://schemas.openxmlformats.org/officeDocument/2006/relationships/hyperlink" Target="https://doccloud.goinfra.go.gov.br/s/nffaLY8aScoyGKK" TargetMode="External"/><Relationship Id="rId1040" Type="http://schemas.openxmlformats.org/officeDocument/2006/relationships/hyperlink" Target="https://doccloud.goinfra.go.gov.br/s/ySGExbYSt4rwPkN" TargetMode="External"/><Relationship Id="rId1278" Type="http://schemas.openxmlformats.org/officeDocument/2006/relationships/hyperlink" Target="https://doccloud.goinfra.go.gov.br/s/RMBQnK6RKar5cLH" TargetMode="External"/><Relationship Id="rId1485" Type="http://schemas.openxmlformats.org/officeDocument/2006/relationships/hyperlink" Target="https://doccloud.goinfra.go.gov.br/s/24n7sobZALW5pHx" TargetMode="External"/><Relationship Id="rId1692" Type="http://schemas.openxmlformats.org/officeDocument/2006/relationships/hyperlink" Target="https://doccloud.goinfra.go.gov.br/s/ECHgSxY5Z26kFcJ" TargetMode="External"/><Relationship Id="rId2329" Type="http://schemas.openxmlformats.org/officeDocument/2006/relationships/hyperlink" Target="https://doccloud.goinfra.go.gov.br/s/da9tEJKg8cisQRi" TargetMode="External"/><Relationship Id="rId2536" Type="http://schemas.openxmlformats.org/officeDocument/2006/relationships/hyperlink" Target="https://doccloud.goinfra.go.gov.br/s/8rTLrSyfY8cnZ2b" TargetMode="External"/><Relationship Id="rId2743" Type="http://schemas.openxmlformats.org/officeDocument/2006/relationships/hyperlink" Target="https://doccloud.goinfra.go.gov.br/s/ZLBWtGt54adgeay" TargetMode="External"/><Relationship Id="rId410" Type="http://schemas.openxmlformats.org/officeDocument/2006/relationships/hyperlink" Target="https://doccloud.goinfra.go.gov.br/s/QHog9RkGDTWeMYy" TargetMode="External"/><Relationship Id="rId508" Type="http://schemas.openxmlformats.org/officeDocument/2006/relationships/hyperlink" Target="https://doccloud.goinfra.go.gov.br/s/3XHE4eexAcdGsL9" TargetMode="External"/><Relationship Id="rId715" Type="http://schemas.openxmlformats.org/officeDocument/2006/relationships/hyperlink" Target="https://doccloud.goinfra.go.gov.br/s/WbPom5KLDDD6KJt" TargetMode="External"/><Relationship Id="rId922" Type="http://schemas.openxmlformats.org/officeDocument/2006/relationships/hyperlink" Target="https://doccloud.goinfra.go.gov.br/s/cWk5DAqi5qaamaH" TargetMode="External"/><Relationship Id="rId1138" Type="http://schemas.openxmlformats.org/officeDocument/2006/relationships/hyperlink" Target="https://doccloud.goinfra.go.gov.br/s/ZERSiqsqfDySxYA" TargetMode="External"/><Relationship Id="rId1345" Type="http://schemas.openxmlformats.org/officeDocument/2006/relationships/hyperlink" Target="https://doccloud.goinfra.go.gov.br/s/Hzzzyp2qXX8qzPd" TargetMode="External"/><Relationship Id="rId1552" Type="http://schemas.openxmlformats.org/officeDocument/2006/relationships/hyperlink" Target="https://doccloud.goinfra.go.gov.br/s/nkyLrRdsdSpYdM2" TargetMode="External"/><Relationship Id="rId1997" Type="http://schemas.openxmlformats.org/officeDocument/2006/relationships/hyperlink" Target="https://doccloud.goinfra.go.gov.br/s/RAbJfzTgnFCFek7" TargetMode="External"/><Relationship Id="rId2603" Type="http://schemas.openxmlformats.org/officeDocument/2006/relationships/hyperlink" Target="https://doccloud.goinfra.go.gov.br/s/oTzTHfRsPofpXEY" TargetMode="External"/><Relationship Id="rId2950" Type="http://schemas.openxmlformats.org/officeDocument/2006/relationships/hyperlink" Target="https://doccloud.goinfra.go.gov.br/s/2MEE2CQEeErHnMM" TargetMode="External"/><Relationship Id="rId1205" Type="http://schemas.openxmlformats.org/officeDocument/2006/relationships/hyperlink" Target="https://doccloud.goinfra.go.gov.br/s/XiPCy78MFdQdnDk" TargetMode="External"/><Relationship Id="rId1857" Type="http://schemas.openxmlformats.org/officeDocument/2006/relationships/hyperlink" Target="https://doccloud.goinfra.go.gov.br/s/2HtjfBaA3Coy83F" TargetMode="External"/><Relationship Id="rId2810" Type="http://schemas.openxmlformats.org/officeDocument/2006/relationships/hyperlink" Target="https://doccloud.goinfra.go.gov.br/s/kRp2y7kKadxJpWg" TargetMode="External"/><Relationship Id="rId2908" Type="http://schemas.openxmlformats.org/officeDocument/2006/relationships/hyperlink" Target="https://doccloud.goinfra.go.gov.br/s/aXnHz29XfRBSXyD" TargetMode="External"/><Relationship Id="rId51" Type="http://schemas.openxmlformats.org/officeDocument/2006/relationships/hyperlink" Target="https://doccloud.goinfra.go.gov.br/s/HBf48b2WgSKQJMj" TargetMode="External"/><Relationship Id="rId1412" Type="http://schemas.openxmlformats.org/officeDocument/2006/relationships/hyperlink" Target="https://doccloud.goinfra.go.gov.br/s/YcCBdnBmktrbwpB" TargetMode="External"/><Relationship Id="rId1717" Type="http://schemas.openxmlformats.org/officeDocument/2006/relationships/hyperlink" Target="https://doccloud.goinfra.go.gov.br/s/NroLbYHKncCZgcE" TargetMode="External"/><Relationship Id="rId1924" Type="http://schemas.openxmlformats.org/officeDocument/2006/relationships/hyperlink" Target="https://doccloud.goinfra.go.gov.br/s/wMWYiMwKnKZCHgp" TargetMode="External"/><Relationship Id="rId3072" Type="http://schemas.openxmlformats.org/officeDocument/2006/relationships/hyperlink" Target="https://doccloud.goinfra.go.gov.br/s/owLsSsqeBkxSedt" TargetMode="External"/><Relationship Id="rId3377" Type="http://schemas.openxmlformats.org/officeDocument/2006/relationships/hyperlink" Target="https://doccloud.goinfra.go.gov.br/f/176373" TargetMode="External"/><Relationship Id="rId298" Type="http://schemas.openxmlformats.org/officeDocument/2006/relationships/hyperlink" Target="https://doccloud.goinfra.go.gov.br/s/S4Ykz8iLMNd59qn" TargetMode="External"/><Relationship Id="rId3584" Type="http://schemas.openxmlformats.org/officeDocument/2006/relationships/hyperlink" Target="https://doccloud.goinfra.go.gov.br/f/241898" TargetMode="External"/><Relationship Id="rId158" Type="http://schemas.openxmlformats.org/officeDocument/2006/relationships/hyperlink" Target="https://doccloud.goinfra.go.gov.br/s/fe3TwtdPwb3c5BF" TargetMode="External"/><Relationship Id="rId2186" Type="http://schemas.openxmlformats.org/officeDocument/2006/relationships/hyperlink" Target="https://doccloud.goinfra.go.gov.br/s/HLNxZQ37PJZAYkD" TargetMode="External"/><Relationship Id="rId2393" Type="http://schemas.openxmlformats.org/officeDocument/2006/relationships/hyperlink" Target="https://doccloud.goinfra.go.gov.br/s/c9xRBaAmfMrEwCz" TargetMode="External"/><Relationship Id="rId2698" Type="http://schemas.openxmlformats.org/officeDocument/2006/relationships/hyperlink" Target="https://doccloud.goinfra.go.gov.br/s/9QcdZsq752XRHJA" TargetMode="External"/><Relationship Id="rId3237" Type="http://schemas.openxmlformats.org/officeDocument/2006/relationships/hyperlink" Target="https://doccloud.goinfra.go.gov.br/s/CeGGwnP6nH3KEMT" TargetMode="External"/><Relationship Id="rId3444" Type="http://schemas.openxmlformats.org/officeDocument/2006/relationships/hyperlink" Target="https://doccloud.goinfra.go.gov.br/s/AaKGEc7WSL2HLcq" TargetMode="External"/><Relationship Id="rId365" Type="http://schemas.openxmlformats.org/officeDocument/2006/relationships/hyperlink" Target="https://doccloud.goinfra.go.gov.br/s/HJYsbKZCx2RqBXy" TargetMode="External"/><Relationship Id="rId572" Type="http://schemas.openxmlformats.org/officeDocument/2006/relationships/hyperlink" Target="https://doccloud.goinfra.go.gov.br/s/t3agjxBDr3995JL" TargetMode="External"/><Relationship Id="rId2046" Type="http://schemas.openxmlformats.org/officeDocument/2006/relationships/hyperlink" Target="https://doccloud.goinfra.go.gov.br/s/RrfjiwCNaCKFpgX" TargetMode="External"/><Relationship Id="rId2253" Type="http://schemas.openxmlformats.org/officeDocument/2006/relationships/hyperlink" Target="https://doccloud.goinfra.go.gov.br/s/qLNpL3CjWtG88oc" TargetMode="External"/><Relationship Id="rId2460" Type="http://schemas.openxmlformats.org/officeDocument/2006/relationships/hyperlink" Target="https://doccloud.goinfra.go.gov.br/s/33fr2C2Ebymm94D" TargetMode="External"/><Relationship Id="rId3304" Type="http://schemas.openxmlformats.org/officeDocument/2006/relationships/hyperlink" Target="https://doccloud.goinfra.go.gov.br/f/175395" TargetMode="External"/><Relationship Id="rId3511" Type="http://schemas.openxmlformats.org/officeDocument/2006/relationships/hyperlink" Target="https://doccloud.goinfra.go.gov.br/s/raZdxLtim6LKZQ2" TargetMode="External"/><Relationship Id="rId225" Type="http://schemas.openxmlformats.org/officeDocument/2006/relationships/hyperlink" Target="https://doccloud.goinfra.go.gov.br/s/ZLPGLGmDNB5KbFS" TargetMode="External"/><Relationship Id="rId432" Type="http://schemas.openxmlformats.org/officeDocument/2006/relationships/hyperlink" Target="https://doccloud.goinfra.go.gov.br/s/kfDgBzNprNrrzLG" TargetMode="External"/><Relationship Id="rId877" Type="http://schemas.openxmlformats.org/officeDocument/2006/relationships/hyperlink" Target="https://doccloud.goinfra.go.gov.br/s/QKpc4ZBrExTiN7E" TargetMode="External"/><Relationship Id="rId1062" Type="http://schemas.openxmlformats.org/officeDocument/2006/relationships/hyperlink" Target="https://doccloud.goinfra.go.gov.br/s/dLwn7Rc49YJeqAo" TargetMode="External"/><Relationship Id="rId2113" Type="http://schemas.openxmlformats.org/officeDocument/2006/relationships/hyperlink" Target="https://doccloud.goinfra.go.gov.br/s/GNGZzKmKyneg7xy" TargetMode="External"/><Relationship Id="rId2320" Type="http://schemas.openxmlformats.org/officeDocument/2006/relationships/hyperlink" Target="https://doccloud.goinfra.go.gov.br/s/aRBPpbkazSCdBeG" TargetMode="External"/><Relationship Id="rId2558" Type="http://schemas.openxmlformats.org/officeDocument/2006/relationships/hyperlink" Target="https://doccloud.goinfra.go.gov.br/s/omGoYCaD7Ycoyxx" TargetMode="External"/><Relationship Id="rId2765" Type="http://schemas.openxmlformats.org/officeDocument/2006/relationships/hyperlink" Target="https://doccloud.goinfra.go.gov.br/s/atYE6CpiQ7oK8CS" TargetMode="External"/><Relationship Id="rId2972" Type="http://schemas.openxmlformats.org/officeDocument/2006/relationships/hyperlink" Target="https://doccloud.goinfra.go.gov.br/s/H6jinD7Ly9mS6FM" TargetMode="External"/><Relationship Id="rId3609" Type="http://schemas.openxmlformats.org/officeDocument/2006/relationships/vmlDrawing" Target="../drawings/vmlDrawing2.vml"/><Relationship Id="rId737" Type="http://schemas.openxmlformats.org/officeDocument/2006/relationships/hyperlink" Target="https://doccloud.goinfra.go.gov.br/s/EsiWMGSb7KRobZT" TargetMode="External"/><Relationship Id="rId944" Type="http://schemas.openxmlformats.org/officeDocument/2006/relationships/hyperlink" Target="https://doccloud.goinfra.go.gov.br/s/CitmGzZEjKfPJQ7" TargetMode="External"/><Relationship Id="rId1367" Type="http://schemas.openxmlformats.org/officeDocument/2006/relationships/hyperlink" Target="https://doccloud.goinfra.go.gov.br/s/Hc2nswY4AePLZ5n" TargetMode="External"/><Relationship Id="rId1574" Type="http://schemas.openxmlformats.org/officeDocument/2006/relationships/hyperlink" Target="https://doccloud.goinfra.go.gov.br/s/SAw5HBKcbnCkS3g" TargetMode="External"/><Relationship Id="rId1781" Type="http://schemas.openxmlformats.org/officeDocument/2006/relationships/hyperlink" Target="https://doccloud.goinfra.go.gov.br/s/mLkgwq9ifF2kTC8" TargetMode="External"/><Relationship Id="rId2418" Type="http://schemas.openxmlformats.org/officeDocument/2006/relationships/hyperlink" Target="https://doccloud.goinfra.go.gov.br/s/8CTkRcErxQf3ntP" TargetMode="External"/><Relationship Id="rId2625" Type="http://schemas.openxmlformats.org/officeDocument/2006/relationships/hyperlink" Target="https://doccloud.goinfra.go.gov.br/s/ftzNYpzGfBXyfW4" TargetMode="External"/><Relationship Id="rId2832" Type="http://schemas.openxmlformats.org/officeDocument/2006/relationships/hyperlink" Target="https://doccloud.goinfra.go.gov.br/s/ymxGkb9o5Lq5aCa" TargetMode="External"/><Relationship Id="rId73" Type="http://schemas.openxmlformats.org/officeDocument/2006/relationships/hyperlink" Target="https://doccloud.goinfra.go.gov.br/s/245j7d4BAcBrqBr" TargetMode="External"/><Relationship Id="rId804" Type="http://schemas.openxmlformats.org/officeDocument/2006/relationships/hyperlink" Target="https://doccloud.goinfra.go.gov.br/s/Tt2Ktp3X3LSngsS" TargetMode="External"/><Relationship Id="rId1227" Type="http://schemas.openxmlformats.org/officeDocument/2006/relationships/hyperlink" Target="https://doccloud.goinfra.go.gov.br/s/38r3nyASRAZYFgP" TargetMode="External"/><Relationship Id="rId1434" Type="http://schemas.openxmlformats.org/officeDocument/2006/relationships/hyperlink" Target="https://doccloud.goinfra.go.gov.br/s/ytSxzaSdef8H7GA" TargetMode="External"/><Relationship Id="rId1641" Type="http://schemas.openxmlformats.org/officeDocument/2006/relationships/hyperlink" Target="https://doccloud.goinfra.go.gov.br/s/ZxLRrGGwjB7P36F" TargetMode="External"/><Relationship Id="rId1879" Type="http://schemas.openxmlformats.org/officeDocument/2006/relationships/hyperlink" Target="https://doccloud.goinfra.go.gov.br/s/jYsRmPnaPGXYmRs" TargetMode="External"/><Relationship Id="rId3094" Type="http://schemas.openxmlformats.org/officeDocument/2006/relationships/hyperlink" Target="https://doccloud.goinfra.go.gov.br/s/mcFsHqp7fPPr9Sb" TargetMode="External"/><Relationship Id="rId1501" Type="http://schemas.openxmlformats.org/officeDocument/2006/relationships/hyperlink" Target="https://doccloud.goinfra.go.gov.br/s/Z5XgjL6YGdzM5TY" TargetMode="External"/><Relationship Id="rId1739" Type="http://schemas.openxmlformats.org/officeDocument/2006/relationships/hyperlink" Target="https://doccloud.goinfra.go.gov.br/s/ExxDdKSpPD8tNS2" TargetMode="External"/><Relationship Id="rId1946" Type="http://schemas.openxmlformats.org/officeDocument/2006/relationships/hyperlink" Target="https://doccloud.goinfra.go.gov.br/s/dPixP3dwHSNtfaq" TargetMode="External"/><Relationship Id="rId3399" Type="http://schemas.openxmlformats.org/officeDocument/2006/relationships/hyperlink" Target="https://doccloud.goinfra.go.gov.br/f/176730" TargetMode="External"/><Relationship Id="rId1806" Type="http://schemas.openxmlformats.org/officeDocument/2006/relationships/hyperlink" Target="https://doccloud.goinfra.go.gov.br/s/k4HG4FLHxC82y2e" TargetMode="External"/><Relationship Id="rId3161" Type="http://schemas.openxmlformats.org/officeDocument/2006/relationships/hyperlink" Target="https://doccloud.goinfra.go.gov.br/s/4H5Q5cQwJ5DeJzg" TargetMode="External"/><Relationship Id="rId3259" Type="http://schemas.openxmlformats.org/officeDocument/2006/relationships/hyperlink" Target="https://doccloud.goinfra.go.gov.br/s/D56kdkfcDwzTDJ5" TargetMode="External"/><Relationship Id="rId3466" Type="http://schemas.openxmlformats.org/officeDocument/2006/relationships/hyperlink" Target="https://doccloud.goinfra.go.gov.br/s/6JMeH73oAxrMXz5" TargetMode="External"/><Relationship Id="rId387" Type="http://schemas.openxmlformats.org/officeDocument/2006/relationships/hyperlink" Target="https://doccloud.goinfra.go.gov.br/s/46znsXxCxtrE4TX" TargetMode="External"/><Relationship Id="rId594" Type="http://schemas.openxmlformats.org/officeDocument/2006/relationships/hyperlink" Target="https://doccloud.goinfra.go.gov.br/s/XCzNPCwpKC5pKTb" TargetMode="External"/><Relationship Id="rId2068" Type="http://schemas.openxmlformats.org/officeDocument/2006/relationships/hyperlink" Target="https://doccloud.goinfra.go.gov.br/s/5mR4RCLdg7Wg3Qn" TargetMode="External"/><Relationship Id="rId2275" Type="http://schemas.openxmlformats.org/officeDocument/2006/relationships/hyperlink" Target="https://doccloud.goinfra.go.gov.br/s/YbbbZwFKFdqnnJA" TargetMode="External"/><Relationship Id="rId3021" Type="http://schemas.openxmlformats.org/officeDocument/2006/relationships/hyperlink" Target="https://doccloud.goinfra.go.gov.br/s/bK95ZdyXbpT96MY" TargetMode="External"/><Relationship Id="rId3119" Type="http://schemas.openxmlformats.org/officeDocument/2006/relationships/hyperlink" Target="https://doccloud.goinfra.go.gov.br/s/TS88EkTmfY5LpRc" TargetMode="External"/><Relationship Id="rId3326" Type="http://schemas.openxmlformats.org/officeDocument/2006/relationships/hyperlink" Target="https://doccloud.goinfra.go.gov.br/f/175392" TargetMode="External"/><Relationship Id="rId247" Type="http://schemas.openxmlformats.org/officeDocument/2006/relationships/hyperlink" Target="https://doccloud.goinfra.go.gov.br/s/7AtQ9eBLnH44SHs" TargetMode="External"/><Relationship Id="rId899" Type="http://schemas.openxmlformats.org/officeDocument/2006/relationships/hyperlink" Target="https://doccloud.goinfra.go.gov.br/s/YBqWWdD6YmrfZbc" TargetMode="External"/><Relationship Id="rId1084" Type="http://schemas.openxmlformats.org/officeDocument/2006/relationships/hyperlink" Target="https://doccloud.goinfra.go.gov.br/s/YMQXHiD6S3sgB3i" TargetMode="External"/><Relationship Id="rId2482" Type="http://schemas.openxmlformats.org/officeDocument/2006/relationships/hyperlink" Target="https://doccloud.goinfra.go.gov.br/s/e8m6xQECWsBoc7k" TargetMode="External"/><Relationship Id="rId2787" Type="http://schemas.openxmlformats.org/officeDocument/2006/relationships/hyperlink" Target="https://doccloud.goinfra.go.gov.br/s/cTrJyaHQ2aTGwb9" TargetMode="External"/><Relationship Id="rId3533" Type="http://schemas.openxmlformats.org/officeDocument/2006/relationships/hyperlink" Target="https://doccloud.goinfra.go.gov.br/s/jLepSJyjNAb6jmy" TargetMode="External"/><Relationship Id="rId107" Type="http://schemas.openxmlformats.org/officeDocument/2006/relationships/hyperlink" Target="https://doccloud.goinfra.go.gov.br/s/BEYwoQnK9CDYJkk" TargetMode="External"/><Relationship Id="rId454" Type="http://schemas.openxmlformats.org/officeDocument/2006/relationships/hyperlink" Target="https://doccloud.goinfra.go.gov.br/s/XngQ9WAt6MxrbM8" TargetMode="External"/><Relationship Id="rId661" Type="http://schemas.openxmlformats.org/officeDocument/2006/relationships/hyperlink" Target="https://doccloud.goinfra.go.gov.br/s/NaELWXFn3sbFrGb" TargetMode="External"/><Relationship Id="rId759" Type="http://schemas.openxmlformats.org/officeDocument/2006/relationships/hyperlink" Target="https://doccloud.goinfra.go.gov.br/s/RMTZyTEDR3C5swX" TargetMode="External"/><Relationship Id="rId966" Type="http://schemas.openxmlformats.org/officeDocument/2006/relationships/hyperlink" Target="https://doccloud.goinfra.go.gov.br/s/Jp4w8amWo4t6EfQ" TargetMode="External"/><Relationship Id="rId1291" Type="http://schemas.openxmlformats.org/officeDocument/2006/relationships/hyperlink" Target="https://doccloud.goinfra.go.gov.br/s/nqQ6yNZT5dBtjki" TargetMode="External"/><Relationship Id="rId1389" Type="http://schemas.openxmlformats.org/officeDocument/2006/relationships/hyperlink" Target="https://doccloud.goinfra.go.gov.br/s/CLqd2mAMtpcpzSN" TargetMode="External"/><Relationship Id="rId1596" Type="http://schemas.openxmlformats.org/officeDocument/2006/relationships/hyperlink" Target="https://doccloud.goinfra.go.gov.br/s/7o9DfbsXE5Kb3c7" TargetMode="External"/><Relationship Id="rId2135" Type="http://schemas.openxmlformats.org/officeDocument/2006/relationships/hyperlink" Target="https://doccloud.goinfra.go.gov.br/s/HoRpiDcCZ37rt6M" TargetMode="External"/><Relationship Id="rId2342" Type="http://schemas.openxmlformats.org/officeDocument/2006/relationships/hyperlink" Target="https://doccloud.goinfra.go.gov.br/s/Zc8NFidLBY7jC6E" TargetMode="External"/><Relationship Id="rId2647" Type="http://schemas.openxmlformats.org/officeDocument/2006/relationships/hyperlink" Target="https://doccloud.goinfra.go.gov.br/s/2bTR2bgnD5opcaG" TargetMode="External"/><Relationship Id="rId2994" Type="http://schemas.openxmlformats.org/officeDocument/2006/relationships/hyperlink" Target="https://doccloud.goinfra.go.gov.br/s/Qa3QWWkDPycDYeK" TargetMode="External"/><Relationship Id="rId3600" Type="http://schemas.openxmlformats.org/officeDocument/2006/relationships/hyperlink" Target="https://doccloud.goinfra.go.gov.br/s/TgKFc9SgDndS7mQ" TargetMode="External"/><Relationship Id="rId314" Type="http://schemas.openxmlformats.org/officeDocument/2006/relationships/hyperlink" Target="https://doccloud.goinfra.go.gov.br/s/MwKFZGaRXZfztWW" TargetMode="External"/><Relationship Id="rId521" Type="http://schemas.openxmlformats.org/officeDocument/2006/relationships/hyperlink" Target="https://doccloud.goinfra.go.gov.br/s/xApJbzzpNpTAW74" TargetMode="External"/><Relationship Id="rId619" Type="http://schemas.openxmlformats.org/officeDocument/2006/relationships/hyperlink" Target="https://doccloud.goinfra.go.gov.br/s/MrBWTrDYeGjiBsT" TargetMode="External"/><Relationship Id="rId1151" Type="http://schemas.openxmlformats.org/officeDocument/2006/relationships/hyperlink" Target="https://doccloud.goinfra.go.gov.br/s/YANMiLRDYGzFF9r" TargetMode="External"/><Relationship Id="rId1249" Type="http://schemas.openxmlformats.org/officeDocument/2006/relationships/hyperlink" Target="https://doccloud.goinfra.go.gov.br/s/MdsMMD4oHMDYi7j" TargetMode="External"/><Relationship Id="rId2202" Type="http://schemas.openxmlformats.org/officeDocument/2006/relationships/hyperlink" Target="https://doccloud.goinfra.go.gov.br/s/9EgrKkwQRzgt82b" TargetMode="External"/><Relationship Id="rId2854" Type="http://schemas.openxmlformats.org/officeDocument/2006/relationships/hyperlink" Target="https://doccloud.goinfra.go.gov.br/s/3yyRGj5CnfHXqbq" TargetMode="External"/><Relationship Id="rId95" Type="http://schemas.openxmlformats.org/officeDocument/2006/relationships/hyperlink" Target="https://doccloud.goinfra.go.gov.br/s/p8rTCkLHA3KfWTZ" TargetMode="External"/><Relationship Id="rId826" Type="http://schemas.openxmlformats.org/officeDocument/2006/relationships/hyperlink" Target="https://doccloud.goinfra.go.gov.br/s/aYg24kt34SyLzWS" TargetMode="External"/><Relationship Id="rId1011" Type="http://schemas.openxmlformats.org/officeDocument/2006/relationships/hyperlink" Target="https://doccloud.goinfra.go.gov.br/s/Q2Hdt5aLLjkGrEa" TargetMode="External"/><Relationship Id="rId1109" Type="http://schemas.openxmlformats.org/officeDocument/2006/relationships/hyperlink" Target="https://doccloud.goinfra.go.gov.br/s/E4CZ8afHd9tSt6b" TargetMode="External"/><Relationship Id="rId1456" Type="http://schemas.openxmlformats.org/officeDocument/2006/relationships/hyperlink" Target="https://doccloud.goinfra.go.gov.br/s/oFQ82NxsbCBQnfp" TargetMode="External"/><Relationship Id="rId1663" Type="http://schemas.openxmlformats.org/officeDocument/2006/relationships/hyperlink" Target="https://doccloud.goinfra.go.gov.br/s/zpT4kqMkjdJNWr9" TargetMode="External"/><Relationship Id="rId1870" Type="http://schemas.openxmlformats.org/officeDocument/2006/relationships/hyperlink" Target="https://doccloud.goinfra.go.gov.br/s/fcLNAoB8SG9FfGj" TargetMode="External"/><Relationship Id="rId1968" Type="http://schemas.openxmlformats.org/officeDocument/2006/relationships/hyperlink" Target="https://doccloud.goinfra.go.gov.br/s/HHN4cwYRrsLm3gN" TargetMode="External"/><Relationship Id="rId2507" Type="http://schemas.openxmlformats.org/officeDocument/2006/relationships/hyperlink" Target="https://doccloud.goinfra.go.gov.br/s/SKCDojddzdXSoty" TargetMode="External"/><Relationship Id="rId2714" Type="http://schemas.openxmlformats.org/officeDocument/2006/relationships/hyperlink" Target="https://doccloud.goinfra.go.gov.br/s/DdsBRFiPFK4MNLW" TargetMode="External"/><Relationship Id="rId2921" Type="http://schemas.openxmlformats.org/officeDocument/2006/relationships/hyperlink" Target="https://doccloud.goinfra.go.gov.br/s/k34ScB5cBRCLCBk" TargetMode="External"/><Relationship Id="rId1316" Type="http://schemas.openxmlformats.org/officeDocument/2006/relationships/hyperlink" Target="https://doccloud.goinfra.go.gov.br/s/2jaFR3FqSjENCYB" TargetMode="External"/><Relationship Id="rId1523" Type="http://schemas.openxmlformats.org/officeDocument/2006/relationships/hyperlink" Target="https://doccloud.goinfra.go.gov.br/s/45rLfHX6czSitGx" TargetMode="External"/><Relationship Id="rId1730" Type="http://schemas.openxmlformats.org/officeDocument/2006/relationships/hyperlink" Target="https://doccloud.goinfra.go.gov.br/s/reFS7QCBcX2Xa7n" TargetMode="External"/><Relationship Id="rId3183" Type="http://schemas.openxmlformats.org/officeDocument/2006/relationships/hyperlink" Target="https://doccloud.goinfra.go.gov.br/s/nXjFbDfiTQHtDPy" TargetMode="External"/><Relationship Id="rId3390" Type="http://schemas.openxmlformats.org/officeDocument/2006/relationships/hyperlink" Target="https://doccloud.goinfra.go.gov.br/f/176754" TargetMode="External"/><Relationship Id="rId22" Type="http://schemas.openxmlformats.org/officeDocument/2006/relationships/hyperlink" Target="https://doccloud.goinfra.go.gov.br/s/GFzWJyEsHfjpGNb" TargetMode="External"/><Relationship Id="rId1828" Type="http://schemas.openxmlformats.org/officeDocument/2006/relationships/hyperlink" Target="https://doccloud.goinfra.go.gov.br/s/ebiEApsitNNbqDT" TargetMode="External"/><Relationship Id="rId3043" Type="http://schemas.openxmlformats.org/officeDocument/2006/relationships/hyperlink" Target="https://doccloud.goinfra.go.gov.br/s/AN5REiaEJxQTpYq" TargetMode="External"/><Relationship Id="rId3250" Type="http://schemas.openxmlformats.org/officeDocument/2006/relationships/hyperlink" Target="https://doccloud.goinfra.go.gov.br/s/idwa4NTL2opiNPj" TargetMode="External"/><Relationship Id="rId3488" Type="http://schemas.openxmlformats.org/officeDocument/2006/relationships/hyperlink" Target="https://doccloud.goinfra.go.gov.br/s/qAqF76edt4Zqd2H" TargetMode="External"/><Relationship Id="rId171" Type="http://schemas.openxmlformats.org/officeDocument/2006/relationships/hyperlink" Target="https://doccloud.goinfra.go.gov.br/s/HDTdrLRMBdM8k6H" TargetMode="External"/><Relationship Id="rId2297" Type="http://schemas.openxmlformats.org/officeDocument/2006/relationships/hyperlink" Target="https://doccloud.goinfra.go.gov.br/s/c2Dc6XiGJ94BeD3" TargetMode="External"/><Relationship Id="rId3348" Type="http://schemas.openxmlformats.org/officeDocument/2006/relationships/hyperlink" Target="https://doccloud.goinfra.go.gov.br/f/176367" TargetMode="External"/><Relationship Id="rId3555" Type="http://schemas.openxmlformats.org/officeDocument/2006/relationships/hyperlink" Target="https://doccloud.goinfra.go.gov.br/s/MXy5xxno9F28oGQ" TargetMode="External"/><Relationship Id="rId269" Type="http://schemas.openxmlformats.org/officeDocument/2006/relationships/hyperlink" Target="https://doccloud.goinfra.go.gov.br/s/dRBoe8pRWXAFRXK" TargetMode="External"/><Relationship Id="rId476" Type="http://schemas.openxmlformats.org/officeDocument/2006/relationships/hyperlink" Target="https://doccloud.goinfra.go.gov.br/s/yRMPS8aNWtfaGZi" TargetMode="External"/><Relationship Id="rId683" Type="http://schemas.openxmlformats.org/officeDocument/2006/relationships/hyperlink" Target="https://doccloud.goinfra.go.gov.br/s/4ccdCPY8BxcS3H2" TargetMode="External"/><Relationship Id="rId890" Type="http://schemas.openxmlformats.org/officeDocument/2006/relationships/hyperlink" Target="https://doccloud.goinfra.go.gov.br/s/7ZQJSiBBze8n673" TargetMode="External"/><Relationship Id="rId2157" Type="http://schemas.openxmlformats.org/officeDocument/2006/relationships/hyperlink" Target="https://doccloud.goinfra.go.gov.br/s/6mrk2rr9BF6aXi5" TargetMode="External"/><Relationship Id="rId2364" Type="http://schemas.openxmlformats.org/officeDocument/2006/relationships/hyperlink" Target="https://doccloud.goinfra.go.gov.br/s/zFymoxncD3FdbEb" TargetMode="External"/><Relationship Id="rId2571" Type="http://schemas.openxmlformats.org/officeDocument/2006/relationships/hyperlink" Target="https://doccloud.goinfra.go.gov.br/s/bas8eqEScsdXJrn" TargetMode="External"/><Relationship Id="rId3110" Type="http://schemas.openxmlformats.org/officeDocument/2006/relationships/hyperlink" Target="https://doccloud.goinfra.go.gov.br/s/RpADGxjDAzxDSfT" TargetMode="External"/><Relationship Id="rId3208" Type="http://schemas.openxmlformats.org/officeDocument/2006/relationships/hyperlink" Target="https://doccloud.goinfra.go.gov.br/s/r2LSFiDm39ppfj3" TargetMode="External"/><Relationship Id="rId3415" Type="http://schemas.openxmlformats.org/officeDocument/2006/relationships/hyperlink" Target="https://doccloud.goinfra.go.gov.br/s/JdGSefo3pLjRr9i" TargetMode="External"/><Relationship Id="rId129" Type="http://schemas.openxmlformats.org/officeDocument/2006/relationships/hyperlink" Target="https://doccloud.goinfra.go.gov.br/s/g4xftPPsxGssA8E" TargetMode="External"/><Relationship Id="rId336" Type="http://schemas.openxmlformats.org/officeDocument/2006/relationships/hyperlink" Target="https://doccloud.goinfra.go.gov.br/s/Pxg9WyPYrCdokYb" TargetMode="External"/><Relationship Id="rId543" Type="http://schemas.openxmlformats.org/officeDocument/2006/relationships/hyperlink" Target="https://doccloud.goinfra.go.gov.br/s/4jitJdoYB4wa86k" TargetMode="External"/><Relationship Id="rId988" Type="http://schemas.openxmlformats.org/officeDocument/2006/relationships/hyperlink" Target="https://doccloud.goinfra.go.gov.br/s/HYYBzs4GY3oMkNN" TargetMode="External"/><Relationship Id="rId1173" Type="http://schemas.openxmlformats.org/officeDocument/2006/relationships/hyperlink" Target="https://doccloud.goinfra.go.gov.br/s/e9Wa6Hw67PZ7ZSn" TargetMode="External"/><Relationship Id="rId1380" Type="http://schemas.openxmlformats.org/officeDocument/2006/relationships/hyperlink" Target="https://doccloud.goinfra.go.gov.br/s/5dQf5ZLRHbTe7Fj" TargetMode="External"/><Relationship Id="rId2017" Type="http://schemas.openxmlformats.org/officeDocument/2006/relationships/hyperlink" Target="https://doccloud.goinfra.go.gov.br/s/LkBQdGcFnXjC9KG" TargetMode="External"/><Relationship Id="rId2224" Type="http://schemas.openxmlformats.org/officeDocument/2006/relationships/hyperlink" Target="https://doccloud.goinfra.go.gov.br/s/L4JYkscyssXiS2M" TargetMode="External"/><Relationship Id="rId2669" Type="http://schemas.openxmlformats.org/officeDocument/2006/relationships/hyperlink" Target="https://doccloud.goinfra.go.gov.br/s/Efxx235FaRP5NyF" TargetMode="External"/><Relationship Id="rId2876" Type="http://schemas.openxmlformats.org/officeDocument/2006/relationships/hyperlink" Target="https://doccloud.goinfra.go.gov.br/s/5pezJKpg2WGnR3P" TargetMode="External"/><Relationship Id="rId403" Type="http://schemas.openxmlformats.org/officeDocument/2006/relationships/hyperlink" Target="https://doccloud.goinfra.go.gov.br/s/P9S3DfD47Eo935G" TargetMode="External"/><Relationship Id="rId750" Type="http://schemas.openxmlformats.org/officeDocument/2006/relationships/hyperlink" Target="https://doccloud.goinfra.go.gov.br/s/9yxFfDt3H795nXG" TargetMode="External"/><Relationship Id="rId848" Type="http://schemas.openxmlformats.org/officeDocument/2006/relationships/hyperlink" Target="https://doccloud.goinfra.go.gov.br/s/Gak3PREkLLxPNyi" TargetMode="External"/><Relationship Id="rId1033" Type="http://schemas.openxmlformats.org/officeDocument/2006/relationships/hyperlink" Target="https://doccloud.goinfra.go.gov.br/s/cYf99YHYw6zGWH9" TargetMode="External"/><Relationship Id="rId1478" Type="http://schemas.openxmlformats.org/officeDocument/2006/relationships/hyperlink" Target="https://doccloud.goinfra.go.gov.br/s/3g3yrMmoNW2KcXF" TargetMode="External"/><Relationship Id="rId1685" Type="http://schemas.openxmlformats.org/officeDocument/2006/relationships/hyperlink" Target="https://doccloud.goinfra.go.gov.br/s/YJHkrL4Qc2wbMkf" TargetMode="External"/><Relationship Id="rId1892" Type="http://schemas.openxmlformats.org/officeDocument/2006/relationships/hyperlink" Target="https://doccloud.goinfra.go.gov.br/s/gfSk82EFWFW2tgA" TargetMode="External"/><Relationship Id="rId2431" Type="http://schemas.openxmlformats.org/officeDocument/2006/relationships/hyperlink" Target="https://doccloud.goinfra.go.gov.br/s/iLYjrLMpndnKRAW" TargetMode="External"/><Relationship Id="rId2529" Type="http://schemas.openxmlformats.org/officeDocument/2006/relationships/hyperlink" Target="https://doccloud.goinfra.go.gov.br/s/YtPptTG3LJnFoW8" TargetMode="External"/><Relationship Id="rId2736" Type="http://schemas.openxmlformats.org/officeDocument/2006/relationships/hyperlink" Target="https://doccloud.goinfra.go.gov.br/s/porrLLCDDPf9cPN" TargetMode="External"/><Relationship Id="rId610" Type="http://schemas.openxmlformats.org/officeDocument/2006/relationships/hyperlink" Target="https://doccloud.goinfra.go.gov.br/s/YnxFSPgJEmy2wQn" TargetMode="External"/><Relationship Id="rId708" Type="http://schemas.openxmlformats.org/officeDocument/2006/relationships/hyperlink" Target="https://doccloud.goinfra.go.gov.br/s/PeNwdECiS7BpnDS" TargetMode="External"/><Relationship Id="rId915" Type="http://schemas.openxmlformats.org/officeDocument/2006/relationships/hyperlink" Target="https://doccloud.goinfra.go.gov.br/s/9KY2mKD3Spd3xCK" TargetMode="External"/><Relationship Id="rId1240" Type="http://schemas.openxmlformats.org/officeDocument/2006/relationships/hyperlink" Target="https://doccloud.goinfra.go.gov.br/s/GC55p6dDTi9Twfc" TargetMode="External"/><Relationship Id="rId1338" Type="http://schemas.openxmlformats.org/officeDocument/2006/relationships/hyperlink" Target="https://doccloud.goinfra.go.gov.br/s/afpNfjWLZw4CQcA" TargetMode="External"/><Relationship Id="rId1545" Type="http://schemas.openxmlformats.org/officeDocument/2006/relationships/hyperlink" Target="https://doccloud.goinfra.go.gov.br/s/2QtSL9QZNcrfCdM" TargetMode="External"/><Relationship Id="rId2943" Type="http://schemas.openxmlformats.org/officeDocument/2006/relationships/hyperlink" Target="https://doccloud.goinfra.go.gov.br/s/KQicgG7B4F95Z93" TargetMode="External"/><Relationship Id="rId1100" Type="http://schemas.openxmlformats.org/officeDocument/2006/relationships/hyperlink" Target="https://doccloud.goinfra.go.gov.br/s/yPT9QAyMiqiAYcQ" TargetMode="External"/><Relationship Id="rId1405" Type="http://schemas.openxmlformats.org/officeDocument/2006/relationships/hyperlink" Target="https://doccloud.goinfra.go.gov.br/s/B7sCCMNL3pyc5gf" TargetMode="External"/><Relationship Id="rId1752" Type="http://schemas.openxmlformats.org/officeDocument/2006/relationships/hyperlink" Target="https://doccloud.goinfra.go.gov.br/s/JRraYkrRzSzoZBZ" TargetMode="External"/><Relationship Id="rId2803" Type="http://schemas.openxmlformats.org/officeDocument/2006/relationships/hyperlink" Target="https://doccloud.goinfra.go.gov.br/s/fN5bxjx4yb4HngT" TargetMode="External"/><Relationship Id="rId44" Type="http://schemas.openxmlformats.org/officeDocument/2006/relationships/hyperlink" Target="https://doccloud.goinfra.go.gov.br/s/MTTHdBMLS237nWi" TargetMode="External"/><Relationship Id="rId1612" Type="http://schemas.openxmlformats.org/officeDocument/2006/relationships/hyperlink" Target="https://doccloud.goinfra.go.gov.br/s/8aiEYjKRkmfRcsp" TargetMode="External"/><Relationship Id="rId1917" Type="http://schemas.openxmlformats.org/officeDocument/2006/relationships/hyperlink" Target="https://doccloud.goinfra.go.gov.br/s/6pArSP5seYtL2Ky" TargetMode="External"/><Relationship Id="rId3065" Type="http://schemas.openxmlformats.org/officeDocument/2006/relationships/hyperlink" Target="https://doccloud.goinfra.go.gov.br/s/Hs9aff342SbrzkA" TargetMode="External"/><Relationship Id="rId3272" Type="http://schemas.openxmlformats.org/officeDocument/2006/relationships/hyperlink" Target="https://doccloud.goinfra.go.gov.br/s/dYnZdbCaXp57pfH" TargetMode="External"/><Relationship Id="rId193" Type="http://schemas.openxmlformats.org/officeDocument/2006/relationships/hyperlink" Target="https://doccloud.goinfra.go.gov.br/s/7LpHxR6QjciH3N5" TargetMode="External"/><Relationship Id="rId498" Type="http://schemas.openxmlformats.org/officeDocument/2006/relationships/hyperlink" Target="https://doccloud.goinfra.go.gov.br/s/LoqEHw2MWCmNFrj" TargetMode="External"/><Relationship Id="rId2081" Type="http://schemas.openxmlformats.org/officeDocument/2006/relationships/hyperlink" Target="https://doccloud.goinfra.go.gov.br/s/nxsYezCN6FjbXwt" TargetMode="External"/><Relationship Id="rId2179" Type="http://schemas.openxmlformats.org/officeDocument/2006/relationships/hyperlink" Target="https://doccloud.goinfra.go.gov.br/s/25GzS5tN45GMBXF" TargetMode="External"/><Relationship Id="rId3132" Type="http://schemas.openxmlformats.org/officeDocument/2006/relationships/hyperlink" Target="https://doccloud.goinfra.go.gov.br/s/cTtFPZSpcZCYPF6" TargetMode="External"/><Relationship Id="rId3577" Type="http://schemas.openxmlformats.org/officeDocument/2006/relationships/hyperlink" Target="https://doccloud.goinfra.go.gov.br/s/DDeSz5kggxo6yaw" TargetMode="External"/><Relationship Id="rId260" Type="http://schemas.openxmlformats.org/officeDocument/2006/relationships/hyperlink" Target="https://doccloud.goinfra.go.gov.br/s/snNpyeyf7AzdbRM" TargetMode="External"/><Relationship Id="rId2386" Type="http://schemas.openxmlformats.org/officeDocument/2006/relationships/hyperlink" Target="https://doccloud.goinfra.go.gov.br/s/pRotfRdFJQCNWPm" TargetMode="External"/><Relationship Id="rId2593" Type="http://schemas.openxmlformats.org/officeDocument/2006/relationships/hyperlink" Target="https://doccloud.goinfra.go.gov.br/s/4HeGPZewjjbKasA" TargetMode="External"/><Relationship Id="rId3437" Type="http://schemas.openxmlformats.org/officeDocument/2006/relationships/hyperlink" Target="https://doccloud.goinfra.go.gov.br/s/G48efqSBmR7wdnT" TargetMode="External"/><Relationship Id="rId120" Type="http://schemas.openxmlformats.org/officeDocument/2006/relationships/hyperlink" Target="https://doccloud.goinfra.go.gov.br/s/n64cTPRZzyGKBiD" TargetMode="External"/><Relationship Id="rId358" Type="http://schemas.openxmlformats.org/officeDocument/2006/relationships/hyperlink" Target="https://doccloud.goinfra.go.gov.br/s/tS6woMSYtxasCpA" TargetMode="External"/><Relationship Id="rId565" Type="http://schemas.openxmlformats.org/officeDocument/2006/relationships/hyperlink" Target="https://doccloud.goinfra.go.gov.br/s/CytHEmMrs6jrg4m" TargetMode="External"/><Relationship Id="rId772" Type="http://schemas.openxmlformats.org/officeDocument/2006/relationships/hyperlink" Target="https://doccloud.goinfra.go.gov.br/s/LAZiPZiF6pSXJAy" TargetMode="External"/><Relationship Id="rId1195" Type="http://schemas.openxmlformats.org/officeDocument/2006/relationships/hyperlink" Target="https://doccloud.goinfra.go.gov.br/s/y2j46oRrzGSAHRT" TargetMode="External"/><Relationship Id="rId2039" Type="http://schemas.openxmlformats.org/officeDocument/2006/relationships/hyperlink" Target="https://doccloud.goinfra.go.gov.br/s/b7jKykkggGeiiwp" TargetMode="External"/><Relationship Id="rId2246" Type="http://schemas.openxmlformats.org/officeDocument/2006/relationships/hyperlink" Target="https://doccloud.goinfra.go.gov.br/s/NHwTGaqYnJBzWrB" TargetMode="External"/><Relationship Id="rId2453" Type="http://schemas.openxmlformats.org/officeDocument/2006/relationships/hyperlink" Target="https://doccloud.goinfra.go.gov.br/s/L2i2xijALt2BTrS" TargetMode="External"/><Relationship Id="rId2660" Type="http://schemas.openxmlformats.org/officeDocument/2006/relationships/hyperlink" Target="https://doccloud.goinfra.go.gov.br/s/WSEBTR7WGzjmzNr" TargetMode="External"/><Relationship Id="rId2898" Type="http://schemas.openxmlformats.org/officeDocument/2006/relationships/hyperlink" Target="https://doccloud.goinfra.go.gov.br/s/onSeGx3RJXoBeEk" TargetMode="External"/><Relationship Id="rId3504" Type="http://schemas.openxmlformats.org/officeDocument/2006/relationships/hyperlink" Target="https://doccloud.goinfra.go.gov.br/s/tzbPj9YnR6dRoyc" TargetMode="External"/><Relationship Id="rId218" Type="http://schemas.openxmlformats.org/officeDocument/2006/relationships/hyperlink" Target="https://doccloud.goinfra.go.gov.br/s/m5Q6tE9kTq9rwQ7" TargetMode="External"/><Relationship Id="rId425" Type="http://schemas.openxmlformats.org/officeDocument/2006/relationships/hyperlink" Target="https://doccloud.goinfra.go.gov.br/s/BGyJJ3pe855bWZp" TargetMode="External"/><Relationship Id="rId632" Type="http://schemas.openxmlformats.org/officeDocument/2006/relationships/hyperlink" Target="https://doccloud.goinfra.go.gov.br/s/k94CCCLTbZKGe2k" TargetMode="External"/><Relationship Id="rId1055" Type="http://schemas.openxmlformats.org/officeDocument/2006/relationships/hyperlink" Target="https://doccloud.goinfra.go.gov.br/s/9gpDK6mzikZwAT4" TargetMode="External"/><Relationship Id="rId1262" Type="http://schemas.openxmlformats.org/officeDocument/2006/relationships/hyperlink" Target="https://doccloud.goinfra.go.gov.br/s/soScK2siDKs9fRp" TargetMode="External"/><Relationship Id="rId2106" Type="http://schemas.openxmlformats.org/officeDocument/2006/relationships/hyperlink" Target="https://doccloud.goinfra.go.gov.br/s/p6iJysrpyK6q6yk" TargetMode="External"/><Relationship Id="rId2313" Type="http://schemas.openxmlformats.org/officeDocument/2006/relationships/hyperlink" Target="https://doccloud.goinfra.go.gov.br/s/RNJ8R4AizjdAMGn" TargetMode="External"/><Relationship Id="rId2520" Type="http://schemas.openxmlformats.org/officeDocument/2006/relationships/hyperlink" Target="https://doccloud.goinfra.go.gov.br/s/s34Tgypc52oqMpD" TargetMode="External"/><Relationship Id="rId2758" Type="http://schemas.openxmlformats.org/officeDocument/2006/relationships/hyperlink" Target="https://doccloud.goinfra.go.gov.br/s/TpFDT7nQyw8cb4P" TargetMode="External"/><Relationship Id="rId2965" Type="http://schemas.openxmlformats.org/officeDocument/2006/relationships/hyperlink" Target="https://doccloud.goinfra.go.gov.br/s/qPfc3ogYgyT3yg3" TargetMode="External"/><Relationship Id="rId937" Type="http://schemas.openxmlformats.org/officeDocument/2006/relationships/hyperlink" Target="https://doccloud.goinfra.go.gov.br/s/y9PzJorwNrAwr54" TargetMode="External"/><Relationship Id="rId1122" Type="http://schemas.openxmlformats.org/officeDocument/2006/relationships/hyperlink" Target="https://doccloud.goinfra.go.gov.br/s/5nsTKSyN3cfbW87" TargetMode="External"/><Relationship Id="rId1567" Type="http://schemas.openxmlformats.org/officeDocument/2006/relationships/hyperlink" Target="https://doccloud.goinfra.go.gov.br/s/Ti4Gy4WkCjL89LF" TargetMode="External"/><Relationship Id="rId1774" Type="http://schemas.openxmlformats.org/officeDocument/2006/relationships/hyperlink" Target="https://doccloud.goinfra.go.gov.br/s/ymeA5rM3oa2M78R" TargetMode="External"/><Relationship Id="rId1981" Type="http://schemas.openxmlformats.org/officeDocument/2006/relationships/hyperlink" Target="https://doccloud.goinfra.go.gov.br/s/YSKfnbBFFbD8W87" TargetMode="External"/><Relationship Id="rId2618" Type="http://schemas.openxmlformats.org/officeDocument/2006/relationships/hyperlink" Target="https://doccloud.goinfra.go.gov.br/s/o7wJokDo5PsWLFK" TargetMode="External"/><Relationship Id="rId2825" Type="http://schemas.openxmlformats.org/officeDocument/2006/relationships/hyperlink" Target="https://doccloud.goinfra.go.gov.br/s/q53cgTGCkqzkStn" TargetMode="External"/><Relationship Id="rId66" Type="http://schemas.openxmlformats.org/officeDocument/2006/relationships/hyperlink" Target="https://doccloud.goinfra.go.gov.br/s/c7JX6KLoCt5dqg8" TargetMode="External"/><Relationship Id="rId1427" Type="http://schemas.openxmlformats.org/officeDocument/2006/relationships/hyperlink" Target="https://doccloud.goinfra.go.gov.br/s/EqrAnDLrg2NQdxM" TargetMode="External"/><Relationship Id="rId1634" Type="http://schemas.openxmlformats.org/officeDocument/2006/relationships/hyperlink" Target="https://doccloud.goinfra.go.gov.br/s/ikxiqyHySmAdYxo" TargetMode="External"/><Relationship Id="rId1841" Type="http://schemas.openxmlformats.org/officeDocument/2006/relationships/hyperlink" Target="https://doccloud.goinfra.go.gov.br/s/3JZ4WnMnMdm9Lwa" TargetMode="External"/><Relationship Id="rId3087" Type="http://schemas.openxmlformats.org/officeDocument/2006/relationships/hyperlink" Target="https://doccloud.goinfra.go.gov.br/s/sqFwrWkEjBBkxyR" TargetMode="External"/><Relationship Id="rId3294" Type="http://schemas.openxmlformats.org/officeDocument/2006/relationships/hyperlink" Target="https://doccloud.goinfra.go.gov.br/f/175388" TargetMode="External"/><Relationship Id="rId1939" Type="http://schemas.openxmlformats.org/officeDocument/2006/relationships/hyperlink" Target="https://doccloud.goinfra.go.gov.br/s/oRjNETncyCSM7yG" TargetMode="External"/><Relationship Id="rId3599" Type="http://schemas.openxmlformats.org/officeDocument/2006/relationships/hyperlink" Target="https://doccloud.goinfra.go.gov.br/s/XpPyZWxHGxtdKFG" TargetMode="External"/><Relationship Id="rId1701" Type="http://schemas.openxmlformats.org/officeDocument/2006/relationships/hyperlink" Target="https://doccloud.goinfra.go.gov.br/s/fZdm6SZqe7NGT6A" TargetMode="External"/><Relationship Id="rId3154" Type="http://schemas.openxmlformats.org/officeDocument/2006/relationships/hyperlink" Target="https://doccloud.goinfra.go.gov.br/s/ieXrSSnHo92xTpZ" TargetMode="External"/><Relationship Id="rId3361" Type="http://schemas.openxmlformats.org/officeDocument/2006/relationships/hyperlink" Target="https://doccloud.goinfra.go.gov.br/f/176360" TargetMode="External"/><Relationship Id="rId3459" Type="http://schemas.openxmlformats.org/officeDocument/2006/relationships/hyperlink" Target="https://doccloud.goinfra.go.gov.br/s/aC5DbAsAfCFN5xW" TargetMode="External"/><Relationship Id="rId282" Type="http://schemas.openxmlformats.org/officeDocument/2006/relationships/hyperlink" Target="https://doccloud.goinfra.go.gov.br/s/PpgfPGgrrxGdSP9" TargetMode="External"/><Relationship Id="rId587" Type="http://schemas.openxmlformats.org/officeDocument/2006/relationships/hyperlink" Target="https://doccloud.goinfra.go.gov.br/s/gTC5GNSGrnpzCQg" TargetMode="External"/><Relationship Id="rId2170" Type="http://schemas.openxmlformats.org/officeDocument/2006/relationships/hyperlink" Target="https://doccloud.goinfra.go.gov.br/s/gXfxA2jn4ezaD4F" TargetMode="External"/><Relationship Id="rId2268" Type="http://schemas.openxmlformats.org/officeDocument/2006/relationships/hyperlink" Target="https://doccloud.goinfra.go.gov.br/s/RMp6gzz3wytNsjR" TargetMode="External"/><Relationship Id="rId3014" Type="http://schemas.openxmlformats.org/officeDocument/2006/relationships/hyperlink" Target="https://doccloud.goinfra.go.gov.br/s/s3cFKjHoedtxwsm" TargetMode="External"/><Relationship Id="rId3221" Type="http://schemas.openxmlformats.org/officeDocument/2006/relationships/hyperlink" Target="https://doccloud.goinfra.go.gov.br/s/75e9E325NNinAGF" TargetMode="External"/><Relationship Id="rId3319" Type="http://schemas.openxmlformats.org/officeDocument/2006/relationships/hyperlink" Target="https://doccloud.goinfra.go.gov.br/f/175421" TargetMode="External"/><Relationship Id="rId8" Type="http://schemas.openxmlformats.org/officeDocument/2006/relationships/hyperlink" Target="https://doccloud.goinfra.go.gov.br/s/mQC9S6ipqSWXSKq" TargetMode="External"/><Relationship Id="rId142" Type="http://schemas.openxmlformats.org/officeDocument/2006/relationships/hyperlink" Target="https://doccloud.goinfra.go.gov.br/s/LgqJCSnm3Q3zZiy" TargetMode="External"/><Relationship Id="rId447" Type="http://schemas.openxmlformats.org/officeDocument/2006/relationships/hyperlink" Target="https://doccloud.goinfra.go.gov.br/s/k4atMjMTsTBbzBN" TargetMode="External"/><Relationship Id="rId794" Type="http://schemas.openxmlformats.org/officeDocument/2006/relationships/hyperlink" Target="https://doccloud.goinfra.go.gov.br/s/93PX4mj9SksPCAj" TargetMode="External"/><Relationship Id="rId1077" Type="http://schemas.openxmlformats.org/officeDocument/2006/relationships/hyperlink" Target="https://doccloud.goinfra.go.gov.br/s/nmC73wayzGAtAPG" TargetMode="External"/><Relationship Id="rId2030" Type="http://schemas.openxmlformats.org/officeDocument/2006/relationships/hyperlink" Target="https://doccloud.goinfra.go.gov.br/s/sprA958td67oM7M" TargetMode="External"/><Relationship Id="rId2128" Type="http://schemas.openxmlformats.org/officeDocument/2006/relationships/hyperlink" Target="https://doccloud.goinfra.go.gov.br/s/SzM5o97LQ5RGKW8" TargetMode="External"/><Relationship Id="rId2475" Type="http://schemas.openxmlformats.org/officeDocument/2006/relationships/hyperlink" Target="https://doccloud.goinfra.go.gov.br/s/iDi5Pw8Xtm8mkZN" TargetMode="External"/><Relationship Id="rId2682" Type="http://schemas.openxmlformats.org/officeDocument/2006/relationships/hyperlink" Target="https://doccloud.goinfra.go.gov.br/s/Je9bybAHi99MGpo" TargetMode="External"/><Relationship Id="rId2987" Type="http://schemas.openxmlformats.org/officeDocument/2006/relationships/hyperlink" Target="https://doccloud.goinfra.go.gov.br/s/58W9PH8XoSKAzF7" TargetMode="External"/><Relationship Id="rId3526" Type="http://schemas.openxmlformats.org/officeDocument/2006/relationships/hyperlink" Target="https://doccloud.goinfra.go.gov.br/s/jB8pSe85pS9FTSa" TargetMode="External"/><Relationship Id="rId654" Type="http://schemas.openxmlformats.org/officeDocument/2006/relationships/hyperlink" Target="https://doccloud.goinfra.go.gov.br/s/C4rRgHmTKpZktWR" TargetMode="External"/><Relationship Id="rId861" Type="http://schemas.openxmlformats.org/officeDocument/2006/relationships/hyperlink" Target="https://doccloud.goinfra.go.gov.br/s/zjf9cWw3CSs3taE" TargetMode="External"/><Relationship Id="rId959" Type="http://schemas.openxmlformats.org/officeDocument/2006/relationships/hyperlink" Target="https://doccloud.goinfra.go.gov.br/s/J5tckWLbEsT9JRT" TargetMode="External"/><Relationship Id="rId1284" Type="http://schemas.openxmlformats.org/officeDocument/2006/relationships/hyperlink" Target="https://doccloud.goinfra.go.gov.br/s/MezyCnjr5GNjGBA" TargetMode="External"/><Relationship Id="rId1491" Type="http://schemas.openxmlformats.org/officeDocument/2006/relationships/hyperlink" Target="https://doccloud.goinfra.go.gov.br/s/c9XPH3yTALCqJfz" TargetMode="External"/><Relationship Id="rId1589" Type="http://schemas.openxmlformats.org/officeDocument/2006/relationships/hyperlink" Target="https://doccloud.goinfra.go.gov.br/s/zF4pRoz4PimJxzm" TargetMode="External"/><Relationship Id="rId2335" Type="http://schemas.openxmlformats.org/officeDocument/2006/relationships/hyperlink" Target="https://doccloud.goinfra.go.gov.br/s/j7nKe2kkDxt9wK8" TargetMode="External"/><Relationship Id="rId2542" Type="http://schemas.openxmlformats.org/officeDocument/2006/relationships/hyperlink" Target="https://doccloud.goinfra.go.gov.br/s/8AT7mo6rQSS6dog" TargetMode="External"/><Relationship Id="rId307" Type="http://schemas.openxmlformats.org/officeDocument/2006/relationships/hyperlink" Target="https://doccloud.goinfra.go.gov.br/s/wb4kgPxm3WgxZ6s" TargetMode="External"/><Relationship Id="rId514" Type="http://schemas.openxmlformats.org/officeDocument/2006/relationships/hyperlink" Target="https://doccloud.goinfra.go.gov.br/s/HBBGDAdamLJ4ddP" TargetMode="External"/><Relationship Id="rId721" Type="http://schemas.openxmlformats.org/officeDocument/2006/relationships/hyperlink" Target="https://doccloud.goinfra.go.gov.br/s/LZtkpR9rrD56tBd" TargetMode="External"/><Relationship Id="rId1144" Type="http://schemas.openxmlformats.org/officeDocument/2006/relationships/hyperlink" Target="https://doccloud.goinfra.go.gov.br/s/LoEQNsDK2gC5qH5" TargetMode="External"/><Relationship Id="rId1351" Type="http://schemas.openxmlformats.org/officeDocument/2006/relationships/hyperlink" Target="https://doccloud.goinfra.go.gov.br/s/GGHtj2Qi76GctiA" TargetMode="External"/><Relationship Id="rId1449" Type="http://schemas.openxmlformats.org/officeDocument/2006/relationships/hyperlink" Target="https://doccloud.goinfra.go.gov.br/s/rdb5MNbxef56SgE" TargetMode="External"/><Relationship Id="rId1796" Type="http://schemas.openxmlformats.org/officeDocument/2006/relationships/hyperlink" Target="https://doccloud.goinfra.go.gov.br/s/7SYyNyzaKqAQPis" TargetMode="External"/><Relationship Id="rId2402" Type="http://schemas.openxmlformats.org/officeDocument/2006/relationships/hyperlink" Target="https://doccloud.goinfra.go.gov.br/s/mr4cbs8QiHBP6ZH" TargetMode="External"/><Relationship Id="rId2847" Type="http://schemas.openxmlformats.org/officeDocument/2006/relationships/hyperlink" Target="https://doccloud.goinfra.go.gov.br/s/2cc8Cw7ZmTTDBWw" TargetMode="External"/><Relationship Id="rId88" Type="http://schemas.openxmlformats.org/officeDocument/2006/relationships/hyperlink" Target="https://doccloud.goinfra.go.gov.br/s/mxiDzT7Qnr8tJZD" TargetMode="External"/><Relationship Id="rId819" Type="http://schemas.openxmlformats.org/officeDocument/2006/relationships/hyperlink" Target="https://doccloud.goinfra.go.gov.br/s/f8bbDk7Gs5eZBRg" TargetMode="External"/><Relationship Id="rId1004" Type="http://schemas.openxmlformats.org/officeDocument/2006/relationships/hyperlink" Target="https://doccloud.goinfra.go.gov.br/s/YeZKo9A7s7FoGk5" TargetMode="External"/><Relationship Id="rId1211" Type="http://schemas.openxmlformats.org/officeDocument/2006/relationships/hyperlink" Target="https://doccloud.goinfra.go.gov.br/s/r4xGKTDsyb4f3JH" TargetMode="External"/><Relationship Id="rId1656" Type="http://schemas.openxmlformats.org/officeDocument/2006/relationships/hyperlink" Target="https://doccloud.goinfra.go.gov.br/s/7Fp3bWLHfja8MNN" TargetMode="External"/><Relationship Id="rId1863" Type="http://schemas.openxmlformats.org/officeDocument/2006/relationships/hyperlink" Target="https://doccloud.goinfra.go.gov.br/s/6oZ8qqpqz53SRXF" TargetMode="External"/><Relationship Id="rId2707" Type="http://schemas.openxmlformats.org/officeDocument/2006/relationships/hyperlink" Target="https://doccloud.goinfra.go.gov.br/s/6TorZWHXCXDXCWs" TargetMode="External"/><Relationship Id="rId2914" Type="http://schemas.openxmlformats.org/officeDocument/2006/relationships/hyperlink" Target="https://doccloud.goinfra.go.gov.br/s/PA5LibPiceoRnrf" TargetMode="External"/><Relationship Id="rId1309" Type="http://schemas.openxmlformats.org/officeDocument/2006/relationships/hyperlink" Target="https://doccloud.goinfra.go.gov.br/s/znYBFMN6Ty6TxAW" TargetMode="External"/><Relationship Id="rId1516" Type="http://schemas.openxmlformats.org/officeDocument/2006/relationships/hyperlink" Target="https://doccloud.goinfra.go.gov.br/s/d5Lsz9GEMsN2LQE" TargetMode="External"/><Relationship Id="rId1723" Type="http://schemas.openxmlformats.org/officeDocument/2006/relationships/hyperlink" Target="https://doccloud.goinfra.go.gov.br/s/iJno7fF8iBAe8cN" TargetMode="External"/><Relationship Id="rId1930" Type="http://schemas.openxmlformats.org/officeDocument/2006/relationships/hyperlink" Target="https://doccloud.goinfra.go.gov.br/s/3cxfdBxeJpFeHwn" TargetMode="External"/><Relationship Id="rId3176" Type="http://schemas.openxmlformats.org/officeDocument/2006/relationships/hyperlink" Target="https://doccloud.goinfra.go.gov.br/s/dZj69HjcrkoYjaa" TargetMode="External"/><Relationship Id="rId3383" Type="http://schemas.openxmlformats.org/officeDocument/2006/relationships/hyperlink" Target="https://doccloud.goinfra.go.gov.br/f/176734" TargetMode="External"/><Relationship Id="rId3590" Type="http://schemas.openxmlformats.org/officeDocument/2006/relationships/hyperlink" Target="https://doccloud.goinfra.go.gov.br/s/nf2SPpdEwZ49Xqp" TargetMode="External"/><Relationship Id="rId15" Type="http://schemas.openxmlformats.org/officeDocument/2006/relationships/hyperlink" Target="https://doccloud.goinfra.go.gov.br/s/w8iTgSnmToLgFwb" TargetMode="External"/><Relationship Id="rId2192" Type="http://schemas.openxmlformats.org/officeDocument/2006/relationships/hyperlink" Target="https://doccloud.goinfra.go.gov.br/s/djdeFYWCbe2sRxG" TargetMode="External"/><Relationship Id="rId3036" Type="http://schemas.openxmlformats.org/officeDocument/2006/relationships/hyperlink" Target="https://doccloud.goinfra.go.gov.br/s/bXMGj7Yztz5ebEN" TargetMode="External"/><Relationship Id="rId3243" Type="http://schemas.openxmlformats.org/officeDocument/2006/relationships/hyperlink" Target="https://doccloud.goinfra.go.gov.br/s/G6EbQJRKGwmDnJq" TargetMode="External"/><Relationship Id="rId164" Type="http://schemas.openxmlformats.org/officeDocument/2006/relationships/hyperlink" Target="https://doccloud.goinfra.go.gov.br/s/X2tbqQLMrpKJeWD" TargetMode="External"/><Relationship Id="rId371" Type="http://schemas.openxmlformats.org/officeDocument/2006/relationships/hyperlink" Target="https://doccloud.goinfra.go.gov.br/s/S9rszxSFJqE4ipq" TargetMode="External"/><Relationship Id="rId2052" Type="http://schemas.openxmlformats.org/officeDocument/2006/relationships/hyperlink" Target="https://doccloud.goinfra.go.gov.br/s/nLDGXMSbr9Gr3kN" TargetMode="External"/><Relationship Id="rId2497" Type="http://schemas.openxmlformats.org/officeDocument/2006/relationships/hyperlink" Target="https://doccloud.goinfra.go.gov.br/s/Jgt5TqRHkgmq3pB" TargetMode="External"/><Relationship Id="rId3450" Type="http://schemas.openxmlformats.org/officeDocument/2006/relationships/hyperlink" Target="https://doccloud.goinfra.go.gov.br/s/A4P4K3oRfxRnnpg" TargetMode="External"/><Relationship Id="rId3548" Type="http://schemas.openxmlformats.org/officeDocument/2006/relationships/hyperlink" Target="https://doccloud.goinfra.go.gov.br/s/KKdfSZdban4Ke4W" TargetMode="External"/><Relationship Id="rId469" Type="http://schemas.openxmlformats.org/officeDocument/2006/relationships/hyperlink" Target="https://doccloud.goinfra.go.gov.br/s/EMTiBCcpJYHspwy" TargetMode="External"/><Relationship Id="rId676" Type="http://schemas.openxmlformats.org/officeDocument/2006/relationships/hyperlink" Target="https://doccloud.goinfra.go.gov.br/s/9wMCeqMBtAkT6Zf" TargetMode="External"/><Relationship Id="rId883" Type="http://schemas.openxmlformats.org/officeDocument/2006/relationships/hyperlink" Target="https://doccloud.goinfra.go.gov.br/s/6x4ripAfn7sMSjp" TargetMode="External"/><Relationship Id="rId1099" Type="http://schemas.openxmlformats.org/officeDocument/2006/relationships/hyperlink" Target="https://doccloud.goinfra.go.gov.br/s/k87yS3kfNtc2NqG" TargetMode="External"/><Relationship Id="rId2357" Type="http://schemas.openxmlformats.org/officeDocument/2006/relationships/hyperlink" Target="https://doccloud.goinfra.go.gov.br/s/EY8MGfPszMPegPs" TargetMode="External"/><Relationship Id="rId2564" Type="http://schemas.openxmlformats.org/officeDocument/2006/relationships/hyperlink" Target="https://doccloud.goinfra.go.gov.br/s/4jndtDMGo3C6MfW" TargetMode="External"/><Relationship Id="rId3103" Type="http://schemas.openxmlformats.org/officeDocument/2006/relationships/hyperlink" Target="https://doccloud.goinfra.go.gov.br/s/FS9HccE3xp5TonG" TargetMode="External"/><Relationship Id="rId3310" Type="http://schemas.openxmlformats.org/officeDocument/2006/relationships/hyperlink" Target="https://doccloud.goinfra.go.gov.br/f/175420" TargetMode="External"/><Relationship Id="rId3408" Type="http://schemas.openxmlformats.org/officeDocument/2006/relationships/hyperlink" Target="https://doccloud.goinfra.go.gov.br/s/mdBn9wQXkai8yMA" TargetMode="External"/><Relationship Id="rId231" Type="http://schemas.openxmlformats.org/officeDocument/2006/relationships/hyperlink" Target="https://doccloud.goinfra.go.gov.br/s/5nM4ajtZFTrHmLD" TargetMode="External"/><Relationship Id="rId329" Type="http://schemas.openxmlformats.org/officeDocument/2006/relationships/hyperlink" Target="https://doccloud.goinfra.go.gov.br/s/DefmCHRt46gzfQS" TargetMode="External"/><Relationship Id="rId536" Type="http://schemas.openxmlformats.org/officeDocument/2006/relationships/hyperlink" Target="https://doccloud.goinfra.go.gov.br/s/q9EXEBoiKmCbiBs" TargetMode="External"/><Relationship Id="rId1166" Type="http://schemas.openxmlformats.org/officeDocument/2006/relationships/hyperlink" Target="https://doccloud.goinfra.go.gov.br/s/SXcdT6P4CyLrsrR" TargetMode="External"/><Relationship Id="rId1373" Type="http://schemas.openxmlformats.org/officeDocument/2006/relationships/hyperlink" Target="https://doccloud.goinfra.go.gov.br/s/oPbwEagHBw5xNgD" TargetMode="External"/><Relationship Id="rId2217" Type="http://schemas.openxmlformats.org/officeDocument/2006/relationships/hyperlink" Target="https://doccloud.goinfra.go.gov.br/s/8iJTNXqbwTQsKow" TargetMode="External"/><Relationship Id="rId2771" Type="http://schemas.openxmlformats.org/officeDocument/2006/relationships/hyperlink" Target="https://doccloud.goinfra.go.gov.br/s/KAQfRcdfJnHJRX4" TargetMode="External"/><Relationship Id="rId2869" Type="http://schemas.openxmlformats.org/officeDocument/2006/relationships/hyperlink" Target="https://doccloud.goinfra.go.gov.br/s/GHBi7RQEDmqYFEC" TargetMode="External"/><Relationship Id="rId743" Type="http://schemas.openxmlformats.org/officeDocument/2006/relationships/hyperlink" Target="https://doccloud.goinfra.go.gov.br/s/FinZRWwLtryCTeC" TargetMode="External"/><Relationship Id="rId950" Type="http://schemas.openxmlformats.org/officeDocument/2006/relationships/hyperlink" Target="https://doccloud.goinfra.go.gov.br/s/ysP9DqFewkn3e2W" TargetMode="External"/><Relationship Id="rId1026" Type="http://schemas.openxmlformats.org/officeDocument/2006/relationships/hyperlink" Target="https://doccloud.goinfra.go.gov.br/s/pYtwHBtDpJcFYjf" TargetMode="External"/><Relationship Id="rId1580" Type="http://schemas.openxmlformats.org/officeDocument/2006/relationships/hyperlink" Target="https://doccloud.goinfra.go.gov.br/s/8YyqNYLpdbTs3cb" TargetMode="External"/><Relationship Id="rId1678" Type="http://schemas.openxmlformats.org/officeDocument/2006/relationships/hyperlink" Target="https://doccloud.goinfra.go.gov.br/s/yLN7MaRx4H5xJwT" TargetMode="External"/><Relationship Id="rId1885" Type="http://schemas.openxmlformats.org/officeDocument/2006/relationships/hyperlink" Target="https://doccloud.goinfra.go.gov.br/s/xc6tDSBRydin5nR" TargetMode="External"/><Relationship Id="rId2424" Type="http://schemas.openxmlformats.org/officeDocument/2006/relationships/hyperlink" Target="https://doccloud.goinfra.go.gov.br/s/g2BkDxXazr32zbR" TargetMode="External"/><Relationship Id="rId2631" Type="http://schemas.openxmlformats.org/officeDocument/2006/relationships/hyperlink" Target="https://doccloud.goinfra.go.gov.br/s/4A86BqCNzRRR32e" TargetMode="External"/><Relationship Id="rId2729" Type="http://schemas.openxmlformats.org/officeDocument/2006/relationships/hyperlink" Target="https://doccloud.goinfra.go.gov.br/s/SXANdq76DFXBJom" TargetMode="External"/><Relationship Id="rId2936" Type="http://schemas.openxmlformats.org/officeDocument/2006/relationships/hyperlink" Target="https://doccloud.goinfra.go.gov.br/s/NxHDy8pXxHDbER3" TargetMode="External"/><Relationship Id="rId603" Type="http://schemas.openxmlformats.org/officeDocument/2006/relationships/hyperlink" Target="https://doccloud.goinfra.go.gov.br/s/sZc5BFfitfTAeBc" TargetMode="External"/><Relationship Id="rId810" Type="http://schemas.openxmlformats.org/officeDocument/2006/relationships/hyperlink" Target="https://doccloud.goinfra.go.gov.br/s/Wp5mjt8c7sDMJfG" TargetMode="External"/><Relationship Id="rId908" Type="http://schemas.openxmlformats.org/officeDocument/2006/relationships/hyperlink" Target="https://doccloud.goinfra.go.gov.br/s/F8DtwtmbebEaBJi" TargetMode="External"/><Relationship Id="rId1233" Type="http://schemas.openxmlformats.org/officeDocument/2006/relationships/hyperlink" Target="https://doccloud.goinfra.go.gov.br/s/JZQGyjgmQxMQEHC" TargetMode="External"/><Relationship Id="rId1440" Type="http://schemas.openxmlformats.org/officeDocument/2006/relationships/hyperlink" Target="https://doccloud.goinfra.go.gov.br/s/97Gk4eaCKLCLR7z" TargetMode="External"/><Relationship Id="rId1538" Type="http://schemas.openxmlformats.org/officeDocument/2006/relationships/hyperlink" Target="https://doccloud.goinfra.go.gov.br/s/AoG6BC8aZPDsEte" TargetMode="External"/><Relationship Id="rId1300" Type="http://schemas.openxmlformats.org/officeDocument/2006/relationships/hyperlink" Target="https://doccloud.goinfra.go.gov.br/s/XZwbDQHzon5ysxC" TargetMode="External"/><Relationship Id="rId1745" Type="http://schemas.openxmlformats.org/officeDocument/2006/relationships/hyperlink" Target="https://doccloud.goinfra.go.gov.br/s/2Ap9WZEmQjBrA2o" TargetMode="External"/><Relationship Id="rId1952" Type="http://schemas.openxmlformats.org/officeDocument/2006/relationships/hyperlink" Target="https://doccloud.goinfra.go.gov.br/s/mkLdBGZcJsfCy5n" TargetMode="External"/><Relationship Id="rId3198" Type="http://schemas.openxmlformats.org/officeDocument/2006/relationships/hyperlink" Target="https://doccloud.goinfra.go.gov.br/s/GApGiccNS7WAQAG" TargetMode="External"/><Relationship Id="rId37" Type="http://schemas.openxmlformats.org/officeDocument/2006/relationships/hyperlink" Target="https://doccloud.goinfra.go.gov.br/s/TpSHp9aq5ndyBN3" TargetMode="External"/><Relationship Id="rId1605" Type="http://schemas.openxmlformats.org/officeDocument/2006/relationships/hyperlink" Target="https://doccloud.goinfra.go.gov.br/s/96MBrwxxa4cWe93" TargetMode="External"/><Relationship Id="rId1812" Type="http://schemas.openxmlformats.org/officeDocument/2006/relationships/hyperlink" Target="https://doccloud.goinfra.go.gov.br/s/rK3oYDPCNXFggwL" TargetMode="External"/><Relationship Id="rId3058" Type="http://schemas.openxmlformats.org/officeDocument/2006/relationships/hyperlink" Target="https://doccloud.goinfra.go.gov.br/s/tA6Hg5BAMDFmXeT" TargetMode="External"/><Relationship Id="rId3265" Type="http://schemas.openxmlformats.org/officeDocument/2006/relationships/hyperlink" Target="https://doccloud.goinfra.go.gov.br/s/pozkzLRFGpsoqKd" TargetMode="External"/><Relationship Id="rId3472" Type="http://schemas.openxmlformats.org/officeDocument/2006/relationships/hyperlink" Target="https://doccloud.goinfra.go.gov.br/s/ZZEG3oZxJeeQwYH" TargetMode="External"/><Relationship Id="rId186" Type="http://schemas.openxmlformats.org/officeDocument/2006/relationships/hyperlink" Target="https://doccloud.goinfra.go.gov.br/s/bk9GNCp8T4LDAzs" TargetMode="External"/><Relationship Id="rId393" Type="http://schemas.openxmlformats.org/officeDocument/2006/relationships/hyperlink" Target="https://doccloud.goinfra.go.gov.br/s/w9CD9XQ95dNaaeR" TargetMode="External"/><Relationship Id="rId2074" Type="http://schemas.openxmlformats.org/officeDocument/2006/relationships/hyperlink" Target="https://doccloud.goinfra.go.gov.br/s/aDxHXFzzZxW3AqL" TargetMode="External"/><Relationship Id="rId2281" Type="http://schemas.openxmlformats.org/officeDocument/2006/relationships/hyperlink" Target="https://doccloud.goinfra.go.gov.br/s/Qo6qcFwazMyN6Nz" TargetMode="External"/><Relationship Id="rId3125" Type="http://schemas.openxmlformats.org/officeDocument/2006/relationships/hyperlink" Target="https://doccloud.goinfra.go.gov.br/s/pwCBzxia7FnZcN7" TargetMode="External"/><Relationship Id="rId3332" Type="http://schemas.openxmlformats.org/officeDocument/2006/relationships/hyperlink" Target="https://doccloud.goinfra.go.gov.br/f/176329" TargetMode="External"/><Relationship Id="rId253" Type="http://schemas.openxmlformats.org/officeDocument/2006/relationships/hyperlink" Target="https://doccloud.goinfra.go.gov.br/s/nn6d4iz2FKxR849" TargetMode="External"/><Relationship Id="rId460" Type="http://schemas.openxmlformats.org/officeDocument/2006/relationships/hyperlink" Target="https://doccloud.goinfra.go.gov.br/s/jRHZMMfexEqZjwM" TargetMode="External"/><Relationship Id="rId698" Type="http://schemas.openxmlformats.org/officeDocument/2006/relationships/hyperlink" Target="https://doccloud.goinfra.go.gov.br/s/HdoTDP8YgG6tGJB" TargetMode="External"/><Relationship Id="rId1090" Type="http://schemas.openxmlformats.org/officeDocument/2006/relationships/hyperlink" Target="https://doccloud.goinfra.go.gov.br/s/H3aa2B63ag4oqBk" TargetMode="External"/><Relationship Id="rId2141" Type="http://schemas.openxmlformats.org/officeDocument/2006/relationships/hyperlink" Target="https://doccloud.goinfra.go.gov.br/s/5LAg7gSXNdQ7w5g" TargetMode="External"/><Relationship Id="rId2379" Type="http://schemas.openxmlformats.org/officeDocument/2006/relationships/hyperlink" Target="https://doccloud.goinfra.go.gov.br/s/4dGq6WHwAyspgg4" TargetMode="External"/><Relationship Id="rId2586" Type="http://schemas.openxmlformats.org/officeDocument/2006/relationships/hyperlink" Target="https://doccloud.goinfra.go.gov.br/s/t9xTjwftP2yp8oy" TargetMode="External"/><Relationship Id="rId2793" Type="http://schemas.openxmlformats.org/officeDocument/2006/relationships/hyperlink" Target="https://doccloud.goinfra.go.gov.br/s/SN469qJFrbyEfi2" TargetMode="External"/><Relationship Id="rId113" Type="http://schemas.openxmlformats.org/officeDocument/2006/relationships/hyperlink" Target="https://doccloud.goinfra.go.gov.br/s/f4rn9GB6rdA84fL" TargetMode="External"/><Relationship Id="rId320" Type="http://schemas.openxmlformats.org/officeDocument/2006/relationships/hyperlink" Target="https://doccloud.goinfra.go.gov.br/s/d37CMkLbs2zGYre" TargetMode="External"/><Relationship Id="rId558" Type="http://schemas.openxmlformats.org/officeDocument/2006/relationships/hyperlink" Target="https://doccloud.goinfra.go.gov.br/s/6PQBDFfYq9oSTky" TargetMode="External"/><Relationship Id="rId765" Type="http://schemas.openxmlformats.org/officeDocument/2006/relationships/hyperlink" Target="https://doccloud.goinfra.go.gov.br/s/97ecP5enRjxLLqc" TargetMode="External"/><Relationship Id="rId972" Type="http://schemas.openxmlformats.org/officeDocument/2006/relationships/hyperlink" Target="https://doccloud.goinfra.go.gov.br/s/N67Hy2cQKFizgsK" TargetMode="External"/><Relationship Id="rId1188" Type="http://schemas.openxmlformats.org/officeDocument/2006/relationships/hyperlink" Target="https://doccloud.goinfra.go.gov.br/s/BtoFqpnkS7xEoN8" TargetMode="External"/><Relationship Id="rId1395" Type="http://schemas.openxmlformats.org/officeDocument/2006/relationships/hyperlink" Target="https://doccloud.goinfra.go.gov.br/s/aBGp4mDnTMry6AP" TargetMode="External"/><Relationship Id="rId2001" Type="http://schemas.openxmlformats.org/officeDocument/2006/relationships/hyperlink" Target="https://doccloud.goinfra.go.gov.br/s/5GDB3KdcMcEjwox" TargetMode="External"/><Relationship Id="rId2239" Type="http://schemas.openxmlformats.org/officeDocument/2006/relationships/hyperlink" Target="https://doccloud.goinfra.go.gov.br/s/9TqYfLoz7W46HqC" TargetMode="External"/><Relationship Id="rId2446" Type="http://schemas.openxmlformats.org/officeDocument/2006/relationships/hyperlink" Target="https://doccloud.goinfra.go.gov.br/s/ftBGPwTmgiZmtfo" TargetMode="External"/><Relationship Id="rId2653" Type="http://schemas.openxmlformats.org/officeDocument/2006/relationships/hyperlink" Target="07.16.25231.8935560-5" TargetMode="External"/><Relationship Id="rId2860" Type="http://schemas.openxmlformats.org/officeDocument/2006/relationships/hyperlink" Target="https://doccloud.goinfra.go.gov.br/s/KygXEwjKgLReyGG" TargetMode="External"/><Relationship Id="rId418" Type="http://schemas.openxmlformats.org/officeDocument/2006/relationships/hyperlink" Target="https://doccloud.goinfra.go.gov.br/s/Pb3Xtki6QZ63E7D" TargetMode="External"/><Relationship Id="rId625" Type="http://schemas.openxmlformats.org/officeDocument/2006/relationships/hyperlink" Target="https://doccloud.goinfra.go.gov.br/s/kKmGARFia8B3CR7" TargetMode="External"/><Relationship Id="rId832" Type="http://schemas.openxmlformats.org/officeDocument/2006/relationships/hyperlink" Target="https://doccloud.goinfra.go.gov.br/s/of2BmYrJaGaDLxE" TargetMode="External"/><Relationship Id="rId1048" Type="http://schemas.openxmlformats.org/officeDocument/2006/relationships/hyperlink" Target="https://doccloud.goinfra.go.gov.br/s/QMimHgtbRcMqXi7" TargetMode="External"/><Relationship Id="rId1255" Type="http://schemas.openxmlformats.org/officeDocument/2006/relationships/hyperlink" Target="https://doccloud.goinfra.go.gov.br/s/N6S6PdMXHCDTHtL" TargetMode="External"/><Relationship Id="rId1462" Type="http://schemas.openxmlformats.org/officeDocument/2006/relationships/hyperlink" Target="https://doccloud.goinfra.go.gov.br/s/GoRGerCd9qE6g7t" TargetMode="External"/><Relationship Id="rId2306" Type="http://schemas.openxmlformats.org/officeDocument/2006/relationships/hyperlink" Target="https://doccloud.goinfra.go.gov.br/s/WYXCp6ZbWFCSrjc" TargetMode="External"/><Relationship Id="rId2513" Type="http://schemas.openxmlformats.org/officeDocument/2006/relationships/hyperlink" Target="https://doccloud.goinfra.go.gov.br/s/ZTQgomfiYN2zCj5" TargetMode="External"/><Relationship Id="rId2958" Type="http://schemas.openxmlformats.org/officeDocument/2006/relationships/hyperlink" Target="https://doccloud.goinfra.go.gov.br/s/FAno5yxbpz794qs" TargetMode="External"/><Relationship Id="rId1115" Type="http://schemas.openxmlformats.org/officeDocument/2006/relationships/hyperlink" Target="https://doccloud.goinfra.go.gov.br/s/pY2ZLpkDrrCKqXA" TargetMode="External"/><Relationship Id="rId1322" Type="http://schemas.openxmlformats.org/officeDocument/2006/relationships/hyperlink" Target="https://doccloud.goinfra.go.gov.br/s/sAwXdoD5dAWEoPZ" TargetMode="External"/><Relationship Id="rId1767" Type="http://schemas.openxmlformats.org/officeDocument/2006/relationships/hyperlink" Target="https://doccloud.goinfra.go.gov.br/s/nMYZC9AZ6GiyiiQ" TargetMode="External"/><Relationship Id="rId1974" Type="http://schemas.openxmlformats.org/officeDocument/2006/relationships/hyperlink" Target="https://doccloud.goinfra.go.gov.br/s/nzYYB4FfBSN8GMK" TargetMode="External"/><Relationship Id="rId2720" Type="http://schemas.openxmlformats.org/officeDocument/2006/relationships/hyperlink" Target="https://doccloud.goinfra.go.gov.br/s/bXwFqiwBpGryxwg" TargetMode="External"/><Relationship Id="rId2818" Type="http://schemas.openxmlformats.org/officeDocument/2006/relationships/hyperlink" Target="https://doccloud.goinfra.go.gov.br/s/oNwJEqdk5sWBab5" TargetMode="External"/><Relationship Id="rId59" Type="http://schemas.openxmlformats.org/officeDocument/2006/relationships/hyperlink" Target="https://doccloud.goinfra.go.gov.br/s/ke7n4jAHNTTYqtW" TargetMode="External"/><Relationship Id="rId1627" Type="http://schemas.openxmlformats.org/officeDocument/2006/relationships/hyperlink" Target="https://doccloud.goinfra.go.gov.br/s/SiniDtKxnsq8iZB" TargetMode="External"/><Relationship Id="rId1834" Type="http://schemas.openxmlformats.org/officeDocument/2006/relationships/hyperlink" Target="https://doccloud.goinfra.go.gov.br/s/AXqq7YbHnaNH7Qf" TargetMode="External"/><Relationship Id="rId3287" Type="http://schemas.openxmlformats.org/officeDocument/2006/relationships/hyperlink" Target="https://doccloud.goinfra.go.gov.br/f/175418" TargetMode="External"/><Relationship Id="rId2096" Type="http://schemas.openxmlformats.org/officeDocument/2006/relationships/hyperlink" Target="https://doccloud.goinfra.go.gov.br/s/Sf2xqZ8kT7kF66M" TargetMode="External"/><Relationship Id="rId3494" Type="http://schemas.openxmlformats.org/officeDocument/2006/relationships/hyperlink" Target="https://doccloud.goinfra.go.gov.br/s/Hc5n9f8TqZpNSBt" TargetMode="External"/><Relationship Id="rId1901" Type="http://schemas.openxmlformats.org/officeDocument/2006/relationships/hyperlink" Target="https://doccloud.goinfra.go.gov.br/s/cmGrTQEefmyFctt" TargetMode="External"/><Relationship Id="rId3147" Type="http://schemas.openxmlformats.org/officeDocument/2006/relationships/hyperlink" Target="https://doccloud.goinfra.go.gov.br/s/MHktt32icNJPfei" TargetMode="External"/><Relationship Id="rId3354" Type="http://schemas.openxmlformats.org/officeDocument/2006/relationships/hyperlink" Target="https://doccloud.goinfra.go.gov.br/f/176359" TargetMode="External"/><Relationship Id="rId3561" Type="http://schemas.openxmlformats.org/officeDocument/2006/relationships/hyperlink" Target="https://doccloud.goinfra.go.gov.br/s/KJQb6z3eWxm6iWo" TargetMode="External"/><Relationship Id="rId275" Type="http://schemas.openxmlformats.org/officeDocument/2006/relationships/hyperlink" Target="https://doccloud.goinfra.go.gov.br/s/aZnqpEZ3XZ35dSx" TargetMode="External"/><Relationship Id="rId482" Type="http://schemas.openxmlformats.org/officeDocument/2006/relationships/hyperlink" Target="https://doccloud.goinfra.go.gov.br/s/ea7Kk7YaHCaKsZB" TargetMode="External"/><Relationship Id="rId2163" Type="http://schemas.openxmlformats.org/officeDocument/2006/relationships/hyperlink" Target="https://doccloud.goinfra.go.gov.br/s/MgdBnnbyyctJxMA" TargetMode="External"/><Relationship Id="rId2370" Type="http://schemas.openxmlformats.org/officeDocument/2006/relationships/hyperlink" Target="https://doccloud.goinfra.go.gov.br/s/WZEnA8DcjH2QDED" TargetMode="External"/><Relationship Id="rId3007" Type="http://schemas.openxmlformats.org/officeDocument/2006/relationships/hyperlink" Target="https://doccloud.goinfra.go.gov.br/s/Ay8PjRojiD7te2N" TargetMode="External"/><Relationship Id="rId3214" Type="http://schemas.openxmlformats.org/officeDocument/2006/relationships/hyperlink" Target="https://doccloud.goinfra.go.gov.br/s/pb4a4SBCAjXTkgH" TargetMode="External"/><Relationship Id="rId3421" Type="http://schemas.openxmlformats.org/officeDocument/2006/relationships/hyperlink" Target="https://doccloud.goinfra.go.gov.br/s/qcxzDiK2jGbE99e" TargetMode="External"/><Relationship Id="rId135" Type="http://schemas.openxmlformats.org/officeDocument/2006/relationships/hyperlink" Target="https://doccloud.goinfra.go.gov.br/s/6mprb8KKzwz9AKB" TargetMode="External"/><Relationship Id="rId342" Type="http://schemas.openxmlformats.org/officeDocument/2006/relationships/hyperlink" Target="https://doccloud.goinfra.go.gov.br/s/Wdx4RpiXTY4kiWq" TargetMode="External"/><Relationship Id="rId787" Type="http://schemas.openxmlformats.org/officeDocument/2006/relationships/hyperlink" Target="https://doccloud.goinfra.go.gov.br/s/sPKLxHkfJqk6Hdg" TargetMode="External"/><Relationship Id="rId994" Type="http://schemas.openxmlformats.org/officeDocument/2006/relationships/hyperlink" Target="https://doccloud.goinfra.go.gov.br/s/xfTMgfD25Em6rLP" TargetMode="External"/><Relationship Id="rId2023" Type="http://schemas.openxmlformats.org/officeDocument/2006/relationships/hyperlink" Target="https://doccloud.goinfra.go.gov.br/s/j7x4zrgcdQtdL46" TargetMode="External"/><Relationship Id="rId2230" Type="http://schemas.openxmlformats.org/officeDocument/2006/relationships/hyperlink" Target="https://doccloud.goinfra.go.gov.br/s/bcLniRwCXxC9Dwz" TargetMode="External"/><Relationship Id="rId2468" Type="http://schemas.openxmlformats.org/officeDocument/2006/relationships/hyperlink" Target="https://doccloud.goinfra.go.gov.br/s/nSncNNb5tDFWmCR" TargetMode="External"/><Relationship Id="rId2675" Type="http://schemas.openxmlformats.org/officeDocument/2006/relationships/hyperlink" Target="https://doccloud.goinfra.go.gov.br/s/ognwgEc2b8xQnMf" TargetMode="External"/><Relationship Id="rId2882" Type="http://schemas.openxmlformats.org/officeDocument/2006/relationships/hyperlink" Target="https://doccloud.goinfra.go.gov.br/s/HYbnpf2RGEEGBEj" TargetMode="External"/><Relationship Id="rId3519" Type="http://schemas.openxmlformats.org/officeDocument/2006/relationships/hyperlink" Target="https://doccloud.goinfra.go.gov.br/s/PPqKKdyCam7e3Ck" TargetMode="External"/><Relationship Id="rId202" Type="http://schemas.openxmlformats.org/officeDocument/2006/relationships/hyperlink" Target="https://doccloud.goinfra.go.gov.br/s/ipsjw8iFkypTW3J" TargetMode="External"/><Relationship Id="rId647" Type="http://schemas.openxmlformats.org/officeDocument/2006/relationships/hyperlink" Target="https://doccloud.goinfra.go.gov.br/s/gkiZxGDrYRSeXi6" TargetMode="External"/><Relationship Id="rId854" Type="http://schemas.openxmlformats.org/officeDocument/2006/relationships/hyperlink" Target="https://doccloud.goinfra.go.gov.br/s/DmAbioeZKkdeMf6" TargetMode="External"/><Relationship Id="rId1277" Type="http://schemas.openxmlformats.org/officeDocument/2006/relationships/hyperlink" Target="https://doccloud.goinfra.go.gov.br/s/cM9dYpDCcfHNEjp" TargetMode="External"/><Relationship Id="rId1484" Type="http://schemas.openxmlformats.org/officeDocument/2006/relationships/hyperlink" Target="https://doccloud.goinfra.go.gov.br/s/oqoLAYrX2kG6n4w" TargetMode="External"/><Relationship Id="rId1691" Type="http://schemas.openxmlformats.org/officeDocument/2006/relationships/hyperlink" Target="https://doccloud.goinfra.go.gov.br/s/zHzXm8iQG6wdSbm" TargetMode="External"/><Relationship Id="rId2328" Type="http://schemas.openxmlformats.org/officeDocument/2006/relationships/hyperlink" Target="https://doccloud.goinfra.go.gov.br/s/SgaErWkMMCfFmsn" TargetMode="External"/><Relationship Id="rId2535" Type="http://schemas.openxmlformats.org/officeDocument/2006/relationships/hyperlink" Target="https://doccloud.goinfra.go.gov.br/s/TA4MGSTQ45X6LG2" TargetMode="External"/><Relationship Id="rId2742" Type="http://schemas.openxmlformats.org/officeDocument/2006/relationships/hyperlink" Target="https://doccloud.goinfra.go.gov.br/s/eN7GYFzQ5yRY3Ck" TargetMode="External"/><Relationship Id="rId507" Type="http://schemas.openxmlformats.org/officeDocument/2006/relationships/hyperlink" Target="https://doccloud.goinfra.go.gov.br/s/YGBg5oDq6Tm6PSX" TargetMode="External"/><Relationship Id="rId714" Type="http://schemas.openxmlformats.org/officeDocument/2006/relationships/hyperlink" Target="https://doccloud.goinfra.go.gov.br/s/axifS8YEdMxPeJD" TargetMode="External"/><Relationship Id="rId921" Type="http://schemas.openxmlformats.org/officeDocument/2006/relationships/hyperlink" Target="https://doccloud.goinfra.go.gov.br/s/szM7NFrc5xM2qzk" TargetMode="External"/><Relationship Id="rId1137" Type="http://schemas.openxmlformats.org/officeDocument/2006/relationships/hyperlink" Target="https://doccloud.goinfra.go.gov.br/s/fcCJ6RjoETpGpfn" TargetMode="External"/><Relationship Id="rId1344" Type="http://schemas.openxmlformats.org/officeDocument/2006/relationships/hyperlink" Target="https://doccloud.goinfra.go.gov.br/s/CLCfo9NxpkYAxA4" TargetMode="External"/><Relationship Id="rId1551" Type="http://schemas.openxmlformats.org/officeDocument/2006/relationships/hyperlink" Target="https://doccloud.goinfra.go.gov.br/s/mEZTkjxH3fENKcB" TargetMode="External"/><Relationship Id="rId1789" Type="http://schemas.openxmlformats.org/officeDocument/2006/relationships/hyperlink" Target="https://doccloud.goinfra.go.gov.br/s/9ak7gWxa2Y88jQa" TargetMode="External"/><Relationship Id="rId1996" Type="http://schemas.openxmlformats.org/officeDocument/2006/relationships/hyperlink" Target="https://doccloud.goinfra.go.gov.br/s/egPHpdMfbdpXYXP" TargetMode="External"/><Relationship Id="rId2602" Type="http://schemas.openxmlformats.org/officeDocument/2006/relationships/hyperlink" Target="https://doccloud.goinfra.go.gov.br/s/qMTP9G3bxnEwTDc" TargetMode="External"/><Relationship Id="rId50" Type="http://schemas.openxmlformats.org/officeDocument/2006/relationships/hyperlink" Target="https://doccloud.goinfra.go.gov.br/s/s2s4K9eqsNAmaCc" TargetMode="External"/><Relationship Id="rId1204" Type="http://schemas.openxmlformats.org/officeDocument/2006/relationships/hyperlink" Target="https://doccloud.goinfra.go.gov.br/s/DqkgF4Ncjw3FGjJ" TargetMode="External"/><Relationship Id="rId1411" Type="http://schemas.openxmlformats.org/officeDocument/2006/relationships/hyperlink" Target="https://doccloud.goinfra.go.gov.br/s/4kastxeEyMB6npP" TargetMode="External"/><Relationship Id="rId1649" Type="http://schemas.openxmlformats.org/officeDocument/2006/relationships/hyperlink" Target="https://doccloud.goinfra.go.gov.br/s/gFxBQ8NLQ77rAkK" TargetMode="External"/><Relationship Id="rId1856" Type="http://schemas.openxmlformats.org/officeDocument/2006/relationships/hyperlink" Target="https://doccloud.goinfra.go.gov.br/s/8rsHtCTorooXM6r" TargetMode="External"/><Relationship Id="rId2907" Type="http://schemas.openxmlformats.org/officeDocument/2006/relationships/hyperlink" Target="https://doccloud.goinfra.go.gov.br/s/eDFZCND95SR8Sks" TargetMode="External"/><Relationship Id="rId3071" Type="http://schemas.openxmlformats.org/officeDocument/2006/relationships/hyperlink" Target="https://doccloud.goinfra.go.gov.br/s/nx96rXfL5kQMqan" TargetMode="External"/><Relationship Id="rId1509" Type="http://schemas.openxmlformats.org/officeDocument/2006/relationships/hyperlink" Target="https://doccloud.goinfra.go.gov.br/s/cSWMWXPJED3N2i3" TargetMode="External"/><Relationship Id="rId1716" Type="http://schemas.openxmlformats.org/officeDocument/2006/relationships/hyperlink" Target="https://doccloud.goinfra.go.gov.br/s/CCQ82CoHBMaaooQ" TargetMode="External"/><Relationship Id="rId1923" Type="http://schemas.openxmlformats.org/officeDocument/2006/relationships/hyperlink" Target="https://doccloud.goinfra.go.gov.br/s/YNkN7cTNf7F65E8" TargetMode="External"/><Relationship Id="rId3169" Type="http://schemas.openxmlformats.org/officeDocument/2006/relationships/hyperlink" Target="https://doccloud.goinfra.go.gov.br/s/AC4SqpoYFQxGKJN" TargetMode="External"/><Relationship Id="rId3376" Type="http://schemas.openxmlformats.org/officeDocument/2006/relationships/hyperlink" Target="https://doccloud.goinfra.go.gov.br/f/176372" TargetMode="External"/><Relationship Id="rId3583" Type="http://schemas.openxmlformats.org/officeDocument/2006/relationships/hyperlink" Target="https://doccloud.goinfra.go.gov.br/s/JaKMFK76Ssa2CHw" TargetMode="External"/><Relationship Id="rId297" Type="http://schemas.openxmlformats.org/officeDocument/2006/relationships/hyperlink" Target="https://doccloud.goinfra.go.gov.br/s/ppSMFFdgdHWpeqx" TargetMode="External"/><Relationship Id="rId2185" Type="http://schemas.openxmlformats.org/officeDocument/2006/relationships/hyperlink" Target="https://doccloud.goinfra.go.gov.br/s/dEs4k5GqryktAEA" TargetMode="External"/><Relationship Id="rId2392" Type="http://schemas.openxmlformats.org/officeDocument/2006/relationships/hyperlink" Target="https://doccloud.goinfra.go.gov.br/s/p5XzENjwn3mSRT7" TargetMode="External"/><Relationship Id="rId3029" Type="http://schemas.openxmlformats.org/officeDocument/2006/relationships/hyperlink" Target="https://doccloud.goinfra.go.gov.br/s/9GLFGFL4xsHgG6N" TargetMode="External"/><Relationship Id="rId3236" Type="http://schemas.openxmlformats.org/officeDocument/2006/relationships/hyperlink" Target="https://doccloud.goinfra.go.gov.br/s/GXYwrsXWgifDTwc" TargetMode="External"/><Relationship Id="rId157" Type="http://schemas.openxmlformats.org/officeDocument/2006/relationships/hyperlink" Target="https://doccloud.goinfra.go.gov.br/s/ePPwb9iceSxT5p3" TargetMode="External"/><Relationship Id="rId364" Type="http://schemas.openxmlformats.org/officeDocument/2006/relationships/hyperlink" Target="https://doccloud.goinfra.go.gov.br/s/oW3mWAPZTNKDcda" TargetMode="External"/><Relationship Id="rId2045" Type="http://schemas.openxmlformats.org/officeDocument/2006/relationships/hyperlink" Target="https://doccloud.goinfra.go.gov.br/s/dPTnoiQwAe2YdDD" TargetMode="External"/><Relationship Id="rId2697" Type="http://schemas.openxmlformats.org/officeDocument/2006/relationships/hyperlink" Target="https://doccloud.goinfra.go.gov.br/s/tpgEJcGXSFFYbCn" TargetMode="External"/><Relationship Id="rId3443" Type="http://schemas.openxmlformats.org/officeDocument/2006/relationships/hyperlink" Target="https://doccloud.goinfra.go.gov.br/s/9HSf3Qreqtbk9MX" TargetMode="External"/><Relationship Id="rId571" Type="http://schemas.openxmlformats.org/officeDocument/2006/relationships/hyperlink" Target="https://doccloud.goinfra.go.gov.br/s/FYqQorHcS6wXHSj" TargetMode="External"/><Relationship Id="rId669" Type="http://schemas.openxmlformats.org/officeDocument/2006/relationships/hyperlink" Target="https://doccloud.goinfra.go.gov.br/s/iMFMLoPLH2gegG7" TargetMode="External"/><Relationship Id="rId876" Type="http://schemas.openxmlformats.org/officeDocument/2006/relationships/hyperlink" Target="https://doccloud.goinfra.go.gov.br/s/GwkopXBXzeisSW7" TargetMode="External"/><Relationship Id="rId1299" Type="http://schemas.openxmlformats.org/officeDocument/2006/relationships/hyperlink" Target="https://doccloud.goinfra.go.gov.br/s/LLnkLxYeSQotDJX" TargetMode="External"/><Relationship Id="rId2252" Type="http://schemas.openxmlformats.org/officeDocument/2006/relationships/hyperlink" Target="https://doccloud.goinfra.go.gov.br/s/KFDqW5iP3GF4qgA" TargetMode="External"/><Relationship Id="rId2557" Type="http://schemas.openxmlformats.org/officeDocument/2006/relationships/hyperlink" Target="https://doccloud.goinfra.go.gov.br/s/9X3CibWndfMSHWy" TargetMode="External"/><Relationship Id="rId3303" Type="http://schemas.openxmlformats.org/officeDocument/2006/relationships/hyperlink" Target="https://doccloud.goinfra.go.gov.br/f/175389" TargetMode="External"/><Relationship Id="rId3510" Type="http://schemas.openxmlformats.org/officeDocument/2006/relationships/hyperlink" Target="https://doccloud.goinfra.go.gov.br/s/65pacJdCLNGQfEp" TargetMode="External"/><Relationship Id="rId3608" Type="http://schemas.openxmlformats.org/officeDocument/2006/relationships/printerSettings" Target="../printerSettings/printerSettings2.bin"/><Relationship Id="rId224" Type="http://schemas.openxmlformats.org/officeDocument/2006/relationships/hyperlink" Target="https://doccloud.goinfra.go.gov.br/s/Kgy8xzBzRHWfYDX" TargetMode="External"/><Relationship Id="rId431" Type="http://schemas.openxmlformats.org/officeDocument/2006/relationships/hyperlink" Target="https://doccloud.goinfra.go.gov.br/s/qoHbFG2CJApADD7" TargetMode="External"/><Relationship Id="rId529" Type="http://schemas.openxmlformats.org/officeDocument/2006/relationships/hyperlink" Target="https://doccloud.goinfra.go.gov.br/s/tEZFckMEpnaCMCP" TargetMode="External"/><Relationship Id="rId736" Type="http://schemas.openxmlformats.org/officeDocument/2006/relationships/hyperlink" Target="https://doccloud.goinfra.go.gov.br/s/79S3BtsKtQe3beg" TargetMode="External"/><Relationship Id="rId1061" Type="http://schemas.openxmlformats.org/officeDocument/2006/relationships/hyperlink" Target="https://doccloud.goinfra.go.gov.br/s/JCSkYCKfTY8Db7R" TargetMode="External"/><Relationship Id="rId1159" Type="http://schemas.openxmlformats.org/officeDocument/2006/relationships/hyperlink" Target="https://doccloud.goinfra.go.gov.br/s/WpGoCFaB6K3Lt8B" TargetMode="External"/><Relationship Id="rId1366" Type="http://schemas.openxmlformats.org/officeDocument/2006/relationships/hyperlink" Target="https://doccloud.goinfra.go.gov.br/s/mWWdPB99HQDcCL6" TargetMode="External"/><Relationship Id="rId2112" Type="http://schemas.openxmlformats.org/officeDocument/2006/relationships/hyperlink" Target="https://doccloud.goinfra.go.gov.br/s/qJzWk8o7k9azFnn" TargetMode="External"/><Relationship Id="rId2417" Type="http://schemas.openxmlformats.org/officeDocument/2006/relationships/hyperlink" Target="https://doccloud.goinfra.go.gov.br/s/JjW7wqsFnArs7ib" TargetMode="External"/><Relationship Id="rId2764" Type="http://schemas.openxmlformats.org/officeDocument/2006/relationships/hyperlink" Target="https://doccloud.goinfra.go.gov.br/s/6y9DeC6mLqZnzMQ" TargetMode="External"/><Relationship Id="rId2971" Type="http://schemas.openxmlformats.org/officeDocument/2006/relationships/hyperlink" Target="https://doccloud.goinfra.go.gov.br/s/b9GNtrtjXP3sjGX" TargetMode="External"/><Relationship Id="rId943" Type="http://schemas.openxmlformats.org/officeDocument/2006/relationships/hyperlink" Target="https://doccloud.goinfra.go.gov.br/s/wkQ7K5RkJzEePSR" TargetMode="External"/><Relationship Id="rId1019" Type="http://schemas.openxmlformats.org/officeDocument/2006/relationships/hyperlink" Target="https://doccloud.goinfra.go.gov.br/s/WDCnCbE6Rx3kYeY" TargetMode="External"/><Relationship Id="rId1573" Type="http://schemas.openxmlformats.org/officeDocument/2006/relationships/hyperlink" Target="https://doccloud.goinfra.go.gov.br/s/EDX3Rd8ymyLRxfw" TargetMode="External"/><Relationship Id="rId1780" Type="http://schemas.openxmlformats.org/officeDocument/2006/relationships/hyperlink" Target="https://doccloud.goinfra.go.gov.br/s/BtJjsxNSXSzxqGM" TargetMode="External"/><Relationship Id="rId1878" Type="http://schemas.openxmlformats.org/officeDocument/2006/relationships/hyperlink" Target="https://doccloud.goinfra.go.gov.br/s/4tSNoeo4J6tsGKL" TargetMode="External"/><Relationship Id="rId2624" Type="http://schemas.openxmlformats.org/officeDocument/2006/relationships/hyperlink" Target="https://doccloud.goinfra.go.gov.br/s/d4nT6onqgkt2e3J" TargetMode="External"/><Relationship Id="rId2831" Type="http://schemas.openxmlformats.org/officeDocument/2006/relationships/hyperlink" Target="https://doccloud.goinfra.go.gov.br/s/NjbrSAyaDd7mtzp" TargetMode="External"/><Relationship Id="rId2929" Type="http://schemas.openxmlformats.org/officeDocument/2006/relationships/hyperlink" Target="https://doccloud.goinfra.go.gov.br/s/j6jpEFXJkMK6q4w" TargetMode="External"/><Relationship Id="rId72" Type="http://schemas.openxmlformats.org/officeDocument/2006/relationships/hyperlink" Target="https://doccloud.goinfra.go.gov.br/s/EE2wrtNiYos6Aaw" TargetMode="External"/><Relationship Id="rId803" Type="http://schemas.openxmlformats.org/officeDocument/2006/relationships/hyperlink" Target="https://doccloud.goinfra.go.gov.br/s/f5o8xnQycW3LeNS" TargetMode="External"/><Relationship Id="rId1226" Type="http://schemas.openxmlformats.org/officeDocument/2006/relationships/hyperlink" Target="https://doccloud.goinfra.go.gov.br/s/HmbtL8EFpj9LCnb" TargetMode="External"/><Relationship Id="rId1433" Type="http://schemas.openxmlformats.org/officeDocument/2006/relationships/hyperlink" Target="https://doccloud.goinfra.go.gov.br/s/6wMemWgDGm7gKQy" TargetMode="External"/><Relationship Id="rId1640" Type="http://schemas.openxmlformats.org/officeDocument/2006/relationships/hyperlink" Target="https://doccloud.goinfra.go.gov.br/s/mcM5EpPk4XT5L53" TargetMode="External"/><Relationship Id="rId1738" Type="http://schemas.openxmlformats.org/officeDocument/2006/relationships/hyperlink" Target="https://doccloud.goinfra.go.gov.br/s/pcxinAEkLMQ49Rb" TargetMode="External"/><Relationship Id="rId3093" Type="http://schemas.openxmlformats.org/officeDocument/2006/relationships/hyperlink" Target="https://doccloud.goinfra.go.gov.br/s/QfdTWL4cHFwq8A4" TargetMode="External"/><Relationship Id="rId1500" Type="http://schemas.openxmlformats.org/officeDocument/2006/relationships/hyperlink" Target="https://doccloud.goinfra.go.gov.br/s/WsB9Tyf6a58ftT3" TargetMode="External"/><Relationship Id="rId1945" Type="http://schemas.openxmlformats.org/officeDocument/2006/relationships/hyperlink" Target="https://doccloud.goinfra.go.gov.br/s/YR9k7eZRtPYxNGj" TargetMode="External"/><Relationship Id="rId3160" Type="http://schemas.openxmlformats.org/officeDocument/2006/relationships/hyperlink" Target="https://doccloud.goinfra.go.gov.br/s/ayx249Bs4KzHw7M" TargetMode="External"/><Relationship Id="rId3398" Type="http://schemas.openxmlformats.org/officeDocument/2006/relationships/hyperlink" Target="https://doccloud.goinfra.go.gov.br/f/176741" TargetMode="External"/><Relationship Id="rId1805" Type="http://schemas.openxmlformats.org/officeDocument/2006/relationships/hyperlink" Target="https://doccloud.goinfra.go.gov.br/s/kkotgjxY8Mc2LZ2" TargetMode="External"/><Relationship Id="rId3020" Type="http://schemas.openxmlformats.org/officeDocument/2006/relationships/hyperlink" Target="https://doccloud.goinfra.go.gov.br/s/fd6oWZ6FBr9iitL" TargetMode="External"/><Relationship Id="rId3258" Type="http://schemas.openxmlformats.org/officeDocument/2006/relationships/hyperlink" Target="https://doccloud.goinfra.go.gov.br/s/SQkK3sagbTm5DFx" TargetMode="External"/><Relationship Id="rId3465" Type="http://schemas.openxmlformats.org/officeDocument/2006/relationships/hyperlink" Target="https://doccloud.goinfra.go.gov.br/f/176937" TargetMode="External"/><Relationship Id="rId179" Type="http://schemas.openxmlformats.org/officeDocument/2006/relationships/hyperlink" Target="https://doccloud.goinfra.go.gov.br/s/9STjRcNZYbE8zr4" TargetMode="External"/><Relationship Id="rId386" Type="http://schemas.openxmlformats.org/officeDocument/2006/relationships/hyperlink" Target="https://doccloud.goinfra.go.gov.br/s/w4E9H7XcADkyGDy" TargetMode="External"/><Relationship Id="rId593" Type="http://schemas.openxmlformats.org/officeDocument/2006/relationships/hyperlink" Target="https://doccloud.goinfra.go.gov.br/s/dskkfnDFpLC7kkw" TargetMode="External"/><Relationship Id="rId2067" Type="http://schemas.openxmlformats.org/officeDocument/2006/relationships/hyperlink" Target="https://doccloud.goinfra.go.gov.br/s/jyYoTRMQWq9X3ke" TargetMode="External"/><Relationship Id="rId2274" Type="http://schemas.openxmlformats.org/officeDocument/2006/relationships/hyperlink" Target="https://doccloud.goinfra.go.gov.br/s/yj57mNx4GpSedQW" TargetMode="External"/><Relationship Id="rId2481" Type="http://schemas.openxmlformats.org/officeDocument/2006/relationships/hyperlink" Target="https://doccloud.goinfra.go.gov.br/s/pfoYpKsDXwkoDqM" TargetMode="External"/><Relationship Id="rId3118" Type="http://schemas.openxmlformats.org/officeDocument/2006/relationships/hyperlink" Target="https://doccloud.goinfra.go.gov.br/s/nAj8DcwCoRDE2Ny" TargetMode="External"/><Relationship Id="rId3325" Type="http://schemas.openxmlformats.org/officeDocument/2006/relationships/hyperlink" Target="https://doccloud.goinfra.go.gov.br/f/175410" TargetMode="External"/><Relationship Id="rId3532" Type="http://schemas.openxmlformats.org/officeDocument/2006/relationships/hyperlink" Target="https://doccloud.goinfra.go.gov.br/s/fKTbBxXpmQepQaP" TargetMode="External"/><Relationship Id="rId246" Type="http://schemas.openxmlformats.org/officeDocument/2006/relationships/hyperlink" Target="https://doccloud.goinfra.go.gov.br/s/mtsp2fqKC737oBE" TargetMode="External"/><Relationship Id="rId453" Type="http://schemas.openxmlformats.org/officeDocument/2006/relationships/hyperlink" Target="https://doccloud.goinfra.go.gov.br/s/XtBemQ7ztar8TFw" TargetMode="External"/><Relationship Id="rId660" Type="http://schemas.openxmlformats.org/officeDocument/2006/relationships/hyperlink" Target="https://doccloud.goinfra.go.gov.br/s/NSyoJiH98er97Lm" TargetMode="External"/><Relationship Id="rId898" Type="http://schemas.openxmlformats.org/officeDocument/2006/relationships/hyperlink" Target="https://doccloud.goinfra.go.gov.br/s/cHm7CBzQZF4gidW" TargetMode="External"/><Relationship Id="rId1083" Type="http://schemas.openxmlformats.org/officeDocument/2006/relationships/hyperlink" Target="https://doccloud.goinfra.go.gov.br/s/nD3oMowjS2qF3Af" TargetMode="External"/><Relationship Id="rId1290" Type="http://schemas.openxmlformats.org/officeDocument/2006/relationships/hyperlink" Target="https://doccloud.goinfra.go.gov.br/s/QdXHMEkPc2WiZJf" TargetMode="External"/><Relationship Id="rId2134" Type="http://schemas.openxmlformats.org/officeDocument/2006/relationships/hyperlink" Target="https://doccloud.goinfra.go.gov.br/s/mRNeHxRGcTsdLfS" TargetMode="External"/><Relationship Id="rId2341" Type="http://schemas.openxmlformats.org/officeDocument/2006/relationships/hyperlink" Target="https://doccloud.goinfra.go.gov.br/s/JPMpkRNLYp6scCt" TargetMode="External"/><Relationship Id="rId2579" Type="http://schemas.openxmlformats.org/officeDocument/2006/relationships/hyperlink" Target="https://doccloud.goinfra.go.gov.br/s/KMjZwTnxKnsqtRp" TargetMode="External"/><Relationship Id="rId2786" Type="http://schemas.openxmlformats.org/officeDocument/2006/relationships/hyperlink" Target="https://doccloud.goinfra.go.gov.br/s/We8DcSBLEsyjia2" TargetMode="External"/><Relationship Id="rId2993" Type="http://schemas.openxmlformats.org/officeDocument/2006/relationships/hyperlink" Target="https://doccloud.goinfra.go.gov.br/s/ZSDbYsS6BeTim2k" TargetMode="External"/><Relationship Id="rId106" Type="http://schemas.openxmlformats.org/officeDocument/2006/relationships/hyperlink" Target="https://doccloud.goinfra.go.gov.br/s/gc7DWC3M3eizdc7" TargetMode="External"/><Relationship Id="rId313" Type="http://schemas.openxmlformats.org/officeDocument/2006/relationships/hyperlink" Target="https://doccloud.goinfra.go.gov.br/s/sa9QZtNG6CGACoB" TargetMode="External"/><Relationship Id="rId758" Type="http://schemas.openxmlformats.org/officeDocument/2006/relationships/hyperlink" Target="https://doccloud.goinfra.go.gov.br/s/ZK5cwgJ2wHC3jWL" TargetMode="External"/><Relationship Id="rId965" Type="http://schemas.openxmlformats.org/officeDocument/2006/relationships/hyperlink" Target="https://doccloud.goinfra.go.gov.br/s/mR9FLeCESxL4A7m" TargetMode="External"/><Relationship Id="rId1150" Type="http://schemas.openxmlformats.org/officeDocument/2006/relationships/hyperlink" Target="https://doccloud.goinfra.go.gov.br/s/r9zDwnmyKgJrXgC" TargetMode="External"/><Relationship Id="rId1388" Type="http://schemas.openxmlformats.org/officeDocument/2006/relationships/hyperlink" Target="https://doccloud.goinfra.go.gov.br/s/NoEFdWjAm5zAQbD" TargetMode="External"/><Relationship Id="rId1595" Type="http://schemas.openxmlformats.org/officeDocument/2006/relationships/hyperlink" Target="https://doccloud.goinfra.go.gov.br/s/8H7R6ocdEfNYEAj" TargetMode="External"/><Relationship Id="rId2439" Type="http://schemas.openxmlformats.org/officeDocument/2006/relationships/hyperlink" Target="https://doccloud.goinfra.go.gov.br/s/6JbTd6nzctLQAtp" TargetMode="External"/><Relationship Id="rId2646" Type="http://schemas.openxmlformats.org/officeDocument/2006/relationships/hyperlink" Target="https://doccloud.goinfra.go.gov.br/s/4EgzE89JYEsdKnx" TargetMode="External"/><Relationship Id="rId2853" Type="http://schemas.openxmlformats.org/officeDocument/2006/relationships/hyperlink" Target="https://doccloud.goinfra.go.gov.br/s/QEStqNzjixmws89" TargetMode="External"/><Relationship Id="rId94" Type="http://schemas.openxmlformats.org/officeDocument/2006/relationships/hyperlink" Target="https://doccloud.goinfra.go.gov.br/s/GTNdNA55wiaq8N2" TargetMode="External"/><Relationship Id="rId520" Type="http://schemas.openxmlformats.org/officeDocument/2006/relationships/hyperlink" Target="https://doccloud.goinfra.go.gov.br/s/73xyoq4Ecop8inp" TargetMode="External"/><Relationship Id="rId618" Type="http://schemas.openxmlformats.org/officeDocument/2006/relationships/hyperlink" Target="https://doccloud.goinfra.go.gov.br/s/fHPHjdSDmd8darQ" TargetMode="External"/><Relationship Id="rId825" Type="http://schemas.openxmlformats.org/officeDocument/2006/relationships/hyperlink" Target="https://doccloud.goinfra.go.gov.br/s/MCPMSTSX75KwGxK" TargetMode="External"/><Relationship Id="rId1248" Type="http://schemas.openxmlformats.org/officeDocument/2006/relationships/hyperlink" Target="https://doccloud.goinfra.go.gov.br/s/Hqq84HY8GjbWeKi" TargetMode="External"/><Relationship Id="rId1455" Type="http://schemas.openxmlformats.org/officeDocument/2006/relationships/hyperlink" Target="https://doccloud.goinfra.go.gov.br/s/N8CJBS2Jg5dM4oj" TargetMode="External"/><Relationship Id="rId1662" Type="http://schemas.openxmlformats.org/officeDocument/2006/relationships/hyperlink" Target="https://doccloud.goinfra.go.gov.br/s/HdoCRGL6FZWDrYQ" TargetMode="External"/><Relationship Id="rId2201" Type="http://schemas.openxmlformats.org/officeDocument/2006/relationships/hyperlink" Target="https://doccloud.goinfra.go.gov.br/s/fSbsoff9LFbnyJs" TargetMode="External"/><Relationship Id="rId2506" Type="http://schemas.openxmlformats.org/officeDocument/2006/relationships/hyperlink" Target="https://doccloud.goinfra.go.gov.br/s/TndaQ8MGSrbrWCa" TargetMode="External"/><Relationship Id="rId1010" Type="http://schemas.openxmlformats.org/officeDocument/2006/relationships/hyperlink" Target="https://doccloud.goinfra.go.gov.br/s/efFH76NmqJG3fbF" TargetMode="External"/><Relationship Id="rId1108" Type="http://schemas.openxmlformats.org/officeDocument/2006/relationships/hyperlink" Target="https://doccloud.goinfra.go.gov.br/s/PHY8FgHmaPoa9k4" TargetMode="External"/><Relationship Id="rId1315" Type="http://schemas.openxmlformats.org/officeDocument/2006/relationships/hyperlink" Target="https://doccloud.goinfra.go.gov.br/s/xnpMJnHXez3HFkG" TargetMode="External"/><Relationship Id="rId1967" Type="http://schemas.openxmlformats.org/officeDocument/2006/relationships/hyperlink" Target="https://doccloud.goinfra.go.gov.br/s/Z8zDweax5QTzckT" TargetMode="External"/><Relationship Id="rId2713" Type="http://schemas.openxmlformats.org/officeDocument/2006/relationships/hyperlink" Target="https://doccloud.goinfra.go.gov.br/s/4bQiZxyk2ejKAHq" TargetMode="External"/><Relationship Id="rId2920" Type="http://schemas.openxmlformats.org/officeDocument/2006/relationships/hyperlink" Target="https://doccloud.goinfra.go.gov.br/s/jt9F5d2z4bCwNsD" TargetMode="External"/><Relationship Id="rId1522" Type="http://schemas.openxmlformats.org/officeDocument/2006/relationships/hyperlink" Target="https://doccloud.goinfra.go.gov.br/s/aJpzDaXZBnSPo5j" TargetMode="External"/><Relationship Id="rId21" Type="http://schemas.openxmlformats.org/officeDocument/2006/relationships/hyperlink" Target="https://doccloud.goinfra.go.gov.br/s/56Mme59NtYxHex7" TargetMode="External"/><Relationship Id="rId2089" Type="http://schemas.openxmlformats.org/officeDocument/2006/relationships/hyperlink" Target="https://doccloud.goinfra.go.gov.br/s/XZ2dsARTpN9XSmz" TargetMode="External"/><Relationship Id="rId3487" Type="http://schemas.openxmlformats.org/officeDocument/2006/relationships/hyperlink" Target="https://doccloud.goinfra.go.gov.br/s/mCMAcpTm55gLttZ" TargetMode="External"/><Relationship Id="rId2296" Type="http://schemas.openxmlformats.org/officeDocument/2006/relationships/hyperlink" Target="https://doccloud.goinfra.go.gov.br/s/sGe6gTDzwaWKaFj" TargetMode="External"/><Relationship Id="rId3347" Type="http://schemas.openxmlformats.org/officeDocument/2006/relationships/hyperlink" Target="https://doccloud.goinfra.go.gov.br/f/176331" TargetMode="External"/><Relationship Id="rId3554" Type="http://schemas.openxmlformats.org/officeDocument/2006/relationships/hyperlink" Target="https://doccloud.goinfra.go.gov.br/s/NT7HPrqPrWCtpe8" TargetMode="External"/><Relationship Id="rId268" Type="http://schemas.openxmlformats.org/officeDocument/2006/relationships/hyperlink" Target="https://doccloud.goinfra.go.gov.br/s/Hxw7fFLoX3JyeEQ" TargetMode="External"/><Relationship Id="rId475" Type="http://schemas.openxmlformats.org/officeDocument/2006/relationships/hyperlink" Target="https://doccloud.goinfra.go.gov.br/s/tt67YJeHtemJer2" TargetMode="External"/><Relationship Id="rId682" Type="http://schemas.openxmlformats.org/officeDocument/2006/relationships/hyperlink" Target="https://doccloud.goinfra.go.gov.br/s/eBF6TXCyDH4PWt8" TargetMode="External"/><Relationship Id="rId2156" Type="http://schemas.openxmlformats.org/officeDocument/2006/relationships/hyperlink" Target="https://doccloud.goinfra.go.gov.br/s/HffFemES2GA3KSQ" TargetMode="External"/><Relationship Id="rId2363" Type="http://schemas.openxmlformats.org/officeDocument/2006/relationships/hyperlink" Target="https://doccloud.goinfra.go.gov.br/s/EtGWpyYyt82b34H" TargetMode="External"/><Relationship Id="rId2570" Type="http://schemas.openxmlformats.org/officeDocument/2006/relationships/hyperlink" Target="https://doccloud.goinfra.go.gov.br/s/XcHs8gkMeQjjXMk" TargetMode="External"/><Relationship Id="rId3207" Type="http://schemas.openxmlformats.org/officeDocument/2006/relationships/hyperlink" Target="https://doccloud.goinfra.go.gov.br/s/dqkRyZAS8ETZgA7" TargetMode="External"/><Relationship Id="rId3414" Type="http://schemas.openxmlformats.org/officeDocument/2006/relationships/hyperlink" Target="https://doccloud.goinfra.go.gov.br/s/9CGNMrWSnDAjBQ5" TargetMode="External"/><Relationship Id="rId128" Type="http://schemas.openxmlformats.org/officeDocument/2006/relationships/hyperlink" Target="https://doccloud.goinfra.go.gov.br/s/wdJERWZECLD9ebP" TargetMode="External"/><Relationship Id="rId335" Type="http://schemas.openxmlformats.org/officeDocument/2006/relationships/hyperlink" Target="https://doccloud.goinfra.go.gov.br/s/Fip8wSoExdM65SL" TargetMode="External"/><Relationship Id="rId542" Type="http://schemas.openxmlformats.org/officeDocument/2006/relationships/hyperlink" Target="https://doccloud.goinfra.go.gov.br/s/br3kMxkarb6WZoZ" TargetMode="External"/><Relationship Id="rId1172" Type="http://schemas.openxmlformats.org/officeDocument/2006/relationships/hyperlink" Target="https://doccloud.goinfra.go.gov.br/s/tq5W4dTCZpH4Jnw" TargetMode="External"/><Relationship Id="rId2016" Type="http://schemas.openxmlformats.org/officeDocument/2006/relationships/hyperlink" Target="https://doccloud.goinfra.go.gov.br/s/KB3mnSGTretEApH" TargetMode="External"/><Relationship Id="rId2223" Type="http://schemas.openxmlformats.org/officeDocument/2006/relationships/hyperlink" Target="https://doccloud.goinfra.go.gov.br/s/d7p8ACYH7fg53LD" TargetMode="External"/><Relationship Id="rId2430" Type="http://schemas.openxmlformats.org/officeDocument/2006/relationships/hyperlink" Target="https://doccloud.goinfra.go.gov.br/s/3wdAbAtCQzDmPqM" TargetMode="External"/><Relationship Id="rId402" Type="http://schemas.openxmlformats.org/officeDocument/2006/relationships/hyperlink" Target="https://doccloud.goinfra.go.gov.br/s/jPNC636Cee28Ekw" TargetMode="External"/><Relationship Id="rId1032" Type="http://schemas.openxmlformats.org/officeDocument/2006/relationships/hyperlink" Target="https://doccloud.goinfra.go.gov.br/s/bc4fnLGNo3KaWo5" TargetMode="External"/><Relationship Id="rId1989" Type="http://schemas.openxmlformats.org/officeDocument/2006/relationships/hyperlink" Target="https://doccloud.goinfra.go.gov.br/s/76GjXzaKDLpZJyz" TargetMode="External"/><Relationship Id="rId1849" Type="http://schemas.openxmlformats.org/officeDocument/2006/relationships/hyperlink" Target="https://doccloud.goinfra.go.gov.br/s/y9PCrEYMqj3CgnQ" TargetMode="External"/><Relationship Id="rId3064" Type="http://schemas.openxmlformats.org/officeDocument/2006/relationships/hyperlink" Target="https://doccloud.goinfra.go.gov.br/s/YibgCwm6mEYdNt3" TargetMode="External"/><Relationship Id="rId192" Type="http://schemas.openxmlformats.org/officeDocument/2006/relationships/hyperlink" Target="https://doccloud.goinfra.go.gov.br/s/xCLY7nnyBdj3Zke" TargetMode="External"/><Relationship Id="rId1709" Type="http://schemas.openxmlformats.org/officeDocument/2006/relationships/hyperlink" Target="https://doccloud.goinfra.go.gov.br/s/n9GPbtLF4oPFfMC" TargetMode="External"/><Relationship Id="rId1916" Type="http://schemas.openxmlformats.org/officeDocument/2006/relationships/hyperlink" Target="https://doccloud.goinfra.go.gov.br/s/QBGpBGWH5M4Gor7" TargetMode="External"/><Relationship Id="rId3271" Type="http://schemas.openxmlformats.org/officeDocument/2006/relationships/hyperlink" Target="https://doccloud.goinfra.go.gov.br/s/fB8yXDq7x6bewA8" TargetMode="External"/><Relationship Id="rId2080" Type="http://schemas.openxmlformats.org/officeDocument/2006/relationships/hyperlink" Target="https://doccloud.goinfra.go.gov.br/s/GE3dWjw9zJNiWp7" TargetMode="External"/><Relationship Id="rId3131" Type="http://schemas.openxmlformats.org/officeDocument/2006/relationships/hyperlink" Target="https://doccloud.goinfra.go.gov.br/s/EJWgqmts39yndNJ" TargetMode="External"/><Relationship Id="rId2897" Type="http://schemas.openxmlformats.org/officeDocument/2006/relationships/hyperlink" Target="https://doccloud.goinfra.go.gov.br/s/FK89eiGaBWrSfqi" TargetMode="External"/><Relationship Id="rId869" Type="http://schemas.openxmlformats.org/officeDocument/2006/relationships/hyperlink" Target="https://doccloud.goinfra.go.gov.br/s/RRXdRdLE4jn6pq6" TargetMode="External"/><Relationship Id="rId1499" Type="http://schemas.openxmlformats.org/officeDocument/2006/relationships/hyperlink" Target="https://doccloud.goinfra.go.gov.br/s/aKC9fz6YTg6mk66" TargetMode="External"/><Relationship Id="rId729" Type="http://schemas.openxmlformats.org/officeDocument/2006/relationships/hyperlink" Target="https://doccloud.goinfra.go.gov.br/s/SX5gXZwcNt3xntp" TargetMode="External"/><Relationship Id="rId1359" Type="http://schemas.openxmlformats.org/officeDocument/2006/relationships/hyperlink" Target="https://doccloud.goinfra.go.gov.br/s/e4LzBXRzp2L2TQH" TargetMode="External"/><Relationship Id="rId2757" Type="http://schemas.openxmlformats.org/officeDocument/2006/relationships/hyperlink" Target="https://doccloud.goinfra.go.gov.br/s/jWLbqZHaoQZf6wF" TargetMode="External"/><Relationship Id="rId2964" Type="http://schemas.openxmlformats.org/officeDocument/2006/relationships/hyperlink" Target="https://doccloud.goinfra.go.gov.br/s/7iYR9ZpAEt2WqPJ" TargetMode="External"/><Relationship Id="rId936" Type="http://schemas.openxmlformats.org/officeDocument/2006/relationships/hyperlink" Target="https://doccloud.goinfra.go.gov.br/s/NmFdBppARaG4R5p" TargetMode="External"/><Relationship Id="rId1219" Type="http://schemas.openxmlformats.org/officeDocument/2006/relationships/hyperlink" Target="https://doccloud.goinfra.go.gov.br/s/itWF8NijfifERbd" TargetMode="External"/><Relationship Id="rId1566" Type="http://schemas.openxmlformats.org/officeDocument/2006/relationships/hyperlink" Target="https://doccloud.goinfra.go.gov.br/s/Ry4JHCRnga5gYWG" TargetMode="External"/><Relationship Id="rId1773" Type="http://schemas.openxmlformats.org/officeDocument/2006/relationships/hyperlink" Target="https://doccloud.goinfra.go.gov.br/s/4JbCRmwaHSCs6wb" TargetMode="External"/><Relationship Id="rId1980" Type="http://schemas.openxmlformats.org/officeDocument/2006/relationships/hyperlink" Target="https://doccloud.goinfra.go.gov.br/s/K4LrrxtsK28zpCF" TargetMode="External"/><Relationship Id="rId2617" Type="http://schemas.openxmlformats.org/officeDocument/2006/relationships/hyperlink" Target="https://doccloud.goinfra.go.gov.br/s/aoptWwyYQ6y4MHo" TargetMode="External"/><Relationship Id="rId2824" Type="http://schemas.openxmlformats.org/officeDocument/2006/relationships/hyperlink" Target="https://doccloud.goinfra.go.gov.br/s/zSFE4CQkSg8ck6x" TargetMode="External"/><Relationship Id="rId65" Type="http://schemas.openxmlformats.org/officeDocument/2006/relationships/hyperlink" Target="https://doccloud.goinfra.go.gov.br/s/cqJBRFr4SKozoFC" TargetMode="External"/><Relationship Id="rId1426" Type="http://schemas.openxmlformats.org/officeDocument/2006/relationships/hyperlink" Target="https://doccloud.goinfra.go.gov.br/s/SWb75XeNWGD9Gdq" TargetMode="External"/><Relationship Id="rId1633" Type="http://schemas.openxmlformats.org/officeDocument/2006/relationships/hyperlink" Target="https://doccloud.goinfra.go.gov.br/s/HiJjeFaZQkfxxH7" TargetMode="External"/><Relationship Id="rId1840" Type="http://schemas.openxmlformats.org/officeDocument/2006/relationships/hyperlink" Target="https://doccloud.goinfra.go.gov.br/s/boTf26qyGTs6ckf" TargetMode="External"/><Relationship Id="rId1700" Type="http://schemas.openxmlformats.org/officeDocument/2006/relationships/hyperlink" Target="https://doccloud.goinfra.go.gov.br/s/q8ybWdiytsfyTjw" TargetMode="External"/><Relationship Id="rId3598" Type="http://schemas.openxmlformats.org/officeDocument/2006/relationships/hyperlink" Target="https://doccloud.goinfra.go.gov.br/s/rDNcs8t5CPz6YJK" TargetMode="External"/><Relationship Id="rId3458" Type="http://schemas.openxmlformats.org/officeDocument/2006/relationships/hyperlink" Target="https://doccloud.goinfra.go.gov.br/s/ncypw3EaPZyjLHR" TargetMode="External"/><Relationship Id="rId379" Type="http://schemas.openxmlformats.org/officeDocument/2006/relationships/hyperlink" Target="https://doccloud.goinfra.go.gov.br/s/4tXzTSKbqcg3a9H" TargetMode="External"/><Relationship Id="rId586" Type="http://schemas.openxmlformats.org/officeDocument/2006/relationships/hyperlink" Target="https://doccloud.goinfra.go.gov.br/s/CxqXFK4D7QW7kPX" TargetMode="External"/><Relationship Id="rId793" Type="http://schemas.openxmlformats.org/officeDocument/2006/relationships/hyperlink" Target="https://doccloud.goinfra.go.gov.br/s/478icrnWxABHgd9" TargetMode="External"/><Relationship Id="rId2267" Type="http://schemas.openxmlformats.org/officeDocument/2006/relationships/hyperlink" Target="https://doccloud.goinfra.go.gov.br/s/YBNWtcX9HaARz5W" TargetMode="External"/><Relationship Id="rId2474" Type="http://schemas.openxmlformats.org/officeDocument/2006/relationships/hyperlink" Target="https://doccloud.goinfra.go.gov.br/s/83mN337TXjfkBLE" TargetMode="External"/><Relationship Id="rId2681" Type="http://schemas.openxmlformats.org/officeDocument/2006/relationships/hyperlink" Target="https://doccloud.goinfra.go.gov.br/s/8dRRq5F4pT2bZW9" TargetMode="External"/><Relationship Id="rId3318" Type="http://schemas.openxmlformats.org/officeDocument/2006/relationships/hyperlink" Target="https://doccloud.goinfra.go.gov.br/f/175425" TargetMode="External"/><Relationship Id="rId3525" Type="http://schemas.openxmlformats.org/officeDocument/2006/relationships/hyperlink" Target="https://doccloud.goinfra.go.gov.br/s/F5A9P7LnDWCLyKH" TargetMode="External"/><Relationship Id="rId239" Type="http://schemas.openxmlformats.org/officeDocument/2006/relationships/hyperlink" Target="https://doccloud.goinfra.go.gov.br/s/pzX7ipbLMkA4PmB" TargetMode="External"/><Relationship Id="rId446" Type="http://schemas.openxmlformats.org/officeDocument/2006/relationships/hyperlink" Target="https://doccloud.goinfra.go.gov.br/s/wpgX4KMcEdDciSg" TargetMode="External"/><Relationship Id="rId653" Type="http://schemas.openxmlformats.org/officeDocument/2006/relationships/hyperlink" Target="https://doccloud.goinfra.go.gov.br/s/DZ4cHBa6LDRD6Dp" TargetMode="External"/><Relationship Id="rId1076" Type="http://schemas.openxmlformats.org/officeDocument/2006/relationships/hyperlink" Target="https://doccloud.goinfra.go.gov.br/s/W4yrJWx7b8PSyzw" TargetMode="External"/><Relationship Id="rId1283" Type="http://schemas.openxmlformats.org/officeDocument/2006/relationships/hyperlink" Target="https://doccloud.goinfra.go.gov.br/s/5MNXwfjtL4NWHmM" TargetMode="External"/><Relationship Id="rId1490" Type="http://schemas.openxmlformats.org/officeDocument/2006/relationships/hyperlink" Target="https://doccloud.goinfra.go.gov.br/s/iKpjrtzKWB54LH4" TargetMode="External"/><Relationship Id="rId2127" Type="http://schemas.openxmlformats.org/officeDocument/2006/relationships/hyperlink" Target="https://doccloud.goinfra.go.gov.br/s/omkn9WjYrHjWaWr" TargetMode="External"/><Relationship Id="rId2334" Type="http://schemas.openxmlformats.org/officeDocument/2006/relationships/hyperlink" Target="https://doccloud.goinfra.go.gov.br/s/koGDKJjryiPK5Aw" TargetMode="External"/><Relationship Id="rId306" Type="http://schemas.openxmlformats.org/officeDocument/2006/relationships/hyperlink" Target="https://doccloud.goinfra.go.gov.br/s/8N384CYAkmseomz" TargetMode="External"/><Relationship Id="rId860" Type="http://schemas.openxmlformats.org/officeDocument/2006/relationships/hyperlink" Target="https://doccloud.goinfra.go.gov.br/s/cWb7XkEQSCrT6FL" TargetMode="External"/><Relationship Id="rId1143" Type="http://schemas.openxmlformats.org/officeDocument/2006/relationships/hyperlink" Target="https://doccloud.goinfra.go.gov.br/s/dSbz2Tx73AtWZ5W" TargetMode="External"/><Relationship Id="rId2541" Type="http://schemas.openxmlformats.org/officeDocument/2006/relationships/hyperlink" Target="https://doccloud.goinfra.go.gov.br/s/NbXNoHZSbjdnprW" TargetMode="External"/><Relationship Id="rId513" Type="http://schemas.openxmlformats.org/officeDocument/2006/relationships/hyperlink" Target="https://doccloud.goinfra.go.gov.br/s/xE9zwAW6H8pzrDT" TargetMode="External"/><Relationship Id="rId720" Type="http://schemas.openxmlformats.org/officeDocument/2006/relationships/hyperlink" Target="https://doccloud.goinfra.go.gov.br/s/6XLoTBYybXq69ao" TargetMode="External"/><Relationship Id="rId1350" Type="http://schemas.openxmlformats.org/officeDocument/2006/relationships/hyperlink" Target="https://doccloud.goinfra.go.gov.br/s/8ewxTZMbDsRjE3f" TargetMode="External"/><Relationship Id="rId2401" Type="http://schemas.openxmlformats.org/officeDocument/2006/relationships/hyperlink" Target="https://doccloud.goinfra.go.gov.br/s/3q9RojBti3jxrx3" TargetMode="External"/><Relationship Id="rId1003" Type="http://schemas.openxmlformats.org/officeDocument/2006/relationships/hyperlink" Target="https://doccloud.goinfra.go.gov.br/s/zJND42BcTCRmnmQ" TargetMode="External"/><Relationship Id="rId1210" Type="http://schemas.openxmlformats.org/officeDocument/2006/relationships/hyperlink" Target="https://doccloud.goinfra.go.gov.br/s/LBaZSY5zsNMbAA7" TargetMode="External"/><Relationship Id="rId3175" Type="http://schemas.openxmlformats.org/officeDocument/2006/relationships/hyperlink" Target="https://doccloud.goinfra.go.gov.br/s/AwbE65GDcNZxT8k" TargetMode="External"/><Relationship Id="rId3382" Type="http://schemas.openxmlformats.org/officeDocument/2006/relationships/hyperlink" Target="https://doccloud.goinfra.go.gov.br/f/176751" TargetMode="External"/><Relationship Id="rId2191" Type="http://schemas.openxmlformats.org/officeDocument/2006/relationships/hyperlink" Target="https://doccloud.goinfra.go.gov.br/s/Atfta74DMCQzJdj" TargetMode="External"/><Relationship Id="rId3035" Type="http://schemas.openxmlformats.org/officeDocument/2006/relationships/hyperlink" Target="https://doccloud.goinfra.go.gov.br/s/YoNq339Q2CD2bNn" TargetMode="External"/><Relationship Id="rId3242" Type="http://schemas.openxmlformats.org/officeDocument/2006/relationships/hyperlink" Target="https://doccloud.goinfra.go.gov.br/s/StAzrQRKZZpJsFj" TargetMode="External"/><Relationship Id="rId163" Type="http://schemas.openxmlformats.org/officeDocument/2006/relationships/hyperlink" Target="https://doccloud.goinfra.go.gov.br/s/XKAcW3pBy6wiHJL" TargetMode="External"/><Relationship Id="rId370" Type="http://schemas.openxmlformats.org/officeDocument/2006/relationships/hyperlink" Target="https://doccloud.goinfra.go.gov.br/s/iDB2YtogmdNrQgw" TargetMode="External"/><Relationship Id="rId2051" Type="http://schemas.openxmlformats.org/officeDocument/2006/relationships/hyperlink" Target="https://doccloud.goinfra.go.gov.br/s/6yMssPGo79HX6gt" TargetMode="External"/><Relationship Id="rId3102" Type="http://schemas.openxmlformats.org/officeDocument/2006/relationships/hyperlink" Target="https://doccloud.goinfra.go.gov.br/s/PPtKr5DQYyoqxHr" TargetMode="External"/><Relationship Id="rId230" Type="http://schemas.openxmlformats.org/officeDocument/2006/relationships/hyperlink" Target="https://doccloud.goinfra.go.gov.br/s/9iFDTAnLSCLEWQi" TargetMode="External"/><Relationship Id="rId2868" Type="http://schemas.openxmlformats.org/officeDocument/2006/relationships/hyperlink" Target="https://doccloud.goinfra.go.gov.br/s/qiTPQnWg9y6t7zT" TargetMode="External"/><Relationship Id="rId1677" Type="http://schemas.openxmlformats.org/officeDocument/2006/relationships/hyperlink" Target="https://doccloud.goinfra.go.gov.br/s/RzLKtNZL4feMSGe" TargetMode="External"/><Relationship Id="rId1884" Type="http://schemas.openxmlformats.org/officeDocument/2006/relationships/hyperlink" Target="https://doccloud.goinfra.go.gov.br/s/PpbBKgQYKRJJoRt" TargetMode="External"/><Relationship Id="rId2728" Type="http://schemas.openxmlformats.org/officeDocument/2006/relationships/hyperlink" Target="https://doccloud.goinfra.go.gov.br/s/tZnYdraesFTrzbz" TargetMode="External"/><Relationship Id="rId2935" Type="http://schemas.openxmlformats.org/officeDocument/2006/relationships/hyperlink" Target="https://doccloud.goinfra.go.gov.br/s/YNL2ZzcxWzgdLp4" TargetMode="External"/><Relationship Id="rId907" Type="http://schemas.openxmlformats.org/officeDocument/2006/relationships/hyperlink" Target="https://doccloud.goinfra.go.gov.br/s/FL555DFgZ5J9Xks" TargetMode="External"/><Relationship Id="rId1537" Type="http://schemas.openxmlformats.org/officeDocument/2006/relationships/hyperlink" Target="https://doccloud.goinfra.go.gov.br/s/R9jNKSfWqoSrH5j" TargetMode="External"/><Relationship Id="rId1744" Type="http://schemas.openxmlformats.org/officeDocument/2006/relationships/hyperlink" Target="https://doccloud.goinfra.go.gov.br/s/3N9SXbzkzXtjXmE" TargetMode="External"/><Relationship Id="rId1951" Type="http://schemas.openxmlformats.org/officeDocument/2006/relationships/hyperlink" Target="https://doccloud.goinfra.go.gov.br/s/LGsYLms6DKgtHBE" TargetMode="External"/><Relationship Id="rId36" Type="http://schemas.openxmlformats.org/officeDocument/2006/relationships/hyperlink" Target="https://doccloud.goinfra.go.gov.br/s/Dw5PMSyosw6f7py" TargetMode="External"/><Relationship Id="rId1604" Type="http://schemas.openxmlformats.org/officeDocument/2006/relationships/hyperlink" Target="https://doccloud.goinfra.go.gov.br/s/DYQ62xT2stJstnY" TargetMode="External"/><Relationship Id="rId1811" Type="http://schemas.openxmlformats.org/officeDocument/2006/relationships/hyperlink" Target="https://doccloud.goinfra.go.gov.br/s/i7f5c6989PbWokt" TargetMode="External"/><Relationship Id="rId3569" Type="http://schemas.openxmlformats.org/officeDocument/2006/relationships/hyperlink" Target="https://doccloud.goinfra.go.gov.br/s/9KkRiMiELmXAk4n" TargetMode="External"/><Relationship Id="rId697" Type="http://schemas.openxmlformats.org/officeDocument/2006/relationships/hyperlink" Target="https://doccloud.goinfra.go.gov.br/s/Dt9rgynrqNxoJFE" TargetMode="External"/><Relationship Id="rId2378" Type="http://schemas.openxmlformats.org/officeDocument/2006/relationships/hyperlink" Target="https://doccloud.goinfra.go.gov.br/s/n3Sw4Ez9CHWCy9y" TargetMode="External"/><Relationship Id="rId3429" Type="http://schemas.openxmlformats.org/officeDocument/2006/relationships/hyperlink" Target="https://doccloud.goinfra.go.gov.br/s/RXK3o8j7XMyjtDD" TargetMode="External"/><Relationship Id="rId1187" Type="http://schemas.openxmlformats.org/officeDocument/2006/relationships/hyperlink" Target="https://doccloud.goinfra.go.gov.br/s/mzGDP393nSpioEq" TargetMode="External"/><Relationship Id="rId2585" Type="http://schemas.openxmlformats.org/officeDocument/2006/relationships/hyperlink" Target="https://doccloud.goinfra.go.gov.br/s/xmY5FeWnRpnfk6b" TargetMode="External"/><Relationship Id="rId2792" Type="http://schemas.openxmlformats.org/officeDocument/2006/relationships/hyperlink" Target="https://doccloud.goinfra.go.gov.br/s/WqaAFmQTDLYb8Sm" TargetMode="External"/><Relationship Id="rId557" Type="http://schemas.openxmlformats.org/officeDocument/2006/relationships/hyperlink" Target="https://doccloud.goinfra.go.gov.br/s/SdSzaLrdJjS6eRf" TargetMode="External"/><Relationship Id="rId764" Type="http://schemas.openxmlformats.org/officeDocument/2006/relationships/hyperlink" Target="https://doccloud.goinfra.go.gov.br/s/CycFXZFq3P7ELSp" TargetMode="External"/><Relationship Id="rId971" Type="http://schemas.openxmlformats.org/officeDocument/2006/relationships/hyperlink" Target="https://doccloud.goinfra.go.gov.br/s/AF2benAPrpqtBxC" TargetMode="External"/><Relationship Id="rId1394" Type="http://schemas.openxmlformats.org/officeDocument/2006/relationships/hyperlink" Target="https://doccloud.goinfra.go.gov.br/s/TXzkiL2onqyKcKn" TargetMode="External"/><Relationship Id="rId2238" Type="http://schemas.openxmlformats.org/officeDocument/2006/relationships/hyperlink" Target="https://doccloud.goinfra.go.gov.br/s/qqAr67nnaWB2Tyx" TargetMode="External"/><Relationship Id="rId2445" Type="http://schemas.openxmlformats.org/officeDocument/2006/relationships/hyperlink" Target="https://doccloud.goinfra.go.gov.br/s/BpTzcraZA4gMNG4" TargetMode="External"/><Relationship Id="rId2652" Type="http://schemas.openxmlformats.org/officeDocument/2006/relationships/hyperlink" Target="https://doccloud.goinfra.go.gov.br/s/JXibgiHZNE4FMdB" TargetMode="External"/><Relationship Id="rId417" Type="http://schemas.openxmlformats.org/officeDocument/2006/relationships/hyperlink" Target="https://doccloud.goinfra.go.gov.br/s/EgG3f4ScHpMkfrs" TargetMode="External"/><Relationship Id="rId624" Type="http://schemas.openxmlformats.org/officeDocument/2006/relationships/hyperlink" Target="https://doccloud.goinfra.go.gov.br/s/kQ7ezGDm2GRE6JY" TargetMode="External"/><Relationship Id="rId831" Type="http://schemas.openxmlformats.org/officeDocument/2006/relationships/hyperlink" Target="https://doccloud.goinfra.go.gov.br/s/QXRdwHgA3EK32mS" TargetMode="External"/><Relationship Id="rId1047" Type="http://schemas.openxmlformats.org/officeDocument/2006/relationships/hyperlink" Target="https://doccloud.goinfra.go.gov.br/s/xGR5N8xiyrL5EjQ" TargetMode="External"/><Relationship Id="rId1254" Type="http://schemas.openxmlformats.org/officeDocument/2006/relationships/hyperlink" Target="https://doccloud.goinfra.go.gov.br/s/Kx3MWbaqp883GZX" TargetMode="External"/><Relationship Id="rId1461" Type="http://schemas.openxmlformats.org/officeDocument/2006/relationships/hyperlink" Target="https://doccloud.goinfra.go.gov.br/s/wZ2crHxoMP8B5J2" TargetMode="External"/><Relationship Id="rId2305" Type="http://schemas.openxmlformats.org/officeDocument/2006/relationships/hyperlink" Target="https://doccloud.goinfra.go.gov.br/s/NDmQPaP5kLYMdFy" TargetMode="External"/><Relationship Id="rId2512" Type="http://schemas.openxmlformats.org/officeDocument/2006/relationships/hyperlink" Target="https://doccloud.goinfra.go.gov.br/s/JF799FjxSR78WQ3" TargetMode="External"/><Relationship Id="rId1114" Type="http://schemas.openxmlformats.org/officeDocument/2006/relationships/hyperlink" Target="https://doccloud.goinfra.go.gov.br/s/em4GEBbQmKiJBaf" TargetMode="External"/><Relationship Id="rId1321" Type="http://schemas.openxmlformats.org/officeDocument/2006/relationships/hyperlink" Target="https://doccloud.goinfra.go.gov.br/s/jbRtP7x9HXADnaK" TargetMode="External"/><Relationship Id="rId3079" Type="http://schemas.openxmlformats.org/officeDocument/2006/relationships/hyperlink" Target="https://doccloud.goinfra.go.gov.br/s/5T8MLx7TPnb8Ymp" TargetMode="External"/><Relationship Id="rId3286" Type="http://schemas.openxmlformats.org/officeDocument/2006/relationships/hyperlink" Target="https://doccloud.goinfra.go.gov.br/f/175380" TargetMode="External"/><Relationship Id="rId3493" Type="http://schemas.openxmlformats.org/officeDocument/2006/relationships/hyperlink" Target="https://doccloud.goinfra.go.gov.br/s/HfYAaWybPs62NWx" TargetMode="External"/><Relationship Id="rId2095" Type="http://schemas.openxmlformats.org/officeDocument/2006/relationships/hyperlink" Target="https://doccloud.goinfra.go.gov.br/s/zMG66PB5nZ7Wt4N" TargetMode="External"/><Relationship Id="rId3146" Type="http://schemas.openxmlformats.org/officeDocument/2006/relationships/hyperlink" Target="https://doccloud.goinfra.go.gov.br/s/DKCRfQiaKFM6HfJ" TargetMode="External"/><Relationship Id="rId3353" Type="http://schemas.openxmlformats.org/officeDocument/2006/relationships/hyperlink" Target="https://doccloud.goinfra.go.gov.br/f/176330" TargetMode="External"/><Relationship Id="rId274" Type="http://schemas.openxmlformats.org/officeDocument/2006/relationships/hyperlink" Target="https://doccloud.goinfra.go.gov.br/s/nArRCD9cyxBDktA" TargetMode="External"/><Relationship Id="rId481" Type="http://schemas.openxmlformats.org/officeDocument/2006/relationships/hyperlink" Target="https://doccloud.goinfra.go.gov.br/s/jM3cYMsSAiAYmq5" TargetMode="External"/><Relationship Id="rId2162" Type="http://schemas.openxmlformats.org/officeDocument/2006/relationships/hyperlink" Target="https://doccloud.goinfra.go.gov.br/s/Jy4rw6Sxsf4ApjB" TargetMode="External"/><Relationship Id="rId3006" Type="http://schemas.openxmlformats.org/officeDocument/2006/relationships/hyperlink" Target="https://doccloud.goinfra.go.gov.br/s/wGfLp2cfN33yHjb" TargetMode="External"/><Relationship Id="rId3560" Type="http://schemas.openxmlformats.org/officeDocument/2006/relationships/hyperlink" Target="https://doccloud.goinfra.go.gov.br/s/zLjzjRRbt4mdK3m" TargetMode="External"/><Relationship Id="rId134" Type="http://schemas.openxmlformats.org/officeDocument/2006/relationships/hyperlink" Target="https://doccloud.goinfra.go.gov.br/s/GBcd9CGR3faQF8A" TargetMode="External"/><Relationship Id="rId3213" Type="http://schemas.openxmlformats.org/officeDocument/2006/relationships/hyperlink" Target="https://doccloud.goinfra.go.gov.br/s/wxeY7fEockSN26r" TargetMode="External"/><Relationship Id="rId3420" Type="http://schemas.openxmlformats.org/officeDocument/2006/relationships/hyperlink" Target="https://doccloud.goinfra.go.gov.br/s/Jor8DsLBk5o5tZ2" TargetMode="External"/><Relationship Id="rId341" Type="http://schemas.openxmlformats.org/officeDocument/2006/relationships/hyperlink" Target="https://doccloud.goinfra.go.gov.br/s/ZgbRjJiqWf3987G" TargetMode="External"/><Relationship Id="rId2022" Type="http://schemas.openxmlformats.org/officeDocument/2006/relationships/hyperlink" Target="https://doccloud.goinfra.go.gov.br/s/oSY3XRrZz58qp7P" TargetMode="External"/><Relationship Id="rId2979" Type="http://schemas.openxmlformats.org/officeDocument/2006/relationships/hyperlink" Target="https://doccloud.goinfra.go.gov.br/s/rkRzozCNeqQriLq" TargetMode="External"/><Relationship Id="rId201" Type="http://schemas.openxmlformats.org/officeDocument/2006/relationships/hyperlink" Target="https://doccloud.goinfra.go.gov.br/s/tDtN4RAijDKegEr" TargetMode="External"/><Relationship Id="rId1788" Type="http://schemas.openxmlformats.org/officeDocument/2006/relationships/hyperlink" Target="https://doccloud.goinfra.go.gov.br/s/FfeQXGdRqNnYsge" TargetMode="External"/><Relationship Id="rId1995" Type="http://schemas.openxmlformats.org/officeDocument/2006/relationships/hyperlink" Target="https://doccloud.goinfra.go.gov.br/s/Q9NCwCS4reNMKYd" TargetMode="External"/><Relationship Id="rId2839" Type="http://schemas.openxmlformats.org/officeDocument/2006/relationships/hyperlink" Target="https://doccloud.goinfra.go.gov.br/s/QEJmnYE3cKM5e7i" TargetMode="External"/><Relationship Id="rId1648" Type="http://schemas.openxmlformats.org/officeDocument/2006/relationships/hyperlink" Target="https://doccloud.goinfra.go.gov.br/s/sxNxPQLoGqRG7bX" TargetMode="External"/><Relationship Id="rId1508" Type="http://schemas.openxmlformats.org/officeDocument/2006/relationships/hyperlink" Target="https://doccloud.goinfra.go.gov.br/s/zGXpMeyjn5XFK8L" TargetMode="External"/><Relationship Id="rId1855" Type="http://schemas.openxmlformats.org/officeDocument/2006/relationships/hyperlink" Target="https://doccloud.goinfra.go.gov.br/s/QzswfRRamwAMWkj" TargetMode="External"/><Relationship Id="rId2906" Type="http://schemas.openxmlformats.org/officeDocument/2006/relationships/hyperlink" Target="https://doccloud.goinfra.go.gov.br/s/caktppncEWJ3pcQ" TargetMode="External"/><Relationship Id="rId3070" Type="http://schemas.openxmlformats.org/officeDocument/2006/relationships/hyperlink" Target="https://doccloud.goinfra.go.gov.br/s/4AbREc9AoYM8iS3" TargetMode="External"/><Relationship Id="rId1715" Type="http://schemas.openxmlformats.org/officeDocument/2006/relationships/hyperlink" Target="https://doccloud.goinfra.go.gov.br/s/g2c5m2xDSTaHSqr" TargetMode="External"/><Relationship Id="rId1922" Type="http://schemas.openxmlformats.org/officeDocument/2006/relationships/hyperlink" Target="https://doccloud.goinfra.go.gov.br/s/HkZoQmpiX6nR3mW" TargetMode="External"/><Relationship Id="rId2489" Type="http://schemas.openxmlformats.org/officeDocument/2006/relationships/hyperlink" Target="https://doccloud.goinfra.go.gov.br/s/Ta8Dpf6929WLf66" TargetMode="External"/><Relationship Id="rId2696" Type="http://schemas.openxmlformats.org/officeDocument/2006/relationships/hyperlink" Target="https://doccloud.goinfra.go.gov.br/s/etWCwoykf9qBPGf" TargetMode="External"/><Relationship Id="rId668" Type="http://schemas.openxmlformats.org/officeDocument/2006/relationships/hyperlink" Target="https://doccloud.goinfra.go.gov.br/s/JpQEsAAnrkxpGxi" TargetMode="External"/><Relationship Id="rId875" Type="http://schemas.openxmlformats.org/officeDocument/2006/relationships/hyperlink" Target="https://doccloud.goinfra.go.gov.br/s/QSBw8GM6bBFkazY" TargetMode="External"/><Relationship Id="rId1298" Type="http://schemas.openxmlformats.org/officeDocument/2006/relationships/hyperlink" Target="https://doccloud.goinfra.go.gov.br/s/RYCgfqxf4YXg9Dg" TargetMode="External"/><Relationship Id="rId2349" Type="http://schemas.openxmlformats.org/officeDocument/2006/relationships/hyperlink" Target="https://doccloud.goinfra.go.gov.br/s/D9zCniKK5BZReGX" TargetMode="External"/><Relationship Id="rId2556" Type="http://schemas.openxmlformats.org/officeDocument/2006/relationships/hyperlink" Target="https://doccloud.goinfra.go.gov.br/s/a4gx8KK796pY6Fb" TargetMode="External"/><Relationship Id="rId2763" Type="http://schemas.openxmlformats.org/officeDocument/2006/relationships/hyperlink" Target="https://doccloud.goinfra.go.gov.br/s/JDbco8dG26M5YPw" TargetMode="External"/><Relationship Id="rId2970" Type="http://schemas.openxmlformats.org/officeDocument/2006/relationships/hyperlink" Target="https://doccloud.goinfra.go.gov.br/s/rZxK9YCT6o5pL3b" TargetMode="External"/><Relationship Id="rId3607" Type="http://schemas.openxmlformats.org/officeDocument/2006/relationships/hyperlink" Target="https://doccloud.goinfra.go.gov.br/s/PEfDKL7N2pjC2DK" TargetMode="External"/><Relationship Id="rId528" Type="http://schemas.openxmlformats.org/officeDocument/2006/relationships/hyperlink" Target="https://doccloud.goinfra.go.gov.br/s/J92wEpQESkbtffE" TargetMode="External"/><Relationship Id="rId735" Type="http://schemas.openxmlformats.org/officeDocument/2006/relationships/hyperlink" Target="https://doccloud.goinfra.go.gov.br/s/dRM45E5MEzgF9t4" TargetMode="External"/><Relationship Id="rId942" Type="http://schemas.openxmlformats.org/officeDocument/2006/relationships/hyperlink" Target="https://doccloud.goinfra.go.gov.br/s/4dQAGDa9Wgk5ssd" TargetMode="External"/><Relationship Id="rId1158" Type="http://schemas.openxmlformats.org/officeDocument/2006/relationships/hyperlink" Target="https://doccloud.goinfra.go.gov.br/s/T8AW5dteWATg2ST" TargetMode="External"/><Relationship Id="rId1365" Type="http://schemas.openxmlformats.org/officeDocument/2006/relationships/hyperlink" Target="https://doccloud.goinfra.go.gov.br/s/XzWaQNcgTowXRWF" TargetMode="External"/><Relationship Id="rId1572" Type="http://schemas.openxmlformats.org/officeDocument/2006/relationships/hyperlink" Target="https://doccloud.goinfra.go.gov.br/s/ZBfff2HYxAt6Nse" TargetMode="External"/><Relationship Id="rId2209" Type="http://schemas.openxmlformats.org/officeDocument/2006/relationships/hyperlink" Target="https://doccloud.goinfra.go.gov.br/s/RWDCEL4LS5k8Ppe" TargetMode="External"/><Relationship Id="rId2416" Type="http://schemas.openxmlformats.org/officeDocument/2006/relationships/hyperlink" Target="https://doccloud.goinfra.go.gov.br/s/aSoFba2tHxJPkHc" TargetMode="External"/><Relationship Id="rId2623" Type="http://schemas.openxmlformats.org/officeDocument/2006/relationships/hyperlink" Target="https://doccloud.goinfra.go.gov.br/s/FTqKgyCqRJLkfYH" TargetMode="External"/><Relationship Id="rId1018" Type="http://schemas.openxmlformats.org/officeDocument/2006/relationships/hyperlink" Target="https://doccloud.goinfra.go.gov.br/s/tD9D4Pmjfo32qMg" TargetMode="External"/><Relationship Id="rId1225" Type="http://schemas.openxmlformats.org/officeDocument/2006/relationships/hyperlink" Target="https://doccloud.goinfra.go.gov.br/s/YqmRQcnzHQc5Bci" TargetMode="External"/><Relationship Id="rId1432" Type="http://schemas.openxmlformats.org/officeDocument/2006/relationships/hyperlink" Target="https://doccloud.goinfra.go.gov.br/s/tJWEeWDRt94yCFx" TargetMode="External"/><Relationship Id="rId2830" Type="http://schemas.openxmlformats.org/officeDocument/2006/relationships/hyperlink" Target="https://doccloud.goinfra.go.gov.br/s/nQBwtonnks9ejyo" TargetMode="External"/><Relationship Id="rId71" Type="http://schemas.openxmlformats.org/officeDocument/2006/relationships/hyperlink" Target="https://doccloud.goinfra.go.gov.br/s/JxwT9rzTYkM53ir" TargetMode="External"/><Relationship Id="rId802" Type="http://schemas.openxmlformats.org/officeDocument/2006/relationships/hyperlink" Target="https://doccloud.goinfra.go.gov.br/s/jsd9EE3MXibrddK" TargetMode="External"/><Relationship Id="rId3397" Type="http://schemas.openxmlformats.org/officeDocument/2006/relationships/hyperlink" Target="https://doccloud.goinfra.go.gov.br/f/176738" TargetMode="External"/><Relationship Id="rId178" Type="http://schemas.openxmlformats.org/officeDocument/2006/relationships/hyperlink" Target="https://doccloud.goinfra.go.gov.br/s/A2d8GTYfx93o3oS" TargetMode="External"/><Relationship Id="rId3257" Type="http://schemas.openxmlformats.org/officeDocument/2006/relationships/hyperlink" Target="https://doccloud.goinfra.go.gov.br/s/dXnwrtBEGrm9F4i" TargetMode="External"/><Relationship Id="rId3464" Type="http://schemas.openxmlformats.org/officeDocument/2006/relationships/hyperlink" Target="https://doccloud.goinfra.go.gov.br/f/176934" TargetMode="External"/><Relationship Id="rId385" Type="http://schemas.openxmlformats.org/officeDocument/2006/relationships/hyperlink" Target="https://doccloud.goinfra.go.gov.br/s/YCTTyN8m6sgSNdz" TargetMode="External"/><Relationship Id="rId592" Type="http://schemas.openxmlformats.org/officeDocument/2006/relationships/hyperlink" Target="https://doccloud.goinfra.go.gov.br/s/Zejt5WMsnoY3eKK" TargetMode="External"/><Relationship Id="rId2066" Type="http://schemas.openxmlformats.org/officeDocument/2006/relationships/hyperlink" Target="https://doccloud.goinfra.go.gov.br/s/xsrQAoTScEYXTDQ" TargetMode="External"/><Relationship Id="rId2273" Type="http://schemas.openxmlformats.org/officeDocument/2006/relationships/hyperlink" Target="https://doccloud.goinfra.go.gov.br/s/N9Fo2cdymywBwFS" TargetMode="External"/><Relationship Id="rId2480" Type="http://schemas.openxmlformats.org/officeDocument/2006/relationships/hyperlink" Target="https://doccloud.goinfra.go.gov.br/s/tGWdcGTfRWxe6ZF" TargetMode="External"/><Relationship Id="rId3117" Type="http://schemas.openxmlformats.org/officeDocument/2006/relationships/hyperlink" Target="https://doccloud.goinfra.go.gov.br/s/TNY45szZPwq8NDH" TargetMode="External"/><Relationship Id="rId3324" Type="http://schemas.openxmlformats.org/officeDocument/2006/relationships/hyperlink" Target="https://doccloud.goinfra.go.gov.br/f/175411" TargetMode="External"/><Relationship Id="rId3531" Type="http://schemas.openxmlformats.org/officeDocument/2006/relationships/hyperlink" Target="https://doccloud.goinfra.go.gov.br/s/Zq2wqmmDTz2fqeB" TargetMode="External"/><Relationship Id="rId245" Type="http://schemas.openxmlformats.org/officeDocument/2006/relationships/hyperlink" Target="https://doccloud.goinfra.go.gov.br/s/cAYy9nrGkCnneFG" TargetMode="External"/><Relationship Id="rId452" Type="http://schemas.openxmlformats.org/officeDocument/2006/relationships/hyperlink" Target="https://doccloud.goinfra.go.gov.br/s/caN7ijswcnkM8Y9" TargetMode="External"/><Relationship Id="rId1082" Type="http://schemas.openxmlformats.org/officeDocument/2006/relationships/hyperlink" Target="https://doccloud.goinfra.go.gov.br/s/zHsQzKsyx3zibww" TargetMode="External"/><Relationship Id="rId2133" Type="http://schemas.openxmlformats.org/officeDocument/2006/relationships/hyperlink" Target="https://doccloud.goinfra.go.gov.br/s/KL3p9arm4jn2sYQ" TargetMode="External"/><Relationship Id="rId2340" Type="http://schemas.openxmlformats.org/officeDocument/2006/relationships/hyperlink" Target="https://doccloud.goinfra.go.gov.br/s/BWN2pZcHA9dd3pk" TargetMode="External"/><Relationship Id="rId105" Type="http://schemas.openxmlformats.org/officeDocument/2006/relationships/hyperlink" Target="https://doccloud.goinfra.go.gov.br/s/wrjs3t2JHmqKZQ8" TargetMode="External"/><Relationship Id="rId312" Type="http://schemas.openxmlformats.org/officeDocument/2006/relationships/hyperlink" Target="https://doccloud.goinfra.go.gov.br/s/xnXBciNacgLtPzA" TargetMode="External"/><Relationship Id="rId2200" Type="http://schemas.openxmlformats.org/officeDocument/2006/relationships/hyperlink" Target="https://doccloud.goinfra.go.gov.br/s/MYcE6NWbRA532z9" TargetMode="External"/><Relationship Id="rId1899" Type="http://schemas.openxmlformats.org/officeDocument/2006/relationships/hyperlink" Target="https://doccloud.goinfra.go.gov.br/s/SCo7ALT9NaY8gwW" TargetMode="External"/><Relationship Id="rId1759" Type="http://schemas.openxmlformats.org/officeDocument/2006/relationships/hyperlink" Target="https://doccloud.goinfra.go.gov.br/s/QFakCkqo864Ac9R" TargetMode="External"/><Relationship Id="rId1966" Type="http://schemas.openxmlformats.org/officeDocument/2006/relationships/hyperlink" Target="https://doccloud.goinfra.go.gov.br/s/bKSWZpAgEJ4YqcY" TargetMode="External"/><Relationship Id="rId3181" Type="http://schemas.openxmlformats.org/officeDocument/2006/relationships/hyperlink" Target="https://doccloud.goinfra.go.gov.br/s/WNrto3sBTyYDA73" TargetMode="External"/><Relationship Id="rId1619" Type="http://schemas.openxmlformats.org/officeDocument/2006/relationships/hyperlink" Target="https://doccloud.goinfra.go.gov.br/s/FJ2END4K9Aepxz9" TargetMode="External"/><Relationship Id="rId1826" Type="http://schemas.openxmlformats.org/officeDocument/2006/relationships/hyperlink" Target="https://doccloud.goinfra.go.gov.br/s/kwKzPJP5zBsjP54" TargetMode="External"/><Relationship Id="rId3041" Type="http://schemas.openxmlformats.org/officeDocument/2006/relationships/hyperlink" Target="https://doccloud.goinfra.go.gov.br/s/A88aX47G9fJMsy6" TargetMode="External"/><Relationship Id="rId779" Type="http://schemas.openxmlformats.org/officeDocument/2006/relationships/hyperlink" Target="https://doccloud.goinfra.go.gov.br/s/ePbjFf87WRGim7s" TargetMode="External"/><Relationship Id="rId986" Type="http://schemas.openxmlformats.org/officeDocument/2006/relationships/hyperlink" Target="https://doccloud.goinfra.go.gov.br/s/LA4JnpnGatHDxT3" TargetMode="External"/><Relationship Id="rId2667" Type="http://schemas.openxmlformats.org/officeDocument/2006/relationships/hyperlink" Target="https://doccloud.goinfra.go.gov.br/s/gxzaQN2p2jFqaKk" TargetMode="External"/><Relationship Id="rId639" Type="http://schemas.openxmlformats.org/officeDocument/2006/relationships/hyperlink" Target="https://doccloud.goinfra.go.gov.br/s/KzFNbNttmeNjJeT" TargetMode="External"/><Relationship Id="rId1269" Type="http://schemas.openxmlformats.org/officeDocument/2006/relationships/hyperlink" Target="https://doccloud.goinfra.go.gov.br/s/b42zBZi38RZEs4f" TargetMode="External"/><Relationship Id="rId1476" Type="http://schemas.openxmlformats.org/officeDocument/2006/relationships/hyperlink" Target="https://doccloud.goinfra.go.gov.br/s/G3k9HZ72pSsaxFW" TargetMode="External"/><Relationship Id="rId2874" Type="http://schemas.openxmlformats.org/officeDocument/2006/relationships/hyperlink" Target="https://doccloud.goinfra.go.gov.br/s/ENSLE8AyjQCkfDf" TargetMode="External"/><Relationship Id="rId846" Type="http://schemas.openxmlformats.org/officeDocument/2006/relationships/hyperlink" Target="https://doccloud.goinfra.go.gov.br/s/Kmy2PmwncXFkf5S" TargetMode="External"/><Relationship Id="rId1129" Type="http://schemas.openxmlformats.org/officeDocument/2006/relationships/hyperlink" Target="https://doccloud.goinfra.go.gov.br/s/kd2oMKkJy6AF6x6" TargetMode="External"/><Relationship Id="rId1683" Type="http://schemas.openxmlformats.org/officeDocument/2006/relationships/hyperlink" Target="https://doccloud.goinfra.go.gov.br/s/SPRy89gJ3jmcbmq" TargetMode="External"/><Relationship Id="rId1890" Type="http://schemas.openxmlformats.org/officeDocument/2006/relationships/hyperlink" Target="https://doccloud.goinfra.go.gov.br/s/br3DsiZJLRbf8nz" TargetMode="External"/><Relationship Id="rId2527" Type="http://schemas.openxmlformats.org/officeDocument/2006/relationships/hyperlink" Target="https://doccloud.goinfra.go.gov.br/s/6H2B7ke7fb5oXjs" TargetMode="External"/><Relationship Id="rId2734" Type="http://schemas.openxmlformats.org/officeDocument/2006/relationships/hyperlink" Target="https://doccloud.goinfra.go.gov.br/s/oW3RGEmdC9Ft88b" TargetMode="External"/><Relationship Id="rId2941" Type="http://schemas.openxmlformats.org/officeDocument/2006/relationships/hyperlink" Target="https://doccloud.goinfra.go.gov.br/s/oFNJwG5zyaPnBjZ" TargetMode="External"/><Relationship Id="rId706" Type="http://schemas.openxmlformats.org/officeDocument/2006/relationships/hyperlink" Target="https://doccloud.goinfra.go.gov.br/s/LH4fEpK6mzEBrX5" TargetMode="External"/><Relationship Id="rId913" Type="http://schemas.openxmlformats.org/officeDocument/2006/relationships/hyperlink" Target="https://doccloud.goinfra.go.gov.br/s/fzJxHZndMEmzoF5" TargetMode="External"/><Relationship Id="rId1336" Type="http://schemas.openxmlformats.org/officeDocument/2006/relationships/hyperlink" Target="https://doccloud.goinfra.go.gov.br/s/LCJSCpFdHPjqf4Y" TargetMode="External"/><Relationship Id="rId1543" Type="http://schemas.openxmlformats.org/officeDocument/2006/relationships/hyperlink" Target="https://doccloud.goinfra.go.gov.br/s/p7spc2pkZmggsjz" TargetMode="External"/><Relationship Id="rId1750" Type="http://schemas.openxmlformats.org/officeDocument/2006/relationships/hyperlink" Target="https://doccloud.goinfra.go.gov.br/s/pappsm8S3KJEiC7" TargetMode="External"/><Relationship Id="rId2801" Type="http://schemas.openxmlformats.org/officeDocument/2006/relationships/hyperlink" Target="https://doccloud.goinfra.go.gov.br/s/zbkxBjPxseGjHPp" TargetMode="External"/><Relationship Id="rId42" Type="http://schemas.openxmlformats.org/officeDocument/2006/relationships/hyperlink" Target="https://doccloud.goinfra.go.gov.br/s/Qkkmmqr4pBJ4xy2" TargetMode="External"/><Relationship Id="rId1403" Type="http://schemas.openxmlformats.org/officeDocument/2006/relationships/hyperlink" Target="https://doccloud.goinfra.go.gov.br/s/3RH9KJqHap3R5Xx" TargetMode="External"/><Relationship Id="rId1610" Type="http://schemas.openxmlformats.org/officeDocument/2006/relationships/hyperlink" Target="https://doccloud.goinfra.go.gov.br/s/728FnJEzReHk27A" TargetMode="External"/><Relationship Id="rId3368" Type="http://schemas.openxmlformats.org/officeDocument/2006/relationships/hyperlink" Target="https://doccloud.goinfra.go.gov.br/f/176351" TargetMode="External"/><Relationship Id="rId3575" Type="http://schemas.openxmlformats.org/officeDocument/2006/relationships/hyperlink" Target="https://doccloud.goinfra.go.gov.br/f/241908" TargetMode="External"/><Relationship Id="rId289" Type="http://schemas.openxmlformats.org/officeDocument/2006/relationships/hyperlink" Target="https://doccloud.goinfra.go.gov.br/s/6zySQwqDaW5dKre" TargetMode="External"/><Relationship Id="rId496" Type="http://schemas.openxmlformats.org/officeDocument/2006/relationships/hyperlink" Target="https://doccloud.goinfra.go.gov.br/s/gnRFKxHYyT97DTF" TargetMode="External"/><Relationship Id="rId2177" Type="http://schemas.openxmlformats.org/officeDocument/2006/relationships/hyperlink" Target="https://doccloud.goinfra.go.gov.br/s/inXayWbmFgy4c5A" TargetMode="External"/><Relationship Id="rId2384" Type="http://schemas.openxmlformats.org/officeDocument/2006/relationships/hyperlink" Target="https://doccloud.goinfra.go.gov.br/s/eDNAf9KPkwZ29DA" TargetMode="External"/><Relationship Id="rId2591" Type="http://schemas.openxmlformats.org/officeDocument/2006/relationships/hyperlink" Target="https://doccloud.goinfra.go.gov.br/s/t7ZS47azpYWjrzy" TargetMode="External"/><Relationship Id="rId3228" Type="http://schemas.openxmlformats.org/officeDocument/2006/relationships/hyperlink" Target="https://doccloud.goinfra.go.gov.br/s/JzWxmFHPE2pTBtF" TargetMode="External"/><Relationship Id="rId3435" Type="http://schemas.openxmlformats.org/officeDocument/2006/relationships/hyperlink" Target="https://doccloud.goinfra.go.gov.br/s/kQHeoMaS6xapsNk" TargetMode="External"/><Relationship Id="rId149" Type="http://schemas.openxmlformats.org/officeDocument/2006/relationships/hyperlink" Target="https://doccloud.goinfra.go.gov.br/s/MFTWBDEEWNewdWY" TargetMode="External"/><Relationship Id="rId356" Type="http://schemas.openxmlformats.org/officeDocument/2006/relationships/hyperlink" Target="https://doccloud.goinfra.go.gov.br/s/iajwTez9J6pW9ZA" TargetMode="External"/><Relationship Id="rId563" Type="http://schemas.openxmlformats.org/officeDocument/2006/relationships/hyperlink" Target="https://doccloud.goinfra.go.gov.br/s/LxyZZaBZyasRGGF" TargetMode="External"/><Relationship Id="rId770" Type="http://schemas.openxmlformats.org/officeDocument/2006/relationships/hyperlink" Target="https://doccloud.goinfra.go.gov.br/s/kD6azm5o343wZ43" TargetMode="External"/><Relationship Id="rId1193" Type="http://schemas.openxmlformats.org/officeDocument/2006/relationships/hyperlink" Target="https://doccloud.goinfra.go.gov.br/s/s4JXgNAQEQ37pXR" TargetMode="External"/><Relationship Id="rId2037" Type="http://schemas.openxmlformats.org/officeDocument/2006/relationships/hyperlink" Target="https://doccloud.goinfra.go.gov.br/s/DxoLtQRA7neGRnb" TargetMode="External"/><Relationship Id="rId2244" Type="http://schemas.openxmlformats.org/officeDocument/2006/relationships/hyperlink" Target="https://doccloud.goinfra.go.gov.br/s/tWTBbRtagGfr46W" TargetMode="External"/><Relationship Id="rId2451" Type="http://schemas.openxmlformats.org/officeDocument/2006/relationships/hyperlink" Target="https://doccloud.goinfra.go.gov.br/s/NT4jcXNyiPygbBJ" TargetMode="External"/><Relationship Id="rId216" Type="http://schemas.openxmlformats.org/officeDocument/2006/relationships/hyperlink" Target="https://doccloud.goinfra.go.gov.br/s/xBFQBQd44GysC8X" TargetMode="External"/><Relationship Id="rId423" Type="http://schemas.openxmlformats.org/officeDocument/2006/relationships/hyperlink" Target="https://doccloud.goinfra.go.gov.br/s/JbttwBx4bDCKYLL" TargetMode="External"/><Relationship Id="rId1053" Type="http://schemas.openxmlformats.org/officeDocument/2006/relationships/hyperlink" Target="https://doccloud.goinfra.go.gov.br/s/meZsHYMiY6L9Bpe" TargetMode="External"/><Relationship Id="rId1260" Type="http://schemas.openxmlformats.org/officeDocument/2006/relationships/hyperlink" Target="https://doccloud.goinfra.go.gov.br/s/53Ccw5i5xnm8feY" TargetMode="External"/><Relationship Id="rId2104" Type="http://schemas.openxmlformats.org/officeDocument/2006/relationships/hyperlink" Target="https://doccloud.goinfra.go.gov.br/s/ESbkmaSdEeQ64BL" TargetMode="External"/><Relationship Id="rId3502" Type="http://schemas.openxmlformats.org/officeDocument/2006/relationships/hyperlink" Target="https://doccloud.goinfra.go.gov.br/s/2sMc9TxSASaELr5" TargetMode="External"/><Relationship Id="rId630" Type="http://schemas.openxmlformats.org/officeDocument/2006/relationships/hyperlink" Target="https://doccloud.goinfra.go.gov.br/s/qWNoFjQET5zfgWE" TargetMode="External"/><Relationship Id="rId2311" Type="http://schemas.openxmlformats.org/officeDocument/2006/relationships/hyperlink" Target="https://doccloud.goinfra.go.gov.br/s/oWTwyWKWZnYkdWJ" TargetMode="External"/><Relationship Id="rId1120" Type="http://schemas.openxmlformats.org/officeDocument/2006/relationships/hyperlink" Target="https://doccloud.goinfra.go.gov.br/s/YAtkFiEzzt65cXe" TargetMode="External"/><Relationship Id="rId1937" Type="http://schemas.openxmlformats.org/officeDocument/2006/relationships/hyperlink" Target="https://doccloud.goinfra.go.gov.br/s/bFZ52oncL9diBsk" TargetMode="External"/><Relationship Id="rId3085" Type="http://schemas.openxmlformats.org/officeDocument/2006/relationships/hyperlink" Target="https://doccloud.goinfra.go.gov.br/s/SYMcEdPEEYs7nDL" TargetMode="External"/><Relationship Id="rId3292" Type="http://schemas.openxmlformats.org/officeDocument/2006/relationships/hyperlink" Target="https://doccloud.goinfra.go.gov.br/f/175399" TargetMode="External"/><Relationship Id="rId3152" Type="http://schemas.openxmlformats.org/officeDocument/2006/relationships/hyperlink" Target="https://doccloud.goinfra.go.gov.br/s/A9jxRgo8GWCXSBL" TargetMode="External"/><Relationship Id="rId280" Type="http://schemas.openxmlformats.org/officeDocument/2006/relationships/hyperlink" Target="https://doccloud.goinfra.go.gov.br/s/pQTLfiNwGS3Xs8j" TargetMode="External"/><Relationship Id="rId3012" Type="http://schemas.openxmlformats.org/officeDocument/2006/relationships/hyperlink" Target="https://doccloud.goinfra.go.gov.br/s/GqXNACpNG6Fa78s" TargetMode="External"/><Relationship Id="rId140" Type="http://schemas.openxmlformats.org/officeDocument/2006/relationships/hyperlink" Target="https://doccloud.goinfra.go.gov.br/s/RcRo3SrwRx9288f" TargetMode="External"/><Relationship Id="rId6" Type="http://schemas.openxmlformats.org/officeDocument/2006/relationships/hyperlink" Target="https://doccloud.goinfra.go.gov.br/s/GGCSP5ajWwPFByM" TargetMode="External"/><Relationship Id="rId2778" Type="http://schemas.openxmlformats.org/officeDocument/2006/relationships/hyperlink" Target="https://doccloud.goinfra.go.gov.br/s/tkixppM9PPMLzWP" TargetMode="External"/><Relationship Id="rId2985" Type="http://schemas.openxmlformats.org/officeDocument/2006/relationships/hyperlink" Target="https://doccloud.goinfra.go.gov.br/s/qn4Coz8opTbdgjp" TargetMode="External"/><Relationship Id="rId957" Type="http://schemas.openxmlformats.org/officeDocument/2006/relationships/hyperlink" Target="https://doccloud.goinfra.go.gov.br/s/iGRDQWZ8BsEo2yg" TargetMode="External"/><Relationship Id="rId1587" Type="http://schemas.openxmlformats.org/officeDocument/2006/relationships/hyperlink" Target="https://doccloud.goinfra.go.gov.br/s/Wg9dodNWrYCqAp2" TargetMode="External"/><Relationship Id="rId1794" Type="http://schemas.openxmlformats.org/officeDocument/2006/relationships/hyperlink" Target="https://doccloud.goinfra.go.gov.br/s/d4YXAWEgxSJTnFt" TargetMode="External"/><Relationship Id="rId2638" Type="http://schemas.openxmlformats.org/officeDocument/2006/relationships/hyperlink" Target="https://doccloud.goinfra.go.gov.br/s/o38FcLbtqxntfXz" TargetMode="External"/><Relationship Id="rId2845" Type="http://schemas.openxmlformats.org/officeDocument/2006/relationships/hyperlink" Target="https://doccloud.goinfra.go.gov.br/s/RYmWsr8wnmyKgpX" TargetMode="External"/><Relationship Id="rId86" Type="http://schemas.openxmlformats.org/officeDocument/2006/relationships/hyperlink" Target="https://doccloud.goinfra.go.gov.br/s/ZW6yq5WCZEFp9bY" TargetMode="External"/><Relationship Id="rId817" Type="http://schemas.openxmlformats.org/officeDocument/2006/relationships/hyperlink" Target="https://doccloud.goinfra.go.gov.br/s/awnXrSPwCiWjx4b" TargetMode="External"/><Relationship Id="rId1447" Type="http://schemas.openxmlformats.org/officeDocument/2006/relationships/hyperlink" Target="https://doccloud.goinfra.go.gov.br/s/B6Sb3mS5kwotfxT" TargetMode="External"/><Relationship Id="rId1654" Type="http://schemas.openxmlformats.org/officeDocument/2006/relationships/hyperlink" Target="https://doccloud.goinfra.go.gov.br/s/ZzdM5kddcEtarzw" TargetMode="External"/><Relationship Id="rId1861" Type="http://schemas.openxmlformats.org/officeDocument/2006/relationships/hyperlink" Target="https://doccloud.goinfra.go.gov.br/s/YRCHtqmpGQFJrtb" TargetMode="External"/><Relationship Id="rId2705" Type="http://schemas.openxmlformats.org/officeDocument/2006/relationships/hyperlink" Target="https://doccloud.goinfra.go.gov.br/s/PQQWmyJGDo76wFw" TargetMode="External"/><Relationship Id="rId2912" Type="http://schemas.openxmlformats.org/officeDocument/2006/relationships/hyperlink" Target="https://doccloud.goinfra.go.gov.br/s/Zn8MW2qGRHyKgDy" TargetMode="External"/><Relationship Id="rId1307" Type="http://schemas.openxmlformats.org/officeDocument/2006/relationships/hyperlink" Target="https://doccloud.goinfra.go.gov.br/s/6LtiknDyQxYsBWX" TargetMode="External"/><Relationship Id="rId1514" Type="http://schemas.openxmlformats.org/officeDocument/2006/relationships/hyperlink" Target="https://doccloud.goinfra.go.gov.br/s/zbj6FzJPdjregKS" TargetMode="External"/><Relationship Id="rId1721" Type="http://schemas.openxmlformats.org/officeDocument/2006/relationships/hyperlink" Target="https://doccloud.goinfra.go.gov.br/s/GrtQ4TnMXHynJ6K" TargetMode="External"/><Relationship Id="rId13" Type="http://schemas.openxmlformats.org/officeDocument/2006/relationships/hyperlink" Target="https://doccloud.goinfra.go.gov.br/s/Yk9NsXpcbtnA8fp" TargetMode="External"/><Relationship Id="rId3479" Type="http://schemas.openxmlformats.org/officeDocument/2006/relationships/hyperlink" Target="https://doccloud.goinfra.go.gov.br/s/X6nbjsHgGYta9Md" TargetMode="External"/><Relationship Id="rId2288" Type="http://schemas.openxmlformats.org/officeDocument/2006/relationships/hyperlink" Target="https://doccloud.goinfra.go.gov.br/s/25rNwFworCcCyts" TargetMode="External"/><Relationship Id="rId2495" Type="http://schemas.openxmlformats.org/officeDocument/2006/relationships/hyperlink" Target="https://doccloud.goinfra.go.gov.br/s/ZWZ8e4cDfe2mcLw" TargetMode="External"/><Relationship Id="rId3339" Type="http://schemas.openxmlformats.org/officeDocument/2006/relationships/hyperlink" Target="https://doccloud.goinfra.go.gov.br/f/176340" TargetMode="External"/><Relationship Id="rId467" Type="http://schemas.openxmlformats.org/officeDocument/2006/relationships/hyperlink" Target="https://doccloud.goinfra.go.gov.br/s/3fDZgX6HTm5my7S" TargetMode="External"/><Relationship Id="rId1097" Type="http://schemas.openxmlformats.org/officeDocument/2006/relationships/hyperlink" Target="https://doccloud.goinfra.go.gov.br/s/JXAia2dNpdroZjc" TargetMode="External"/><Relationship Id="rId2148" Type="http://schemas.openxmlformats.org/officeDocument/2006/relationships/hyperlink" Target="https://doccloud.goinfra.go.gov.br/s/4QoHNBY2FHGPR3r" TargetMode="External"/><Relationship Id="rId3546" Type="http://schemas.openxmlformats.org/officeDocument/2006/relationships/hyperlink" Target="https://doccloud.goinfra.go.gov.br/s/BJW4zJ3qBEYHkzt" TargetMode="External"/><Relationship Id="rId674" Type="http://schemas.openxmlformats.org/officeDocument/2006/relationships/hyperlink" Target="https://doccloud.goinfra.go.gov.br/s/AFeL4ayXo9m7dPr" TargetMode="External"/><Relationship Id="rId881" Type="http://schemas.openxmlformats.org/officeDocument/2006/relationships/hyperlink" Target="https://doccloud.goinfra.go.gov.br/s/dpiRbas7FQtaSEt" TargetMode="External"/><Relationship Id="rId2355" Type="http://schemas.openxmlformats.org/officeDocument/2006/relationships/hyperlink" Target="https://doccloud.goinfra.go.gov.br/s/EeFcZGqJsHfD6dY" TargetMode="External"/><Relationship Id="rId2562" Type="http://schemas.openxmlformats.org/officeDocument/2006/relationships/hyperlink" Target="https://doccloud.goinfra.go.gov.br/s/tfYxAiaZn6Q38Xm" TargetMode="External"/><Relationship Id="rId3406" Type="http://schemas.openxmlformats.org/officeDocument/2006/relationships/hyperlink" Target="https://doccloud.goinfra.go.gov.br/s/P6aWzM6P6dNjHzQ" TargetMode="External"/><Relationship Id="rId327" Type="http://schemas.openxmlformats.org/officeDocument/2006/relationships/hyperlink" Target="https://doccloud.goinfra.go.gov.br/s/xkaQT4XnxxcLLi4" TargetMode="External"/><Relationship Id="rId534" Type="http://schemas.openxmlformats.org/officeDocument/2006/relationships/hyperlink" Target="https://doccloud.goinfra.go.gov.br/s/6N6E4fNofPjGP5B" TargetMode="External"/><Relationship Id="rId741" Type="http://schemas.openxmlformats.org/officeDocument/2006/relationships/hyperlink" Target="https://doccloud.goinfra.go.gov.br/s/rkgKnT282xY8Mzz" TargetMode="External"/><Relationship Id="rId1164" Type="http://schemas.openxmlformats.org/officeDocument/2006/relationships/hyperlink" Target="https://doccloud.goinfra.go.gov.br/s/6poDWy4eP8KLR2H" TargetMode="External"/><Relationship Id="rId1371" Type="http://schemas.openxmlformats.org/officeDocument/2006/relationships/hyperlink" Target="https://doccloud.goinfra.go.gov.br/s/bTS6wGSZYayBEQB" TargetMode="External"/><Relationship Id="rId2008" Type="http://schemas.openxmlformats.org/officeDocument/2006/relationships/hyperlink" Target="https://doccloud.goinfra.go.gov.br/s/Xw3wnKSf9jngbg8" TargetMode="External"/><Relationship Id="rId2215" Type="http://schemas.openxmlformats.org/officeDocument/2006/relationships/hyperlink" Target="https://doccloud.goinfra.go.gov.br/s/E38GXQN5HxrC5Nf" TargetMode="External"/><Relationship Id="rId2422" Type="http://schemas.openxmlformats.org/officeDocument/2006/relationships/hyperlink" Target="https://doccloud.goinfra.go.gov.br/s/tyXL8A33XknxdwR" TargetMode="External"/><Relationship Id="rId601" Type="http://schemas.openxmlformats.org/officeDocument/2006/relationships/hyperlink" Target="https://doccloud.goinfra.go.gov.br/s/BFPjZe43TJMjstf" TargetMode="External"/><Relationship Id="rId1024" Type="http://schemas.openxmlformats.org/officeDocument/2006/relationships/hyperlink" Target="https://doccloud.goinfra.go.gov.br/s/rq8nFoSfAcaD4aw" TargetMode="External"/><Relationship Id="rId1231" Type="http://schemas.openxmlformats.org/officeDocument/2006/relationships/hyperlink" Target="https://doccloud.goinfra.go.gov.br/s/MkQwRHyAsCYzP93" TargetMode="External"/><Relationship Id="rId3196" Type="http://schemas.openxmlformats.org/officeDocument/2006/relationships/hyperlink" Target="https://doccloud.goinfra.go.gov.br/s/QoijTAza5kFbj69" TargetMode="External"/><Relationship Id="rId3056" Type="http://schemas.openxmlformats.org/officeDocument/2006/relationships/hyperlink" Target="https://doccloud.goinfra.go.gov.br/s/AXpg2pjNLfnLcss" TargetMode="External"/><Relationship Id="rId3263" Type="http://schemas.openxmlformats.org/officeDocument/2006/relationships/hyperlink" Target="https://doccloud.goinfra.go.gov.br/s/XRXMPWCAAXMsQXZ" TargetMode="External"/><Relationship Id="rId3470" Type="http://schemas.openxmlformats.org/officeDocument/2006/relationships/hyperlink" Target="https://doccloud.goinfra.go.gov.br/f/173522" TargetMode="External"/><Relationship Id="rId184" Type="http://schemas.openxmlformats.org/officeDocument/2006/relationships/hyperlink" Target="https://doccloud.goinfra.go.gov.br/s/4WLkkZTfX4dxxBZ" TargetMode="External"/><Relationship Id="rId391" Type="http://schemas.openxmlformats.org/officeDocument/2006/relationships/hyperlink" Target="https://doccloud.goinfra.go.gov.br/s/9CSP3Wd5G452oX9" TargetMode="External"/><Relationship Id="rId1908" Type="http://schemas.openxmlformats.org/officeDocument/2006/relationships/hyperlink" Target="https://doccloud.goinfra.go.gov.br/s/xmZzwswNXwgLTe4" TargetMode="External"/><Relationship Id="rId2072" Type="http://schemas.openxmlformats.org/officeDocument/2006/relationships/hyperlink" Target="https://doccloud.goinfra.go.gov.br/s/JnYMgagEXXW8LNX" TargetMode="External"/><Relationship Id="rId3123" Type="http://schemas.openxmlformats.org/officeDocument/2006/relationships/hyperlink" Target="https://doccloud.goinfra.go.gov.br/s/ossgrzLPsDEpMok" TargetMode="External"/><Relationship Id="rId251" Type="http://schemas.openxmlformats.org/officeDocument/2006/relationships/hyperlink" Target="https://doccloud.goinfra.go.gov.br/s/D4y6E8DFAwfeEyp" TargetMode="External"/><Relationship Id="rId3330" Type="http://schemas.openxmlformats.org/officeDocument/2006/relationships/hyperlink" Target="https://doccloud.goinfra.go.gov.br/f/176338" TargetMode="External"/><Relationship Id="rId2889" Type="http://schemas.openxmlformats.org/officeDocument/2006/relationships/hyperlink" Target="https://doccloud.goinfra.go.gov.br/s/kF6NATk7NGGD4DX" TargetMode="External"/><Relationship Id="rId111" Type="http://schemas.openxmlformats.org/officeDocument/2006/relationships/hyperlink" Target="https://doccloud.goinfra.go.gov.br/s/KPSezP3tY5NXyoJ" TargetMode="External"/><Relationship Id="rId1698" Type="http://schemas.openxmlformats.org/officeDocument/2006/relationships/hyperlink" Target="https://doccloud.goinfra.go.gov.br/s/fsMoZ9KEBZKtWLR" TargetMode="External"/><Relationship Id="rId2749" Type="http://schemas.openxmlformats.org/officeDocument/2006/relationships/hyperlink" Target="https://doccloud.goinfra.go.gov.br/s/MM2JPGQnqTetdwL" TargetMode="External"/><Relationship Id="rId2956" Type="http://schemas.openxmlformats.org/officeDocument/2006/relationships/hyperlink" Target="https://doccloud.goinfra.go.gov.br/s/DS2KLcSyFJ7R8Lk" TargetMode="External"/><Relationship Id="rId928" Type="http://schemas.openxmlformats.org/officeDocument/2006/relationships/hyperlink" Target="https://doccloud.goinfra.go.gov.br/s/QTZsJNkRmqaTz5F" TargetMode="External"/><Relationship Id="rId1558" Type="http://schemas.openxmlformats.org/officeDocument/2006/relationships/hyperlink" Target="https://doccloud.goinfra.go.gov.br/s/ZrzQmeDJiXEqJ2S" TargetMode="External"/><Relationship Id="rId1765" Type="http://schemas.openxmlformats.org/officeDocument/2006/relationships/hyperlink" Target="https://doccloud.goinfra.go.gov.br/s/8KbRFkHY8wi5n2T" TargetMode="External"/><Relationship Id="rId2609" Type="http://schemas.openxmlformats.org/officeDocument/2006/relationships/hyperlink" Target="https://doccloud.goinfra.go.gov.br/s/2S6js5QbxqsXPFb" TargetMode="External"/><Relationship Id="rId57" Type="http://schemas.openxmlformats.org/officeDocument/2006/relationships/hyperlink" Target="https://doccloud.goinfra.go.gov.br/s/DfrfGk6pBz8scsX" TargetMode="External"/><Relationship Id="rId1418" Type="http://schemas.openxmlformats.org/officeDocument/2006/relationships/hyperlink" Target="https://doccloud.goinfra.go.gov.br/s/F8GaXwo8LbddcYY" TargetMode="External"/><Relationship Id="rId1972" Type="http://schemas.openxmlformats.org/officeDocument/2006/relationships/hyperlink" Target="https://doccloud.goinfra.go.gov.br/s/WMZ4GJCHmNEd2SY" TargetMode="External"/><Relationship Id="rId2816" Type="http://schemas.openxmlformats.org/officeDocument/2006/relationships/hyperlink" Target="https://doccloud.goinfra.go.gov.br/s/NwTyerGK9xzqo73" TargetMode="External"/><Relationship Id="rId1625" Type="http://schemas.openxmlformats.org/officeDocument/2006/relationships/hyperlink" Target="https://doccloud.goinfra.go.gov.br/s/sqJmrAsYAbW8gRy" TargetMode="External"/><Relationship Id="rId1832" Type="http://schemas.openxmlformats.org/officeDocument/2006/relationships/hyperlink" Target="https://doccloud.goinfra.go.gov.br/s/C8ejyRbfT6yFMGy" TargetMode="External"/><Relationship Id="rId2399" Type="http://schemas.openxmlformats.org/officeDocument/2006/relationships/hyperlink" Target="https://doccloud.goinfra.go.gov.br/s/jmyjxrFKe3soR89" TargetMode="External"/><Relationship Id="rId578" Type="http://schemas.openxmlformats.org/officeDocument/2006/relationships/hyperlink" Target="https://doccloud.goinfra.go.gov.br/s/HwBrzQAj9x2SGeT" TargetMode="External"/><Relationship Id="rId785" Type="http://schemas.openxmlformats.org/officeDocument/2006/relationships/hyperlink" Target="https://doccloud.goinfra.go.gov.br/s/q8HRi8nQq6tnzPx" TargetMode="External"/><Relationship Id="rId992" Type="http://schemas.openxmlformats.org/officeDocument/2006/relationships/hyperlink" Target="https://doccloud.goinfra.go.gov.br/s/t6sqr33wjSgNe7o" TargetMode="External"/><Relationship Id="rId2259" Type="http://schemas.openxmlformats.org/officeDocument/2006/relationships/hyperlink" Target="https://doccloud.goinfra.go.gov.br/s/8KcPiCQriYkpGJK" TargetMode="External"/><Relationship Id="rId2466" Type="http://schemas.openxmlformats.org/officeDocument/2006/relationships/hyperlink" Target="https://doccloud.goinfra.go.gov.br/s/7YyPsJXa6JrjaN3" TargetMode="External"/><Relationship Id="rId2673" Type="http://schemas.openxmlformats.org/officeDocument/2006/relationships/hyperlink" Target="https://doccloud.goinfra.go.gov.br/s/dQiCcCCEbRQmxNx" TargetMode="External"/><Relationship Id="rId2880" Type="http://schemas.openxmlformats.org/officeDocument/2006/relationships/hyperlink" Target="https://doccloud.goinfra.go.gov.br/s/rqzcjgTBB7sfwkj" TargetMode="External"/><Relationship Id="rId3517" Type="http://schemas.openxmlformats.org/officeDocument/2006/relationships/hyperlink" Target="https://doccloud.goinfra.go.gov.br/s/naZzeAiiFE8T2zN" TargetMode="External"/><Relationship Id="rId438" Type="http://schemas.openxmlformats.org/officeDocument/2006/relationships/hyperlink" Target="https://doccloud.goinfra.go.gov.br/s/KQB4723ZRGHTBnW" TargetMode="External"/><Relationship Id="rId645" Type="http://schemas.openxmlformats.org/officeDocument/2006/relationships/hyperlink" Target="https://doccloud.goinfra.go.gov.br/s/Qf4RPBZHCifCxDJ" TargetMode="External"/><Relationship Id="rId852" Type="http://schemas.openxmlformats.org/officeDocument/2006/relationships/hyperlink" Target="https://doccloud.goinfra.go.gov.br/s/tm2RfTTf8oysd9R" TargetMode="External"/><Relationship Id="rId1068" Type="http://schemas.openxmlformats.org/officeDocument/2006/relationships/hyperlink" Target="https://doccloud.goinfra.go.gov.br/s/3ggsme8iEM6oQQp" TargetMode="External"/><Relationship Id="rId1275" Type="http://schemas.openxmlformats.org/officeDocument/2006/relationships/hyperlink" Target="https://doccloud.goinfra.go.gov.br/s/BnLkFYLMDz8pozZ" TargetMode="External"/><Relationship Id="rId1482" Type="http://schemas.openxmlformats.org/officeDocument/2006/relationships/hyperlink" Target="https://doccloud.goinfra.go.gov.br/s/77w692tYLjC4orY" TargetMode="External"/><Relationship Id="rId2119" Type="http://schemas.openxmlformats.org/officeDocument/2006/relationships/hyperlink" Target="https://doccloud.goinfra.go.gov.br/s/WYxYypNAeQdWDJd" TargetMode="External"/><Relationship Id="rId2326" Type="http://schemas.openxmlformats.org/officeDocument/2006/relationships/hyperlink" Target="https://doccloud.goinfra.go.gov.br/s/YtebToccXBXkkKJ" TargetMode="External"/><Relationship Id="rId2533" Type="http://schemas.openxmlformats.org/officeDocument/2006/relationships/hyperlink" Target="https://doccloud.goinfra.go.gov.br/s/fBddsSxPgoQntEo" TargetMode="External"/><Relationship Id="rId2740" Type="http://schemas.openxmlformats.org/officeDocument/2006/relationships/hyperlink" Target="https://doccloud.goinfra.go.gov.br/s/EJ27HoqYFW9sC5n" TargetMode="External"/><Relationship Id="rId505" Type="http://schemas.openxmlformats.org/officeDocument/2006/relationships/hyperlink" Target="https://doccloud.goinfra.go.gov.br/s/sdX2fSrXdFHD8Bt" TargetMode="External"/><Relationship Id="rId712" Type="http://schemas.openxmlformats.org/officeDocument/2006/relationships/hyperlink" Target="https://doccloud.goinfra.go.gov.br/s/ety2zxB8YQbRkoW" TargetMode="External"/><Relationship Id="rId1135" Type="http://schemas.openxmlformats.org/officeDocument/2006/relationships/hyperlink" Target="https://doccloud.goinfra.go.gov.br/s/RmyEgnLGCat8T2Y" TargetMode="External"/><Relationship Id="rId1342" Type="http://schemas.openxmlformats.org/officeDocument/2006/relationships/hyperlink" Target="https://doccloud.goinfra.go.gov.br/s/ENr7PB5e46yBp8g" TargetMode="External"/><Relationship Id="rId1202" Type="http://schemas.openxmlformats.org/officeDocument/2006/relationships/hyperlink" Target="https://doccloud.goinfra.go.gov.br/s/k47AFxcs3Teg6tN" TargetMode="External"/><Relationship Id="rId2600" Type="http://schemas.openxmlformats.org/officeDocument/2006/relationships/hyperlink" Target="https://doccloud.goinfra.go.gov.br/s/cEfDdp24Gp9tS6p" TargetMode="External"/><Relationship Id="rId3167" Type="http://schemas.openxmlformats.org/officeDocument/2006/relationships/hyperlink" Target="https://doccloud.goinfra.go.gov.br/s/qfDojWBKKLKR2CY" TargetMode="External"/><Relationship Id="rId295" Type="http://schemas.openxmlformats.org/officeDocument/2006/relationships/hyperlink" Target="https://doccloud.goinfra.go.gov.br/s/sneyyZ25ncBDGZQ" TargetMode="External"/><Relationship Id="rId3374" Type="http://schemas.openxmlformats.org/officeDocument/2006/relationships/hyperlink" Target="https://doccloud.goinfra.go.gov.br/f/176344" TargetMode="External"/><Relationship Id="rId3581" Type="http://schemas.openxmlformats.org/officeDocument/2006/relationships/hyperlink" Target="https://doccloud.goinfra.go.gov.br/s/MfTqYWLyRX8wkoX" TargetMode="External"/><Relationship Id="rId2183" Type="http://schemas.openxmlformats.org/officeDocument/2006/relationships/hyperlink" Target="https://doccloud.goinfra.go.gov.br/s/GqEHZPtKfCi2d96" TargetMode="External"/><Relationship Id="rId2390" Type="http://schemas.openxmlformats.org/officeDocument/2006/relationships/hyperlink" Target="https://doccloud.goinfra.go.gov.br/s/GmipoKWmbp3Gt45" TargetMode="External"/><Relationship Id="rId3027" Type="http://schemas.openxmlformats.org/officeDocument/2006/relationships/hyperlink" Target="https://doccloud.goinfra.go.gov.br/s/2Yj3mjgHCNywGPw" TargetMode="External"/><Relationship Id="rId3234" Type="http://schemas.openxmlformats.org/officeDocument/2006/relationships/hyperlink" Target="https://doccloud.goinfra.go.gov.br/s/XwC3eGGrwW7pmXw" TargetMode="External"/><Relationship Id="rId3441" Type="http://schemas.openxmlformats.org/officeDocument/2006/relationships/hyperlink" Target="https://doccloud.goinfra.go.gov.br/s/AwncoPboabbf3D3" TargetMode="External"/><Relationship Id="rId155" Type="http://schemas.openxmlformats.org/officeDocument/2006/relationships/hyperlink" Target="https://doccloud.goinfra.go.gov.br/s/DRf9aTMJMqtnn2t" TargetMode="External"/><Relationship Id="rId362" Type="http://schemas.openxmlformats.org/officeDocument/2006/relationships/hyperlink" Target="https://doccloud.goinfra.go.gov.br/s/r25xwPGSp5JkncL" TargetMode="External"/><Relationship Id="rId2043" Type="http://schemas.openxmlformats.org/officeDocument/2006/relationships/hyperlink" Target="https://doccloud.goinfra.go.gov.br/s/sjMaddwHPTa3DoD" TargetMode="External"/><Relationship Id="rId2250" Type="http://schemas.openxmlformats.org/officeDocument/2006/relationships/hyperlink" Target="https://doccloud.goinfra.go.gov.br/s/9ddtdYLqTskazbi" TargetMode="External"/><Relationship Id="rId3301" Type="http://schemas.openxmlformats.org/officeDocument/2006/relationships/hyperlink" Target="https://doccloud.goinfra.go.gov.br/f/175402" TargetMode="External"/><Relationship Id="rId222" Type="http://schemas.openxmlformats.org/officeDocument/2006/relationships/hyperlink" Target="https://doccloud.goinfra.go.gov.br/s/drpxbNqiZHadnwn" TargetMode="External"/><Relationship Id="rId2110" Type="http://schemas.openxmlformats.org/officeDocument/2006/relationships/hyperlink" Target="https://doccloud.goinfra.go.gov.br/s/ir7ZrojJHX3sAee" TargetMode="External"/><Relationship Id="rId1669" Type="http://schemas.openxmlformats.org/officeDocument/2006/relationships/hyperlink" Target="https://doccloud.goinfra.go.gov.br/s/BssA9ZwfBZpYkgY" TargetMode="External"/><Relationship Id="rId1876" Type="http://schemas.openxmlformats.org/officeDocument/2006/relationships/hyperlink" Target="https://doccloud.goinfra.go.gov.br/s/2BgFemCxScDLRqd" TargetMode="External"/><Relationship Id="rId2927" Type="http://schemas.openxmlformats.org/officeDocument/2006/relationships/hyperlink" Target="https://doccloud.goinfra.go.gov.br/s/Zn9g9Q9WwH7jbqk" TargetMode="External"/><Relationship Id="rId3091" Type="http://schemas.openxmlformats.org/officeDocument/2006/relationships/hyperlink" Target="https://doccloud.goinfra.go.gov.br/s/Zqit3jCPaNY3aGQ" TargetMode="External"/><Relationship Id="rId1529" Type="http://schemas.openxmlformats.org/officeDocument/2006/relationships/hyperlink" Target="https://doccloud.goinfra.go.gov.br/s/NaexJxAGp5NDA3f" TargetMode="External"/><Relationship Id="rId1736" Type="http://schemas.openxmlformats.org/officeDocument/2006/relationships/hyperlink" Target="https://doccloud.goinfra.go.gov.br/s/sbgdeaZixwxntxK" TargetMode="External"/><Relationship Id="rId1943" Type="http://schemas.openxmlformats.org/officeDocument/2006/relationships/hyperlink" Target="https://doccloud.goinfra.go.gov.br/s/3X2RabrsipT7PZ4" TargetMode="External"/><Relationship Id="rId28" Type="http://schemas.openxmlformats.org/officeDocument/2006/relationships/hyperlink" Target="https://doccloud.goinfra.go.gov.br/s/5p4sDnKdeXbfaMX" TargetMode="External"/><Relationship Id="rId1803" Type="http://schemas.openxmlformats.org/officeDocument/2006/relationships/hyperlink" Target="https://doccloud.goinfra.go.gov.br/s/psyfWKzmgb3fiMf" TargetMode="External"/><Relationship Id="rId689" Type="http://schemas.openxmlformats.org/officeDocument/2006/relationships/hyperlink" Target="https://doccloud.goinfra.go.gov.br/s/XtQC6B3WfWmN9Fz" TargetMode="External"/><Relationship Id="rId896" Type="http://schemas.openxmlformats.org/officeDocument/2006/relationships/hyperlink" Target="https://doccloud.goinfra.go.gov.br/s/aq4wsf6dHtygxrt" TargetMode="External"/><Relationship Id="rId2577" Type="http://schemas.openxmlformats.org/officeDocument/2006/relationships/hyperlink" Target="https://doccloud.goinfra.go.gov.br/s/Am3T88g2dkwpG7b" TargetMode="External"/><Relationship Id="rId2784" Type="http://schemas.openxmlformats.org/officeDocument/2006/relationships/hyperlink" Target="https://doccloud.goinfra.go.gov.br/s/EroXXPTHobKZXLY" TargetMode="External"/><Relationship Id="rId549" Type="http://schemas.openxmlformats.org/officeDocument/2006/relationships/hyperlink" Target="https://doccloud.goinfra.go.gov.br/s/EWG3nkR5SKqzgCF" TargetMode="External"/><Relationship Id="rId756" Type="http://schemas.openxmlformats.org/officeDocument/2006/relationships/hyperlink" Target="https://doccloud.goinfra.go.gov.br/s/bkfQseyDLLnXjbn" TargetMode="External"/><Relationship Id="rId1179" Type="http://schemas.openxmlformats.org/officeDocument/2006/relationships/hyperlink" Target="https://doccloud.goinfra.go.gov.br/s/dk9cn2orMGD2Y2G" TargetMode="External"/><Relationship Id="rId1386" Type="http://schemas.openxmlformats.org/officeDocument/2006/relationships/hyperlink" Target="https://doccloud.goinfra.go.gov.br/s/dz7RedkRFwSzLo2" TargetMode="External"/><Relationship Id="rId1593" Type="http://schemas.openxmlformats.org/officeDocument/2006/relationships/hyperlink" Target="https://doccloud.goinfra.go.gov.br/s/ejXATzjQ53ioj4f" TargetMode="External"/><Relationship Id="rId2437" Type="http://schemas.openxmlformats.org/officeDocument/2006/relationships/hyperlink" Target="https://doccloud.goinfra.go.gov.br/s/Qpq4pk3ZHnCpiCL" TargetMode="External"/><Relationship Id="rId2991" Type="http://schemas.openxmlformats.org/officeDocument/2006/relationships/hyperlink" Target="https://doccloud.goinfra.go.gov.br/s/Ax2gmNBgoDaQedH" TargetMode="External"/><Relationship Id="rId409" Type="http://schemas.openxmlformats.org/officeDocument/2006/relationships/hyperlink" Target="https://doccloud.goinfra.go.gov.br/s/zebmLn6RgWX4cy9" TargetMode="External"/><Relationship Id="rId963" Type="http://schemas.openxmlformats.org/officeDocument/2006/relationships/hyperlink" Target="https://doccloud.goinfra.go.gov.br/s/n2nTHWrJxk7f4C5" TargetMode="External"/><Relationship Id="rId1039" Type="http://schemas.openxmlformats.org/officeDocument/2006/relationships/hyperlink" Target="https://doccloud.goinfra.go.gov.br/s/BnzyqS6zqpc2jFw" TargetMode="External"/><Relationship Id="rId1246" Type="http://schemas.openxmlformats.org/officeDocument/2006/relationships/hyperlink" Target="https://doccloud.goinfra.go.gov.br/s/2rHddQj6Ky9t9Tp" TargetMode="External"/><Relationship Id="rId2644" Type="http://schemas.openxmlformats.org/officeDocument/2006/relationships/hyperlink" Target="https://doccloud.goinfra.go.gov.br/s/NPAzkz44goRQcri" TargetMode="External"/><Relationship Id="rId2851" Type="http://schemas.openxmlformats.org/officeDocument/2006/relationships/hyperlink" Target="https://doccloud.goinfra.go.gov.br/s/tQDbq7SgWQ6dNyR" TargetMode="External"/><Relationship Id="rId92" Type="http://schemas.openxmlformats.org/officeDocument/2006/relationships/hyperlink" Target="https://doccloud.goinfra.go.gov.br/s/yAa8iWBPZGDEyAr" TargetMode="External"/><Relationship Id="rId616" Type="http://schemas.openxmlformats.org/officeDocument/2006/relationships/hyperlink" Target="https://doccloud.goinfra.go.gov.br/s/Z2rgjdgczbJxexL" TargetMode="External"/><Relationship Id="rId823" Type="http://schemas.openxmlformats.org/officeDocument/2006/relationships/hyperlink" Target="https://doccloud.goinfra.go.gov.br/s/adckHNBAwGD2yeX" TargetMode="External"/><Relationship Id="rId1453" Type="http://schemas.openxmlformats.org/officeDocument/2006/relationships/hyperlink" Target="https://doccloud.goinfra.go.gov.br/s/qLgAQtma3YFEFaY" TargetMode="External"/><Relationship Id="rId1660" Type="http://schemas.openxmlformats.org/officeDocument/2006/relationships/hyperlink" Target="https://doccloud.goinfra.go.gov.br/s/k945T4eTGCLjnsd" TargetMode="External"/><Relationship Id="rId2504" Type="http://schemas.openxmlformats.org/officeDocument/2006/relationships/hyperlink" Target="https://doccloud.goinfra.go.gov.br/s/9Xb93bW9jrjNqTY" TargetMode="External"/><Relationship Id="rId2711" Type="http://schemas.openxmlformats.org/officeDocument/2006/relationships/hyperlink" Target="https://doccloud.goinfra.go.gov.br/s/AyS3HiC8K7kGFXc" TargetMode="External"/><Relationship Id="rId1106" Type="http://schemas.openxmlformats.org/officeDocument/2006/relationships/hyperlink" Target="https://doccloud.goinfra.go.gov.br/s/A4ZmQogHenGRsr8" TargetMode="External"/><Relationship Id="rId1313" Type="http://schemas.openxmlformats.org/officeDocument/2006/relationships/hyperlink" Target="https://doccloud.goinfra.go.gov.br/s/iAQL2cE26sJw4nd" TargetMode="External"/><Relationship Id="rId1520" Type="http://schemas.openxmlformats.org/officeDocument/2006/relationships/hyperlink" Target="https://doccloud.goinfra.go.gov.br/s/oMijWoi3rrBicPo" TargetMode="External"/><Relationship Id="rId3278" Type="http://schemas.openxmlformats.org/officeDocument/2006/relationships/hyperlink" Target="https://doccloud.goinfra.go.gov.br/f/175417" TargetMode="External"/><Relationship Id="rId3485" Type="http://schemas.openxmlformats.org/officeDocument/2006/relationships/hyperlink" Target="https://doccloud.goinfra.go.gov.br/s/83KLamHAc4tktYS" TargetMode="External"/><Relationship Id="rId199" Type="http://schemas.openxmlformats.org/officeDocument/2006/relationships/hyperlink" Target="https://doccloud.goinfra.go.gov.br/s/kfQdTpi32qizoR4" TargetMode="External"/><Relationship Id="rId2087" Type="http://schemas.openxmlformats.org/officeDocument/2006/relationships/hyperlink" Target="https://doccloud.goinfra.go.gov.br/s/RCWPgpXx4SBS4sk" TargetMode="External"/><Relationship Id="rId2294" Type="http://schemas.openxmlformats.org/officeDocument/2006/relationships/hyperlink" Target="https://doccloud.goinfra.go.gov.br/s/eXe4ys8FsgMfWBB" TargetMode="External"/><Relationship Id="rId3138" Type="http://schemas.openxmlformats.org/officeDocument/2006/relationships/hyperlink" Target="https://doccloud.goinfra.go.gov.br/s/ywtckQfbjpzESnZ" TargetMode="External"/><Relationship Id="rId3345" Type="http://schemas.openxmlformats.org/officeDocument/2006/relationships/hyperlink" Target="https://doccloud.goinfra.go.gov.br/f/176325" TargetMode="External"/><Relationship Id="rId3552" Type="http://schemas.openxmlformats.org/officeDocument/2006/relationships/hyperlink" Target="https://doccloud.goinfra.go.gov.br/s/MPgAAP56NBQcKZG" TargetMode="External"/><Relationship Id="rId266" Type="http://schemas.openxmlformats.org/officeDocument/2006/relationships/hyperlink" Target="https://doccloud.goinfra.go.gov.br/s/4qrKAyWpsHkcJ4i" TargetMode="External"/><Relationship Id="rId473" Type="http://schemas.openxmlformats.org/officeDocument/2006/relationships/hyperlink" Target="https://doccloud.goinfra.go.gov.br/s/LEoMi5qaPWoJ9jZ" TargetMode="External"/><Relationship Id="rId680" Type="http://schemas.openxmlformats.org/officeDocument/2006/relationships/hyperlink" Target="https://doccloud.goinfra.go.gov.br/s/TS7KoKq2q2xZJa4" TargetMode="External"/><Relationship Id="rId2154" Type="http://schemas.openxmlformats.org/officeDocument/2006/relationships/hyperlink" Target="https://doccloud.goinfra.go.gov.br/s/3yAAYM2QWcfBTtp" TargetMode="External"/><Relationship Id="rId2361" Type="http://schemas.openxmlformats.org/officeDocument/2006/relationships/hyperlink" Target="https://doccloud.goinfra.go.gov.br/s/37bKL5o54Byk9tH" TargetMode="External"/><Relationship Id="rId3205" Type="http://schemas.openxmlformats.org/officeDocument/2006/relationships/hyperlink" Target="https://doccloud.goinfra.go.gov.br/s/4Xm3KiY7emZLyTc" TargetMode="External"/><Relationship Id="rId3412" Type="http://schemas.openxmlformats.org/officeDocument/2006/relationships/hyperlink" Target="https://doccloud.goinfra.go.gov.br/s/f6NGdyTJt2mESMA" TargetMode="External"/><Relationship Id="rId126" Type="http://schemas.openxmlformats.org/officeDocument/2006/relationships/hyperlink" Target="https://doccloud.goinfra.go.gov.br/s/EWM6Wq9ny5k3oAo" TargetMode="External"/><Relationship Id="rId333" Type="http://schemas.openxmlformats.org/officeDocument/2006/relationships/hyperlink" Target="https://doccloud.goinfra.go.gov.br/s/zCJkaRqmZXtN5ZD" TargetMode="External"/><Relationship Id="rId540" Type="http://schemas.openxmlformats.org/officeDocument/2006/relationships/hyperlink" Target="https://doccloud.goinfra.go.gov.br/s/qNHH44R4Lx58pYd" TargetMode="External"/><Relationship Id="rId1170" Type="http://schemas.openxmlformats.org/officeDocument/2006/relationships/hyperlink" Target="https://doccloud.goinfra.go.gov.br/s/ykb5AkicErYiHfx" TargetMode="External"/><Relationship Id="rId2014" Type="http://schemas.openxmlformats.org/officeDocument/2006/relationships/hyperlink" Target="https://doccloud.goinfra.go.gov.br/s/Zs3n6cYXeEy9CRf" TargetMode="External"/><Relationship Id="rId2221" Type="http://schemas.openxmlformats.org/officeDocument/2006/relationships/hyperlink" Target="https://doccloud.goinfra.go.gov.br/s/not7wQ9dtAo7eaX" TargetMode="External"/><Relationship Id="rId1030" Type="http://schemas.openxmlformats.org/officeDocument/2006/relationships/hyperlink" Target="https://doccloud.goinfra.go.gov.br/s/Z7sasoZkFWcD4ib" TargetMode="External"/><Relationship Id="rId400" Type="http://schemas.openxmlformats.org/officeDocument/2006/relationships/hyperlink" Target="https://doccloud.goinfra.go.gov.br/s/NSXSGcBSeHtjwb2" TargetMode="External"/><Relationship Id="rId1987" Type="http://schemas.openxmlformats.org/officeDocument/2006/relationships/hyperlink" Target="https://doccloud.goinfra.go.gov.br/s/PaPiKwJWXrxG7Wg" TargetMode="External"/><Relationship Id="rId1847" Type="http://schemas.openxmlformats.org/officeDocument/2006/relationships/hyperlink" Target="https://doccloud.goinfra.go.gov.br/s/ZaZtwjsLXJ9FqWA" TargetMode="External"/><Relationship Id="rId1707" Type="http://schemas.openxmlformats.org/officeDocument/2006/relationships/hyperlink" Target="https://doccloud.goinfra.go.gov.br/s/MTSqkkwmDoDzipS" TargetMode="External"/><Relationship Id="rId3062" Type="http://schemas.openxmlformats.org/officeDocument/2006/relationships/hyperlink" Target="https://doccloud.goinfra.go.gov.br/s/PdwAc8rPjbxMKWH" TargetMode="External"/><Relationship Id="rId190" Type="http://schemas.openxmlformats.org/officeDocument/2006/relationships/hyperlink" Target="https://doccloud.goinfra.go.gov.br/s/FzFQ5kp6MZ9nHco" TargetMode="External"/><Relationship Id="rId1914" Type="http://schemas.openxmlformats.org/officeDocument/2006/relationships/hyperlink" Target="https://doccloud.goinfra.go.gov.br/s/rY3aWMNHpeCNTjB" TargetMode="External"/><Relationship Id="rId2688" Type="http://schemas.openxmlformats.org/officeDocument/2006/relationships/hyperlink" Target="https://doccloud.goinfra.go.gov.br/s/T8RefS6m4Cm6mfq" TargetMode="External"/><Relationship Id="rId2895" Type="http://schemas.openxmlformats.org/officeDocument/2006/relationships/hyperlink" Target="https://doccloud.goinfra.go.gov.br/s/N77RpWroYQSeqa3" TargetMode="External"/><Relationship Id="rId867" Type="http://schemas.openxmlformats.org/officeDocument/2006/relationships/hyperlink" Target="https://doccloud.goinfra.go.gov.br/s/NNS7YmaiNt5RomZ" TargetMode="External"/><Relationship Id="rId1497" Type="http://schemas.openxmlformats.org/officeDocument/2006/relationships/hyperlink" Target="https://doccloud.goinfra.go.gov.br/s/CEGMXSCT7dtfHBn" TargetMode="External"/><Relationship Id="rId2548" Type="http://schemas.openxmlformats.org/officeDocument/2006/relationships/hyperlink" Target="https://doccloud.goinfra.go.gov.br/s/GK3o8Z4r6959Rtm" TargetMode="External"/><Relationship Id="rId2755" Type="http://schemas.openxmlformats.org/officeDocument/2006/relationships/hyperlink" Target="https://doccloud.goinfra.go.gov.br/s/Ws8oxFN4ZJNr4LD" TargetMode="External"/><Relationship Id="rId2962" Type="http://schemas.openxmlformats.org/officeDocument/2006/relationships/hyperlink" Target="https://doccloud.goinfra.go.gov.br/s/Ez9HjZTPsNMirAd" TargetMode="External"/><Relationship Id="rId727" Type="http://schemas.openxmlformats.org/officeDocument/2006/relationships/hyperlink" Target="https://doccloud.goinfra.go.gov.br/s/mxBPTomgf7b5tAB" TargetMode="External"/><Relationship Id="rId934" Type="http://schemas.openxmlformats.org/officeDocument/2006/relationships/hyperlink" Target="https://doccloud.goinfra.go.gov.br/s/idFZgL3ZaCFwT5q" TargetMode="External"/><Relationship Id="rId1357" Type="http://schemas.openxmlformats.org/officeDocument/2006/relationships/hyperlink" Target="https://doccloud.goinfra.go.gov.br/s/oK5Y6j69g8ai75a" TargetMode="External"/><Relationship Id="rId1564" Type="http://schemas.openxmlformats.org/officeDocument/2006/relationships/hyperlink" Target="https://doccloud.goinfra.go.gov.br/s/PbadPdEi7brZBg7" TargetMode="External"/><Relationship Id="rId1771" Type="http://schemas.openxmlformats.org/officeDocument/2006/relationships/hyperlink" Target="https://doccloud.goinfra.go.gov.br/s/fpWfTWKEgrrqQND" TargetMode="External"/><Relationship Id="rId2408" Type="http://schemas.openxmlformats.org/officeDocument/2006/relationships/hyperlink" Target="https://doccloud.goinfra.go.gov.br/s/6jJyjyyfGzGWEk2" TargetMode="External"/><Relationship Id="rId2615" Type="http://schemas.openxmlformats.org/officeDocument/2006/relationships/hyperlink" Target="https://doccloud.goinfra.go.gov.br/s/32aFftkT36Csoio" TargetMode="External"/><Relationship Id="rId2822" Type="http://schemas.openxmlformats.org/officeDocument/2006/relationships/hyperlink" Target="https://doccloud.goinfra.go.gov.br/s/eBYKroX6NMzqwx6" TargetMode="External"/><Relationship Id="rId63" Type="http://schemas.openxmlformats.org/officeDocument/2006/relationships/hyperlink" Target="https://doccloud.goinfra.go.gov.br/s/c7Hzmq9Dfc9n8HS" TargetMode="External"/><Relationship Id="rId1217" Type="http://schemas.openxmlformats.org/officeDocument/2006/relationships/hyperlink" Target="https://doccloud.goinfra.go.gov.br/s/m6x5rFP3NpAPbQ4" TargetMode="External"/><Relationship Id="rId1424" Type="http://schemas.openxmlformats.org/officeDocument/2006/relationships/hyperlink" Target="https://doccloud.goinfra.go.gov.br/s/cJz3AoWHn9sL26H" TargetMode="External"/><Relationship Id="rId1631" Type="http://schemas.openxmlformats.org/officeDocument/2006/relationships/hyperlink" Target="https://doccloud.goinfra.go.gov.br/s/SdyR82mPB2y3Cr4" TargetMode="External"/><Relationship Id="rId3389" Type="http://schemas.openxmlformats.org/officeDocument/2006/relationships/hyperlink" Target="https://doccloud.goinfra.go.gov.br/f/176749" TargetMode="External"/><Relationship Id="rId3596" Type="http://schemas.openxmlformats.org/officeDocument/2006/relationships/hyperlink" Target="https://doccloud.goinfra.go.gov.br/s/4cnyKiZc4xmWDJs" TargetMode="External"/><Relationship Id="rId2198" Type="http://schemas.openxmlformats.org/officeDocument/2006/relationships/hyperlink" Target="https://doccloud.goinfra.go.gov.br/s/bwY6HgsfGDrEdit" TargetMode="External"/><Relationship Id="rId3249" Type="http://schemas.openxmlformats.org/officeDocument/2006/relationships/hyperlink" Target="https://doccloud.goinfra.go.gov.br/s/5eTBw2nNzPm3ngY" TargetMode="External"/><Relationship Id="rId3456" Type="http://schemas.openxmlformats.org/officeDocument/2006/relationships/hyperlink" Target="https://doccloud.goinfra.go.gov.br/s/J2jGoT74XrTZd2N" TargetMode="External"/><Relationship Id="rId377" Type="http://schemas.openxmlformats.org/officeDocument/2006/relationships/hyperlink" Target="https://doccloud.goinfra.go.gov.br/s/m9SqdBys4e8cNze" TargetMode="External"/><Relationship Id="rId584" Type="http://schemas.openxmlformats.org/officeDocument/2006/relationships/hyperlink" Target="https://doccloud.goinfra.go.gov.br/s/YeWDBcYGQB5nCaX" TargetMode="External"/><Relationship Id="rId2058" Type="http://schemas.openxmlformats.org/officeDocument/2006/relationships/hyperlink" Target="https://doccloud.goinfra.go.gov.br/s/59SiNBPZyYAKc9n" TargetMode="External"/><Relationship Id="rId2265" Type="http://schemas.openxmlformats.org/officeDocument/2006/relationships/hyperlink" Target="https://doccloud.goinfra.go.gov.br/s/oQ8LHCcZwZQmrHi" TargetMode="External"/><Relationship Id="rId3109" Type="http://schemas.openxmlformats.org/officeDocument/2006/relationships/hyperlink" Target="https://doccloud.goinfra.go.gov.br/s/MkW8CPW4gG2FxJS" TargetMode="External"/><Relationship Id="rId237" Type="http://schemas.openxmlformats.org/officeDocument/2006/relationships/hyperlink" Target="https://doccloud.goinfra.go.gov.br/s/9erxb8J2a3tqLNR" TargetMode="External"/><Relationship Id="rId791" Type="http://schemas.openxmlformats.org/officeDocument/2006/relationships/hyperlink" Target="https://doccloud.goinfra.go.gov.br/s/7cNfjBHPYEigb6A" TargetMode="External"/><Relationship Id="rId1074" Type="http://schemas.openxmlformats.org/officeDocument/2006/relationships/hyperlink" Target="https://doccloud.goinfra.go.gov.br/s/aWy9CBJsTjSgEeS" TargetMode="External"/><Relationship Id="rId2472" Type="http://schemas.openxmlformats.org/officeDocument/2006/relationships/hyperlink" Target="https://doccloud.goinfra.go.gov.br/s/W3TZC3T2PxzZTzB" TargetMode="External"/><Relationship Id="rId3316" Type="http://schemas.openxmlformats.org/officeDocument/2006/relationships/hyperlink" Target="https://doccloud.goinfra.go.gov.br/f/175408" TargetMode="External"/><Relationship Id="rId3523" Type="http://schemas.openxmlformats.org/officeDocument/2006/relationships/hyperlink" Target="https://doccloud.goinfra.go.gov.br/s/x6gjAeLZnkKDZ5T" TargetMode="External"/><Relationship Id="rId444" Type="http://schemas.openxmlformats.org/officeDocument/2006/relationships/hyperlink" Target="https://doccloud.goinfra.go.gov.br/s/dToQxjKCop7M7qi" TargetMode="External"/><Relationship Id="rId651" Type="http://schemas.openxmlformats.org/officeDocument/2006/relationships/hyperlink" Target="https://doccloud.goinfra.go.gov.br/s/dWZ7BRwMwykHyXd" TargetMode="External"/><Relationship Id="rId1281" Type="http://schemas.openxmlformats.org/officeDocument/2006/relationships/hyperlink" Target="https://doccloud.goinfra.go.gov.br/s/onPAsYkaW27mYr7" TargetMode="External"/><Relationship Id="rId2125" Type="http://schemas.openxmlformats.org/officeDocument/2006/relationships/hyperlink" Target="https://doccloud.goinfra.go.gov.br/s/FK626W7KDCyQH3T" TargetMode="External"/><Relationship Id="rId2332" Type="http://schemas.openxmlformats.org/officeDocument/2006/relationships/hyperlink" Target="https://doccloud.goinfra.go.gov.br/s/QrM7s8HHmGPQXct" TargetMode="External"/><Relationship Id="rId304" Type="http://schemas.openxmlformats.org/officeDocument/2006/relationships/hyperlink" Target="https://doccloud.goinfra.go.gov.br/s/XLAaWXNx7pY63YH" TargetMode="External"/><Relationship Id="rId511" Type="http://schemas.openxmlformats.org/officeDocument/2006/relationships/hyperlink" Target="https://doccloud.goinfra.go.gov.br/s/fB8o9dckcfLMLpz" TargetMode="External"/><Relationship Id="rId1141" Type="http://schemas.openxmlformats.org/officeDocument/2006/relationships/hyperlink" Target="https://doccloud.goinfra.go.gov.br/s/3mnCArex2EHWiKJ" TargetMode="External"/><Relationship Id="rId1001" Type="http://schemas.openxmlformats.org/officeDocument/2006/relationships/hyperlink" Target="https://doccloud.goinfra.go.gov.br/s/RDztRwo8DBa6feT" TargetMode="External"/><Relationship Id="rId1958" Type="http://schemas.openxmlformats.org/officeDocument/2006/relationships/hyperlink" Target="https://doccloud.goinfra.go.gov.br/s/z2K4spDb4X7Yk4Q" TargetMode="External"/><Relationship Id="rId3173" Type="http://schemas.openxmlformats.org/officeDocument/2006/relationships/hyperlink" Target="https://doccloud.goinfra.go.gov.br/s/M7jXYPgCTMGX8AJ" TargetMode="External"/><Relationship Id="rId3380" Type="http://schemas.openxmlformats.org/officeDocument/2006/relationships/hyperlink" Target="https://doccloud.goinfra.go.gov.br/f/176746" TargetMode="External"/><Relationship Id="rId1818" Type="http://schemas.openxmlformats.org/officeDocument/2006/relationships/hyperlink" Target="https://doccloud.goinfra.go.gov.br/s/7pJC4oQ6GJB83YK" TargetMode="External"/><Relationship Id="rId3033" Type="http://schemas.openxmlformats.org/officeDocument/2006/relationships/hyperlink" Target="https://doccloud.goinfra.go.gov.br/s/nBeGcA2ayBqqqa3" TargetMode="External"/><Relationship Id="rId3240" Type="http://schemas.openxmlformats.org/officeDocument/2006/relationships/hyperlink" Target="https://doccloud.goinfra.go.gov.br/s/9EsYjgHPyT8ZWPe" TargetMode="External"/><Relationship Id="rId161" Type="http://schemas.openxmlformats.org/officeDocument/2006/relationships/hyperlink" Target="https://doccloud.goinfra.go.gov.br/s/bG44FrYzMmg2PjT" TargetMode="External"/><Relationship Id="rId2799" Type="http://schemas.openxmlformats.org/officeDocument/2006/relationships/hyperlink" Target="https://doccloud.goinfra.go.gov.br/s/W8bJmXiexNX9PQS" TargetMode="External"/><Relationship Id="rId3100" Type="http://schemas.openxmlformats.org/officeDocument/2006/relationships/hyperlink" Target="https://doccloud.goinfra.go.gov.br/s/wj6GNXj3L7Z4LWM" TargetMode="External"/><Relationship Id="rId978" Type="http://schemas.openxmlformats.org/officeDocument/2006/relationships/hyperlink" Target="https://doccloud.goinfra.go.gov.br/s/ZXzfcD7rsyMx9Lf" TargetMode="External"/><Relationship Id="rId2659" Type="http://schemas.openxmlformats.org/officeDocument/2006/relationships/hyperlink" Target="https://doccloud.goinfra.go.gov.br/s/zJ3wME67cA7XpML" TargetMode="External"/><Relationship Id="rId2866" Type="http://schemas.openxmlformats.org/officeDocument/2006/relationships/hyperlink" Target="https://doccloud.goinfra.go.gov.br/s/DRox2ZFg2F29nrw" TargetMode="External"/><Relationship Id="rId838" Type="http://schemas.openxmlformats.org/officeDocument/2006/relationships/hyperlink" Target="https://doccloud.goinfra.go.gov.br/s/tyFsySBgKJiHZED" TargetMode="External"/><Relationship Id="rId1468" Type="http://schemas.openxmlformats.org/officeDocument/2006/relationships/hyperlink" Target="https://doccloud.goinfra.go.gov.br/s/jrdkyQgDaCsfwrW" TargetMode="External"/><Relationship Id="rId1675" Type="http://schemas.openxmlformats.org/officeDocument/2006/relationships/hyperlink" Target="https://doccloud.goinfra.go.gov.br/s/dHtaL7xKsnb7DfP" TargetMode="External"/><Relationship Id="rId1882" Type="http://schemas.openxmlformats.org/officeDocument/2006/relationships/hyperlink" Target="https://doccloud.goinfra.go.gov.br/s/Rcn7iJewDFdaaDP" TargetMode="External"/><Relationship Id="rId2519" Type="http://schemas.openxmlformats.org/officeDocument/2006/relationships/hyperlink" Target="https://doccloud.goinfra.go.gov.br/s/CNiXyCBmSPAypSW" TargetMode="External"/><Relationship Id="rId2726" Type="http://schemas.openxmlformats.org/officeDocument/2006/relationships/hyperlink" Target="https://doccloud.goinfra.go.gov.br/s/cxX688PEnmTZNmG" TargetMode="External"/><Relationship Id="rId1328" Type="http://schemas.openxmlformats.org/officeDocument/2006/relationships/hyperlink" Target="https://doccloud.goinfra.go.gov.br/s/Fogg8zBRCg6pzM3" TargetMode="External"/><Relationship Id="rId1535" Type="http://schemas.openxmlformats.org/officeDocument/2006/relationships/hyperlink" Target="https://doccloud.goinfra.go.gov.br/s/ystHRbTE5t9Y8JP" TargetMode="External"/><Relationship Id="rId2933" Type="http://schemas.openxmlformats.org/officeDocument/2006/relationships/hyperlink" Target="https://doccloud.goinfra.go.gov.br/s/MWwSLTTLA23FHqF" TargetMode="External"/><Relationship Id="rId905" Type="http://schemas.openxmlformats.org/officeDocument/2006/relationships/hyperlink" Target="https://doccloud.goinfra.go.gov.br/s/bjzpjsn4d2qDLYp" TargetMode="External"/><Relationship Id="rId1742" Type="http://schemas.openxmlformats.org/officeDocument/2006/relationships/hyperlink" Target="https://doccloud.goinfra.go.gov.br/s/imDtRkqaYJcjxH6" TargetMode="External"/><Relationship Id="rId34" Type="http://schemas.openxmlformats.org/officeDocument/2006/relationships/hyperlink" Target="https://doccloud.goinfra.go.gov.br/s/AfxetD99J8dzHri" TargetMode="External"/><Relationship Id="rId1602" Type="http://schemas.openxmlformats.org/officeDocument/2006/relationships/hyperlink" Target="https://doccloud.goinfra.go.gov.br/s/CBp88R6PtJEeMHB" TargetMode="External"/><Relationship Id="rId3567" Type="http://schemas.openxmlformats.org/officeDocument/2006/relationships/hyperlink" Target="https://doccloud.goinfra.go.gov.br/s/tYY8HktgnzwJ4L5" TargetMode="External"/><Relationship Id="rId488" Type="http://schemas.openxmlformats.org/officeDocument/2006/relationships/hyperlink" Target="https://doccloud.goinfra.go.gov.br/s/Na6Yt5ST8aaAJY2" TargetMode="External"/><Relationship Id="rId695" Type="http://schemas.openxmlformats.org/officeDocument/2006/relationships/hyperlink" Target="https://doccloud.goinfra.go.gov.br/s/4BtQs9KNie3oRZ8" TargetMode="External"/><Relationship Id="rId2169" Type="http://schemas.openxmlformats.org/officeDocument/2006/relationships/hyperlink" Target="https://doccloud.goinfra.go.gov.br/s/rSiXT2BA7NbjEey" TargetMode="External"/><Relationship Id="rId2376" Type="http://schemas.openxmlformats.org/officeDocument/2006/relationships/hyperlink" Target="https://doccloud.goinfra.go.gov.br/s/wAP8TFZQffdwb2Y" TargetMode="External"/><Relationship Id="rId2583" Type="http://schemas.openxmlformats.org/officeDocument/2006/relationships/hyperlink" Target="https://doccloud.goinfra.go.gov.br/s/f3CX8gt29A8ZS2m" TargetMode="External"/><Relationship Id="rId2790" Type="http://schemas.openxmlformats.org/officeDocument/2006/relationships/hyperlink" Target="https://doccloud.goinfra.go.gov.br/s/Hgc8ZfDkMMWXZnA" TargetMode="External"/><Relationship Id="rId3427" Type="http://schemas.openxmlformats.org/officeDocument/2006/relationships/hyperlink" Target="https://doccloud.goinfra.go.gov.br/s/dcFCMreByFDxSmi" TargetMode="External"/><Relationship Id="rId348" Type="http://schemas.openxmlformats.org/officeDocument/2006/relationships/hyperlink" Target="https://doccloud.goinfra.go.gov.br/s/xiXEgMoZoEacNEr" TargetMode="External"/><Relationship Id="rId555" Type="http://schemas.openxmlformats.org/officeDocument/2006/relationships/hyperlink" Target="https://doccloud.goinfra.go.gov.br/s/aPWKK3ezXHs2azY" TargetMode="External"/><Relationship Id="rId762" Type="http://schemas.openxmlformats.org/officeDocument/2006/relationships/hyperlink" Target="https://doccloud.goinfra.go.gov.br/s/yfnKonjKr6oyrXS" TargetMode="External"/><Relationship Id="rId1185" Type="http://schemas.openxmlformats.org/officeDocument/2006/relationships/hyperlink" Target="https://doccloud.goinfra.go.gov.br/s/n3oESarftzQpykC" TargetMode="External"/><Relationship Id="rId1392" Type="http://schemas.openxmlformats.org/officeDocument/2006/relationships/hyperlink" Target="https://doccloud.goinfra.go.gov.br/s/WxHasP4GEkMGkao" TargetMode="External"/><Relationship Id="rId2029" Type="http://schemas.openxmlformats.org/officeDocument/2006/relationships/hyperlink" Target="https://doccloud.goinfra.go.gov.br/s/kPPxxqaYdykPnP7" TargetMode="External"/><Relationship Id="rId2236" Type="http://schemas.openxmlformats.org/officeDocument/2006/relationships/hyperlink" Target="https://doccloud.goinfra.go.gov.br/s/fwHJ6Gx8fsg5pgz" TargetMode="External"/><Relationship Id="rId2443" Type="http://schemas.openxmlformats.org/officeDocument/2006/relationships/hyperlink" Target="https://doccloud.goinfra.go.gov.br/s/3zzMBPd4MMAPayo" TargetMode="External"/><Relationship Id="rId2650" Type="http://schemas.openxmlformats.org/officeDocument/2006/relationships/hyperlink" Target="https://doccloud.goinfra.go.gov.br/s/Exbi5kk6CFefHqR" TargetMode="External"/><Relationship Id="rId208" Type="http://schemas.openxmlformats.org/officeDocument/2006/relationships/hyperlink" Target="https://doccloud.goinfra.go.gov.br/s/9kzjBfY3ewjCY4H" TargetMode="External"/><Relationship Id="rId415" Type="http://schemas.openxmlformats.org/officeDocument/2006/relationships/hyperlink" Target="https://doccloud.goinfra.go.gov.br/s/7GX9oFgnoM5N29T" TargetMode="External"/><Relationship Id="rId622" Type="http://schemas.openxmlformats.org/officeDocument/2006/relationships/hyperlink" Target="https://doccloud.goinfra.go.gov.br/s/3KDwieDJC2Z9GPE" TargetMode="External"/><Relationship Id="rId1045" Type="http://schemas.openxmlformats.org/officeDocument/2006/relationships/hyperlink" Target="https://doccloud.goinfra.go.gov.br/s/r4KwQHCx22EWieq" TargetMode="External"/><Relationship Id="rId1252" Type="http://schemas.openxmlformats.org/officeDocument/2006/relationships/hyperlink" Target="https://doccloud.goinfra.go.gov.br/s/ckAcBKfByyYddio" TargetMode="External"/><Relationship Id="rId2303" Type="http://schemas.openxmlformats.org/officeDocument/2006/relationships/hyperlink" Target="https://doccloud.goinfra.go.gov.br/s/2QZ6oo2ofxSAXra" TargetMode="External"/><Relationship Id="rId2510" Type="http://schemas.openxmlformats.org/officeDocument/2006/relationships/hyperlink" Target="https://doccloud.goinfra.go.gov.br/s/RA8XiNWtqtfHtSp" TargetMode="External"/><Relationship Id="rId1112" Type="http://schemas.openxmlformats.org/officeDocument/2006/relationships/hyperlink" Target="https://doccloud.goinfra.go.gov.br/s/gGRYP8RPM7GEdH6" TargetMode="External"/><Relationship Id="rId3077" Type="http://schemas.openxmlformats.org/officeDocument/2006/relationships/hyperlink" Target="https://doccloud.goinfra.go.gov.br/s/FnN2RN4ReCesfMB" TargetMode="External"/><Relationship Id="rId3284" Type="http://schemas.openxmlformats.org/officeDocument/2006/relationships/hyperlink" Target="https://doccloud.goinfra.go.gov.br/f/175403" TargetMode="External"/><Relationship Id="rId1929" Type="http://schemas.openxmlformats.org/officeDocument/2006/relationships/hyperlink" Target="https://doccloud.goinfra.go.gov.br/s/c7m4zJKfsatbP3o" TargetMode="External"/><Relationship Id="rId2093" Type="http://schemas.openxmlformats.org/officeDocument/2006/relationships/hyperlink" Target="https://doccloud.goinfra.go.gov.br/s/SK6G7GGQ8QAzbDg" TargetMode="External"/><Relationship Id="rId3491" Type="http://schemas.openxmlformats.org/officeDocument/2006/relationships/hyperlink" Target="https://doccloud.goinfra.go.gov.br/s/659e7fJ4yYB6oSN" TargetMode="External"/><Relationship Id="rId3144" Type="http://schemas.openxmlformats.org/officeDocument/2006/relationships/hyperlink" Target="https://doccloud.goinfra.go.gov.br/s/sAZjJkJ6XR2rzXL" TargetMode="External"/><Relationship Id="rId3351" Type="http://schemas.openxmlformats.org/officeDocument/2006/relationships/hyperlink" Target="https://doccloud.goinfra.go.gov.br/f/176336" TargetMode="External"/><Relationship Id="rId272" Type="http://schemas.openxmlformats.org/officeDocument/2006/relationships/hyperlink" Target="https://doccloud.goinfra.go.gov.br/s/Jk2HCFzJdGCETZf" TargetMode="External"/><Relationship Id="rId2160" Type="http://schemas.openxmlformats.org/officeDocument/2006/relationships/hyperlink" Target="https://doccloud.goinfra.go.gov.br/s/d7a2MnsErqKFFq3" TargetMode="External"/><Relationship Id="rId3004" Type="http://schemas.openxmlformats.org/officeDocument/2006/relationships/hyperlink" Target="https://doccloud.goinfra.go.gov.br/s/t7fmdWe7XizRmMc" TargetMode="External"/><Relationship Id="rId3211" Type="http://schemas.openxmlformats.org/officeDocument/2006/relationships/hyperlink" Target="https://doccloud.goinfra.go.gov.br/s/LBibMwPiMoiZCwm" TargetMode="External"/><Relationship Id="rId132" Type="http://schemas.openxmlformats.org/officeDocument/2006/relationships/hyperlink" Target="https://doccloud.goinfra.go.gov.br/s/zq2wZ72bztaqbbX" TargetMode="External"/><Relationship Id="rId2020" Type="http://schemas.openxmlformats.org/officeDocument/2006/relationships/hyperlink" Target="https://doccloud.goinfra.go.gov.br/s/KCAbWySpdAgqHqC" TargetMode="External"/><Relationship Id="rId1579" Type="http://schemas.openxmlformats.org/officeDocument/2006/relationships/hyperlink" Target="https://doccloud.goinfra.go.gov.br/s/FEH9NcFA2PB9qpP" TargetMode="External"/><Relationship Id="rId2977" Type="http://schemas.openxmlformats.org/officeDocument/2006/relationships/hyperlink" Target="https://doccloud.goinfra.go.gov.br/s/44CWMbfMaMkAaFc" TargetMode="External"/><Relationship Id="rId949" Type="http://schemas.openxmlformats.org/officeDocument/2006/relationships/hyperlink" Target="https://doccloud.goinfra.go.gov.br/s/P6rWW3TzEA2ew6P" TargetMode="External"/><Relationship Id="rId1786" Type="http://schemas.openxmlformats.org/officeDocument/2006/relationships/hyperlink" Target="https://doccloud.goinfra.go.gov.br/s/oMQ3Fx6KYRCnCHk" TargetMode="External"/><Relationship Id="rId1993" Type="http://schemas.openxmlformats.org/officeDocument/2006/relationships/hyperlink" Target="https://doccloud.goinfra.go.gov.br/s/nrYkfDnFAP5QmYL" TargetMode="External"/><Relationship Id="rId2837" Type="http://schemas.openxmlformats.org/officeDocument/2006/relationships/hyperlink" Target="https://doccloud.goinfra.go.gov.br/s/QSQSJebeatHroXe" TargetMode="External"/><Relationship Id="rId78" Type="http://schemas.openxmlformats.org/officeDocument/2006/relationships/hyperlink" Target="https://doccloud.goinfra.go.gov.br/s/iTqEFT2Z3fZ5QHs" TargetMode="External"/><Relationship Id="rId809" Type="http://schemas.openxmlformats.org/officeDocument/2006/relationships/hyperlink" Target="https://doccloud.goinfra.go.gov.br/s/33nDqLXTWCf6fgf" TargetMode="External"/><Relationship Id="rId1439" Type="http://schemas.openxmlformats.org/officeDocument/2006/relationships/hyperlink" Target="https://doccloud.goinfra.go.gov.br/s/j7FiwPgdT55xz3F" TargetMode="External"/><Relationship Id="rId1646" Type="http://schemas.openxmlformats.org/officeDocument/2006/relationships/hyperlink" Target="https://doccloud.goinfra.go.gov.br/s/mZ7oLfdzZsosg28" TargetMode="External"/><Relationship Id="rId1853" Type="http://schemas.openxmlformats.org/officeDocument/2006/relationships/hyperlink" Target="https://doccloud.goinfra.go.gov.br/s/DzQRDDFSyaYfrsm" TargetMode="External"/><Relationship Id="rId2904" Type="http://schemas.openxmlformats.org/officeDocument/2006/relationships/hyperlink" Target="https://doccloud.goinfra.go.gov.br/s/4BMt3brJAFPmQmZ" TargetMode="External"/><Relationship Id="rId1506" Type="http://schemas.openxmlformats.org/officeDocument/2006/relationships/hyperlink" Target="https://doccloud.goinfra.go.gov.br/s/jxHaDywKDyyLAxt" TargetMode="External"/><Relationship Id="rId1713" Type="http://schemas.openxmlformats.org/officeDocument/2006/relationships/hyperlink" Target="https://doccloud.goinfra.go.gov.br/s/T2ZyLQLTwDSSkDq" TargetMode="External"/><Relationship Id="rId1920" Type="http://schemas.openxmlformats.org/officeDocument/2006/relationships/hyperlink" Target="https://doccloud.goinfra.go.gov.br/s/69nGSZeoJArpGwR" TargetMode="External"/><Relationship Id="rId599" Type="http://schemas.openxmlformats.org/officeDocument/2006/relationships/hyperlink" Target="https://doccloud.goinfra.go.gov.br/s/i7oy5RyzfFTaxQF" TargetMode="External"/><Relationship Id="rId2487" Type="http://schemas.openxmlformats.org/officeDocument/2006/relationships/hyperlink" Target="https://doccloud.goinfra.go.gov.br/s/6TNkwneS9xS9s6K" TargetMode="External"/><Relationship Id="rId2694" Type="http://schemas.openxmlformats.org/officeDocument/2006/relationships/hyperlink" Target="https://doccloud.goinfra.go.gov.br/s/5HfN6NsiLrF39gj" TargetMode="External"/><Relationship Id="rId3538" Type="http://schemas.openxmlformats.org/officeDocument/2006/relationships/hyperlink" Target="https://doccloud.goinfra.go.gov.br/s/koAH7twL7DL26E4" TargetMode="External"/><Relationship Id="rId459" Type="http://schemas.openxmlformats.org/officeDocument/2006/relationships/hyperlink" Target="https://doccloud.goinfra.go.gov.br/s/Qjrpy6nibLGYfPE" TargetMode="External"/><Relationship Id="rId666" Type="http://schemas.openxmlformats.org/officeDocument/2006/relationships/hyperlink" Target="https://doccloud.goinfra.go.gov.br/s/MqyCKfK9HCFS7mN" TargetMode="External"/><Relationship Id="rId873" Type="http://schemas.openxmlformats.org/officeDocument/2006/relationships/hyperlink" Target="https://doccloud.goinfra.go.gov.br/s/4369wt3j3YTzfYk" TargetMode="External"/><Relationship Id="rId1089" Type="http://schemas.openxmlformats.org/officeDocument/2006/relationships/hyperlink" Target="https://doccloud.goinfra.go.gov.br/s/f2tygQ2STE3o8Br" TargetMode="External"/><Relationship Id="rId1296" Type="http://schemas.openxmlformats.org/officeDocument/2006/relationships/hyperlink" Target="https://doccloud.goinfra.go.gov.br/s/gMR9fjFH2cD7e67" TargetMode="External"/><Relationship Id="rId2347" Type="http://schemas.openxmlformats.org/officeDocument/2006/relationships/hyperlink" Target="https://doccloud.goinfra.go.gov.br/s/j3ytK9yy7RSWo9Q" TargetMode="External"/><Relationship Id="rId2554" Type="http://schemas.openxmlformats.org/officeDocument/2006/relationships/hyperlink" Target="https://doccloud.goinfra.go.gov.br/s/W6mA93Y3RfSamJH" TargetMode="External"/><Relationship Id="rId319" Type="http://schemas.openxmlformats.org/officeDocument/2006/relationships/hyperlink" Target="https://doccloud.goinfra.go.gov.br/s/WQqJboYaZprR648" TargetMode="External"/><Relationship Id="rId526" Type="http://schemas.openxmlformats.org/officeDocument/2006/relationships/hyperlink" Target="https://doccloud.goinfra.go.gov.br/s/bTCY5y5KQcre5Hn" TargetMode="External"/><Relationship Id="rId1156" Type="http://schemas.openxmlformats.org/officeDocument/2006/relationships/hyperlink" Target="https://doccloud.goinfra.go.gov.br/s/Z2d3Wso3n6ANm8n" TargetMode="External"/><Relationship Id="rId1363" Type="http://schemas.openxmlformats.org/officeDocument/2006/relationships/hyperlink" Target="https://doccloud.goinfra.go.gov.br/s/dJJcEAFCCfnSqE2" TargetMode="External"/><Relationship Id="rId2207" Type="http://schemas.openxmlformats.org/officeDocument/2006/relationships/hyperlink" Target="https://doccloud.goinfra.go.gov.br/s/cwiyx3MTGk5ZLxA" TargetMode="External"/><Relationship Id="rId2761" Type="http://schemas.openxmlformats.org/officeDocument/2006/relationships/hyperlink" Target="https://doccloud.goinfra.go.gov.br/s/8Xwgw3L4szsZqWF" TargetMode="External"/><Relationship Id="rId3605" Type="http://schemas.openxmlformats.org/officeDocument/2006/relationships/hyperlink" Target="https://doccloud.goinfra.go.gov.br/s/epXJ2X6QHG6rFnK" TargetMode="External"/><Relationship Id="rId733" Type="http://schemas.openxmlformats.org/officeDocument/2006/relationships/hyperlink" Target="https://doccloud.goinfra.go.gov.br/s/DQA4Cy2ik7LSbEE" TargetMode="External"/><Relationship Id="rId940" Type="http://schemas.openxmlformats.org/officeDocument/2006/relationships/hyperlink" Target="https://doccloud.goinfra.go.gov.br/s/Nzt7zXy7acWZkT9" TargetMode="External"/><Relationship Id="rId1016" Type="http://schemas.openxmlformats.org/officeDocument/2006/relationships/hyperlink" Target="https://doccloud.goinfra.go.gov.br/s/5XCxkMcEyPaPRW9" TargetMode="External"/><Relationship Id="rId1570" Type="http://schemas.openxmlformats.org/officeDocument/2006/relationships/hyperlink" Target="https://doccloud.goinfra.go.gov.br/s/BQ4C8KDB9FDaqDj" TargetMode="External"/><Relationship Id="rId2414" Type="http://schemas.openxmlformats.org/officeDocument/2006/relationships/hyperlink" Target="https://doccloud.goinfra.go.gov.br/s/4wnK4PpWBn2qBWy" TargetMode="External"/><Relationship Id="rId2621" Type="http://schemas.openxmlformats.org/officeDocument/2006/relationships/hyperlink" Target="https://doccloud.goinfra.go.gov.br/s/gig5ksqxbao7my8" TargetMode="External"/><Relationship Id="rId800" Type="http://schemas.openxmlformats.org/officeDocument/2006/relationships/hyperlink" Target="https://doccloud.goinfra.go.gov.br/s/YtnxZxzoAZZasPR" TargetMode="External"/><Relationship Id="rId1223" Type="http://schemas.openxmlformats.org/officeDocument/2006/relationships/hyperlink" Target="https://doccloud.goinfra.go.gov.br/s/XotzYXmJjDzzE8Y" TargetMode="External"/><Relationship Id="rId1430" Type="http://schemas.openxmlformats.org/officeDocument/2006/relationships/hyperlink" Target="https://doccloud.goinfra.go.gov.br/s/z2n8orHsEzZptTT" TargetMode="External"/><Relationship Id="rId3188" Type="http://schemas.openxmlformats.org/officeDocument/2006/relationships/hyperlink" Target="https://doccloud.goinfra.go.gov.br/s/rNTnDHizJEMNXyz" TargetMode="External"/><Relationship Id="rId3395" Type="http://schemas.openxmlformats.org/officeDocument/2006/relationships/hyperlink" Target="https://doccloud.goinfra.go.gov.br/f/176743" TargetMode="External"/><Relationship Id="rId3048" Type="http://schemas.openxmlformats.org/officeDocument/2006/relationships/hyperlink" Target="https://doccloud.goinfra.go.gov.br/s/ZPxrEFCQQ3kqNrA" TargetMode="External"/><Relationship Id="rId3255" Type="http://schemas.openxmlformats.org/officeDocument/2006/relationships/hyperlink" Target="https://doccloud.goinfra.go.gov.br/s/StFxDdtbrg7msAp" TargetMode="External"/><Relationship Id="rId3462" Type="http://schemas.openxmlformats.org/officeDocument/2006/relationships/hyperlink" Target="https://doccloud.goinfra.go.gov.br/f/176938" TargetMode="External"/><Relationship Id="rId176" Type="http://schemas.openxmlformats.org/officeDocument/2006/relationships/hyperlink" Target="https://doccloud.goinfra.go.gov.br/s/BRPCsdoPB7tPBSF" TargetMode="External"/><Relationship Id="rId383" Type="http://schemas.openxmlformats.org/officeDocument/2006/relationships/hyperlink" Target="https://drive.google.com/file/d/150x-cfb7G79Z-nRm90rquee-mgzRKEVM/view?usp=drive_link" TargetMode="External"/><Relationship Id="rId590" Type="http://schemas.openxmlformats.org/officeDocument/2006/relationships/hyperlink" Target="https://doccloud.goinfra.go.gov.br/s/P6ZPLS44FtKasN7" TargetMode="External"/><Relationship Id="rId2064" Type="http://schemas.openxmlformats.org/officeDocument/2006/relationships/hyperlink" Target="https://doccloud.goinfra.go.gov.br/s/Pko2HfjLCdcCKCo" TargetMode="External"/><Relationship Id="rId2271" Type="http://schemas.openxmlformats.org/officeDocument/2006/relationships/hyperlink" Target="https://doccloud.goinfra.go.gov.br/s/t5b2Qa7inciF6HG" TargetMode="External"/><Relationship Id="rId3115" Type="http://schemas.openxmlformats.org/officeDocument/2006/relationships/hyperlink" Target="https://doccloud.goinfra.go.gov.br/s/LseGKZKdMGsi76X" TargetMode="External"/><Relationship Id="rId3322" Type="http://schemas.openxmlformats.org/officeDocument/2006/relationships/hyperlink" Target="https://doccloud.goinfra.go.gov.br/f/175391" TargetMode="External"/><Relationship Id="rId243" Type="http://schemas.openxmlformats.org/officeDocument/2006/relationships/hyperlink" Target="https://doccloud.goinfra.go.gov.br/s/wLWHmXS6TfAA83b" TargetMode="External"/><Relationship Id="rId450" Type="http://schemas.openxmlformats.org/officeDocument/2006/relationships/hyperlink" Target="https://doccloud.goinfra.go.gov.br/s/LoNr6Hf5yQsbaJA" TargetMode="External"/><Relationship Id="rId1080" Type="http://schemas.openxmlformats.org/officeDocument/2006/relationships/hyperlink" Target="https://doccloud.goinfra.go.gov.br/s/8nyT7QptWKLfHtt" TargetMode="External"/><Relationship Id="rId2131" Type="http://schemas.openxmlformats.org/officeDocument/2006/relationships/hyperlink" Target="https://doccloud.goinfra.go.gov.br/s/D763xFo6BcrJWrN" TargetMode="External"/><Relationship Id="rId103" Type="http://schemas.openxmlformats.org/officeDocument/2006/relationships/hyperlink" Target="https://doccloud.goinfra.go.gov.br/s/5zaNzNJgKEJqbJD" TargetMode="External"/><Relationship Id="rId310" Type="http://schemas.openxmlformats.org/officeDocument/2006/relationships/hyperlink" Target="https://doccloud.goinfra.go.gov.br/s/QYedqZaBSGetF9a" TargetMode="External"/><Relationship Id="rId1897" Type="http://schemas.openxmlformats.org/officeDocument/2006/relationships/hyperlink" Target="https://doccloud.goinfra.go.gov.br/s/B8ZAkMSqSJbgKg5" TargetMode="External"/><Relationship Id="rId2948" Type="http://schemas.openxmlformats.org/officeDocument/2006/relationships/hyperlink" Target="https://doccloud.goinfra.go.gov.br/s/yWdzDaJT6Dr4oEg" TargetMode="External"/><Relationship Id="rId1757" Type="http://schemas.openxmlformats.org/officeDocument/2006/relationships/hyperlink" Target="https://doccloud.goinfra.go.gov.br/s/wTgGsw9FNDoF47y" TargetMode="External"/><Relationship Id="rId1964" Type="http://schemas.openxmlformats.org/officeDocument/2006/relationships/hyperlink" Target="https://doccloud.goinfra.go.gov.br/s/mTwEj4H9xarsXbB" TargetMode="External"/><Relationship Id="rId2808" Type="http://schemas.openxmlformats.org/officeDocument/2006/relationships/hyperlink" Target="https://doccloud.goinfra.go.gov.br/s/o3eq8KWsMQCpX6f" TargetMode="External"/><Relationship Id="rId49" Type="http://schemas.openxmlformats.org/officeDocument/2006/relationships/hyperlink" Target="https://doccloud.goinfra.go.gov.br/s/Gjf6CAGoMTyaHJB" TargetMode="External"/><Relationship Id="rId1617" Type="http://schemas.openxmlformats.org/officeDocument/2006/relationships/hyperlink" Target="https://doccloud.goinfra.go.gov.br/s/9x5E48HteG9EPMM" TargetMode="External"/><Relationship Id="rId1824" Type="http://schemas.openxmlformats.org/officeDocument/2006/relationships/hyperlink" Target="https://doccloud.goinfra.go.gov.br/s/GyRnSnikc5GJ6CK" TargetMode="External"/><Relationship Id="rId2598" Type="http://schemas.openxmlformats.org/officeDocument/2006/relationships/hyperlink" Target="https://doccloud.goinfra.go.gov.br/s/etfaGXFXyanpopS" TargetMode="External"/><Relationship Id="rId777" Type="http://schemas.openxmlformats.org/officeDocument/2006/relationships/hyperlink" Target="https://doccloud.goinfra.go.gov.br/s/f8XoEe7XTXGr3jp" TargetMode="External"/><Relationship Id="rId984" Type="http://schemas.openxmlformats.org/officeDocument/2006/relationships/hyperlink" Target="https://doccloud.goinfra.go.gov.br/s/ZprMbLoP99wPXfZ" TargetMode="External"/><Relationship Id="rId2458" Type="http://schemas.openxmlformats.org/officeDocument/2006/relationships/hyperlink" Target="https://doccloud.goinfra.go.gov.br/s/YRWGNc5xtq3R7rZ" TargetMode="External"/><Relationship Id="rId2665" Type="http://schemas.openxmlformats.org/officeDocument/2006/relationships/hyperlink" Target="https://doccloud.goinfra.go.gov.br/s/HzKoHLzQcopn94n" TargetMode="External"/><Relationship Id="rId2872" Type="http://schemas.openxmlformats.org/officeDocument/2006/relationships/hyperlink" Target="https://doccloud.goinfra.go.gov.br/s/fr538288zCTZMDS" TargetMode="External"/><Relationship Id="rId3509" Type="http://schemas.openxmlformats.org/officeDocument/2006/relationships/hyperlink" Target="https://doccloud.goinfra.go.gov.br/s/jmyRMkJTQHQyn4b" TargetMode="External"/><Relationship Id="rId637" Type="http://schemas.openxmlformats.org/officeDocument/2006/relationships/hyperlink" Target="https://doccloud.goinfra.go.gov.br/s/cpYNKWDY3mfw2cn" TargetMode="External"/><Relationship Id="rId844" Type="http://schemas.openxmlformats.org/officeDocument/2006/relationships/hyperlink" Target="https://doccloud.goinfra.go.gov.br/s/dYsK9PSAFFEDjme" TargetMode="External"/><Relationship Id="rId1267" Type="http://schemas.openxmlformats.org/officeDocument/2006/relationships/hyperlink" Target="https://doccloud.goinfra.go.gov.br/s/qKMjYEaGQzmC5x8" TargetMode="External"/><Relationship Id="rId1474" Type="http://schemas.openxmlformats.org/officeDocument/2006/relationships/hyperlink" Target="https://doccloud.goinfra.go.gov.br/s/5EJ62N5z2NqB8nM" TargetMode="External"/><Relationship Id="rId1681" Type="http://schemas.openxmlformats.org/officeDocument/2006/relationships/hyperlink" Target="https://doccloud.goinfra.go.gov.br/s/5ESCQnSi9pFDSN8" TargetMode="External"/><Relationship Id="rId2318" Type="http://schemas.openxmlformats.org/officeDocument/2006/relationships/hyperlink" Target="https://doccloud.goinfra.go.gov.br/s/NyM5GCWmHmn4moy" TargetMode="External"/><Relationship Id="rId2525" Type="http://schemas.openxmlformats.org/officeDocument/2006/relationships/hyperlink" Target="https://doccloud.goinfra.go.gov.br/s/Ag3n63GaS946iY8" TargetMode="External"/><Relationship Id="rId2732" Type="http://schemas.openxmlformats.org/officeDocument/2006/relationships/hyperlink" Target="https://doccloud.goinfra.go.gov.br/s/3YzZWAQx6NQ8WCF" TargetMode="External"/><Relationship Id="rId704" Type="http://schemas.openxmlformats.org/officeDocument/2006/relationships/hyperlink" Target="https://doccloud.goinfra.go.gov.br/s/SzTaStTTLwtRpnb" TargetMode="External"/><Relationship Id="rId911" Type="http://schemas.openxmlformats.org/officeDocument/2006/relationships/hyperlink" Target="https://doccloud.goinfra.go.gov.br/s/4XCJ8Xfyg3zN7Ea" TargetMode="External"/><Relationship Id="rId1127" Type="http://schemas.openxmlformats.org/officeDocument/2006/relationships/hyperlink" Target="https://doccloud.goinfra.go.gov.br/s/RHWbWcZji4Q5GLb" TargetMode="External"/><Relationship Id="rId1334" Type="http://schemas.openxmlformats.org/officeDocument/2006/relationships/hyperlink" Target="https://doccloud.goinfra.go.gov.br/s/Jx5i4Fe2E4SCq3e" TargetMode="External"/><Relationship Id="rId1541" Type="http://schemas.openxmlformats.org/officeDocument/2006/relationships/hyperlink" Target="https://doccloud.goinfra.go.gov.br/s/FpXmgDJNR4a7iwL" TargetMode="External"/><Relationship Id="rId40" Type="http://schemas.openxmlformats.org/officeDocument/2006/relationships/hyperlink" Target="https://doccloud.goinfra.go.gov.br/s/rdCo8QZHg2X3EFs" TargetMode="External"/><Relationship Id="rId1401" Type="http://schemas.openxmlformats.org/officeDocument/2006/relationships/hyperlink" Target="https://doccloud.goinfra.go.gov.br/s/gSbjRtFrCBTSawp" TargetMode="External"/><Relationship Id="rId3299" Type="http://schemas.openxmlformats.org/officeDocument/2006/relationships/hyperlink" Target="https://doccloud.goinfra.go.gov.br/f/175379" TargetMode="External"/><Relationship Id="rId3159" Type="http://schemas.openxmlformats.org/officeDocument/2006/relationships/hyperlink" Target="https://doccloud.goinfra.go.gov.br/s/QJoZMPKDq7qdJme" TargetMode="External"/><Relationship Id="rId3366" Type="http://schemas.openxmlformats.org/officeDocument/2006/relationships/hyperlink" Target="https://doccloud.goinfra.go.gov.br/f/176354" TargetMode="External"/><Relationship Id="rId3573" Type="http://schemas.openxmlformats.org/officeDocument/2006/relationships/hyperlink" Target="https://doccloud.goinfra.go.gov.br/s/jf4w24qRxnDcADF" TargetMode="External"/><Relationship Id="rId287" Type="http://schemas.openxmlformats.org/officeDocument/2006/relationships/hyperlink" Target="https://doccloud.goinfra.go.gov.br/s/d7jNxKKpG4x7Xby" TargetMode="External"/><Relationship Id="rId494" Type="http://schemas.openxmlformats.org/officeDocument/2006/relationships/hyperlink" Target="https://doccloud.goinfra.go.gov.br/s/fWc9ifWJ8CZD5Xq" TargetMode="External"/><Relationship Id="rId2175" Type="http://schemas.openxmlformats.org/officeDocument/2006/relationships/hyperlink" Target="https://doccloud.goinfra.go.gov.br/s/gzsiKs5aJJDCP4D" TargetMode="External"/><Relationship Id="rId2382" Type="http://schemas.openxmlformats.org/officeDocument/2006/relationships/hyperlink" Target="https://doccloud.goinfra.go.gov.br/s/KEBxDBK6sc6DPsb" TargetMode="External"/><Relationship Id="rId3019" Type="http://schemas.openxmlformats.org/officeDocument/2006/relationships/hyperlink" Target="https://doccloud.goinfra.go.gov.br/s/MXY3i6g6d6jEo5Y" TargetMode="External"/><Relationship Id="rId3226" Type="http://schemas.openxmlformats.org/officeDocument/2006/relationships/hyperlink" Target="https://doccloud.goinfra.go.gov.br/s/C9x2Gn8ZWYfqT4b" TargetMode="External"/><Relationship Id="rId147" Type="http://schemas.openxmlformats.org/officeDocument/2006/relationships/hyperlink" Target="https://doccloud.goinfra.go.gov.br/s/g4oXFAS7CzW8nxZ" TargetMode="External"/><Relationship Id="rId354" Type="http://schemas.openxmlformats.org/officeDocument/2006/relationships/hyperlink" Target="https://doccloud.goinfra.go.gov.br/s/fr46E4qnqF9ypr5" TargetMode="External"/><Relationship Id="rId1191" Type="http://schemas.openxmlformats.org/officeDocument/2006/relationships/hyperlink" Target="https://doccloud.goinfra.go.gov.br/s/KBQeowocGLLxydb" TargetMode="External"/><Relationship Id="rId2035" Type="http://schemas.openxmlformats.org/officeDocument/2006/relationships/hyperlink" Target="https://doccloud.goinfra.go.gov.br/s/fPqJELTrC5swZXf" TargetMode="External"/><Relationship Id="rId3433" Type="http://schemas.openxmlformats.org/officeDocument/2006/relationships/hyperlink" Target="https://doccloud.goinfra.go.gov.br/s/PJ8afKDjYiT4nrs" TargetMode="External"/><Relationship Id="rId561" Type="http://schemas.openxmlformats.org/officeDocument/2006/relationships/hyperlink" Target="https://doccloud.goinfra.go.gov.br/s/ZADw45mnEyJksLz" TargetMode="External"/><Relationship Id="rId2242" Type="http://schemas.openxmlformats.org/officeDocument/2006/relationships/hyperlink" Target="https://doccloud.goinfra.go.gov.br/s/jcEzsXcSicopnwA" TargetMode="External"/><Relationship Id="rId3500" Type="http://schemas.openxmlformats.org/officeDocument/2006/relationships/hyperlink" Target="https://doccloud.goinfra.go.gov.br/s/Cgrjw2jFgMwpG68" TargetMode="External"/><Relationship Id="rId214" Type="http://schemas.openxmlformats.org/officeDocument/2006/relationships/hyperlink" Target="https://doccloud.goinfra.go.gov.br/s/64CXM63NqYb36ez" TargetMode="External"/><Relationship Id="rId421" Type="http://schemas.openxmlformats.org/officeDocument/2006/relationships/hyperlink" Target="https://doccloud.goinfra.go.gov.br/s/m3mgbCBtLiJbpmE" TargetMode="External"/><Relationship Id="rId1051" Type="http://schemas.openxmlformats.org/officeDocument/2006/relationships/hyperlink" Target="https://doccloud.goinfra.go.gov.br/s/QRYPMxQDjr7EZHE" TargetMode="External"/><Relationship Id="rId2102" Type="http://schemas.openxmlformats.org/officeDocument/2006/relationships/hyperlink" Target="https://doccloud.goinfra.go.gov.br/s/wGXNpJQHydxJ569" TargetMode="External"/><Relationship Id="rId1868" Type="http://schemas.openxmlformats.org/officeDocument/2006/relationships/hyperlink" Target="https://doccloud.goinfra.go.gov.br/s/6r5iGHEwZy9oWJE" TargetMode="External"/><Relationship Id="rId2919" Type="http://schemas.openxmlformats.org/officeDocument/2006/relationships/hyperlink" Target="https://doccloud.goinfra.go.gov.br/s/FHGoEZJkA66koBR" TargetMode="External"/><Relationship Id="rId3083" Type="http://schemas.openxmlformats.org/officeDocument/2006/relationships/hyperlink" Target="https://doccloud.goinfra.go.gov.br/s/HNd9yZCwDKN4YqR" TargetMode="External"/><Relationship Id="rId3290" Type="http://schemas.openxmlformats.org/officeDocument/2006/relationships/hyperlink" Target="https://doccloud.goinfra.go.gov.br/f/175383" TargetMode="External"/><Relationship Id="rId1728" Type="http://schemas.openxmlformats.org/officeDocument/2006/relationships/hyperlink" Target="https://doccloud.goinfra.go.gov.br/s/JJwX5TcBbYHEKqe" TargetMode="External"/><Relationship Id="rId1935" Type="http://schemas.openxmlformats.org/officeDocument/2006/relationships/hyperlink" Target="https://doccloud.goinfra.go.gov.br/s/ZCFtHjZem6ToZPp" TargetMode="External"/><Relationship Id="rId3150" Type="http://schemas.openxmlformats.org/officeDocument/2006/relationships/hyperlink" Target="https://doccloud.goinfra.go.gov.br/s/4zQBH2kqowjgRH7" TargetMode="External"/><Relationship Id="rId3010" Type="http://schemas.openxmlformats.org/officeDocument/2006/relationships/hyperlink" Target="https://doccloud.goinfra.go.gov.br/s/JAfAZgKnrCkpWGe" TargetMode="External"/><Relationship Id="rId4" Type="http://schemas.openxmlformats.org/officeDocument/2006/relationships/hyperlink" Target="https://doccloud.goinfra.go.gov.br/s/LWn6zjN3eRDMAyY" TargetMode="External"/><Relationship Id="rId888" Type="http://schemas.openxmlformats.org/officeDocument/2006/relationships/hyperlink" Target="https://doccloud.goinfra.go.gov.br/s/GJm5woBj2kToRxk" TargetMode="External"/><Relationship Id="rId2569" Type="http://schemas.openxmlformats.org/officeDocument/2006/relationships/hyperlink" Target="https://doccloud.goinfra.go.gov.br/s/cM2csYNeWARTp5Z" TargetMode="External"/><Relationship Id="rId2776" Type="http://schemas.openxmlformats.org/officeDocument/2006/relationships/hyperlink" Target="https://doccloud.goinfra.go.gov.br/s/DNbQgHSaij8LARG" TargetMode="External"/><Relationship Id="rId2983" Type="http://schemas.openxmlformats.org/officeDocument/2006/relationships/hyperlink" Target="https://doccloud.goinfra.go.gov.br/s/zTmasxqBcWJ7nDz" TargetMode="External"/><Relationship Id="rId748" Type="http://schemas.openxmlformats.org/officeDocument/2006/relationships/hyperlink" Target="https://doccloud.goinfra.go.gov.br/s/ZB5DxBRnY9iw5Zq" TargetMode="External"/><Relationship Id="rId955" Type="http://schemas.openxmlformats.org/officeDocument/2006/relationships/hyperlink" Target="https://doccloud.goinfra.go.gov.br/s/FKbNnmrAjwL9oSm" TargetMode="External"/><Relationship Id="rId1378" Type="http://schemas.openxmlformats.org/officeDocument/2006/relationships/hyperlink" Target="https://doccloud.goinfra.go.gov.br/s/qEFrmB2Pyedx5ni" TargetMode="External"/><Relationship Id="rId1585" Type="http://schemas.openxmlformats.org/officeDocument/2006/relationships/hyperlink" Target="https://doccloud.goinfra.go.gov.br/s/gTtTbz5A2Xq5eH2" TargetMode="External"/><Relationship Id="rId1792" Type="http://schemas.openxmlformats.org/officeDocument/2006/relationships/hyperlink" Target="https://doccloud.goinfra.go.gov.br/s/iCbmatcwZEK2kbQ" TargetMode="External"/><Relationship Id="rId2429" Type="http://schemas.openxmlformats.org/officeDocument/2006/relationships/hyperlink" Target="https://doccloud.goinfra.go.gov.br/s/L65rzRAf8qWMYaG" TargetMode="External"/><Relationship Id="rId2636" Type="http://schemas.openxmlformats.org/officeDocument/2006/relationships/hyperlink" Target="https://doccloud.goinfra.go.gov.br/s/34nzK7NxKiKHiLw" TargetMode="External"/><Relationship Id="rId2843" Type="http://schemas.openxmlformats.org/officeDocument/2006/relationships/hyperlink" Target="https://doccloud.goinfra.go.gov.br/s/4xT2PoWeb9fnGxc" TargetMode="External"/><Relationship Id="rId84" Type="http://schemas.openxmlformats.org/officeDocument/2006/relationships/hyperlink" Target="https://doccloud.goinfra.go.gov.br/s/LNzLEFEgAr6XGgc" TargetMode="External"/><Relationship Id="rId608" Type="http://schemas.openxmlformats.org/officeDocument/2006/relationships/hyperlink" Target="https://doccloud.goinfra.go.gov.br/s/CMPCXbKoH8A6eAa" TargetMode="External"/><Relationship Id="rId815" Type="http://schemas.openxmlformats.org/officeDocument/2006/relationships/hyperlink" Target="https://doccloud.goinfra.go.gov.br/s/6BKKNkoHKeAt3yJ" TargetMode="External"/><Relationship Id="rId1238" Type="http://schemas.openxmlformats.org/officeDocument/2006/relationships/hyperlink" Target="https://doccloud.goinfra.go.gov.br/s/oN6PRJjTX3PTwsZ" TargetMode="External"/><Relationship Id="rId1445" Type="http://schemas.openxmlformats.org/officeDocument/2006/relationships/hyperlink" Target="https://doccloud.goinfra.go.gov.br/s/TCScz9KwJGdHwed" TargetMode="External"/><Relationship Id="rId1652" Type="http://schemas.openxmlformats.org/officeDocument/2006/relationships/hyperlink" Target="https://doccloud.goinfra.go.gov.br/s/7ZkcJJ8b3YAf2Bn" TargetMode="External"/><Relationship Id="rId1305" Type="http://schemas.openxmlformats.org/officeDocument/2006/relationships/hyperlink" Target="https://doccloud.goinfra.go.gov.br/s/fi3nq3PGiNpKbC8" TargetMode="External"/><Relationship Id="rId2703" Type="http://schemas.openxmlformats.org/officeDocument/2006/relationships/hyperlink" Target="https://doccloud.goinfra.go.gov.br/s/7xyxXc55nJsyk2H" TargetMode="External"/><Relationship Id="rId2910" Type="http://schemas.openxmlformats.org/officeDocument/2006/relationships/hyperlink" Target="https://doccloud.goinfra.go.gov.br/s/B9gXFgoJYrdkxxm" TargetMode="External"/><Relationship Id="rId1512" Type="http://schemas.openxmlformats.org/officeDocument/2006/relationships/hyperlink" Target="https://doccloud.goinfra.go.gov.br/s/tyJP8kRCqMz7Aj9" TargetMode="External"/><Relationship Id="rId11" Type="http://schemas.openxmlformats.org/officeDocument/2006/relationships/hyperlink" Target="https://doccloud.goinfra.go.gov.br/s/tCjYiATracYRJoC" TargetMode="External"/><Relationship Id="rId398" Type="http://schemas.openxmlformats.org/officeDocument/2006/relationships/hyperlink" Target="https://doccloud.goinfra.go.gov.br/s/yNAkp8fixCtcnQF" TargetMode="External"/><Relationship Id="rId2079" Type="http://schemas.openxmlformats.org/officeDocument/2006/relationships/hyperlink" Target="https://doccloud.goinfra.go.gov.br/s/eMBfbGBiERdqMDN" TargetMode="External"/><Relationship Id="rId3477" Type="http://schemas.openxmlformats.org/officeDocument/2006/relationships/hyperlink" Target="https://doccloud.goinfra.go.gov.br/s/PHbdDDfYZ4oJ4DG" TargetMode="External"/><Relationship Id="rId2286" Type="http://schemas.openxmlformats.org/officeDocument/2006/relationships/hyperlink" Target="https://doccloud.goinfra.go.gov.br/s/WDGDsSiTQCrxKSb" TargetMode="External"/><Relationship Id="rId2493" Type="http://schemas.openxmlformats.org/officeDocument/2006/relationships/hyperlink" Target="https://doccloud.goinfra.go.gov.br/s/TbqYL74D38F48jA" TargetMode="External"/><Relationship Id="rId3337" Type="http://schemas.openxmlformats.org/officeDocument/2006/relationships/hyperlink" Target="https://doccloud.goinfra.go.gov.br/f/176342" TargetMode="External"/><Relationship Id="rId3544" Type="http://schemas.openxmlformats.org/officeDocument/2006/relationships/hyperlink" Target="https://doccloud.goinfra.go.gov.br/s/2AcerggXykyDRaN" TargetMode="External"/><Relationship Id="rId258" Type="http://schemas.openxmlformats.org/officeDocument/2006/relationships/hyperlink" Target="https://doccloud.goinfra.go.gov.br/s/dzeRQwbHbT8GyJB" TargetMode="External"/><Relationship Id="rId465" Type="http://schemas.openxmlformats.org/officeDocument/2006/relationships/hyperlink" Target="https://doccloud.goinfra.go.gov.br/s/m69xsQzd8EZy8bt" TargetMode="External"/><Relationship Id="rId672" Type="http://schemas.openxmlformats.org/officeDocument/2006/relationships/hyperlink" Target="https://doccloud.goinfra.go.gov.br/s/qr5tPZopT2spnYq" TargetMode="External"/><Relationship Id="rId1095" Type="http://schemas.openxmlformats.org/officeDocument/2006/relationships/hyperlink" Target="https://doccloud.goinfra.go.gov.br/s/spJQ347X4LigMgQ" TargetMode="External"/><Relationship Id="rId2146" Type="http://schemas.openxmlformats.org/officeDocument/2006/relationships/hyperlink" Target="https://doccloud.goinfra.go.gov.br/s/P2JZZT5nSkwyNRA" TargetMode="External"/><Relationship Id="rId2353" Type="http://schemas.openxmlformats.org/officeDocument/2006/relationships/hyperlink" Target="https://doccloud.goinfra.go.gov.br/s/nNrfs8oitabck85" TargetMode="External"/><Relationship Id="rId2560" Type="http://schemas.openxmlformats.org/officeDocument/2006/relationships/hyperlink" Target="https://doccloud.goinfra.go.gov.br/s/QFeyqoCxLid33AH" TargetMode="External"/><Relationship Id="rId3404" Type="http://schemas.openxmlformats.org/officeDocument/2006/relationships/hyperlink" Target="https://doccloud.goinfra.go.gov.br/s/2KEXPC2rG53eBLR" TargetMode="External"/><Relationship Id="rId3611" Type="http://schemas.openxmlformats.org/officeDocument/2006/relationships/comments" Target="../comments1.xml"/><Relationship Id="rId118" Type="http://schemas.openxmlformats.org/officeDocument/2006/relationships/hyperlink" Target="https://doccloud.goinfra.go.gov.br/s/SfNasHJBQRgSzKF" TargetMode="External"/><Relationship Id="rId325" Type="http://schemas.openxmlformats.org/officeDocument/2006/relationships/hyperlink" Target="https://doccloud.goinfra.go.gov.br/s/LcH4cr7rc98YF8Z" TargetMode="External"/><Relationship Id="rId532" Type="http://schemas.openxmlformats.org/officeDocument/2006/relationships/hyperlink" Target="https://doccloud.goinfra.go.gov.br/s/qe8EyWNTCL8Ar9y" TargetMode="External"/><Relationship Id="rId1162" Type="http://schemas.openxmlformats.org/officeDocument/2006/relationships/hyperlink" Target="https://doccloud.goinfra.go.gov.br/s/RAz6zD3boM5fteT" TargetMode="External"/><Relationship Id="rId2006" Type="http://schemas.openxmlformats.org/officeDocument/2006/relationships/hyperlink" Target="https://doccloud.goinfra.go.gov.br/s/76ZC9R8BceBaCki" TargetMode="External"/><Relationship Id="rId2213" Type="http://schemas.openxmlformats.org/officeDocument/2006/relationships/hyperlink" Target="https://doccloud.goinfra.go.gov.br/s/7w9gTAWrTaKcSKP" TargetMode="External"/><Relationship Id="rId2420" Type="http://schemas.openxmlformats.org/officeDocument/2006/relationships/hyperlink" Target="https://doccloud.goinfra.go.gov.br/s/tNfrT4sEXdai2RL" TargetMode="External"/><Relationship Id="rId1022" Type="http://schemas.openxmlformats.org/officeDocument/2006/relationships/hyperlink" Target="https://doccloud.goinfra.go.gov.br/s/mWTELpeWnkaP5oc" TargetMode="External"/><Relationship Id="rId1979" Type="http://schemas.openxmlformats.org/officeDocument/2006/relationships/hyperlink" Target="https://doccloud.goinfra.go.gov.br/s/mEayJL4sykW3RFC" TargetMode="External"/><Relationship Id="rId3194" Type="http://schemas.openxmlformats.org/officeDocument/2006/relationships/hyperlink" Target="https://doccloud.goinfra.go.gov.br/s/5dmannp4mcPndFb" TargetMode="External"/><Relationship Id="rId1839" Type="http://schemas.openxmlformats.org/officeDocument/2006/relationships/hyperlink" Target="https://doccloud.goinfra.go.gov.br/s/TMdG2ZGwMaDwyTs" TargetMode="External"/><Relationship Id="rId3054" Type="http://schemas.openxmlformats.org/officeDocument/2006/relationships/hyperlink" Target="https://doccloud.goinfra.go.gov.br/s/6rkpMKEMYwWE7LX" TargetMode="External"/><Relationship Id="rId182" Type="http://schemas.openxmlformats.org/officeDocument/2006/relationships/hyperlink" Target="https://doccloud.goinfra.go.gov.br/s/ckjsNBYEZYobQLi" TargetMode="External"/><Relationship Id="rId1906" Type="http://schemas.openxmlformats.org/officeDocument/2006/relationships/hyperlink" Target="https://doccloud.goinfra.go.gov.br/s/oQnm683xNZfMPLk" TargetMode="External"/><Relationship Id="rId3261" Type="http://schemas.openxmlformats.org/officeDocument/2006/relationships/hyperlink" Target="https://doccloud.goinfra.go.gov.br/s/zwWPPey9pGWBqMg" TargetMode="External"/><Relationship Id="rId2070" Type="http://schemas.openxmlformats.org/officeDocument/2006/relationships/hyperlink" Target="https://doccloud.goinfra.go.gov.br/s/MGH9xKwRk5zCKaH" TargetMode="External"/><Relationship Id="rId3121" Type="http://schemas.openxmlformats.org/officeDocument/2006/relationships/hyperlink" Target="https://doccloud.goinfra.go.gov.br/s/QddoSRD2NQt7czw" TargetMode="External"/><Relationship Id="rId999" Type="http://schemas.openxmlformats.org/officeDocument/2006/relationships/hyperlink" Target="https://doccloud.goinfra.go.gov.br/s/XXFbjr5mpMFG5Y7" TargetMode="External"/><Relationship Id="rId2887" Type="http://schemas.openxmlformats.org/officeDocument/2006/relationships/hyperlink" Target="https://doccloud.goinfra.go.gov.br/s/M35cYGZBAiMGcHg" TargetMode="External"/><Relationship Id="rId859" Type="http://schemas.openxmlformats.org/officeDocument/2006/relationships/hyperlink" Target="https://doccloud.goinfra.go.gov.br/s/axnkJecxxspqiNa" TargetMode="External"/><Relationship Id="rId1489" Type="http://schemas.openxmlformats.org/officeDocument/2006/relationships/hyperlink" Target="https://doccloud.goinfra.go.gov.br/s/qCEFSFZdGtbRymH" TargetMode="External"/><Relationship Id="rId1696" Type="http://schemas.openxmlformats.org/officeDocument/2006/relationships/hyperlink" Target="https://doccloud.goinfra.go.gov.br/s/HtK4PTCrwLNxnJd" TargetMode="External"/><Relationship Id="rId1349" Type="http://schemas.openxmlformats.org/officeDocument/2006/relationships/hyperlink" Target="https://doccloud.goinfra.go.gov.br/s/J9jr7m2qFSZpZbH" TargetMode="External"/><Relationship Id="rId2747" Type="http://schemas.openxmlformats.org/officeDocument/2006/relationships/hyperlink" Target="https://doccloud.goinfra.go.gov.br/s/6KpCAs6QkkJQ4Y9" TargetMode="External"/><Relationship Id="rId2954" Type="http://schemas.openxmlformats.org/officeDocument/2006/relationships/hyperlink" Target="https://doccloud.goinfra.go.gov.br/s/iDmgnBw6jxkttEH" TargetMode="External"/><Relationship Id="rId719" Type="http://schemas.openxmlformats.org/officeDocument/2006/relationships/hyperlink" Target="https://doccloud.goinfra.go.gov.br/s/pcXRW7S4bTYXbdm" TargetMode="External"/><Relationship Id="rId926" Type="http://schemas.openxmlformats.org/officeDocument/2006/relationships/hyperlink" Target="https://doccloud.goinfra.go.gov.br/s/tbtQWs8RTWKwjJT" TargetMode="External"/><Relationship Id="rId1556" Type="http://schemas.openxmlformats.org/officeDocument/2006/relationships/hyperlink" Target="https://doccloud.goinfra.go.gov.br/s/dxzjRqn4SsddjCZ" TargetMode="External"/><Relationship Id="rId1763" Type="http://schemas.openxmlformats.org/officeDocument/2006/relationships/hyperlink" Target="https://doccloud.goinfra.go.gov.br/s/Q65a3DwKeT5fwgn" TargetMode="External"/><Relationship Id="rId1970" Type="http://schemas.openxmlformats.org/officeDocument/2006/relationships/hyperlink" Target="https://doccloud.goinfra.go.gov.br/s/AnNj6Ab2iDLGFjG" TargetMode="External"/><Relationship Id="rId2607" Type="http://schemas.openxmlformats.org/officeDocument/2006/relationships/hyperlink" Target="https://doccloud.goinfra.go.gov.br/s/k9C2QEAzBiZHbfR" TargetMode="External"/><Relationship Id="rId2814" Type="http://schemas.openxmlformats.org/officeDocument/2006/relationships/hyperlink" Target="https://doccloud.goinfra.go.gov.br/s/YcC3jt8sbc7TYRQ" TargetMode="External"/><Relationship Id="rId55" Type="http://schemas.openxmlformats.org/officeDocument/2006/relationships/hyperlink" Target="https://doccloud.goinfra.go.gov.br/s/H5tGygkKwZQy5Jo" TargetMode="External"/><Relationship Id="rId1209" Type="http://schemas.openxmlformats.org/officeDocument/2006/relationships/hyperlink" Target="https://doccloud.goinfra.go.gov.br/s/4oJSWED3G52ieLQ" TargetMode="External"/><Relationship Id="rId1416" Type="http://schemas.openxmlformats.org/officeDocument/2006/relationships/hyperlink" Target="https://doccloud.goinfra.go.gov.br/s/ba2W4M5Kswc5BFW" TargetMode="External"/><Relationship Id="rId1623" Type="http://schemas.openxmlformats.org/officeDocument/2006/relationships/hyperlink" Target="https://doccloud.goinfra.go.gov.br/s/7TfpWfY8M29Cjaz" TargetMode="External"/><Relationship Id="rId1830" Type="http://schemas.openxmlformats.org/officeDocument/2006/relationships/hyperlink" Target="https://doccloud.goinfra.go.gov.br/s/BJgwf7W2WJw72Cj" TargetMode="External"/><Relationship Id="rId3588" Type="http://schemas.openxmlformats.org/officeDocument/2006/relationships/hyperlink" Target="https://doccloud.goinfra.go.gov.br/s/oFzitXAysrmpWNt" TargetMode="External"/><Relationship Id="rId2397" Type="http://schemas.openxmlformats.org/officeDocument/2006/relationships/hyperlink" Target="https://drive.google.com/file/d/1WenuQRqStVDfTwPLrp8FKLFQEjrAkELa/view?usp=sharing" TargetMode="External"/><Relationship Id="rId3448" Type="http://schemas.openxmlformats.org/officeDocument/2006/relationships/hyperlink" Target="https://doccloud.goinfra.go.gov.br/s/XZBpKEkWDoiajyA" TargetMode="External"/><Relationship Id="rId369" Type="http://schemas.openxmlformats.org/officeDocument/2006/relationships/hyperlink" Target="https://doccloud.goinfra.go.gov.br/s/Nno8epEg6oGm2my" TargetMode="External"/><Relationship Id="rId576" Type="http://schemas.openxmlformats.org/officeDocument/2006/relationships/hyperlink" Target="https://doccloud.goinfra.go.gov.br/s/Q5QE7frYq6ZCKDZ" TargetMode="External"/><Relationship Id="rId783" Type="http://schemas.openxmlformats.org/officeDocument/2006/relationships/hyperlink" Target="https://doccloud.goinfra.go.gov.br/s/8GQ9PXDbfMRkTsM" TargetMode="External"/><Relationship Id="rId990" Type="http://schemas.openxmlformats.org/officeDocument/2006/relationships/hyperlink" Target="https://doccloud.goinfra.go.gov.br/s/WMTMrHgY4SbHdqY" TargetMode="External"/><Relationship Id="rId2257" Type="http://schemas.openxmlformats.org/officeDocument/2006/relationships/hyperlink" Target="https://doccloud.goinfra.go.gov.br/s/LKNaYaCXfHFipfM" TargetMode="External"/><Relationship Id="rId2464" Type="http://schemas.openxmlformats.org/officeDocument/2006/relationships/hyperlink" Target="https://doccloud.goinfra.go.gov.br/s/zdq2TodTJPaCD7B" TargetMode="External"/><Relationship Id="rId2671" Type="http://schemas.openxmlformats.org/officeDocument/2006/relationships/hyperlink" Target="https://doccloud.goinfra.go.gov.br/s/Lo3sRFfiw8C4TX8" TargetMode="External"/><Relationship Id="rId3308" Type="http://schemas.openxmlformats.org/officeDocument/2006/relationships/hyperlink" Target="https://doccloud.goinfra.go.gov.br/f/175407" TargetMode="External"/><Relationship Id="rId3515" Type="http://schemas.openxmlformats.org/officeDocument/2006/relationships/hyperlink" Target="https://doccloud.goinfra.go.gov.br/s/DRAw2Za7K497jeC" TargetMode="External"/><Relationship Id="rId229" Type="http://schemas.openxmlformats.org/officeDocument/2006/relationships/hyperlink" Target="https://doccloud.goinfra.go.gov.br/s/FMz8STw3x9oST6H" TargetMode="External"/><Relationship Id="rId436" Type="http://schemas.openxmlformats.org/officeDocument/2006/relationships/hyperlink" Target="https://doccloud.goinfra.go.gov.br/s/Yc43ZbWCXGTaELP" TargetMode="External"/><Relationship Id="rId643" Type="http://schemas.openxmlformats.org/officeDocument/2006/relationships/hyperlink" Target="https://doccloud.goinfra.go.gov.br/s/TJ38X7PawPCZPFF" TargetMode="External"/><Relationship Id="rId1066" Type="http://schemas.openxmlformats.org/officeDocument/2006/relationships/hyperlink" Target="https://doccloud.goinfra.go.gov.br/s/z7xSGwPGobe3zcW" TargetMode="External"/><Relationship Id="rId1273" Type="http://schemas.openxmlformats.org/officeDocument/2006/relationships/hyperlink" Target="https://doccloud.goinfra.go.gov.br/s/qM8AgdNooHcHDJP" TargetMode="External"/><Relationship Id="rId1480" Type="http://schemas.openxmlformats.org/officeDocument/2006/relationships/hyperlink" Target="https://doccloud.goinfra.go.gov.br/s/TisXQTnTAzKrYrs" TargetMode="External"/><Relationship Id="rId2117" Type="http://schemas.openxmlformats.org/officeDocument/2006/relationships/hyperlink" Target="https://doccloud.goinfra.go.gov.br/s/mTDCX5dr5xMaQC2" TargetMode="External"/><Relationship Id="rId2324" Type="http://schemas.openxmlformats.org/officeDocument/2006/relationships/hyperlink" Target="https://doccloud.goinfra.go.gov.br/s/HjYRYJkFFgiso4g" TargetMode="External"/><Relationship Id="rId850" Type="http://schemas.openxmlformats.org/officeDocument/2006/relationships/hyperlink" Target="https://doccloud.goinfra.go.gov.br/s/wjmFp8mbWtnDaY5" TargetMode="External"/><Relationship Id="rId1133" Type="http://schemas.openxmlformats.org/officeDocument/2006/relationships/hyperlink" Target="https://doccloud.goinfra.go.gov.br/s/GA8BWKippLZoG8p" TargetMode="External"/><Relationship Id="rId2531" Type="http://schemas.openxmlformats.org/officeDocument/2006/relationships/hyperlink" Target="https://doccloud.goinfra.go.gov.br/s/oBZnNcsJoYwPgTa" TargetMode="External"/><Relationship Id="rId503" Type="http://schemas.openxmlformats.org/officeDocument/2006/relationships/hyperlink" Target="https://doccloud.goinfra.go.gov.br/s/3yt7tiTdFwARHKc" TargetMode="External"/><Relationship Id="rId710" Type="http://schemas.openxmlformats.org/officeDocument/2006/relationships/hyperlink" Target="https://doccloud.goinfra.go.gov.br/s/KZXHy3q3jcZHNLC" TargetMode="External"/><Relationship Id="rId1340" Type="http://schemas.openxmlformats.org/officeDocument/2006/relationships/hyperlink" Target="https://doccloud.goinfra.go.gov.br/s/crBXrqPmHkk47ge" TargetMode="External"/><Relationship Id="rId3098" Type="http://schemas.openxmlformats.org/officeDocument/2006/relationships/hyperlink" Target="https://doccloud.goinfra.go.gov.br/s/WP25BWmXH8MFBTA" TargetMode="External"/><Relationship Id="rId1200" Type="http://schemas.openxmlformats.org/officeDocument/2006/relationships/hyperlink" Target="https://doccloud.goinfra.go.gov.br/s/BCWpLAzc96wpJNL" TargetMode="External"/><Relationship Id="rId3165" Type="http://schemas.openxmlformats.org/officeDocument/2006/relationships/hyperlink" Target="https://doccloud.goinfra.go.gov.br/s/mEFyPLGMpaCJGB3" TargetMode="External"/><Relationship Id="rId3372" Type="http://schemas.openxmlformats.org/officeDocument/2006/relationships/hyperlink" Target="https://doccloud.goinfra.go.gov.br/f/176371" TargetMode="External"/><Relationship Id="rId293" Type="http://schemas.openxmlformats.org/officeDocument/2006/relationships/hyperlink" Target="https://doccloud.goinfra.go.gov.br/s/eCEX9j6xTgsgJHd" TargetMode="External"/><Relationship Id="rId2181" Type="http://schemas.openxmlformats.org/officeDocument/2006/relationships/hyperlink" Target="https://doccloud.goinfra.go.gov.br/s/BM7bHHQMWW8THaD" TargetMode="External"/><Relationship Id="rId3025" Type="http://schemas.openxmlformats.org/officeDocument/2006/relationships/hyperlink" Target="https://doccloud.goinfra.go.gov.br/s/ob7NLkQgi2tsXjx" TargetMode="External"/><Relationship Id="rId3232" Type="http://schemas.openxmlformats.org/officeDocument/2006/relationships/hyperlink" Target="https://doccloud.goinfra.go.gov.br/s/fXe53YfJKZXHDiF" TargetMode="External"/><Relationship Id="rId153" Type="http://schemas.openxmlformats.org/officeDocument/2006/relationships/hyperlink" Target="https://doccloud.goinfra.go.gov.br/s/xeQyeqZNkedYDBP" TargetMode="External"/><Relationship Id="rId360" Type="http://schemas.openxmlformats.org/officeDocument/2006/relationships/hyperlink" Target="https://doccloud.goinfra.go.gov.br/s/B7zMcMDeTTKRANY" TargetMode="External"/><Relationship Id="rId2041" Type="http://schemas.openxmlformats.org/officeDocument/2006/relationships/hyperlink" Target="https://doccloud.goinfra.go.gov.br/s/HH9Mt4D4agL9tdJ" TargetMode="External"/><Relationship Id="rId220" Type="http://schemas.openxmlformats.org/officeDocument/2006/relationships/hyperlink" Target="https://doccloud.goinfra.go.gov.br/s/CdEomAZPJ4p3BDm" TargetMode="External"/><Relationship Id="rId2998" Type="http://schemas.openxmlformats.org/officeDocument/2006/relationships/hyperlink" Target="https://doccloud.goinfra.go.gov.br/s/38zZT4qp6RfPNws" TargetMode="External"/><Relationship Id="rId2858" Type="http://schemas.openxmlformats.org/officeDocument/2006/relationships/hyperlink" Target="https://doccloud.goinfra.go.gov.br/s/Q6L4By386ZdBp6J" TargetMode="External"/><Relationship Id="rId99" Type="http://schemas.openxmlformats.org/officeDocument/2006/relationships/hyperlink" Target="https://doccloud.goinfra.go.gov.br/s/PKn79oapE3SmfaQ" TargetMode="External"/><Relationship Id="rId1667" Type="http://schemas.openxmlformats.org/officeDocument/2006/relationships/hyperlink" Target="https://doccloud.goinfra.go.gov.br/s/SWTrMgnSyfNXcnD" TargetMode="External"/><Relationship Id="rId1874" Type="http://schemas.openxmlformats.org/officeDocument/2006/relationships/hyperlink" Target="https://doccloud.goinfra.go.gov.br/s/T2eJM8fBfbcTPZA" TargetMode="External"/><Relationship Id="rId2718" Type="http://schemas.openxmlformats.org/officeDocument/2006/relationships/hyperlink" Target="https://doccloud.goinfra.go.gov.br/s/7sdzoDrYqFefzBi" TargetMode="External"/><Relationship Id="rId2925" Type="http://schemas.openxmlformats.org/officeDocument/2006/relationships/hyperlink" Target="https://doccloud.goinfra.go.gov.br/s/d7kZBk8gQA9qD8a" TargetMode="External"/><Relationship Id="rId1527" Type="http://schemas.openxmlformats.org/officeDocument/2006/relationships/hyperlink" Target="https://doccloud.goinfra.go.gov.br/s/fKeoJe3e4WPmLCE" TargetMode="External"/><Relationship Id="rId1734" Type="http://schemas.openxmlformats.org/officeDocument/2006/relationships/hyperlink" Target="https://doccloud.goinfra.go.gov.br/s/wam42RfCB5JmHkt" TargetMode="External"/><Relationship Id="rId1941" Type="http://schemas.openxmlformats.org/officeDocument/2006/relationships/hyperlink" Target="https://doccloud.goinfra.go.gov.br/s/xTJ8knSsWsLRTmD" TargetMode="External"/><Relationship Id="rId26" Type="http://schemas.openxmlformats.org/officeDocument/2006/relationships/hyperlink" Target="https://doccloud.goinfra.go.gov.br/s/peJWR8pacoozZdy" TargetMode="External"/><Relationship Id="rId1801" Type="http://schemas.openxmlformats.org/officeDocument/2006/relationships/hyperlink" Target="https://doccloud.goinfra.go.gov.br/s/YMtNyL7NRkAEA3w" TargetMode="External"/><Relationship Id="rId3559" Type="http://schemas.openxmlformats.org/officeDocument/2006/relationships/hyperlink" Target="https://doccloud.goinfra.go.gov.br/s/Q3Wn7CXPE2sJ2gB" TargetMode="External"/><Relationship Id="rId687" Type="http://schemas.openxmlformats.org/officeDocument/2006/relationships/hyperlink" Target="https://doccloud.goinfra.go.gov.br/s/7BdGcYeaa5iynRe" TargetMode="External"/><Relationship Id="rId2368" Type="http://schemas.openxmlformats.org/officeDocument/2006/relationships/hyperlink" Target="https://doccloud.goinfra.go.gov.br/s/9pdgbciErkgdiKx" TargetMode="External"/><Relationship Id="rId894" Type="http://schemas.openxmlformats.org/officeDocument/2006/relationships/hyperlink" Target="https://doccloud.goinfra.go.gov.br/s/WmoDPwyJBHWdPio" TargetMode="External"/><Relationship Id="rId1177" Type="http://schemas.openxmlformats.org/officeDocument/2006/relationships/hyperlink" Target="https://doccloud.goinfra.go.gov.br/s/YrofxAp9cptF8Fw" TargetMode="External"/><Relationship Id="rId2575" Type="http://schemas.openxmlformats.org/officeDocument/2006/relationships/hyperlink" Target="https://doccloud.goinfra.go.gov.br/s/HE9nKNcSgyXfAQW" TargetMode="External"/><Relationship Id="rId2782" Type="http://schemas.openxmlformats.org/officeDocument/2006/relationships/hyperlink" Target="https://doccloud.goinfra.go.gov.br/s/4AYrcqoGHR8p9RF" TargetMode="External"/><Relationship Id="rId3419" Type="http://schemas.openxmlformats.org/officeDocument/2006/relationships/hyperlink" Target="https://doccloud.goinfra.go.gov.br/s/8kJxqy74iqyqmyi" TargetMode="External"/><Relationship Id="rId547" Type="http://schemas.openxmlformats.org/officeDocument/2006/relationships/hyperlink" Target="https://doccloud.goinfra.go.gov.br/s/qxyBcQmSsZZ8kcY" TargetMode="External"/><Relationship Id="rId754" Type="http://schemas.openxmlformats.org/officeDocument/2006/relationships/hyperlink" Target="https://doccloud.goinfra.go.gov.br/s/EMm5A7N2kXnNx3R" TargetMode="External"/><Relationship Id="rId961" Type="http://schemas.openxmlformats.org/officeDocument/2006/relationships/hyperlink" Target="https://doccloud.goinfra.go.gov.br/s/e6WfjCJ3T3wQYGo" TargetMode="External"/><Relationship Id="rId1384" Type="http://schemas.openxmlformats.org/officeDocument/2006/relationships/hyperlink" Target="https://doccloud.goinfra.go.gov.br/s/StJfEjWA7LDXorQ" TargetMode="External"/><Relationship Id="rId1591" Type="http://schemas.openxmlformats.org/officeDocument/2006/relationships/hyperlink" Target="https://doccloud.goinfra.go.gov.br/s/k27WpJ7dfrZbrSx" TargetMode="External"/><Relationship Id="rId2228" Type="http://schemas.openxmlformats.org/officeDocument/2006/relationships/hyperlink" Target="https://doccloud.goinfra.go.gov.br/s/ZBbgyDRH8XNLxgB" TargetMode="External"/><Relationship Id="rId2435" Type="http://schemas.openxmlformats.org/officeDocument/2006/relationships/hyperlink" Target="https://doccloud.goinfra.go.gov.br/s/RBEt3NsAaGxkQCC" TargetMode="External"/><Relationship Id="rId2642" Type="http://schemas.openxmlformats.org/officeDocument/2006/relationships/hyperlink" Target="https://doccloud.goinfra.go.gov.br/s/PFabdnLs47AyRQo" TargetMode="External"/><Relationship Id="rId90" Type="http://schemas.openxmlformats.org/officeDocument/2006/relationships/hyperlink" Target="https://doccloud.goinfra.go.gov.br/s/D8zCd5Y3eXGReig" TargetMode="External"/><Relationship Id="rId407" Type="http://schemas.openxmlformats.org/officeDocument/2006/relationships/hyperlink" Target="https://doccloud.goinfra.go.gov.br/s/rRyoCpyYT6oTGet" TargetMode="External"/><Relationship Id="rId614" Type="http://schemas.openxmlformats.org/officeDocument/2006/relationships/hyperlink" Target="https://doccloud.goinfra.go.gov.br/s/zD7L45QsrtAtfPx" TargetMode="External"/><Relationship Id="rId821" Type="http://schemas.openxmlformats.org/officeDocument/2006/relationships/hyperlink" Target="https://doccloud.goinfra.go.gov.br/s/B6cEy8XqBAwBq7Q" TargetMode="External"/><Relationship Id="rId1037" Type="http://schemas.openxmlformats.org/officeDocument/2006/relationships/hyperlink" Target="https://doccloud.goinfra.go.gov.br/s/HXJ3fo94RAHZqA9" TargetMode="External"/><Relationship Id="rId1244" Type="http://schemas.openxmlformats.org/officeDocument/2006/relationships/hyperlink" Target="https://doccloud.goinfra.go.gov.br/s/7ZeRYGYCN5fcgRJ" TargetMode="External"/><Relationship Id="rId1451" Type="http://schemas.openxmlformats.org/officeDocument/2006/relationships/hyperlink" Target="https://doccloud.goinfra.go.gov.br/s/PRZPn42yr3iq68c" TargetMode="External"/><Relationship Id="rId2502" Type="http://schemas.openxmlformats.org/officeDocument/2006/relationships/hyperlink" Target="https://doccloud.goinfra.go.gov.br/s/Fix58tjjHqiqZEp" TargetMode="External"/><Relationship Id="rId1104" Type="http://schemas.openxmlformats.org/officeDocument/2006/relationships/hyperlink" Target="https://doccloud.goinfra.go.gov.br/s/Za3MaBKZ9HBgAQ4" TargetMode="External"/><Relationship Id="rId1311" Type="http://schemas.openxmlformats.org/officeDocument/2006/relationships/hyperlink" Target="https://doccloud.goinfra.go.gov.br/s/sgneez46M6fYKs9" TargetMode="External"/><Relationship Id="rId3069" Type="http://schemas.openxmlformats.org/officeDocument/2006/relationships/hyperlink" Target="https://doccloud.goinfra.go.gov.br/s/A5PFJyjiq9MScjN" TargetMode="External"/><Relationship Id="rId3276" Type="http://schemas.openxmlformats.org/officeDocument/2006/relationships/hyperlink" Target="https://doccloud.goinfra.go.gov.br/s/gtWBbDWCxE3aHY6" TargetMode="External"/><Relationship Id="rId3483" Type="http://schemas.openxmlformats.org/officeDocument/2006/relationships/hyperlink" Target="https://doccloud.goinfra.go.gov.br/s/zPf8EbLK5NEZBMR" TargetMode="External"/><Relationship Id="rId197" Type="http://schemas.openxmlformats.org/officeDocument/2006/relationships/hyperlink" Target="https://doccloud.goinfra.go.gov.br/s/MkJTMqg5xGyFEbE" TargetMode="External"/><Relationship Id="rId2085" Type="http://schemas.openxmlformats.org/officeDocument/2006/relationships/hyperlink" Target="https://doccloud.goinfra.go.gov.br/s/px68pZMNFbygRj4" TargetMode="External"/><Relationship Id="rId2292" Type="http://schemas.openxmlformats.org/officeDocument/2006/relationships/hyperlink" Target="https://doccloud.goinfra.go.gov.br/s/BmJdcxtzJtkBXQF" TargetMode="External"/><Relationship Id="rId3136" Type="http://schemas.openxmlformats.org/officeDocument/2006/relationships/hyperlink" Target="https://doccloud.goinfra.go.gov.br/s/QyjmkE7oomxiq3a" TargetMode="External"/><Relationship Id="rId3343" Type="http://schemas.openxmlformats.org/officeDocument/2006/relationships/hyperlink" Target="https://doccloud.goinfra.go.gov.br/f/176343" TargetMode="External"/><Relationship Id="rId264" Type="http://schemas.openxmlformats.org/officeDocument/2006/relationships/hyperlink" Target="https://doccloud.goinfra.go.gov.br/s/TPfRryJw9WGQqSe" TargetMode="External"/><Relationship Id="rId471" Type="http://schemas.openxmlformats.org/officeDocument/2006/relationships/hyperlink" Target="https://doccloud.goinfra.go.gov.br/s/GZADyzzaAg5RfqF" TargetMode="External"/><Relationship Id="rId2152" Type="http://schemas.openxmlformats.org/officeDocument/2006/relationships/hyperlink" Target="https://doccloud.goinfra.go.gov.br/s/kqZjsf76BFQ57LY" TargetMode="External"/><Relationship Id="rId3550" Type="http://schemas.openxmlformats.org/officeDocument/2006/relationships/hyperlink" Target="https://doccloud.goinfra.go.gov.br/s/cfrZ3rxDfta4ZsR" TargetMode="External"/><Relationship Id="rId124" Type="http://schemas.openxmlformats.org/officeDocument/2006/relationships/hyperlink" Target="https://doccloud.goinfra.go.gov.br/s/r7gasLaQk3LkNS6" TargetMode="External"/><Relationship Id="rId3203" Type="http://schemas.openxmlformats.org/officeDocument/2006/relationships/hyperlink" Target="https://doccloud.goinfra.go.gov.br/s/BNcZN9REk99jkYN" TargetMode="External"/><Relationship Id="rId3410" Type="http://schemas.openxmlformats.org/officeDocument/2006/relationships/hyperlink" Target="https://doccloud.goinfra.go.gov.br/s/PyMPPjd5JeAgPdJ" TargetMode="External"/><Relationship Id="rId331" Type="http://schemas.openxmlformats.org/officeDocument/2006/relationships/hyperlink" Target="https://doccloud.goinfra.go.gov.br/s/9Xzon6W2THcKBAk" TargetMode="External"/><Relationship Id="rId2012" Type="http://schemas.openxmlformats.org/officeDocument/2006/relationships/hyperlink" Target="https://doccloud.goinfra.go.gov.br/s/59qgxSEwfL4ewKp" TargetMode="External"/><Relationship Id="rId2969" Type="http://schemas.openxmlformats.org/officeDocument/2006/relationships/hyperlink" Target="https://doccloud.goinfra.go.gov.br/s/np3QG5RBWfFBsRN" TargetMode="External"/><Relationship Id="rId1778" Type="http://schemas.openxmlformats.org/officeDocument/2006/relationships/hyperlink" Target="https://doccloud.goinfra.go.gov.br/s/xGSdcDbHJ6JX5ZT" TargetMode="External"/><Relationship Id="rId1985" Type="http://schemas.openxmlformats.org/officeDocument/2006/relationships/hyperlink" Target="https://doccloud.goinfra.go.gov.br/s/wytQnfzK6nNskAB" TargetMode="External"/><Relationship Id="rId2829" Type="http://schemas.openxmlformats.org/officeDocument/2006/relationships/hyperlink" Target="https://doccloud.goinfra.go.gov.br/s/o7d9GwnKpfmAHQE" TargetMode="External"/><Relationship Id="rId1638" Type="http://schemas.openxmlformats.org/officeDocument/2006/relationships/hyperlink" Target="https://doccloud.goinfra.go.gov.br/s/grWzAyParHH4yPE" TargetMode="External"/><Relationship Id="rId1845" Type="http://schemas.openxmlformats.org/officeDocument/2006/relationships/hyperlink" Target="https://doccloud.goinfra.go.gov.br/s/tcLJE3GewsAZebr" TargetMode="External"/><Relationship Id="rId3060" Type="http://schemas.openxmlformats.org/officeDocument/2006/relationships/hyperlink" Target="https://doccloud.goinfra.go.gov.br/s/9QgoX22ncpTRBye" TargetMode="External"/><Relationship Id="rId1705" Type="http://schemas.openxmlformats.org/officeDocument/2006/relationships/hyperlink" Target="https://doccloud.goinfra.go.gov.br/s/9tBCqwSrPjmf8xm" TargetMode="External"/><Relationship Id="rId1912" Type="http://schemas.openxmlformats.org/officeDocument/2006/relationships/hyperlink" Target="https://doccloud.goinfra.go.gov.br/s/Gk2msjabmQeZJzd" TargetMode="External"/><Relationship Id="rId798" Type="http://schemas.openxmlformats.org/officeDocument/2006/relationships/hyperlink" Target="https://doccloud.goinfra.go.gov.br/s/fZnPoqg4LqorA85" TargetMode="External"/><Relationship Id="rId2479" Type="http://schemas.openxmlformats.org/officeDocument/2006/relationships/hyperlink" Target="https://doccloud.goinfra.go.gov.br/s/SeEffALezbb968L" TargetMode="External"/><Relationship Id="rId2686" Type="http://schemas.openxmlformats.org/officeDocument/2006/relationships/hyperlink" Target="https://doccloud.goinfra.go.gov.br/s/3ozyEDmHRza6Jnx" TargetMode="External"/><Relationship Id="rId2893" Type="http://schemas.openxmlformats.org/officeDocument/2006/relationships/hyperlink" Target="https://doccloud.goinfra.go.gov.br/s/yMmZkqpxMWAKEJr" TargetMode="External"/><Relationship Id="rId658" Type="http://schemas.openxmlformats.org/officeDocument/2006/relationships/hyperlink" Target="https://doccloud.goinfra.go.gov.br/s/T7TGDS58qLk9Tbi" TargetMode="External"/><Relationship Id="rId865" Type="http://schemas.openxmlformats.org/officeDocument/2006/relationships/hyperlink" Target="https://doccloud.goinfra.go.gov.br/s/Ae8pa9rXftd46Wp" TargetMode="External"/><Relationship Id="rId1288" Type="http://schemas.openxmlformats.org/officeDocument/2006/relationships/hyperlink" Target="https://doccloud.goinfra.go.gov.br/s/Rj7LjKESiZjzLQ7" TargetMode="External"/><Relationship Id="rId1495" Type="http://schemas.openxmlformats.org/officeDocument/2006/relationships/hyperlink" Target="https://doccloud.goinfra.go.gov.br/s/tRLJpSA5Aee3WNY" TargetMode="External"/><Relationship Id="rId2339" Type="http://schemas.openxmlformats.org/officeDocument/2006/relationships/hyperlink" Target="https://doccloud.goinfra.go.gov.br/s/3BJHcz8jYw8ikeD" TargetMode="External"/><Relationship Id="rId2546" Type="http://schemas.openxmlformats.org/officeDocument/2006/relationships/hyperlink" Target="https://doccloud.goinfra.go.gov.br/s/5tYTjtAFamcqxxN" TargetMode="External"/><Relationship Id="rId2753" Type="http://schemas.openxmlformats.org/officeDocument/2006/relationships/hyperlink" Target="https://doccloud.goinfra.go.gov.br/s/FEpCPyYwbG4X4YL" TargetMode="External"/><Relationship Id="rId2960" Type="http://schemas.openxmlformats.org/officeDocument/2006/relationships/hyperlink" Target="https://doccloud.goinfra.go.gov.br/s/6am6S6t3isBTJkR" TargetMode="External"/><Relationship Id="rId518" Type="http://schemas.openxmlformats.org/officeDocument/2006/relationships/hyperlink" Target="https://doccloud.goinfra.go.gov.br/s/s2wWwf9KKzALMH6" TargetMode="External"/><Relationship Id="rId725" Type="http://schemas.openxmlformats.org/officeDocument/2006/relationships/hyperlink" Target="https://doccloud.goinfra.go.gov.br/s/F8isLKJLSq5mZJG" TargetMode="External"/><Relationship Id="rId932" Type="http://schemas.openxmlformats.org/officeDocument/2006/relationships/hyperlink" Target="https://doccloud.goinfra.go.gov.br/s/iQsgxyLd4SmRfqe" TargetMode="External"/><Relationship Id="rId1148" Type="http://schemas.openxmlformats.org/officeDocument/2006/relationships/hyperlink" Target="https://doccloud.goinfra.go.gov.br/s/4kp7R5gFnfsJnyb" TargetMode="External"/><Relationship Id="rId1355" Type="http://schemas.openxmlformats.org/officeDocument/2006/relationships/hyperlink" Target="https://doccloud.goinfra.go.gov.br/s/apygogbXPGr5FRs" TargetMode="External"/><Relationship Id="rId1562" Type="http://schemas.openxmlformats.org/officeDocument/2006/relationships/hyperlink" Target="https://doccloud.goinfra.go.gov.br/s/nYqZff3q3TCSRiM" TargetMode="External"/><Relationship Id="rId2406" Type="http://schemas.openxmlformats.org/officeDocument/2006/relationships/hyperlink" Target="https://doccloud.goinfra.go.gov.br/s/xRrWMpQ5qBDWkEr" TargetMode="External"/><Relationship Id="rId2613" Type="http://schemas.openxmlformats.org/officeDocument/2006/relationships/hyperlink" Target="https://doccloud.goinfra.go.gov.br/s/E6D4N8GAwcBaRTY" TargetMode="External"/><Relationship Id="rId1008" Type="http://schemas.openxmlformats.org/officeDocument/2006/relationships/hyperlink" Target="https://doccloud.goinfra.go.gov.br/s/g3mrQPbBDKc3tzo" TargetMode="External"/><Relationship Id="rId1215" Type="http://schemas.openxmlformats.org/officeDocument/2006/relationships/hyperlink" Target="https://doccloud.goinfra.go.gov.br/s/y7RWjncXYwXMwjR" TargetMode="External"/><Relationship Id="rId1422" Type="http://schemas.openxmlformats.org/officeDocument/2006/relationships/hyperlink" Target="https://doccloud.goinfra.go.gov.br/s/BJfEex5ccbRbbr4" TargetMode="External"/><Relationship Id="rId2820" Type="http://schemas.openxmlformats.org/officeDocument/2006/relationships/hyperlink" Target="https://doccloud.goinfra.go.gov.br/s/x8FoCdgFSxFcC6W" TargetMode="External"/><Relationship Id="rId61" Type="http://schemas.openxmlformats.org/officeDocument/2006/relationships/hyperlink" Target="https://doccloud.goinfra.go.gov.br/s/JS6K4rpeErgyzs8" TargetMode="External"/><Relationship Id="rId3387" Type="http://schemas.openxmlformats.org/officeDocument/2006/relationships/hyperlink" Target="https://doccloud.goinfra.go.gov.br/f/176740" TargetMode="External"/><Relationship Id="rId2196" Type="http://schemas.openxmlformats.org/officeDocument/2006/relationships/hyperlink" Target="https://doccloud.goinfra.go.gov.br/s/2TmDTndjJaS3aYm" TargetMode="External"/><Relationship Id="rId3594" Type="http://schemas.openxmlformats.org/officeDocument/2006/relationships/hyperlink" Target="https://doccloud.goinfra.go.gov.br/s/gcWdogE5SXqSC6b" TargetMode="External"/><Relationship Id="rId168" Type="http://schemas.openxmlformats.org/officeDocument/2006/relationships/hyperlink" Target="https://doccloud.goinfra.go.gov.br/s/6qyRdbcZ6qKctLy" TargetMode="External"/><Relationship Id="rId3247" Type="http://schemas.openxmlformats.org/officeDocument/2006/relationships/hyperlink" Target="https://doccloud.goinfra.go.gov.br/s/a4cfwi2HnEDbwL8" TargetMode="External"/><Relationship Id="rId3454" Type="http://schemas.openxmlformats.org/officeDocument/2006/relationships/hyperlink" Target="https://doccloud.goinfra.go.gov.br/s/rtDxZA2yaxH74f2" TargetMode="External"/><Relationship Id="rId375" Type="http://schemas.openxmlformats.org/officeDocument/2006/relationships/hyperlink" Target="https://doccloud.goinfra.go.gov.br/s/n74cNjKEygmdz7w" TargetMode="External"/><Relationship Id="rId582" Type="http://schemas.openxmlformats.org/officeDocument/2006/relationships/hyperlink" Target="https://doccloud.goinfra.go.gov.br/s/AC6zpMyrSQ2zqR6" TargetMode="External"/><Relationship Id="rId2056" Type="http://schemas.openxmlformats.org/officeDocument/2006/relationships/hyperlink" Target="https://doccloud.goinfra.go.gov.br/s/GeRyMXLGeMdNA5p" TargetMode="External"/><Relationship Id="rId2263" Type="http://schemas.openxmlformats.org/officeDocument/2006/relationships/hyperlink" Target="https://doccloud.goinfra.go.gov.br/s/AHYEWp3XPQf8Tgm" TargetMode="External"/><Relationship Id="rId2470" Type="http://schemas.openxmlformats.org/officeDocument/2006/relationships/hyperlink" Target="https://doccloud.goinfra.go.gov.br/s/SQFicCBwm6cXJPw" TargetMode="External"/><Relationship Id="rId3107" Type="http://schemas.openxmlformats.org/officeDocument/2006/relationships/hyperlink" Target="https://doccloud.goinfra.go.gov.br/s/rEZeGbaytaoCZST" TargetMode="External"/><Relationship Id="rId3314" Type="http://schemas.openxmlformats.org/officeDocument/2006/relationships/hyperlink" Target="https://doccloud.goinfra.go.gov.br/f/175423" TargetMode="External"/><Relationship Id="rId3521" Type="http://schemas.openxmlformats.org/officeDocument/2006/relationships/hyperlink" Target="https://doccloud.goinfra.go.gov.br/s/aSY6sdsK5R6fDwd" TargetMode="External"/><Relationship Id="rId235" Type="http://schemas.openxmlformats.org/officeDocument/2006/relationships/hyperlink" Target="https://doccloud.goinfra.go.gov.br/s/QYatxJKGKq3cc4R" TargetMode="External"/><Relationship Id="rId442" Type="http://schemas.openxmlformats.org/officeDocument/2006/relationships/hyperlink" Target="https://doccloud.goinfra.go.gov.br/s/EZXRHDDsxHdqAJY" TargetMode="External"/><Relationship Id="rId1072" Type="http://schemas.openxmlformats.org/officeDocument/2006/relationships/hyperlink" Target="https://doccloud.goinfra.go.gov.br/s/QrEQX2QxT2xrteH" TargetMode="External"/><Relationship Id="rId2123" Type="http://schemas.openxmlformats.org/officeDocument/2006/relationships/hyperlink" Target="https://doccloud.goinfra.go.gov.br/s/8qqzA3TXam7mnZ3" TargetMode="External"/><Relationship Id="rId2330" Type="http://schemas.openxmlformats.org/officeDocument/2006/relationships/hyperlink" Target="https://doccloud.goinfra.go.gov.br/s/edH72TTt2NM5Yex" TargetMode="External"/><Relationship Id="rId302" Type="http://schemas.openxmlformats.org/officeDocument/2006/relationships/hyperlink" Target="https://doccloud.goinfra.go.gov.br/s/sZSbjBEPMyYNS2L" TargetMode="External"/><Relationship Id="rId1889" Type="http://schemas.openxmlformats.org/officeDocument/2006/relationships/hyperlink" Target="https://doccloud.goinfra.go.gov.br/s/dKCPreq9Ls7mZbD" TargetMode="External"/><Relationship Id="rId1749" Type="http://schemas.openxmlformats.org/officeDocument/2006/relationships/hyperlink" Target="https://doccloud.goinfra.go.gov.br/s/soEDC9DXb2g9PpE" TargetMode="External"/><Relationship Id="rId1956" Type="http://schemas.openxmlformats.org/officeDocument/2006/relationships/hyperlink" Target="https://doccloud.goinfra.go.gov.br/s/79wL5g2grxPNy7n" TargetMode="External"/><Relationship Id="rId3171" Type="http://schemas.openxmlformats.org/officeDocument/2006/relationships/hyperlink" Target="https://doccloud.goinfra.go.gov.br/s/HRX2PWKDM5CA8eD" TargetMode="External"/><Relationship Id="rId1609" Type="http://schemas.openxmlformats.org/officeDocument/2006/relationships/hyperlink" Target="https://doccloud.goinfra.go.gov.br/s/Fgcmq85bqMrqdA4" TargetMode="External"/><Relationship Id="rId1816" Type="http://schemas.openxmlformats.org/officeDocument/2006/relationships/hyperlink" Target="https://doccloud.goinfra.go.gov.br/s/m3WHkTmi5nYTRyA" TargetMode="External"/><Relationship Id="rId3031" Type="http://schemas.openxmlformats.org/officeDocument/2006/relationships/hyperlink" Target="https://doccloud.goinfra.go.gov.br/s/fAMqSQFqAgefCqm" TargetMode="External"/><Relationship Id="rId2797" Type="http://schemas.openxmlformats.org/officeDocument/2006/relationships/hyperlink" Target="https://doccloud.goinfra.go.gov.br/s/qNi9dQbJyMTxKkA" TargetMode="External"/><Relationship Id="rId769" Type="http://schemas.openxmlformats.org/officeDocument/2006/relationships/hyperlink" Target="https://doccloud.goinfra.go.gov.br/s/eKn82YWiT6Webjo" TargetMode="External"/><Relationship Id="rId976" Type="http://schemas.openxmlformats.org/officeDocument/2006/relationships/hyperlink" Target="https://doccloud.goinfra.go.gov.br/s/5G2PcA3MnfK6SWB" TargetMode="External"/><Relationship Id="rId1399" Type="http://schemas.openxmlformats.org/officeDocument/2006/relationships/hyperlink" Target="https://doccloud.goinfra.go.gov.br/s/r2mtMLmc7bbp5Gk" TargetMode="External"/><Relationship Id="rId2657" Type="http://schemas.openxmlformats.org/officeDocument/2006/relationships/hyperlink" Target="https://doccloud.goinfra.go.gov.br/s/wZjnFY6wf8jKDMR" TargetMode="External"/><Relationship Id="rId629" Type="http://schemas.openxmlformats.org/officeDocument/2006/relationships/hyperlink" Target="https://doccloud.goinfra.go.gov.br/s/CQ4gkmrCJpYFdKX" TargetMode="External"/><Relationship Id="rId1259" Type="http://schemas.openxmlformats.org/officeDocument/2006/relationships/hyperlink" Target="https://doccloud.goinfra.go.gov.br/s/YjqLgW8e64p5eyG" TargetMode="External"/><Relationship Id="rId1466" Type="http://schemas.openxmlformats.org/officeDocument/2006/relationships/hyperlink" Target="https://doccloud.goinfra.go.gov.br/s/xF7CTD2KJeKx3je" TargetMode="External"/><Relationship Id="rId2864" Type="http://schemas.openxmlformats.org/officeDocument/2006/relationships/hyperlink" Target="https://doccloud.goinfra.go.gov.br/s/paGBgobsSxmmyfy" TargetMode="External"/><Relationship Id="rId836" Type="http://schemas.openxmlformats.org/officeDocument/2006/relationships/hyperlink" Target="https://doccloud.goinfra.go.gov.br/s/cAH2YtbGZqQtTFZ" TargetMode="External"/><Relationship Id="rId1119" Type="http://schemas.openxmlformats.org/officeDocument/2006/relationships/hyperlink" Target="https://doccloud.goinfra.go.gov.br/s/rkQLpJsm24E7e3D" TargetMode="External"/><Relationship Id="rId1673" Type="http://schemas.openxmlformats.org/officeDocument/2006/relationships/hyperlink" Target="https://doccloud.goinfra.go.gov.br/s/d5t2eCkxZ2YSw5r" TargetMode="External"/><Relationship Id="rId1880" Type="http://schemas.openxmlformats.org/officeDocument/2006/relationships/hyperlink" Target="https://doccloud.goinfra.go.gov.br/s/HxTQsgKp5z8XEAs" TargetMode="External"/><Relationship Id="rId2517" Type="http://schemas.openxmlformats.org/officeDocument/2006/relationships/hyperlink" Target="https://doccloud.goinfra.go.gov.br/s/mEzDM9JYY4dbsRo" TargetMode="External"/><Relationship Id="rId2724" Type="http://schemas.openxmlformats.org/officeDocument/2006/relationships/hyperlink" Target="https://doccloud.goinfra.go.gov.br/s/5bWn8YDpoB8HG93" TargetMode="External"/><Relationship Id="rId2931" Type="http://schemas.openxmlformats.org/officeDocument/2006/relationships/hyperlink" Target="https://doccloud.goinfra.go.gov.br/s/qprTsbMmqcrDkB6" TargetMode="External"/><Relationship Id="rId903" Type="http://schemas.openxmlformats.org/officeDocument/2006/relationships/hyperlink" Target="https://doccloud.goinfra.go.gov.br/s/yxrCAsX3WjYB24C" TargetMode="External"/><Relationship Id="rId1326" Type="http://schemas.openxmlformats.org/officeDocument/2006/relationships/hyperlink" Target="https://doccloud.goinfra.go.gov.br/s/6WG2L4peZnakt99" TargetMode="External"/><Relationship Id="rId1533" Type="http://schemas.openxmlformats.org/officeDocument/2006/relationships/hyperlink" Target="https://doccloud.goinfra.go.gov.br/s/ZysNfeMNk5CkyA6" TargetMode="External"/><Relationship Id="rId1740" Type="http://schemas.openxmlformats.org/officeDocument/2006/relationships/hyperlink" Target="https://doccloud.goinfra.go.gov.br/s/yCkzjHdE5D3ZQBw" TargetMode="External"/><Relationship Id="rId32" Type="http://schemas.openxmlformats.org/officeDocument/2006/relationships/hyperlink" Target="https://doccloud.goinfra.go.gov.br/s/9oKCKFmjGoS67dL" TargetMode="External"/><Relationship Id="rId1600" Type="http://schemas.openxmlformats.org/officeDocument/2006/relationships/hyperlink" Target="https://doccloud.goinfra.go.gov.br/s/Hszrp9C5oDDersr" TargetMode="External"/><Relationship Id="rId3498" Type="http://schemas.openxmlformats.org/officeDocument/2006/relationships/hyperlink" Target="https://doccloud.goinfra.go.gov.br/s/859Hi4iE8WAqCzw" TargetMode="External"/><Relationship Id="rId3358" Type="http://schemas.openxmlformats.org/officeDocument/2006/relationships/hyperlink" Target="https://doccloud.goinfra.go.gov.br/f/176363" TargetMode="External"/><Relationship Id="rId3565" Type="http://schemas.openxmlformats.org/officeDocument/2006/relationships/hyperlink" Target="https://doccloud.goinfra.go.gov.br/s/Psa4ZE4AbGdWxgH" TargetMode="External"/><Relationship Id="rId279" Type="http://schemas.openxmlformats.org/officeDocument/2006/relationships/hyperlink" Target="https://doccloud.goinfra.go.gov.br/s/9j8X4C948kpj5Aw" TargetMode="External"/><Relationship Id="rId486" Type="http://schemas.openxmlformats.org/officeDocument/2006/relationships/hyperlink" Target="https://doccloud.goinfra.go.gov.br/s/C823o43ZXmixJ5E" TargetMode="External"/><Relationship Id="rId693" Type="http://schemas.openxmlformats.org/officeDocument/2006/relationships/hyperlink" Target="https://doccloud.goinfra.go.gov.br/s/Mn3RDdr2Msw5KoD" TargetMode="External"/><Relationship Id="rId2167" Type="http://schemas.openxmlformats.org/officeDocument/2006/relationships/hyperlink" Target="https://doccloud.goinfra.go.gov.br/s/2CDfccXpGbXb6C8" TargetMode="External"/><Relationship Id="rId2374" Type="http://schemas.openxmlformats.org/officeDocument/2006/relationships/hyperlink" Target="https://doccloud.goinfra.go.gov.br/s/bWiLcGPMZbDiw4D" TargetMode="External"/><Relationship Id="rId2581" Type="http://schemas.openxmlformats.org/officeDocument/2006/relationships/hyperlink" Target="https://doccloud.goinfra.go.gov.br/s/Yk9yBd8tYS2CJxe" TargetMode="External"/><Relationship Id="rId3218" Type="http://schemas.openxmlformats.org/officeDocument/2006/relationships/hyperlink" Target="https://doccloud.goinfra.go.gov.br/s/nTTrcBpefSe6Qfr" TargetMode="External"/><Relationship Id="rId3425" Type="http://schemas.openxmlformats.org/officeDocument/2006/relationships/hyperlink" Target="https://doccloud.goinfra.go.gov.br/s/nHNzwTkEmaM9w9G" TargetMode="External"/><Relationship Id="rId139" Type="http://schemas.openxmlformats.org/officeDocument/2006/relationships/hyperlink" Target="https://doccloud.goinfra.go.gov.br/s/yixSQtcgrzryDsH" TargetMode="External"/><Relationship Id="rId346" Type="http://schemas.openxmlformats.org/officeDocument/2006/relationships/hyperlink" Target="https://doccloud.goinfra.go.gov.br/s/yRx3DCZe87KioDK" TargetMode="External"/><Relationship Id="rId553" Type="http://schemas.openxmlformats.org/officeDocument/2006/relationships/hyperlink" Target="https://doccloud.goinfra.go.gov.br/s/m8fZD7xgagGH5Qi" TargetMode="External"/><Relationship Id="rId760" Type="http://schemas.openxmlformats.org/officeDocument/2006/relationships/hyperlink" Target="https://doccloud.goinfra.go.gov.br/s/2QS6fgm6TaK2q6K" TargetMode="External"/><Relationship Id="rId1183" Type="http://schemas.openxmlformats.org/officeDocument/2006/relationships/hyperlink" Target="https://doccloud.goinfra.go.gov.br/s/CgFBwP4fpkPiXqz" TargetMode="External"/><Relationship Id="rId1390" Type="http://schemas.openxmlformats.org/officeDocument/2006/relationships/hyperlink" Target="https://doccloud.goinfra.go.gov.br/s/GG38dYw2zFKRw8Y" TargetMode="External"/><Relationship Id="rId2027" Type="http://schemas.openxmlformats.org/officeDocument/2006/relationships/hyperlink" Target="https://doccloud.goinfra.go.gov.br/s/8ccR72CbPsMRTfQ" TargetMode="External"/><Relationship Id="rId2234" Type="http://schemas.openxmlformats.org/officeDocument/2006/relationships/hyperlink" Target="https://doccloud.goinfra.go.gov.br/s/RGHNCkYYeyTLgo3" TargetMode="External"/><Relationship Id="rId2441" Type="http://schemas.openxmlformats.org/officeDocument/2006/relationships/hyperlink" Target="https://doccloud.goinfra.go.gov.br/s/doGgBMPeTWLmorZ" TargetMode="External"/><Relationship Id="rId206" Type="http://schemas.openxmlformats.org/officeDocument/2006/relationships/hyperlink" Target="https://doccloud.goinfra.go.gov.br/s/eNtk38ooCweMtFe" TargetMode="External"/><Relationship Id="rId413" Type="http://schemas.openxmlformats.org/officeDocument/2006/relationships/hyperlink" Target="https://doccloud.goinfra.go.gov.br/s/eWoFcRMnKcm9H7p" TargetMode="External"/><Relationship Id="rId1043" Type="http://schemas.openxmlformats.org/officeDocument/2006/relationships/hyperlink" Target="https://doccloud.goinfra.go.gov.br/s/7HQzbjrbtq8aKZs" TargetMode="External"/><Relationship Id="rId620" Type="http://schemas.openxmlformats.org/officeDocument/2006/relationships/hyperlink" Target="https://doccloud.goinfra.go.gov.br/s/7xEbQybn2dwT88N" TargetMode="External"/><Relationship Id="rId1250" Type="http://schemas.openxmlformats.org/officeDocument/2006/relationships/hyperlink" Target="https://doccloud.goinfra.go.gov.br/s/QTqqtC8qixppkD7" TargetMode="External"/><Relationship Id="rId2301" Type="http://schemas.openxmlformats.org/officeDocument/2006/relationships/hyperlink" Target="https://doccloud.goinfra.go.gov.br/s/8DfYN4HwxPkZP46" TargetMode="External"/><Relationship Id="rId1110" Type="http://schemas.openxmlformats.org/officeDocument/2006/relationships/hyperlink" Target="https://doccloud.goinfra.go.gov.br/s/FW6C2HDzKWZBpZo" TargetMode="External"/><Relationship Id="rId1927" Type="http://schemas.openxmlformats.org/officeDocument/2006/relationships/hyperlink" Target="https://doccloud.goinfra.go.gov.br/s/K49qMZqkptG8TEi" TargetMode="External"/><Relationship Id="rId3075" Type="http://schemas.openxmlformats.org/officeDocument/2006/relationships/hyperlink" Target="https://doccloud.goinfra.go.gov.br/f/175368" TargetMode="External"/><Relationship Id="rId3282" Type="http://schemas.openxmlformats.org/officeDocument/2006/relationships/hyperlink" Target="https://doccloud.goinfra.go.gov.br/f/175404" TargetMode="External"/><Relationship Id="rId2091" Type="http://schemas.openxmlformats.org/officeDocument/2006/relationships/hyperlink" Target="https://doccloud.goinfra.go.gov.br/s/q3rW3DXKmZtHXzc" TargetMode="External"/><Relationship Id="rId3142" Type="http://schemas.openxmlformats.org/officeDocument/2006/relationships/hyperlink" Target="https://doccloud.goinfra.go.gov.br/s/5PqpQ4NaKTSnK8c" TargetMode="External"/><Relationship Id="rId270" Type="http://schemas.openxmlformats.org/officeDocument/2006/relationships/hyperlink" Target="https://doccloud.goinfra.go.gov.br/s/qGN3ynAbFniHT4z" TargetMode="External"/><Relationship Id="rId3002" Type="http://schemas.openxmlformats.org/officeDocument/2006/relationships/hyperlink" Target="https://doccloud.goinfra.go.gov.br/s/Q9aenrR8MB4n72z" TargetMode="External"/><Relationship Id="rId130" Type="http://schemas.openxmlformats.org/officeDocument/2006/relationships/hyperlink" Target="https://doccloud.goinfra.go.gov.br/s/oYLxPAZ7JkfxPpT" TargetMode="External"/><Relationship Id="rId2768" Type="http://schemas.openxmlformats.org/officeDocument/2006/relationships/hyperlink" Target="https://doccloud.goinfra.go.gov.br/s/DzPnPENdaSsFYSW" TargetMode="External"/><Relationship Id="rId2975" Type="http://schemas.openxmlformats.org/officeDocument/2006/relationships/hyperlink" Target="https://doccloud.goinfra.go.gov.br/s/H86qrSyZXwcb8k8" TargetMode="External"/><Relationship Id="rId947" Type="http://schemas.openxmlformats.org/officeDocument/2006/relationships/hyperlink" Target="https://doccloud.goinfra.go.gov.br/s/yiRQFZfgL4RBBF4" TargetMode="External"/><Relationship Id="rId1577" Type="http://schemas.openxmlformats.org/officeDocument/2006/relationships/hyperlink" Target="https://doccloud.goinfra.go.gov.br/s/oQ4pHTefw8FxEAH" TargetMode="External"/><Relationship Id="rId1784" Type="http://schemas.openxmlformats.org/officeDocument/2006/relationships/hyperlink" Target="https://doccloud.goinfra.go.gov.br/s/KJxXC8s32W5FyDj" TargetMode="External"/><Relationship Id="rId1991" Type="http://schemas.openxmlformats.org/officeDocument/2006/relationships/hyperlink" Target="https://doccloud.goinfra.go.gov.br/s/R9aoXqzjoDyewpc" TargetMode="External"/><Relationship Id="rId2628" Type="http://schemas.openxmlformats.org/officeDocument/2006/relationships/hyperlink" Target="https://doccloud.goinfra.go.gov.br/s/bNP567AiBy5rza2" TargetMode="External"/><Relationship Id="rId2835" Type="http://schemas.openxmlformats.org/officeDocument/2006/relationships/hyperlink" Target="https://doccloud.goinfra.go.gov.br/s/Aj7nFLWm72izskr" TargetMode="External"/><Relationship Id="rId76" Type="http://schemas.openxmlformats.org/officeDocument/2006/relationships/hyperlink" Target="https://doccloud.goinfra.go.gov.br/s/3aKZay73zMt4aw2" TargetMode="External"/><Relationship Id="rId807" Type="http://schemas.openxmlformats.org/officeDocument/2006/relationships/hyperlink" Target="https://doccloud.goinfra.go.gov.br/s/BLzffqeJx5jbtqz" TargetMode="External"/><Relationship Id="rId1437" Type="http://schemas.openxmlformats.org/officeDocument/2006/relationships/hyperlink" Target="https://doccloud.goinfra.go.gov.br/s/nokAY8fSpycSC8m" TargetMode="External"/><Relationship Id="rId1644" Type="http://schemas.openxmlformats.org/officeDocument/2006/relationships/hyperlink" Target="https://doccloud.goinfra.go.gov.br/s/HcdXrBZnKan6cjS" TargetMode="External"/><Relationship Id="rId1851" Type="http://schemas.openxmlformats.org/officeDocument/2006/relationships/hyperlink" Target="https://doccloud.goinfra.go.gov.br/s/NRFtNrWSj9B4YcF" TargetMode="External"/><Relationship Id="rId2902" Type="http://schemas.openxmlformats.org/officeDocument/2006/relationships/hyperlink" Target="https://doccloud.goinfra.go.gov.br/s/myDoNfCsnqxyW3z" TargetMode="External"/><Relationship Id="rId1504" Type="http://schemas.openxmlformats.org/officeDocument/2006/relationships/hyperlink" Target="https://doccloud.goinfra.go.gov.br/s/A24rmp7A9ziPSjZ" TargetMode="External"/><Relationship Id="rId1711" Type="http://schemas.openxmlformats.org/officeDocument/2006/relationships/hyperlink" Target="https://doccloud.goinfra.go.gov.br/s/meiCfmmx6Yk89rF" TargetMode="External"/><Relationship Id="rId3469" Type="http://schemas.openxmlformats.org/officeDocument/2006/relationships/hyperlink" Target="https://doccloud.goinfra.go.gov.br/f/119714" TargetMode="External"/><Relationship Id="rId597" Type="http://schemas.openxmlformats.org/officeDocument/2006/relationships/hyperlink" Target="https://doccloud.goinfra.go.gov.br/s/Sn4iTTS4gdoLD9K" TargetMode="External"/><Relationship Id="rId2278" Type="http://schemas.openxmlformats.org/officeDocument/2006/relationships/hyperlink" Target="https://doccloud.goinfra.go.gov.br/s/kcJanFA2f2Znj4f" TargetMode="External"/><Relationship Id="rId2485" Type="http://schemas.openxmlformats.org/officeDocument/2006/relationships/hyperlink" Target="https://doccloud.goinfra.go.gov.br/s/N4nd7cZSF8ReTq7" TargetMode="External"/><Relationship Id="rId3329" Type="http://schemas.openxmlformats.org/officeDocument/2006/relationships/hyperlink" Target="https://doccloud.goinfra.go.gov.br/f/176337" TargetMode="External"/><Relationship Id="rId457" Type="http://schemas.openxmlformats.org/officeDocument/2006/relationships/hyperlink" Target="https://doccloud.goinfra.go.gov.br/s/F9HeWWG7F4sttkJ" TargetMode="External"/><Relationship Id="rId1087" Type="http://schemas.openxmlformats.org/officeDocument/2006/relationships/hyperlink" Target="https://doccloud.goinfra.go.gov.br/s/iDewSkaxsc3GeFM" TargetMode="External"/><Relationship Id="rId1294" Type="http://schemas.openxmlformats.org/officeDocument/2006/relationships/hyperlink" Target="https://doccloud.goinfra.go.gov.br/s/TAT6sjgepiB5nDW" TargetMode="External"/><Relationship Id="rId2138" Type="http://schemas.openxmlformats.org/officeDocument/2006/relationships/hyperlink" Target="https://doccloud.goinfra.go.gov.br/s/BAxPigab8aZ46G2" TargetMode="External"/><Relationship Id="rId2692" Type="http://schemas.openxmlformats.org/officeDocument/2006/relationships/hyperlink" Target="https://doccloud.goinfra.go.gov.br/s/n8nxXzGS4JQ2sZb" TargetMode="External"/><Relationship Id="rId3536" Type="http://schemas.openxmlformats.org/officeDocument/2006/relationships/hyperlink" Target="https://doccloud.goinfra.go.gov.br/s/9KJbiJj32pXGtn8" TargetMode="External"/><Relationship Id="rId664" Type="http://schemas.openxmlformats.org/officeDocument/2006/relationships/hyperlink" Target="https://doccloud.goinfra.go.gov.br/s/LYDePx2KQQiKSMb" TargetMode="External"/><Relationship Id="rId871" Type="http://schemas.openxmlformats.org/officeDocument/2006/relationships/hyperlink" Target="https://doccloud.goinfra.go.gov.br/s/CEDWRsHNQ2G6sbX" TargetMode="External"/><Relationship Id="rId2345" Type="http://schemas.openxmlformats.org/officeDocument/2006/relationships/hyperlink" Target="https://doccloud.goinfra.go.gov.br/s/7orbYQMZpCaHSnp" TargetMode="External"/><Relationship Id="rId2552" Type="http://schemas.openxmlformats.org/officeDocument/2006/relationships/hyperlink" Target="https://doccloud.goinfra.go.gov.br/s/YrBafL24FcAfaXP" TargetMode="External"/><Relationship Id="rId3603" Type="http://schemas.openxmlformats.org/officeDocument/2006/relationships/hyperlink" Target="https://doccloud.goinfra.go.gov.br/s/tNyirZYx788JnmQ" TargetMode="External"/><Relationship Id="rId317" Type="http://schemas.openxmlformats.org/officeDocument/2006/relationships/hyperlink" Target="https://doccloud.goinfra.go.gov.br/s/ZGzyc5KHwARxQ2a" TargetMode="External"/><Relationship Id="rId524" Type="http://schemas.openxmlformats.org/officeDocument/2006/relationships/hyperlink" Target="https://doccloud.goinfra.go.gov.br/s/aHGdjoJNmLyLgbH" TargetMode="External"/><Relationship Id="rId731" Type="http://schemas.openxmlformats.org/officeDocument/2006/relationships/hyperlink" Target="https://doccloud.goinfra.go.gov.br/s/ZTce835aT3QsJyE" TargetMode="External"/><Relationship Id="rId1154" Type="http://schemas.openxmlformats.org/officeDocument/2006/relationships/hyperlink" Target="https://doccloud.goinfra.go.gov.br/s/c7SNEXZXKobCzg3" TargetMode="External"/><Relationship Id="rId1361" Type="http://schemas.openxmlformats.org/officeDocument/2006/relationships/hyperlink" Target="https://doccloud.goinfra.go.gov.br/s/9z5CprX5QqzNwor" TargetMode="External"/><Relationship Id="rId2205" Type="http://schemas.openxmlformats.org/officeDocument/2006/relationships/hyperlink" Target="https://doccloud.goinfra.go.gov.br/s/LaHWGcqjZMSSgti" TargetMode="External"/><Relationship Id="rId2412" Type="http://schemas.openxmlformats.org/officeDocument/2006/relationships/hyperlink" Target="https://doccloud.goinfra.go.gov.br/s/3ACPWRwjwxEz45M" TargetMode="External"/><Relationship Id="rId1014" Type="http://schemas.openxmlformats.org/officeDocument/2006/relationships/hyperlink" Target="https://doccloud.goinfra.go.gov.br/s/s7LS5iF9Sb6dDRj" TargetMode="External"/><Relationship Id="rId1221" Type="http://schemas.openxmlformats.org/officeDocument/2006/relationships/hyperlink" Target="https://doccloud.goinfra.go.gov.br/s/RnPHQRc8kqGTRf9" TargetMode="External"/><Relationship Id="rId3186" Type="http://schemas.openxmlformats.org/officeDocument/2006/relationships/hyperlink" Target="https://doccloud.goinfra.go.gov.br/s/9CYCBPfML9mxKTD" TargetMode="External"/><Relationship Id="rId3393" Type="http://schemas.openxmlformats.org/officeDocument/2006/relationships/hyperlink" Target="https://doccloud.goinfra.go.gov.br/f/176731" TargetMode="External"/><Relationship Id="rId3046" Type="http://schemas.openxmlformats.org/officeDocument/2006/relationships/hyperlink" Target="https://doccloud.goinfra.go.gov.br/s/L92xTSJeiFLDwkd" TargetMode="External"/><Relationship Id="rId3253" Type="http://schemas.openxmlformats.org/officeDocument/2006/relationships/hyperlink" Target="https://doccloud.goinfra.go.gov.br/s/PQZT6oGyrFPDRee" TargetMode="External"/><Relationship Id="rId3460" Type="http://schemas.openxmlformats.org/officeDocument/2006/relationships/hyperlink" Target="https://doccloud.goinfra.go.gov.br/s/2KTdHCEtRRpYLoC" TargetMode="External"/><Relationship Id="rId174" Type="http://schemas.openxmlformats.org/officeDocument/2006/relationships/hyperlink" Target="https://doccloud.goinfra.go.gov.br/s/f9NWDCjQiDgAZmH" TargetMode="External"/><Relationship Id="rId381" Type="http://schemas.openxmlformats.org/officeDocument/2006/relationships/hyperlink" Target="https://doccloud.goinfra.go.gov.br/s/2TFyiyDJJzzJkdQ" TargetMode="External"/><Relationship Id="rId2062" Type="http://schemas.openxmlformats.org/officeDocument/2006/relationships/hyperlink" Target="https://doccloud.goinfra.go.gov.br/s/iJkW4W4AjfdgeBq" TargetMode="External"/><Relationship Id="rId3113" Type="http://schemas.openxmlformats.org/officeDocument/2006/relationships/hyperlink" Target="https://doccloud.goinfra.go.gov.br/s/esaj8ktdG2QWx8g" TargetMode="External"/><Relationship Id="rId241" Type="http://schemas.openxmlformats.org/officeDocument/2006/relationships/hyperlink" Target="https://doccloud.goinfra.go.gov.br/s/BDyDyst4pfoXoSy" TargetMode="External"/><Relationship Id="rId3320" Type="http://schemas.openxmlformats.org/officeDocument/2006/relationships/hyperlink" Target="https://doccloud.goinfra.go.gov.br/f/175422" TargetMode="External"/><Relationship Id="rId2879" Type="http://schemas.openxmlformats.org/officeDocument/2006/relationships/hyperlink" Target="https://doccloud.goinfra.go.gov.br/s/dkdDSrrga39sFXP" TargetMode="External"/><Relationship Id="rId101" Type="http://schemas.openxmlformats.org/officeDocument/2006/relationships/hyperlink" Target="https://doccloud.goinfra.go.gov.br/s/CWs5nB4nt52eWgk" TargetMode="External"/><Relationship Id="rId1688" Type="http://schemas.openxmlformats.org/officeDocument/2006/relationships/hyperlink" Target="https://doccloud.goinfra.go.gov.br/s/GFZTEnpMep6K42z" TargetMode="External"/><Relationship Id="rId1895" Type="http://schemas.openxmlformats.org/officeDocument/2006/relationships/hyperlink" Target="https://doccloud.goinfra.go.gov.br/s/5rPYPkycnSpxZNr" TargetMode="External"/><Relationship Id="rId2739" Type="http://schemas.openxmlformats.org/officeDocument/2006/relationships/hyperlink" Target="https://doccloud.goinfra.go.gov.br/s/j3kmFPdCyAAjH9F" TargetMode="External"/><Relationship Id="rId2946" Type="http://schemas.openxmlformats.org/officeDocument/2006/relationships/hyperlink" Target="https://doccloud.goinfra.go.gov.br/s/o8siyPe5Yz6HJcg" TargetMode="External"/><Relationship Id="rId918" Type="http://schemas.openxmlformats.org/officeDocument/2006/relationships/hyperlink" Target="https://doccloud.goinfra.go.gov.br/s/3RgQ7CLimYQr45t" TargetMode="External"/><Relationship Id="rId1548" Type="http://schemas.openxmlformats.org/officeDocument/2006/relationships/hyperlink" Target="https://doccloud.goinfra.go.gov.br/s/9nkCF97yHrcYR5e" TargetMode="External"/><Relationship Id="rId1755" Type="http://schemas.openxmlformats.org/officeDocument/2006/relationships/hyperlink" Target="https://doccloud.goinfra.go.gov.br/s/DnqFoHMgSe5jAjJ" TargetMode="External"/><Relationship Id="rId1408" Type="http://schemas.openxmlformats.org/officeDocument/2006/relationships/hyperlink" Target="https://doccloud.goinfra.go.gov.br/s/tY3RN4YngksH9tn" TargetMode="External"/><Relationship Id="rId1962" Type="http://schemas.openxmlformats.org/officeDocument/2006/relationships/hyperlink" Target="https://doccloud.goinfra.go.gov.br/s/GT7Ekp2NpKCaZAx" TargetMode="External"/><Relationship Id="rId2806" Type="http://schemas.openxmlformats.org/officeDocument/2006/relationships/hyperlink" Target="https://doccloud.goinfra.go.gov.br/s/ko8abkQ9dGjtEtF" TargetMode="External"/><Relationship Id="rId47" Type="http://schemas.openxmlformats.org/officeDocument/2006/relationships/hyperlink" Target="https://doccloud.goinfra.go.gov.br/s/X32M6BifRJAGctN" TargetMode="External"/><Relationship Id="rId1615" Type="http://schemas.openxmlformats.org/officeDocument/2006/relationships/hyperlink" Target="https://doccloud.goinfra.go.gov.br/s/TKC9fDQ3F8w65mZ" TargetMode="External"/><Relationship Id="rId1822" Type="http://schemas.openxmlformats.org/officeDocument/2006/relationships/hyperlink" Target="https://doccloud.goinfra.go.gov.br/s/tJnkGCRszcGNE6K" TargetMode="External"/><Relationship Id="rId2389" Type="http://schemas.openxmlformats.org/officeDocument/2006/relationships/hyperlink" Target="https://doccloud.goinfra.go.gov.br/s/qjLb5XWgsgzxYEZ" TargetMode="External"/><Relationship Id="rId2596" Type="http://schemas.openxmlformats.org/officeDocument/2006/relationships/hyperlink" Target="https://doccloud.goinfra.go.gov.br/s/CaLXzn3i8dRHQQm" TargetMode="External"/><Relationship Id="rId568" Type="http://schemas.openxmlformats.org/officeDocument/2006/relationships/hyperlink" Target="https://doccloud.goinfra.go.gov.br/s/3rtaZA6aSaiFy3z" TargetMode="External"/><Relationship Id="rId775" Type="http://schemas.openxmlformats.org/officeDocument/2006/relationships/hyperlink" Target="https://doccloud.goinfra.go.gov.br/s/KzDTQXJSSe5AYE4" TargetMode="External"/><Relationship Id="rId982" Type="http://schemas.openxmlformats.org/officeDocument/2006/relationships/hyperlink" Target="https://doccloud.goinfra.go.gov.br/s/yTMZYgMHYRmAZiE" TargetMode="External"/><Relationship Id="rId1198" Type="http://schemas.openxmlformats.org/officeDocument/2006/relationships/hyperlink" Target="https://doccloud.goinfra.go.gov.br/s/TmJSBkSpH4zXsDt" TargetMode="External"/><Relationship Id="rId2249" Type="http://schemas.openxmlformats.org/officeDocument/2006/relationships/hyperlink" Target="https://doccloud.goinfra.go.gov.br/s/kpHD3Cjsja43EAc" TargetMode="External"/><Relationship Id="rId2456" Type="http://schemas.openxmlformats.org/officeDocument/2006/relationships/hyperlink" Target="https://doccloud.goinfra.go.gov.br/s/mcJYK8z4bGoLapB" TargetMode="External"/><Relationship Id="rId2663" Type="http://schemas.openxmlformats.org/officeDocument/2006/relationships/hyperlink" Target="https://doccloud.goinfra.go.gov.br/s/rk8Z75Sxo4MzLN2" TargetMode="External"/><Relationship Id="rId2870" Type="http://schemas.openxmlformats.org/officeDocument/2006/relationships/hyperlink" Target="https://doccloud.goinfra.go.gov.br/s/7ZbG4ccrCWstkQo" TargetMode="External"/><Relationship Id="rId3507" Type="http://schemas.openxmlformats.org/officeDocument/2006/relationships/hyperlink" Target="https://doccloud.goinfra.go.gov.br/s/XXJzKftHBEqjcDD" TargetMode="External"/><Relationship Id="rId428" Type="http://schemas.openxmlformats.org/officeDocument/2006/relationships/hyperlink" Target="https://doccloud.goinfra.go.gov.br/s/myqEsGsJWLoTRQb" TargetMode="External"/><Relationship Id="rId635" Type="http://schemas.openxmlformats.org/officeDocument/2006/relationships/hyperlink" Target="https://doccloud.goinfra.go.gov.br/s/6Z4WEgTbHLKPpjf" TargetMode="External"/><Relationship Id="rId842" Type="http://schemas.openxmlformats.org/officeDocument/2006/relationships/hyperlink" Target="https://doccloud.goinfra.go.gov.br/s/6a9EKSJjrtWGHZn" TargetMode="External"/><Relationship Id="rId1058" Type="http://schemas.openxmlformats.org/officeDocument/2006/relationships/hyperlink" Target="https://doccloud.goinfra.go.gov.br/s/fyjFLc3XNoZLAP3" TargetMode="External"/><Relationship Id="rId1265" Type="http://schemas.openxmlformats.org/officeDocument/2006/relationships/hyperlink" Target="https://doccloud.goinfra.go.gov.br/s/yjaaFa9bXEfELxc" TargetMode="External"/><Relationship Id="rId1472" Type="http://schemas.openxmlformats.org/officeDocument/2006/relationships/hyperlink" Target="https://doccloud.goinfra.go.gov.br/s/kpr35Zs446HCZRo" TargetMode="External"/><Relationship Id="rId2109" Type="http://schemas.openxmlformats.org/officeDocument/2006/relationships/hyperlink" Target="https://doccloud.goinfra.go.gov.br/s/T9Zi3B9k43Ebwif" TargetMode="External"/><Relationship Id="rId2316" Type="http://schemas.openxmlformats.org/officeDocument/2006/relationships/hyperlink" Target="https://doccloud.goinfra.go.gov.br/s/scKRxNNd53TYzad" TargetMode="External"/><Relationship Id="rId2523" Type="http://schemas.openxmlformats.org/officeDocument/2006/relationships/hyperlink" Target="https://doccloud.goinfra.go.gov.br/s/cka3W5ScCQNqmBd" TargetMode="External"/><Relationship Id="rId2730" Type="http://schemas.openxmlformats.org/officeDocument/2006/relationships/hyperlink" Target="https://doccloud.goinfra.go.gov.br/s/yRDftn6aGHYdf8t" TargetMode="External"/><Relationship Id="rId702" Type="http://schemas.openxmlformats.org/officeDocument/2006/relationships/hyperlink" Target="https://doccloud.goinfra.go.gov.br/s/jc3Jbs5pWNNqxto" TargetMode="External"/><Relationship Id="rId1125" Type="http://schemas.openxmlformats.org/officeDocument/2006/relationships/hyperlink" Target="https://doccloud.goinfra.go.gov.br/s/TLXbopKTDJdKwFQ" TargetMode="External"/><Relationship Id="rId1332" Type="http://schemas.openxmlformats.org/officeDocument/2006/relationships/hyperlink" Target="https://doccloud.goinfra.go.gov.br/s/bz6GgjaKXr6cJGb" TargetMode="External"/><Relationship Id="rId3297" Type="http://schemas.openxmlformats.org/officeDocument/2006/relationships/hyperlink" Target="https://doccloud.goinfra.go.gov.br/f/175424" TargetMode="External"/><Relationship Id="rId3157" Type="http://schemas.openxmlformats.org/officeDocument/2006/relationships/hyperlink" Target="https://doccloud.goinfra.go.gov.br/s/PQzWCDYQ9MMqXbp" TargetMode="External"/><Relationship Id="rId285" Type="http://schemas.openxmlformats.org/officeDocument/2006/relationships/hyperlink" Target="https://doccloud.goinfra.go.gov.br/s/dAP3o7yCPgSiDcc" TargetMode="External"/><Relationship Id="rId3364" Type="http://schemas.openxmlformats.org/officeDocument/2006/relationships/hyperlink" Target="https://doccloud.goinfra.go.gov.br/f/176358" TargetMode="External"/><Relationship Id="rId3571" Type="http://schemas.openxmlformats.org/officeDocument/2006/relationships/hyperlink" Target="https://doccloud.goinfra.go.gov.br/s/XJe9yc7dQB7H9kC" TargetMode="External"/><Relationship Id="rId492" Type="http://schemas.openxmlformats.org/officeDocument/2006/relationships/hyperlink" Target="https://doccloud.goinfra.go.gov.br/s/NsFkG6r6K4gNPTF" TargetMode="External"/><Relationship Id="rId2173" Type="http://schemas.openxmlformats.org/officeDocument/2006/relationships/hyperlink" Target="https://doccloud.goinfra.go.gov.br/s/kMPTYW5oJr6YEXS" TargetMode="External"/><Relationship Id="rId2380" Type="http://schemas.openxmlformats.org/officeDocument/2006/relationships/hyperlink" Target="https://doccloud.goinfra.go.gov.br/s/5AwZ3gPWs5iGJre" TargetMode="External"/><Relationship Id="rId3017" Type="http://schemas.openxmlformats.org/officeDocument/2006/relationships/hyperlink" Target="https://doccloud.goinfra.go.gov.br/s/ykL86coQ62TB6X2" TargetMode="External"/><Relationship Id="rId3224" Type="http://schemas.openxmlformats.org/officeDocument/2006/relationships/hyperlink" Target="https://doccloud.goinfra.go.gov.br/s/b8y95xECnZ3Zw4G" TargetMode="External"/><Relationship Id="rId3431" Type="http://schemas.openxmlformats.org/officeDocument/2006/relationships/hyperlink" Target="https://doccloud.goinfra.go.gov.br/s/RQkqJg4nH7H6gJa" TargetMode="External"/><Relationship Id="rId145" Type="http://schemas.openxmlformats.org/officeDocument/2006/relationships/hyperlink" Target="https://doccloud.goinfra.go.gov.br/s/3KwBp76fkQ6KAJt" TargetMode="External"/><Relationship Id="rId352" Type="http://schemas.openxmlformats.org/officeDocument/2006/relationships/hyperlink" Target="https://doccloud.goinfra.go.gov.br/s/jXbc4SHMPsYRx9R" TargetMode="External"/><Relationship Id="rId2033" Type="http://schemas.openxmlformats.org/officeDocument/2006/relationships/hyperlink" Target="https://doccloud.goinfra.go.gov.br/s/S8Pztd5JEJMSHPF" TargetMode="External"/><Relationship Id="rId2240" Type="http://schemas.openxmlformats.org/officeDocument/2006/relationships/hyperlink" Target="https://doccloud.goinfra.go.gov.br/s/4SmdzbQrGa6zNtH" TargetMode="External"/><Relationship Id="rId212" Type="http://schemas.openxmlformats.org/officeDocument/2006/relationships/hyperlink" Target="https://doccloud.goinfra.go.gov.br/s/j9EPxt5k8w9oqzG" TargetMode="External"/><Relationship Id="rId1799" Type="http://schemas.openxmlformats.org/officeDocument/2006/relationships/hyperlink" Target="https://doccloud.goinfra.go.gov.br/s/dtSFnJPtzk9Bot7" TargetMode="External"/><Relationship Id="rId2100" Type="http://schemas.openxmlformats.org/officeDocument/2006/relationships/hyperlink" Target="https://doccloud.goinfra.go.gov.br/s/YL4wDsXnTM4qEjo" TargetMode="External"/><Relationship Id="rId1659" Type="http://schemas.openxmlformats.org/officeDocument/2006/relationships/hyperlink" Target="https://doccloud.goinfra.go.gov.br/s/NH23LR8FzKKzYq6" TargetMode="External"/><Relationship Id="rId1866" Type="http://schemas.openxmlformats.org/officeDocument/2006/relationships/hyperlink" Target="https://doccloud.goinfra.go.gov.br/s/zj4x6FbBQSN2gpP" TargetMode="External"/><Relationship Id="rId2917" Type="http://schemas.openxmlformats.org/officeDocument/2006/relationships/hyperlink" Target="https://doccloud.goinfra.go.gov.br/s/MFeLFwDiQFYo2Ej" TargetMode="External"/><Relationship Id="rId3081" Type="http://schemas.openxmlformats.org/officeDocument/2006/relationships/hyperlink" Target="https://doccloud.goinfra.go.gov.br/s/j4WryQK3G9bbQNQ" TargetMode="External"/><Relationship Id="rId1519" Type="http://schemas.openxmlformats.org/officeDocument/2006/relationships/hyperlink" Target="https://doccloud.goinfra.go.gov.br/s/RYC3pfH4KKMWy9G" TargetMode="External"/><Relationship Id="rId1726" Type="http://schemas.openxmlformats.org/officeDocument/2006/relationships/hyperlink" Target="https://doccloud.goinfra.go.gov.br/s/Jcw5gpg2MteenPc" TargetMode="External"/><Relationship Id="rId1933" Type="http://schemas.openxmlformats.org/officeDocument/2006/relationships/hyperlink" Target="https://doccloud.goinfra.go.gov.br/s/eqAx7xHLzJyzGtL" TargetMode="External"/><Relationship Id="rId18" Type="http://schemas.openxmlformats.org/officeDocument/2006/relationships/hyperlink" Target="https://doccloud.goinfra.go.gov.br/s/EWs3K6N4pWBQ5px" TargetMode="External"/><Relationship Id="rId679" Type="http://schemas.openxmlformats.org/officeDocument/2006/relationships/hyperlink" Target="https://doccloud.goinfra.go.gov.br/s/YY2oMw9R7rXi4n7" TargetMode="External"/><Relationship Id="rId886" Type="http://schemas.openxmlformats.org/officeDocument/2006/relationships/hyperlink" Target="https://doccloud.goinfra.go.gov.br/s/gF8jG2KBR6f7EaK" TargetMode="External"/><Relationship Id="rId2567" Type="http://schemas.openxmlformats.org/officeDocument/2006/relationships/hyperlink" Target="https://doccloud.goinfra.go.gov.br/s/YRG5jpyrJnE6Txd" TargetMode="External"/><Relationship Id="rId2774" Type="http://schemas.openxmlformats.org/officeDocument/2006/relationships/hyperlink" Target="https://doccloud.goinfra.go.gov.br/s/4QrPgS3MQwmJyCy" TargetMode="External"/><Relationship Id="rId2" Type="http://schemas.openxmlformats.org/officeDocument/2006/relationships/hyperlink" Target="https://doccloud.goinfra.go.gov.br/s/cyebiAA7yQKXsAc" TargetMode="External"/><Relationship Id="rId539" Type="http://schemas.openxmlformats.org/officeDocument/2006/relationships/hyperlink" Target="https://doccloud.goinfra.go.gov.br/s/XomFz5pR4r4GnHg" TargetMode="External"/><Relationship Id="rId746" Type="http://schemas.openxmlformats.org/officeDocument/2006/relationships/hyperlink" Target="https://doccloud.goinfra.go.gov.br/s/P3XNMjYCJk74ca3" TargetMode="External"/><Relationship Id="rId1169" Type="http://schemas.openxmlformats.org/officeDocument/2006/relationships/hyperlink" Target="https://doccloud.goinfra.go.gov.br/s/NDKjebj9MxyQPnz" TargetMode="External"/><Relationship Id="rId1376" Type="http://schemas.openxmlformats.org/officeDocument/2006/relationships/hyperlink" Target="https://doccloud.goinfra.go.gov.br/s/2E2HTd6Rz5J3dNc" TargetMode="External"/><Relationship Id="rId1583" Type="http://schemas.openxmlformats.org/officeDocument/2006/relationships/hyperlink" Target="https://doccloud.goinfra.go.gov.br/s/bHqk7bYkoAxoaif" TargetMode="External"/><Relationship Id="rId2427" Type="http://schemas.openxmlformats.org/officeDocument/2006/relationships/hyperlink" Target="https://doccloud.goinfra.go.gov.br/s/q7ddkwtnjdSX59g" TargetMode="External"/><Relationship Id="rId2981" Type="http://schemas.openxmlformats.org/officeDocument/2006/relationships/hyperlink" Target="https://doccloud.goinfra.go.gov.br/s/qCojMFFjXNR5eop" TargetMode="External"/><Relationship Id="rId953" Type="http://schemas.openxmlformats.org/officeDocument/2006/relationships/hyperlink" Target="https://doccloud.goinfra.go.gov.br/s/gLrdWTcgjB6TYqJ" TargetMode="External"/><Relationship Id="rId1029" Type="http://schemas.openxmlformats.org/officeDocument/2006/relationships/hyperlink" Target="https://doccloud.goinfra.go.gov.br/s/Ny8ktC78nZq5npk" TargetMode="External"/><Relationship Id="rId1236" Type="http://schemas.openxmlformats.org/officeDocument/2006/relationships/hyperlink" Target="https://doccloud.goinfra.go.gov.br/s/m8pXC7TbKpPeeCc" TargetMode="External"/><Relationship Id="rId1790" Type="http://schemas.openxmlformats.org/officeDocument/2006/relationships/hyperlink" Target="https://doccloud.goinfra.go.gov.br/s/NNHmtxpypxStrm8" TargetMode="External"/><Relationship Id="rId2634" Type="http://schemas.openxmlformats.org/officeDocument/2006/relationships/hyperlink" Target="https://doccloud.goinfra.go.gov.br/s/HiQYSEMBb2qF6Tf" TargetMode="External"/><Relationship Id="rId2841" Type="http://schemas.openxmlformats.org/officeDocument/2006/relationships/hyperlink" Target="https://doccloud.goinfra.go.gov.br/s/oHQdNXmjZTjZTJD" TargetMode="External"/><Relationship Id="rId82" Type="http://schemas.openxmlformats.org/officeDocument/2006/relationships/hyperlink" Target="https://doccloud.goinfra.go.gov.br/s/SWkA5gqdJRiJrEL" TargetMode="External"/><Relationship Id="rId606" Type="http://schemas.openxmlformats.org/officeDocument/2006/relationships/hyperlink" Target="https://doccloud.goinfra.go.gov.br/s/eGzCDJdBppeD5XF" TargetMode="External"/><Relationship Id="rId813" Type="http://schemas.openxmlformats.org/officeDocument/2006/relationships/hyperlink" Target="https://doccloud.goinfra.go.gov.br/s/3BtnojnCroHHK7K" TargetMode="External"/><Relationship Id="rId1443" Type="http://schemas.openxmlformats.org/officeDocument/2006/relationships/hyperlink" Target="https://doccloud.goinfra.go.gov.br/s/McKF6n8n4qEC3T3" TargetMode="External"/><Relationship Id="rId1650" Type="http://schemas.openxmlformats.org/officeDocument/2006/relationships/hyperlink" Target="https://doccloud.goinfra.go.gov.br/s/swkaZdSrTLJJ92N" TargetMode="External"/><Relationship Id="rId2701" Type="http://schemas.openxmlformats.org/officeDocument/2006/relationships/hyperlink" Target="https://doccloud.goinfra.go.gov.br/s/M8nHRrcLkS5LjRG" TargetMode="External"/><Relationship Id="rId1303" Type="http://schemas.openxmlformats.org/officeDocument/2006/relationships/hyperlink" Target="https://doccloud.goinfra.go.gov.br/s/HtaQXzRom3WzxWJ" TargetMode="External"/><Relationship Id="rId1510" Type="http://schemas.openxmlformats.org/officeDocument/2006/relationships/hyperlink" Target="https://doccloud.goinfra.go.gov.br/s/zEdi5sFaJTNAw5G" TargetMode="External"/><Relationship Id="rId3268" Type="http://schemas.openxmlformats.org/officeDocument/2006/relationships/hyperlink" Target="https://doccloud.goinfra.go.gov.br/s/Xck6QJGBKQ9NP5s" TargetMode="External"/><Relationship Id="rId3475" Type="http://schemas.openxmlformats.org/officeDocument/2006/relationships/hyperlink" Target="https://doccloud.goinfra.go.gov.br/s/qq4Z4dst8kT4PJb" TargetMode="External"/><Relationship Id="rId189" Type="http://schemas.openxmlformats.org/officeDocument/2006/relationships/hyperlink" Target="https://doccloud.goinfra.go.gov.br/s/R4Gs8bMHA92jRcD" TargetMode="External"/><Relationship Id="rId396" Type="http://schemas.openxmlformats.org/officeDocument/2006/relationships/hyperlink" Target="https://doccloud.goinfra.go.gov.br/s/rmCEP3oF9E9qjg5" TargetMode="External"/><Relationship Id="rId2077" Type="http://schemas.openxmlformats.org/officeDocument/2006/relationships/hyperlink" Target="https://doccloud.goinfra.go.gov.br/s/EAWp2zoTMXioaTg" TargetMode="External"/><Relationship Id="rId2284" Type="http://schemas.openxmlformats.org/officeDocument/2006/relationships/hyperlink" Target="https://doccloud.goinfra.go.gov.br/s/HjjS9bzCKTjNqLb" TargetMode="External"/><Relationship Id="rId2491" Type="http://schemas.openxmlformats.org/officeDocument/2006/relationships/hyperlink" Target="https://doccloud.goinfra.go.gov.br/s/xPBgRYZdibA5d24" TargetMode="External"/><Relationship Id="rId3128" Type="http://schemas.openxmlformats.org/officeDocument/2006/relationships/hyperlink" Target="https://doccloud.goinfra.go.gov.br/s/o9Hx87fefy5faQL" TargetMode="External"/><Relationship Id="rId3335" Type="http://schemas.openxmlformats.org/officeDocument/2006/relationships/hyperlink" Target="https://doccloud.goinfra.go.gov.br/f/176333" TargetMode="External"/><Relationship Id="rId3542" Type="http://schemas.openxmlformats.org/officeDocument/2006/relationships/hyperlink" Target="https://doccloud.goinfra.go.gov.br/s/CG3eEAEpy8oJBeN" TargetMode="External"/><Relationship Id="rId256" Type="http://schemas.openxmlformats.org/officeDocument/2006/relationships/hyperlink" Target="https://doccloud.goinfra.go.gov.br/s/nifyeCiJipHFgWC" TargetMode="External"/><Relationship Id="rId463" Type="http://schemas.openxmlformats.org/officeDocument/2006/relationships/hyperlink" Target="https://doccloud.goinfra.go.gov.br/s/aciiLgLJpzayEEC" TargetMode="External"/><Relationship Id="rId670" Type="http://schemas.openxmlformats.org/officeDocument/2006/relationships/hyperlink" Target="https://doccloud.goinfra.go.gov.br/s/qqHewWwN5RGqWXQ" TargetMode="External"/><Relationship Id="rId1093" Type="http://schemas.openxmlformats.org/officeDocument/2006/relationships/hyperlink" Target="https://doccloud.goinfra.go.gov.br/s/qkyfS9TZPLBZ7t2" TargetMode="External"/><Relationship Id="rId2144" Type="http://schemas.openxmlformats.org/officeDocument/2006/relationships/hyperlink" Target="https://doccloud.goinfra.go.gov.br/s/WD8GxjHALAjKsya" TargetMode="External"/><Relationship Id="rId2351" Type="http://schemas.openxmlformats.org/officeDocument/2006/relationships/hyperlink" Target="https://doccloud.goinfra.go.gov.br/s/YwN9GgaFc6dEk5c" TargetMode="External"/><Relationship Id="rId3402" Type="http://schemas.openxmlformats.org/officeDocument/2006/relationships/hyperlink" Target="https://doccloud.goinfra.go.gov.br/f/176939" TargetMode="External"/><Relationship Id="rId116" Type="http://schemas.openxmlformats.org/officeDocument/2006/relationships/hyperlink" Target="https://doccloud.goinfra.go.gov.br/s/2Dqqfr9W4AEi7SY" TargetMode="External"/><Relationship Id="rId323" Type="http://schemas.openxmlformats.org/officeDocument/2006/relationships/hyperlink" Target="https://doccloud.goinfra.go.gov.br/s/S4FBFAWoznSZHfn" TargetMode="External"/><Relationship Id="rId530" Type="http://schemas.openxmlformats.org/officeDocument/2006/relationships/hyperlink" Target="https://doccloud.goinfra.go.gov.br/s/w4NAaP6PHKN5w2s" TargetMode="External"/><Relationship Id="rId1160" Type="http://schemas.openxmlformats.org/officeDocument/2006/relationships/hyperlink" Target="https://doccloud.goinfra.go.gov.br/s/aTQ2jbN9RsJrtXf" TargetMode="External"/><Relationship Id="rId2004" Type="http://schemas.openxmlformats.org/officeDocument/2006/relationships/hyperlink" Target="https://doccloud.goinfra.go.gov.br/s/JGZHNxcnyGB7MBn" TargetMode="External"/><Relationship Id="rId2211" Type="http://schemas.openxmlformats.org/officeDocument/2006/relationships/hyperlink" Target="https://doccloud.goinfra.go.gov.br/s/mXmMSJaGxLw8cqb" TargetMode="External"/><Relationship Id="rId1020" Type="http://schemas.openxmlformats.org/officeDocument/2006/relationships/hyperlink" Target="https://doccloud.goinfra.go.gov.br/s/HJoHHt8aNqyC6YY" TargetMode="External"/><Relationship Id="rId1977" Type="http://schemas.openxmlformats.org/officeDocument/2006/relationships/hyperlink" Target="https://doccloud.goinfra.go.gov.br/s/SKemAJ6dH52dLeF" TargetMode="External"/><Relationship Id="rId1837" Type="http://schemas.openxmlformats.org/officeDocument/2006/relationships/hyperlink" Target="https://doccloud.goinfra.go.gov.br/s/f9CTQZtmKEzezQo" TargetMode="External"/><Relationship Id="rId3192" Type="http://schemas.openxmlformats.org/officeDocument/2006/relationships/hyperlink" Target="https://doccloud.goinfra.go.gov.br/s/pLBkkW8j78pibeC" TargetMode="External"/><Relationship Id="rId3052" Type="http://schemas.openxmlformats.org/officeDocument/2006/relationships/hyperlink" Target="https://doccloud.goinfra.go.gov.br/s/gMJQgqgCCHMXG8w" TargetMode="External"/><Relationship Id="rId180" Type="http://schemas.openxmlformats.org/officeDocument/2006/relationships/hyperlink" Target="https://doccloud.goinfra.go.gov.br/s/2E3NtBwprLGJwME" TargetMode="External"/><Relationship Id="rId1904" Type="http://schemas.openxmlformats.org/officeDocument/2006/relationships/hyperlink" Target="https://doccloud.goinfra.go.gov.br/s/yFmaoDy9grzM4TP" TargetMode="External"/><Relationship Id="rId997" Type="http://schemas.openxmlformats.org/officeDocument/2006/relationships/hyperlink" Target="https://doccloud.goinfra.go.gov.br/s/29AjHETcL5Y8xHG" TargetMode="External"/><Relationship Id="rId2678" Type="http://schemas.openxmlformats.org/officeDocument/2006/relationships/hyperlink" Target="https://doccloud.goinfra.go.gov.br/s/bajCxTEqSWoYTTq" TargetMode="External"/><Relationship Id="rId2885" Type="http://schemas.openxmlformats.org/officeDocument/2006/relationships/hyperlink" Target="https://doccloud.goinfra.go.gov.br/s/xoAWmfXo77W29f2" TargetMode="External"/><Relationship Id="rId857" Type="http://schemas.openxmlformats.org/officeDocument/2006/relationships/hyperlink" Target="https://doccloud.goinfra.go.gov.br/s/AoCC7zLMB9bN6SJ" TargetMode="External"/><Relationship Id="rId1487" Type="http://schemas.openxmlformats.org/officeDocument/2006/relationships/hyperlink" Target="https://doccloud.goinfra.go.gov.br/s/57YbCSkXMTMgfpo" TargetMode="External"/><Relationship Id="rId1694" Type="http://schemas.openxmlformats.org/officeDocument/2006/relationships/hyperlink" Target="https://doccloud.goinfra.go.gov.br/s/yGRteHcQwSGzEg5" TargetMode="External"/><Relationship Id="rId2538" Type="http://schemas.openxmlformats.org/officeDocument/2006/relationships/hyperlink" Target="https://doccloud.goinfra.go.gov.br/s/M94RJ7fQdrgBz9E" TargetMode="External"/><Relationship Id="rId2745" Type="http://schemas.openxmlformats.org/officeDocument/2006/relationships/hyperlink" Target="https://doccloud.goinfra.go.gov.br/s/ZzbaBwRZK8woZoJ" TargetMode="External"/><Relationship Id="rId2952" Type="http://schemas.openxmlformats.org/officeDocument/2006/relationships/hyperlink" Target="https://doccloud.goinfra.go.gov.br/s/4Ms6Xf32mSxsxKJ" TargetMode="External"/><Relationship Id="rId717" Type="http://schemas.openxmlformats.org/officeDocument/2006/relationships/hyperlink" Target="https://doccloud.goinfra.go.gov.br/s/2em7McYPLcHmQoQ" TargetMode="External"/><Relationship Id="rId924" Type="http://schemas.openxmlformats.org/officeDocument/2006/relationships/hyperlink" Target="https://doccloud.goinfra.go.gov.br/s/RKBNayHqe4SZkEx" TargetMode="External"/><Relationship Id="rId1347" Type="http://schemas.openxmlformats.org/officeDocument/2006/relationships/hyperlink" Target="https://doccloud.goinfra.go.gov.br/s/JZSgdRjEiz6geC6" TargetMode="External"/><Relationship Id="rId1554" Type="http://schemas.openxmlformats.org/officeDocument/2006/relationships/hyperlink" Target="https://doccloud.goinfra.go.gov.br/s/cJnDJy7Nd6NPWPY" TargetMode="External"/><Relationship Id="rId1761" Type="http://schemas.openxmlformats.org/officeDocument/2006/relationships/hyperlink" Target="https://doccloud.goinfra.go.gov.br/s/LFR5zmYppwF7PFk" TargetMode="External"/><Relationship Id="rId2605" Type="http://schemas.openxmlformats.org/officeDocument/2006/relationships/hyperlink" Target="https://doccloud.goinfra.go.gov.br/s/nrAqXgo5zcTRWax" TargetMode="External"/><Relationship Id="rId2812" Type="http://schemas.openxmlformats.org/officeDocument/2006/relationships/hyperlink" Target="https://doccloud.goinfra.go.gov.br/s/QpjZMdQCY7wKMyw" TargetMode="External"/><Relationship Id="rId53" Type="http://schemas.openxmlformats.org/officeDocument/2006/relationships/hyperlink" Target="https://doccloud.goinfra.go.gov.br/s/kNaH7T8Zocfo5g4" TargetMode="External"/><Relationship Id="rId1207" Type="http://schemas.openxmlformats.org/officeDocument/2006/relationships/hyperlink" Target="https://doccloud.goinfra.go.gov.br/s/cTxcanrEkr5gy6o" TargetMode="External"/><Relationship Id="rId1414" Type="http://schemas.openxmlformats.org/officeDocument/2006/relationships/hyperlink" Target="https://doccloud.goinfra.go.gov.br/s/eAPoRtLbHFb3QqF" TargetMode="External"/><Relationship Id="rId1621" Type="http://schemas.openxmlformats.org/officeDocument/2006/relationships/hyperlink" Target="https://doccloud.goinfra.go.gov.br/s/AiEnEg6cWnjCNWy" TargetMode="External"/><Relationship Id="rId3379" Type="http://schemas.openxmlformats.org/officeDocument/2006/relationships/hyperlink" Target="https://doccloud.goinfra.go.gov.br/f/176736" TargetMode="External"/><Relationship Id="rId3586" Type="http://schemas.openxmlformats.org/officeDocument/2006/relationships/hyperlink" Target="https://doccloud.goinfra.go.gov.br/s/wAL6CZF5xjko9N4" TargetMode="External"/><Relationship Id="rId2188" Type="http://schemas.openxmlformats.org/officeDocument/2006/relationships/hyperlink" Target="https://doccloud.goinfra.go.gov.br/s/6WNakMM9qerpGQt" TargetMode="External"/><Relationship Id="rId2395" Type="http://schemas.openxmlformats.org/officeDocument/2006/relationships/hyperlink" Target="https://doccloud.goinfra.go.gov.br/s/xkgXWJRNd2AcFP4" TargetMode="External"/><Relationship Id="rId3239" Type="http://schemas.openxmlformats.org/officeDocument/2006/relationships/hyperlink" Target="https://doccloud.goinfra.go.gov.br/s/ox5kgYgfHabmxtd" TargetMode="External"/><Relationship Id="rId3446" Type="http://schemas.openxmlformats.org/officeDocument/2006/relationships/hyperlink" Target="https://doccloud.goinfra.go.gov.br/s/W4iKBKgFWeTNbm2" TargetMode="External"/><Relationship Id="rId367" Type="http://schemas.openxmlformats.org/officeDocument/2006/relationships/hyperlink" Target="https://doccloud.goinfra.go.gov.br/s/dTZG5Xm4HtzPgFq" TargetMode="External"/><Relationship Id="rId574" Type="http://schemas.openxmlformats.org/officeDocument/2006/relationships/hyperlink" Target="https://doccloud.goinfra.go.gov.br/s/34R7jmkbY6QmHxo" TargetMode="External"/><Relationship Id="rId2048" Type="http://schemas.openxmlformats.org/officeDocument/2006/relationships/hyperlink" Target="https://doccloud.goinfra.go.gov.br/s/qJeBKsQfbE8ogLw" TargetMode="External"/><Relationship Id="rId2255" Type="http://schemas.openxmlformats.org/officeDocument/2006/relationships/hyperlink" Target="https://doccloud.goinfra.go.gov.br/s/NP36DLkMnrKXcCy" TargetMode="External"/><Relationship Id="rId227" Type="http://schemas.openxmlformats.org/officeDocument/2006/relationships/hyperlink" Target="https://doccloud.goinfra.go.gov.br/s/SCktaNEWsy4sPfM" TargetMode="External"/><Relationship Id="rId781" Type="http://schemas.openxmlformats.org/officeDocument/2006/relationships/hyperlink" Target="https://doccloud.goinfra.go.gov.br/s/PA6AnK9PsQ5wixH" TargetMode="External"/><Relationship Id="rId2462" Type="http://schemas.openxmlformats.org/officeDocument/2006/relationships/hyperlink" Target="https://doccloud.goinfra.go.gov.br/s/yBr4GRysLr6o4Qg" TargetMode="External"/><Relationship Id="rId3306" Type="http://schemas.openxmlformats.org/officeDocument/2006/relationships/hyperlink" Target="https://doccloud.goinfra.go.gov.br/f/175401" TargetMode="External"/><Relationship Id="rId3513" Type="http://schemas.openxmlformats.org/officeDocument/2006/relationships/hyperlink" Target="https://doccloud.goinfra.go.gov.br/s/RXNQeGy8wa59Xp8" TargetMode="External"/><Relationship Id="rId434" Type="http://schemas.openxmlformats.org/officeDocument/2006/relationships/hyperlink" Target="https://doccloud.goinfra.go.gov.br/s/H6PPtzkkez6oKeo" TargetMode="External"/><Relationship Id="rId641" Type="http://schemas.openxmlformats.org/officeDocument/2006/relationships/hyperlink" Target="https://doccloud.goinfra.go.gov.br/s/8NmHmtbJnGTcKBd" TargetMode="External"/><Relationship Id="rId1064" Type="http://schemas.openxmlformats.org/officeDocument/2006/relationships/hyperlink" Target="https://doccloud.goinfra.go.gov.br/s/zyPFaKjjiMFSd5A" TargetMode="External"/><Relationship Id="rId1271" Type="http://schemas.openxmlformats.org/officeDocument/2006/relationships/hyperlink" Target="https://doccloud.goinfra.go.gov.br/s/rfJczGNfnyjWx5T" TargetMode="External"/><Relationship Id="rId2115" Type="http://schemas.openxmlformats.org/officeDocument/2006/relationships/hyperlink" Target="https://doccloud.goinfra.go.gov.br/s/e87JBTRq2gWFnKP" TargetMode="External"/><Relationship Id="rId2322" Type="http://schemas.openxmlformats.org/officeDocument/2006/relationships/hyperlink" Target="https://doccloud.goinfra.go.gov.br/s/2qW25t9FdWtErca" TargetMode="External"/><Relationship Id="rId501" Type="http://schemas.openxmlformats.org/officeDocument/2006/relationships/hyperlink" Target="https://doccloud.goinfra.go.gov.br/s/HXjt5ggcKHjsJPm" TargetMode="External"/><Relationship Id="rId1131" Type="http://schemas.openxmlformats.org/officeDocument/2006/relationships/hyperlink" Target="https://doccloud.goinfra.go.gov.br/s/f7Jo3wipaC8ELGg" TargetMode="External"/><Relationship Id="rId3096" Type="http://schemas.openxmlformats.org/officeDocument/2006/relationships/hyperlink" Target="https://doccloud.goinfra.go.gov.br/s/HtYMfjfjbZy4sLm" TargetMode="External"/><Relationship Id="rId1948" Type="http://schemas.openxmlformats.org/officeDocument/2006/relationships/hyperlink" Target="https://doccloud.goinfra.go.gov.br/s/m7B5CcK2eSA7fWo" TargetMode="External"/><Relationship Id="rId3163" Type="http://schemas.openxmlformats.org/officeDocument/2006/relationships/hyperlink" Target="https://doccloud.goinfra.go.gov.br/s/sddzisKzr8fzitG" TargetMode="External"/><Relationship Id="rId3370" Type="http://schemas.openxmlformats.org/officeDocument/2006/relationships/hyperlink" Target="https://doccloud.goinfra.go.gov.br/f/176353" TargetMode="External"/><Relationship Id="rId291" Type="http://schemas.openxmlformats.org/officeDocument/2006/relationships/hyperlink" Target="https://doccloud.goinfra.go.gov.br/s/HsSDzf86noFjt6w" TargetMode="External"/><Relationship Id="rId1808" Type="http://schemas.openxmlformats.org/officeDocument/2006/relationships/hyperlink" Target="https://doccloud.goinfra.go.gov.br/s/RkaJDkBSKKcSsSG" TargetMode="External"/><Relationship Id="rId3023" Type="http://schemas.openxmlformats.org/officeDocument/2006/relationships/hyperlink" Target="https://doccloud.goinfra.go.gov.br/s/tpmfNCBjZEBT6A6" TargetMode="External"/><Relationship Id="rId151" Type="http://schemas.openxmlformats.org/officeDocument/2006/relationships/hyperlink" Target="https://doccloud.goinfra.go.gov.br/s/myF9DHBpa3dyDJH" TargetMode="External"/><Relationship Id="rId3230" Type="http://schemas.openxmlformats.org/officeDocument/2006/relationships/hyperlink" Target="https://doccloud.goinfra.go.gov.br/s/cfwx7HzRW6nZ9YN" TargetMode="External"/><Relationship Id="rId2789" Type="http://schemas.openxmlformats.org/officeDocument/2006/relationships/hyperlink" Target="https://doccloud.goinfra.go.gov.br/s/WNoXxzkS3pMCM43" TargetMode="External"/><Relationship Id="rId2996" Type="http://schemas.openxmlformats.org/officeDocument/2006/relationships/hyperlink" Target="https://doccloud.goinfra.go.gov.br/s/nLDXAEX9anjDBQP" TargetMode="External"/><Relationship Id="rId968" Type="http://schemas.openxmlformats.org/officeDocument/2006/relationships/hyperlink" Target="https://doccloud.goinfra.go.gov.br/s/CqLrDDM6rTqCjgR" TargetMode="External"/><Relationship Id="rId1598" Type="http://schemas.openxmlformats.org/officeDocument/2006/relationships/hyperlink" Target="https://doccloud.goinfra.go.gov.br/s/PgsNoTJE5wiBg5f" TargetMode="External"/><Relationship Id="rId2649" Type="http://schemas.openxmlformats.org/officeDocument/2006/relationships/hyperlink" Target="07.16.25.231.8980767-0" TargetMode="External"/><Relationship Id="rId2856" Type="http://schemas.openxmlformats.org/officeDocument/2006/relationships/hyperlink" Target="https://doccloud.goinfra.go.gov.br/s/LnokoWfdBAyaRxF" TargetMode="External"/><Relationship Id="rId97" Type="http://schemas.openxmlformats.org/officeDocument/2006/relationships/hyperlink" Target="https://doccloud.goinfra.go.gov.br/s/Q3Riz3AoWn7o72c" TargetMode="External"/><Relationship Id="rId828" Type="http://schemas.openxmlformats.org/officeDocument/2006/relationships/hyperlink" Target="https://doccloud.goinfra.go.gov.br/s/kKBMbndwFBLCQ6f" TargetMode="External"/><Relationship Id="rId1458" Type="http://schemas.openxmlformats.org/officeDocument/2006/relationships/hyperlink" Target="https://doccloud.goinfra.go.gov.br/s/ZP4NY6T2GN53sAg" TargetMode="External"/><Relationship Id="rId1665" Type="http://schemas.openxmlformats.org/officeDocument/2006/relationships/hyperlink" Target="https://doccloud.goinfra.go.gov.br/s/DMXsQC8cxCaa4GB" TargetMode="External"/><Relationship Id="rId1872" Type="http://schemas.openxmlformats.org/officeDocument/2006/relationships/hyperlink" Target="https://doccloud.goinfra.go.gov.br/s/FHsxd8Zpyfe59Ey" TargetMode="External"/><Relationship Id="rId2509" Type="http://schemas.openxmlformats.org/officeDocument/2006/relationships/hyperlink" Target="https://doccloud.goinfra.go.gov.br/s/q5WXbm6aSrRBHit" TargetMode="External"/><Relationship Id="rId2716" Type="http://schemas.openxmlformats.org/officeDocument/2006/relationships/hyperlink" Target="https://doccloud.goinfra.go.gov.br/s/3XAdBnyoCyrNtaR" TargetMode="External"/><Relationship Id="rId1318" Type="http://schemas.openxmlformats.org/officeDocument/2006/relationships/hyperlink" Target="https://doccloud.goinfra.go.gov.br/s/iyTn6kpF2eRYPcc" TargetMode="External"/><Relationship Id="rId1525" Type="http://schemas.openxmlformats.org/officeDocument/2006/relationships/hyperlink" Target="https://doccloud.goinfra.go.gov.br/s/wBrqgoBL2LW4rb3" TargetMode="External"/><Relationship Id="rId2923" Type="http://schemas.openxmlformats.org/officeDocument/2006/relationships/hyperlink" Target="https://doccloud.goinfra.go.gov.br/s/r8NaLJjAxHe5ZC5" TargetMode="External"/><Relationship Id="rId1732" Type="http://schemas.openxmlformats.org/officeDocument/2006/relationships/hyperlink" Target="https://doccloud.goinfra.go.gov.br/s/JyJtrNKSYmgTZQD" TargetMode="External"/><Relationship Id="rId24" Type="http://schemas.openxmlformats.org/officeDocument/2006/relationships/hyperlink" Target="https://doccloud.goinfra.go.gov.br/s/MDssqwt2TDG4Cyi" TargetMode="External"/><Relationship Id="rId2299" Type="http://schemas.openxmlformats.org/officeDocument/2006/relationships/hyperlink" Target="https://doccloud.goinfra.go.gov.br/s/B8HBgKKyZxfFyf4" TargetMode="External"/><Relationship Id="rId3557" Type="http://schemas.openxmlformats.org/officeDocument/2006/relationships/hyperlink" Target="https://doccloud.goinfra.go.gov.br/s/Bf7qm7oPA7zraYS" TargetMode="External"/><Relationship Id="rId478" Type="http://schemas.openxmlformats.org/officeDocument/2006/relationships/hyperlink" Target="https://doccloud.goinfra.go.gov.br/s/KHRaDy8EJdMFfyq" TargetMode="External"/><Relationship Id="rId685" Type="http://schemas.openxmlformats.org/officeDocument/2006/relationships/hyperlink" Target="https://doccloud.goinfra.go.gov.br/s/nQqTF34bRtc9TsR" TargetMode="External"/><Relationship Id="rId892" Type="http://schemas.openxmlformats.org/officeDocument/2006/relationships/hyperlink" Target="https://doccloud.goinfra.go.gov.br/s/KP2eTEfTRomoo9X" TargetMode="External"/><Relationship Id="rId2159" Type="http://schemas.openxmlformats.org/officeDocument/2006/relationships/hyperlink" Target="https://doccloud.goinfra.go.gov.br/s/ggETEie8X37MoCs" TargetMode="External"/><Relationship Id="rId2366" Type="http://schemas.openxmlformats.org/officeDocument/2006/relationships/hyperlink" Target="https://doccloud.goinfra.go.gov.br/s/NPY6gmDgX9so7aM" TargetMode="External"/><Relationship Id="rId2573" Type="http://schemas.openxmlformats.org/officeDocument/2006/relationships/hyperlink" Target="https://doccloud.goinfra.go.gov.br/s/7kyYErgqiqFFPty" TargetMode="External"/><Relationship Id="rId2780" Type="http://schemas.openxmlformats.org/officeDocument/2006/relationships/hyperlink" Target="https://doccloud.goinfra.go.gov.br/s/xcNq8bMajT6AYS9" TargetMode="External"/><Relationship Id="rId3417" Type="http://schemas.openxmlformats.org/officeDocument/2006/relationships/hyperlink" Target="https://doccloud.goinfra.go.gov.br/s/z8SGiBHqG4RXjEe" TargetMode="External"/><Relationship Id="rId338" Type="http://schemas.openxmlformats.org/officeDocument/2006/relationships/hyperlink" Target="https://doccloud.goinfra.go.gov.br/s/mptMtN6SG2T6DKL" TargetMode="External"/><Relationship Id="rId545" Type="http://schemas.openxmlformats.org/officeDocument/2006/relationships/hyperlink" Target="https://doccloud.goinfra.go.gov.br/s/NfNjLtLJa2LotyW" TargetMode="External"/><Relationship Id="rId752" Type="http://schemas.openxmlformats.org/officeDocument/2006/relationships/hyperlink" Target="https://doccloud.goinfra.go.gov.br/s/NJ6TxrJAYi7SRBt" TargetMode="External"/><Relationship Id="rId1175" Type="http://schemas.openxmlformats.org/officeDocument/2006/relationships/hyperlink" Target="https://doccloud.goinfra.go.gov.br/s/QzxaFpA44JnWFrx" TargetMode="External"/><Relationship Id="rId1382" Type="http://schemas.openxmlformats.org/officeDocument/2006/relationships/hyperlink" Target="https://doccloud.goinfra.go.gov.br/s/nEjrAqHjNkn6EKa" TargetMode="External"/><Relationship Id="rId2019" Type="http://schemas.openxmlformats.org/officeDocument/2006/relationships/hyperlink" Target="https://doccloud.goinfra.go.gov.br/s/JSyPefgstXnjm5B" TargetMode="External"/><Relationship Id="rId2226" Type="http://schemas.openxmlformats.org/officeDocument/2006/relationships/hyperlink" Target="https://doccloud.goinfra.go.gov.br/s/kQxpddaZMckTKBd" TargetMode="External"/><Relationship Id="rId2433" Type="http://schemas.openxmlformats.org/officeDocument/2006/relationships/hyperlink" Target="https://doccloud.goinfra.go.gov.br/s/mGAKHyCXm3fmr3P" TargetMode="External"/><Relationship Id="rId2640" Type="http://schemas.openxmlformats.org/officeDocument/2006/relationships/hyperlink" Target="https://doccloud.goinfra.go.gov.br/s/M7L8S2GZP3isSmT" TargetMode="External"/><Relationship Id="rId405" Type="http://schemas.openxmlformats.org/officeDocument/2006/relationships/hyperlink" Target="https://doccloud.goinfra.go.gov.br/s/aRjpxwwroj3aQwx" TargetMode="External"/><Relationship Id="rId612" Type="http://schemas.openxmlformats.org/officeDocument/2006/relationships/hyperlink" Target="https://doccloud.goinfra.go.gov.br/s/Tyjx57X32boDFwF" TargetMode="External"/><Relationship Id="rId1035" Type="http://schemas.openxmlformats.org/officeDocument/2006/relationships/hyperlink" Target="https://doccloud.goinfra.go.gov.br/s/wdWAt4qT4jXWxB3" TargetMode="External"/><Relationship Id="rId1242" Type="http://schemas.openxmlformats.org/officeDocument/2006/relationships/hyperlink" Target="https://doccloud.goinfra.go.gov.br/s/9JjZyweQDpo5AAt" TargetMode="External"/><Relationship Id="rId2500" Type="http://schemas.openxmlformats.org/officeDocument/2006/relationships/hyperlink" Target="https://doccloud.goinfra.go.gov.br/s/NcxzAJCNwMKrYFs" TargetMode="External"/><Relationship Id="rId1102" Type="http://schemas.openxmlformats.org/officeDocument/2006/relationships/hyperlink" Target="https://doccloud.goinfra.go.gov.br/s/tpwN4ioFmPCSZKt" TargetMode="External"/><Relationship Id="rId3067" Type="http://schemas.openxmlformats.org/officeDocument/2006/relationships/hyperlink" Target="https://doccloud.goinfra.go.gov.br/s/D8L4e492T3FeHeE" TargetMode="External"/><Relationship Id="rId3274" Type="http://schemas.openxmlformats.org/officeDocument/2006/relationships/hyperlink" Target="https://doccloud.goinfra.go.gov.br/s/joeJf5jPf7RPHWy" TargetMode="External"/><Relationship Id="rId195" Type="http://schemas.openxmlformats.org/officeDocument/2006/relationships/hyperlink" Target="https://doccloud.goinfra.go.gov.br/s/Mo83mNzGBJiyWkJ" TargetMode="External"/><Relationship Id="rId1919" Type="http://schemas.openxmlformats.org/officeDocument/2006/relationships/hyperlink" Target="https://doccloud.goinfra.go.gov.br/s/g6LPBxt72iCBFpe" TargetMode="External"/><Relationship Id="rId3481" Type="http://schemas.openxmlformats.org/officeDocument/2006/relationships/hyperlink" Target="https://doccloud.goinfra.go.gov.br/s/pKZ4ES5eSnp6rwH" TargetMode="External"/><Relationship Id="rId2083" Type="http://schemas.openxmlformats.org/officeDocument/2006/relationships/hyperlink" Target="https://doccloud.goinfra.go.gov.br/s/TnRK5EZrfMtEyAb" TargetMode="External"/><Relationship Id="rId2290" Type="http://schemas.openxmlformats.org/officeDocument/2006/relationships/hyperlink" Target="https://doccloud.goinfra.go.gov.br/s/zdgCJxDXEwHsoDz" TargetMode="External"/><Relationship Id="rId3134" Type="http://schemas.openxmlformats.org/officeDocument/2006/relationships/hyperlink" Target="https://doccloud.goinfra.go.gov.br/s/PEZ5DEFGWYtP96k" TargetMode="External"/><Relationship Id="rId3341" Type="http://schemas.openxmlformats.org/officeDocument/2006/relationships/hyperlink" Target="https://doccloud.goinfra.go.gov.br/f/176346" TargetMode="External"/><Relationship Id="rId262" Type="http://schemas.openxmlformats.org/officeDocument/2006/relationships/hyperlink" Target="https://doccloud.goinfra.go.gov.br/s/RTPLZ5k7jdZEije" TargetMode="External"/><Relationship Id="rId2150" Type="http://schemas.openxmlformats.org/officeDocument/2006/relationships/hyperlink" Target="https://doccloud.goinfra.go.gov.br/s/iXs6kkjgLZ64nzF" TargetMode="External"/><Relationship Id="rId3201" Type="http://schemas.openxmlformats.org/officeDocument/2006/relationships/hyperlink" Target="https://doccloud.goinfra.go.gov.br/s/RnYmCcza7Ea8cM5" TargetMode="External"/><Relationship Id="rId122" Type="http://schemas.openxmlformats.org/officeDocument/2006/relationships/hyperlink" Target="https://doccloud.goinfra.go.gov.br/s/Mnw5nF8ijt5dmkB" TargetMode="External"/><Relationship Id="rId2010" Type="http://schemas.openxmlformats.org/officeDocument/2006/relationships/hyperlink" Target="https://doccloud.goinfra.go.gov.br/s/Kdrz7P3HPeJMiac" TargetMode="External"/><Relationship Id="rId1569" Type="http://schemas.openxmlformats.org/officeDocument/2006/relationships/hyperlink" Target="https://doccloud.goinfra.go.gov.br/s/KwDTMW25Wi8RwEF" TargetMode="External"/><Relationship Id="rId2967" Type="http://schemas.openxmlformats.org/officeDocument/2006/relationships/hyperlink" Target="https://doccloud.goinfra.go.gov.br/s/QpnroYAcNsYt35m" TargetMode="External"/><Relationship Id="rId939" Type="http://schemas.openxmlformats.org/officeDocument/2006/relationships/hyperlink" Target="https://doccloud.goinfra.go.gov.br/s/kcDBjjx2iFipTY2" TargetMode="External"/><Relationship Id="rId1776" Type="http://schemas.openxmlformats.org/officeDocument/2006/relationships/hyperlink" Target="https://doccloud.goinfra.go.gov.br/s/DSZPpErg8Mq4Msr" TargetMode="External"/><Relationship Id="rId1983" Type="http://schemas.openxmlformats.org/officeDocument/2006/relationships/hyperlink" Target="https://doccloud.goinfra.go.gov.br/s/7jNExQEPajx2FwF" TargetMode="External"/><Relationship Id="rId2827" Type="http://schemas.openxmlformats.org/officeDocument/2006/relationships/hyperlink" Target="https://doccloud.goinfra.go.gov.br/s/iQNj7w5b8PcsWdS" TargetMode="External"/><Relationship Id="rId68" Type="http://schemas.openxmlformats.org/officeDocument/2006/relationships/hyperlink" Target="https://doccloud.goinfra.go.gov.br/s/g6oPG9okbXKajFW" TargetMode="External"/><Relationship Id="rId1429" Type="http://schemas.openxmlformats.org/officeDocument/2006/relationships/hyperlink" Target="https://doccloud.goinfra.go.gov.br/s/pxqTiGjt9tanZbK" TargetMode="External"/><Relationship Id="rId1636" Type="http://schemas.openxmlformats.org/officeDocument/2006/relationships/hyperlink" Target="https://doccloud.goinfra.go.gov.br/s/fPR7FRNTNfHHqpr" TargetMode="External"/><Relationship Id="rId1843" Type="http://schemas.openxmlformats.org/officeDocument/2006/relationships/hyperlink" Target="https://doccloud.goinfra.go.gov.br/s/iroK9tmggpn2LGw" TargetMode="External"/><Relationship Id="rId1703" Type="http://schemas.openxmlformats.org/officeDocument/2006/relationships/hyperlink" Target="https://doccloud.goinfra.go.gov.br/s/wzKbFWmqHtKi6ca" TargetMode="External"/><Relationship Id="rId1910" Type="http://schemas.openxmlformats.org/officeDocument/2006/relationships/hyperlink" Target="https://doccloud.goinfra.go.gov.br/s/k58YDr969mFc2Pa" TargetMode="External"/><Relationship Id="rId589" Type="http://schemas.openxmlformats.org/officeDocument/2006/relationships/hyperlink" Target="https://doccloud.goinfra.go.gov.br/s/WcAXR9e5NJQJ2Q9" TargetMode="External"/><Relationship Id="rId796" Type="http://schemas.openxmlformats.org/officeDocument/2006/relationships/hyperlink" Target="https://doccloud.goinfra.go.gov.br/s/XfQjFjH8MQs2Ama" TargetMode="External"/><Relationship Id="rId2477" Type="http://schemas.openxmlformats.org/officeDocument/2006/relationships/hyperlink" Target="https://doccloud.goinfra.go.gov.br/s/DHqiqoeAmY5Gyaq" TargetMode="External"/><Relationship Id="rId2684" Type="http://schemas.openxmlformats.org/officeDocument/2006/relationships/hyperlink" Target="https://doccloud.goinfra.go.gov.br/s/ScnZzm68kLqj3bR" TargetMode="External"/><Relationship Id="rId3528" Type="http://schemas.openxmlformats.org/officeDocument/2006/relationships/hyperlink" Target="https://doccloud.goinfra.go.gov.br/s/8sbkfLqyqTXPQPx" TargetMode="External"/><Relationship Id="rId449" Type="http://schemas.openxmlformats.org/officeDocument/2006/relationships/hyperlink" Target="https://doccloud.goinfra.go.gov.br/s/m8aoJzqnADMzAtG" TargetMode="External"/><Relationship Id="rId656" Type="http://schemas.openxmlformats.org/officeDocument/2006/relationships/hyperlink" Target="https://doccloud.goinfra.go.gov.br/s/9sitTdep8gNH2g8" TargetMode="External"/><Relationship Id="rId863" Type="http://schemas.openxmlformats.org/officeDocument/2006/relationships/hyperlink" Target="https://doccloud.goinfra.go.gov.br/s/5HeTbdqctA8fjW4" TargetMode="External"/><Relationship Id="rId1079" Type="http://schemas.openxmlformats.org/officeDocument/2006/relationships/hyperlink" Target="https://doccloud.goinfra.go.gov.br/s/PJSC69PxxddmfZS" TargetMode="External"/><Relationship Id="rId1286" Type="http://schemas.openxmlformats.org/officeDocument/2006/relationships/hyperlink" Target="https://doccloud.goinfra.go.gov.br/s/fMQTFKe3nGot7Ss" TargetMode="External"/><Relationship Id="rId1493" Type="http://schemas.openxmlformats.org/officeDocument/2006/relationships/hyperlink" Target="https://doccloud.goinfra.go.gov.br/s/GD8xRs4y7KqBDHL" TargetMode="External"/><Relationship Id="rId2337" Type="http://schemas.openxmlformats.org/officeDocument/2006/relationships/hyperlink" Target="https://doccloud.goinfra.go.gov.br/s/YpDA8dBPz8zNTtK" TargetMode="External"/><Relationship Id="rId2544" Type="http://schemas.openxmlformats.org/officeDocument/2006/relationships/hyperlink" Target="https://doccloud.goinfra.go.gov.br/s/pm9YXwqX43HcMNT" TargetMode="External"/><Relationship Id="rId2891" Type="http://schemas.openxmlformats.org/officeDocument/2006/relationships/hyperlink" Target="https://doccloud.goinfra.go.gov.br/s/ZPRTREfYLoA4C3i" TargetMode="External"/><Relationship Id="rId309" Type="http://schemas.openxmlformats.org/officeDocument/2006/relationships/hyperlink" Target="https://doccloud.goinfra.go.gov.br/s/RY2NrQzwC3eSLMf" TargetMode="External"/><Relationship Id="rId516" Type="http://schemas.openxmlformats.org/officeDocument/2006/relationships/hyperlink" Target="https://doccloud.goinfra.go.gov.br/s/C4EyaixfSsiic64" TargetMode="External"/><Relationship Id="rId1146" Type="http://schemas.openxmlformats.org/officeDocument/2006/relationships/hyperlink" Target="https://doccloud.goinfra.go.gov.br/s/ppDEzWoTX49NcSJ" TargetMode="External"/><Relationship Id="rId2751" Type="http://schemas.openxmlformats.org/officeDocument/2006/relationships/hyperlink" Target="https://doccloud.goinfra.go.gov.br/s/ynZpw3Y5AN4WnY2" TargetMode="External"/><Relationship Id="rId723" Type="http://schemas.openxmlformats.org/officeDocument/2006/relationships/hyperlink" Target="https://doccloud.goinfra.go.gov.br/s/RLEfiwqgHf8d7FD" TargetMode="External"/><Relationship Id="rId930" Type="http://schemas.openxmlformats.org/officeDocument/2006/relationships/hyperlink" Target="https://doccloud.goinfra.go.gov.br/s/foAai5HRMBBsT6b" TargetMode="External"/><Relationship Id="rId1006" Type="http://schemas.openxmlformats.org/officeDocument/2006/relationships/hyperlink" Target="https://doccloud.goinfra.go.gov.br/s/5RT8gTYLoXHwoki" TargetMode="External"/><Relationship Id="rId1353" Type="http://schemas.openxmlformats.org/officeDocument/2006/relationships/hyperlink" Target="https://doccloud.goinfra.go.gov.br/s/NSB9xdSDiNxbjNG" TargetMode="External"/><Relationship Id="rId1560" Type="http://schemas.openxmlformats.org/officeDocument/2006/relationships/hyperlink" Target="https://doccloud.goinfra.go.gov.br/s/Wa2G7YEgjnHScTi" TargetMode="External"/><Relationship Id="rId2404" Type="http://schemas.openxmlformats.org/officeDocument/2006/relationships/hyperlink" Target="https://doccloud.goinfra.go.gov.br/s/xyedDrYm3HxqAE6" TargetMode="External"/><Relationship Id="rId2611" Type="http://schemas.openxmlformats.org/officeDocument/2006/relationships/hyperlink" Target="https://doccloud.goinfra.go.gov.br/s/DzbJ7pScm33JJrJ" TargetMode="External"/><Relationship Id="rId1213" Type="http://schemas.openxmlformats.org/officeDocument/2006/relationships/hyperlink" Target="https://doccloud.goinfra.go.gov.br/s/bHKfmx5jnTRcGwo" TargetMode="External"/><Relationship Id="rId1420" Type="http://schemas.openxmlformats.org/officeDocument/2006/relationships/hyperlink" Target="https://doccloud.goinfra.go.gov.br/s/gLBH6f4g8fff6Nk" TargetMode="External"/><Relationship Id="rId3178" Type="http://schemas.openxmlformats.org/officeDocument/2006/relationships/hyperlink" Target="https://doccloud.goinfra.go.gov.br/s/gj3y3kbBgaTZx22" TargetMode="External"/><Relationship Id="rId3385" Type="http://schemas.openxmlformats.org/officeDocument/2006/relationships/hyperlink" Target="https://doccloud.goinfra.go.gov.br/f/176739" TargetMode="External"/><Relationship Id="rId3592" Type="http://schemas.openxmlformats.org/officeDocument/2006/relationships/hyperlink" Target="https://doccloud.goinfra.go.gov.br/s/mq7WwyPk5Qey4Bg" TargetMode="External"/><Relationship Id="rId2194" Type="http://schemas.openxmlformats.org/officeDocument/2006/relationships/hyperlink" Target="https://doccloud.goinfra.go.gov.br/s/ygRScDzxWWNx2ac" TargetMode="External"/><Relationship Id="rId3038" Type="http://schemas.openxmlformats.org/officeDocument/2006/relationships/hyperlink" Target="https://doccloud.goinfra.go.gov.br/s/HbWmq68ewCRQ3Gg" TargetMode="External"/><Relationship Id="rId3245" Type="http://schemas.openxmlformats.org/officeDocument/2006/relationships/hyperlink" Target="https://doccloud.goinfra.go.gov.br/s/SA6FCEiMwWb94Xk" TargetMode="External"/><Relationship Id="rId3452" Type="http://schemas.openxmlformats.org/officeDocument/2006/relationships/hyperlink" Target="https://doccloud.goinfra.go.gov.br/s/f6fazJDKsiF2qcq" TargetMode="External"/><Relationship Id="rId166" Type="http://schemas.openxmlformats.org/officeDocument/2006/relationships/hyperlink" Target="https://doccloud.goinfra.go.gov.br/s/CyRtKRZkcWD26Ro" TargetMode="External"/><Relationship Id="rId373" Type="http://schemas.openxmlformats.org/officeDocument/2006/relationships/hyperlink" Target="https://doccloud.goinfra.go.gov.br/s/X95yCDgJab8z8xz" TargetMode="External"/><Relationship Id="rId580" Type="http://schemas.openxmlformats.org/officeDocument/2006/relationships/hyperlink" Target="https://doccloud.goinfra.go.gov.br/s/jk5ZKpAzRkH57TZ" TargetMode="External"/><Relationship Id="rId2054" Type="http://schemas.openxmlformats.org/officeDocument/2006/relationships/hyperlink" Target="https://doccloud.goinfra.go.gov.br/s/9B9n9wdcdDPCEpx" TargetMode="External"/><Relationship Id="rId2261" Type="http://schemas.openxmlformats.org/officeDocument/2006/relationships/hyperlink" Target="https://doccloud.goinfra.go.gov.br/s/6wcbeycFSACbFQs" TargetMode="External"/><Relationship Id="rId3105" Type="http://schemas.openxmlformats.org/officeDocument/2006/relationships/hyperlink" Target="https://doccloud.goinfra.go.gov.br/s/RCCXM8bLoCboE8B" TargetMode="External"/><Relationship Id="rId3312" Type="http://schemas.openxmlformats.org/officeDocument/2006/relationships/hyperlink" Target="https://doccloud.goinfra.go.gov.br/f/175400" TargetMode="External"/><Relationship Id="rId233" Type="http://schemas.openxmlformats.org/officeDocument/2006/relationships/hyperlink" Target="https://doccloud.goinfra.go.gov.br/s/LMLztb87MnJsZsq" TargetMode="External"/><Relationship Id="rId440" Type="http://schemas.openxmlformats.org/officeDocument/2006/relationships/hyperlink" Target="https://doccloud.goinfra.go.gov.br/s/CQ39PNJsDxLw6EG" TargetMode="External"/><Relationship Id="rId1070" Type="http://schemas.openxmlformats.org/officeDocument/2006/relationships/hyperlink" Target="https://doccloud.goinfra.go.gov.br/s/rcPaJnX6BYXW3q6" TargetMode="External"/><Relationship Id="rId2121" Type="http://schemas.openxmlformats.org/officeDocument/2006/relationships/hyperlink" Target="https://doccloud.goinfra.go.gov.br/s/EyJj4wmS3CTmTq6" TargetMode="External"/><Relationship Id="rId300" Type="http://schemas.openxmlformats.org/officeDocument/2006/relationships/hyperlink" Target="https://doccloud.goinfra.go.gov.br/s/mXxCrZJMBHk4L5k" TargetMode="External"/><Relationship Id="rId1887" Type="http://schemas.openxmlformats.org/officeDocument/2006/relationships/hyperlink" Target="https://doccloud.goinfra.go.gov.br/s/BNcAbJTndqd7mTr" TargetMode="External"/><Relationship Id="rId2938" Type="http://schemas.openxmlformats.org/officeDocument/2006/relationships/hyperlink" Target="https://doccloud.goinfra.go.gov.br/s/5FzooW9WTRirXTW" TargetMode="External"/><Relationship Id="rId1747" Type="http://schemas.openxmlformats.org/officeDocument/2006/relationships/hyperlink" Target="https://doccloud.goinfra.go.gov.br/s/5JGZSxsdnXmPDjj" TargetMode="External"/><Relationship Id="rId1954" Type="http://schemas.openxmlformats.org/officeDocument/2006/relationships/hyperlink" Target="https://doccloud.goinfra.go.gov.br/s/mXnP2s6Yd3Jrdcb" TargetMode="External"/><Relationship Id="rId39" Type="http://schemas.openxmlformats.org/officeDocument/2006/relationships/hyperlink" Target="https://doccloud.goinfra.go.gov.br/s/XTmkqE4DPoxgzjJ" TargetMode="External"/><Relationship Id="rId1607" Type="http://schemas.openxmlformats.org/officeDocument/2006/relationships/hyperlink" Target="https://doccloud.goinfra.go.gov.br/s/ecdtDQ7LYpkt3M6" TargetMode="External"/><Relationship Id="rId1814" Type="http://schemas.openxmlformats.org/officeDocument/2006/relationships/hyperlink" Target="https://doccloud.goinfra.go.gov.br/s/p5jAAnsX5XToNWt" TargetMode="External"/><Relationship Id="rId2588" Type="http://schemas.openxmlformats.org/officeDocument/2006/relationships/hyperlink" Target="https://doccloud.goinfra.go.gov.br/s/kPzMyKA86HAaEb7" TargetMode="External"/><Relationship Id="rId1397" Type="http://schemas.openxmlformats.org/officeDocument/2006/relationships/hyperlink" Target="https://doccloud.goinfra.go.gov.br/s/2XTpbNnTwqbocQL" TargetMode="External"/><Relationship Id="rId2795" Type="http://schemas.openxmlformats.org/officeDocument/2006/relationships/hyperlink" Target="https://doccloud.goinfra.go.gov.br/s/BRtpGZWqkEniY6y" TargetMode="External"/><Relationship Id="rId767" Type="http://schemas.openxmlformats.org/officeDocument/2006/relationships/hyperlink" Target="https://doccloud.goinfra.go.gov.br/s/mdr7fPi7c83g5mb" TargetMode="External"/><Relationship Id="rId974" Type="http://schemas.openxmlformats.org/officeDocument/2006/relationships/hyperlink" Target="https://doccloud.goinfra.go.gov.br/s/GEB9Tr9gpRb7BWH" TargetMode="External"/><Relationship Id="rId2448" Type="http://schemas.openxmlformats.org/officeDocument/2006/relationships/hyperlink" Target="https://doccloud.goinfra.go.gov.br/s/dJder9DJrJby7CL" TargetMode="External"/><Relationship Id="rId2655" Type="http://schemas.openxmlformats.org/officeDocument/2006/relationships/hyperlink" Target="https://doccloud.goinfra.go.gov.br/s/7LwQiqKxnS7xiss" TargetMode="External"/><Relationship Id="rId2862" Type="http://schemas.openxmlformats.org/officeDocument/2006/relationships/hyperlink" Target="https://doccloud.goinfra.go.gov.br/s/qfEC7f7ea6jctZx" TargetMode="External"/><Relationship Id="rId627" Type="http://schemas.openxmlformats.org/officeDocument/2006/relationships/hyperlink" Target="https://doccloud.goinfra.go.gov.br/s/eKA6Rxwaqej3ZXn" TargetMode="External"/><Relationship Id="rId834" Type="http://schemas.openxmlformats.org/officeDocument/2006/relationships/hyperlink" Target="https://doccloud.goinfra.go.gov.br/s/GiNr3SxGkoKK6zw" TargetMode="External"/><Relationship Id="rId1257" Type="http://schemas.openxmlformats.org/officeDocument/2006/relationships/hyperlink" Target="https://doccloud.goinfra.go.gov.br/s/JZCC49Zf6TgrLyZ" TargetMode="External"/><Relationship Id="rId1464" Type="http://schemas.openxmlformats.org/officeDocument/2006/relationships/hyperlink" Target="https://doccloud.goinfra.go.gov.br/s/4N4aKDeoxqymoEf" TargetMode="External"/><Relationship Id="rId1671" Type="http://schemas.openxmlformats.org/officeDocument/2006/relationships/hyperlink" Target="https://doccloud.goinfra.go.gov.br/s/2WZfaPZwGQKCzse" TargetMode="External"/><Relationship Id="rId2308" Type="http://schemas.openxmlformats.org/officeDocument/2006/relationships/hyperlink" Target="https://doccloud.goinfra.go.gov.br/s/fDGkkjsBCXaDWKR" TargetMode="External"/><Relationship Id="rId2515" Type="http://schemas.openxmlformats.org/officeDocument/2006/relationships/hyperlink" Target="https://doccloud.goinfra.go.gov.br/s/Keakf4ywqmMeHf7" TargetMode="External"/><Relationship Id="rId2722" Type="http://schemas.openxmlformats.org/officeDocument/2006/relationships/hyperlink" Target="https://doccloud.goinfra.go.gov.br/s/w7EMoqHmRbrqtNg" TargetMode="External"/><Relationship Id="rId901" Type="http://schemas.openxmlformats.org/officeDocument/2006/relationships/hyperlink" Target="https://doccloud.goinfra.go.gov.br/s/YtRgDYiiFByMfWE" TargetMode="External"/><Relationship Id="rId1117" Type="http://schemas.openxmlformats.org/officeDocument/2006/relationships/hyperlink" Target="https://doccloud.goinfra.go.gov.br/s/xPyTRt2x5RrMYxq" TargetMode="External"/><Relationship Id="rId1324" Type="http://schemas.openxmlformats.org/officeDocument/2006/relationships/hyperlink" Target="https://doccloud.goinfra.go.gov.br/s/K9tzNQLH6ZMHCmN" TargetMode="External"/><Relationship Id="rId1531" Type="http://schemas.openxmlformats.org/officeDocument/2006/relationships/hyperlink" Target="https://doccloud.goinfra.go.gov.br/s/fDYLjzcZjok8Gb5" TargetMode="External"/><Relationship Id="rId30" Type="http://schemas.openxmlformats.org/officeDocument/2006/relationships/hyperlink" Target="https://doccloud.goinfra.go.gov.br/s/bfADfpXk2afwk85" TargetMode="External"/><Relationship Id="rId3289" Type="http://schemas.openxmlformats.org/officeDocument/2006/relationships/hyperlink" Target="https://doccloud.goinfra.go.gov.br/f/175382" TargetMode="External"/><Relationship Id="rId3496" Type="http://schemas.openxmlformats.org/officeDocument/2006/relationships/hyperlink" Target="https://doccloud.goinfra.go.gov.br/s/ozrfG8c9JinnBYA" TargetMode="External"/><Relationship Id="rId2098" Type="http://schemas.openxmlformats.org/officeDocument/2006/relationships/hyperlink" Target="https://doccloud.goinfra.go.gov.br/s/2MdiYXZb5mkXJLw" TargetMode="External"/><Relationship Id="rId3149" Type="http://schemas.openxmlformats.org/officeDocument/2006/relationships/hyperlink" Target="https://doccloud.goinfra.go.gov.br/s/TXbrXt3ZgMXWLqX" TargetMode="External"/><Relationship Id="rId3356" Type="http://schemas.openxmlformats.org/officeDocument/2006/relationships/hyperlink" Target="https://doccloud.goinfra.go.gov.br/f/176365" TargetMode="External"/><Relationship Id="rId3563" Type="http://schemas.openxmlformats.org/officeDocument/2006/relationships/hyperlink" Target="https://doccloud.goinfra.go.gov.br/s/Wc7yxAAfZz5Gfky" TargetMode="External"/><Relationship Id="rId277" Type="http://schemas.openxmlformats.org/officeDocument/2006/relationships/hyperlink" Target="https://doccloud.goinfra.go.gov.br/s/X4pK7MEWtQW56rq" TargetMode="External"/><Relationship Id="rId484" Type="http://schemas.openxmlformats.org/officeDocument/2006/relationships/hyperlink" Target="https://doccloud.goinfra.go.gov.br/s/MnD77e7oiegsaq3" TargetMode="External"/><Relationship Id="rId2165" Type="http://schemas.openxmlformats.org/officeDocument/2006/relationships/hyperlink" Target="https://doccloud.goinfra.go.gov.br/s/gCmBQP2XTb97aMx" TargetMode="External"/><Relationship Id="rId3009" Type="http://schemas.openxmlformats.org/officeDocument/2006/relationships/hyperlink" Target="https://doccloud.goinfra.go.gov.br/s/gdmBc6rj2iwigcj" TargetMode="External"/><Relationship Id="rId3216" Type="http://schemas.openxmlformats.org/officeDocument/2006/relationships/hyperlink" Target="https://doccloud.goinfra.go.gov.br/s/7qMBCWYKYesDFmC" TargetMode="External"/><Relationship Id="rId137" Type="http://schemas.openxmlformats.org/officeDocument/2006/relationships/hyperlink" Target="https://doccloud.goinfra.go.gov.br/s/KBAmQ9w9CryLMiG" TargetMode="External"/><Relationship Id="rId344" Type="http://schemas.openxmlformats.org/officeDocument/2006/relationships/hyperlink" Target="https://doccloud.goinfra.go.gov.br/s/b5XC4bn5KQMFBW3" TargetMode="External"/><Relationship Id="rId691" Type="http://schemas.openxmlformats.org/officeDocument/2006/relationships/hyperlink" Target="https://doccloud.goinfra.go.gov.br/s/jQEdYfw3kZzfKtQ" TargetMode="External"/><Relationship Id="rId2025" Type="http://schemas.openxmlformats.org/officeDocument/2006/relationships/hyperlink" Target="https://doccloud.goinfra.go.gov.br/s/MSkHGK2FsNSx9Lo" TargetMode="External"/><Relationship Id="rId2372" Type="http://schemas.openxmlformats.org/officeDocument/2006/relationships/hyperlink" Target="https://doccloud.goinfra.go.gov.br/s/ZKgsEiDXrtRmYcJ" TargetMode="External"/><Relationship Id="rId3423" Type="http://schemas.openxmlformats.org/officeDocument/2006/relationships/hyperlink" Target="https://doccloud.goinfra.go.gov.br/s/aKwDcKLy2djmaJx" TargetMode="External"/><Relationship Id="rId551" Type="http://schemas.openxmlformats.org/officeDocument/2006/relationships/hyperlink" Target="https://doccloud.goinfra.go.gov.br/s/TABXEEsaG6seK5R" TargetMode="External"/><Relationship Id="rId1181" Type="http://schemas.openxmlformats.org/officeDocument/2006/relationships/hyperlink" Target="https://doccloud.goinfra.go.gov.br/s/s3BHW8fS6n24yBF" TargetMode="External"/><Relationship Id="rId2232" Type="http://schemas.openxmlformats.org/officeDocument/2006/relationships/hyperlink" Target="https://doccloud.goinfra.go.gov.br/s/Dy8mGg88sY3jXXr" TargetMode="External"/><Relationship Id="rId204" Type="http://schemas.openxmlformats.org/officeDocument/2006/relationships/hyperlink" Target="https://doccloud.goinfra.go.gov.br/s/XW4ZFmi6Rcky65j" TargetMode="External"/><Relationship Id="rId411" Type="http://schemas.openxmlformats.org/officeDocument/2006/relationships/hyperlink" Target="https://doccloud.goinfra.go.gov.br/s/69qsBBTBSPfijYn" TargetMode="External"/><Relationship Id="rId1041" Type="http://schemas.openxmlformats.org/officeDocument/2006/relationships/hyperlink" Target="https://doccloud.goinfra.go.gov.br/s/ASM9zFK4XxWpsgr" TargetMode="External"/><Relationship Id="rId1998" Type="http://schemas.openxmlformats.org/officeDocument/2006/relationships/hyperlink" Target="https://doccloud.goinfra.go.gov.br/s/dnjwBYCfKZToTza" TargetMode="External"/><Relationship Id="rId1858" Type="http://schemas.openxmlformats.org/officeDocument/2006/relationships/hyperlink" Target="https://doccloud.goinfra.go.gov.br/s/DTRCciG7KXHJwdK" TargetMode="External"/><Relationship Id="rId2909" Type="http://schemas.openxmlformats.org/officeDocument/2006/relationships/hyperlink" Target="https://doccloud.goinfra.go.gov.br/s/Mt4Q7bgMwkSypkH" TargetMode="External"/><Relationship Id="rId3073" Type="http://schemas.openxmlformats.org/officeDocument/2006/relationships/hyperlink" Target="https://doccloud.goinfra.go.gov.br/s/fgLrzAJAJA5sA6Q" TargetMode="External"/><Relationship Id="rId3280" Type="http://schemas.openxmlformats.org/officeDocument/2006/relationships/hyperlink" Target="https://doccloud.goinfra.go.gov.br/f/175415" TargetMode="External"/><Relationship Id="rId1718" Type="http://schemas.openxmlformats.org/officeDocument/2006/relationships/hyperlink" Target="https://doccloud.goinfra.go.gov.br/s/bNfYaP44abRWiJR" TargetMode="External"/><Relationship Id="rId1925" Type="http://schemas.openxmlformats.org/officeDocument/2006/relationships/hyperlink" Target="https://doccloud.goinfra.go.gov.br/s/je3wiF7jpMxNJXA" TargetMode="External"/><Relationship Id="rId3140" Type="http://schemas.openxmlformats.org/officeDocument/2006/relationships/hyperlink" Target="https://doccloud.goinfra.go.gov.br/s/3Xfqbs7Y3nFbLPS" TargetMode="External"/><Relationship Id="rId2699" Type="http://schemas.openxmlformats.org/officeDocument/2006/relationships/hyperlink" Target="https://doccloud.goinfra.go.gov.br/s/rkzBZPAQ2yqNdQw" TargetMode="External"/><Relationship Id="rId3000" Type="http://schemas.openxmlformats.org/officeDocument/2006/relationships/hyperlink" Target="https://doccloud.goinfra.go.gov.br/s/5iayqBxCtxAkyTY" TargetMode="External"/><Relationship Id="rId878" Type="http://schemas.openxmlformats.org/officeDocument/2006/relationships/hyperlink" Target="https://doccloud.goinfra.go.gov.br/s/g7wMRZnWqCkBMQp" TargetMode="External"/><Relationship Id="rId2559" Type="http://schemas.openxmlformats.org/officeDocument/2006/relationships/hyperlink" Target="https://doccloud.goinfra.go.gov.br/s/7Q77wx7RpNDSJ68" TargetMode="External"/><Relationship Id="rId2766" Type="http://schemas.openxmlformats.org/officeDocument/2006/relationships/hyperlink" Target="https://doccloud.goinfra.go.gov.br/s/2kJEwdxcX8xabxF" TargetMode="External"/><Relationship Id="rId2973" Type="http://schemas.openxmlformats.org/officeDocument/2006/relationships/hyperlink" Target="https://doccloud.goinfra.go.gov.br/s/7Pb4gDtgQd8nSpY" TargetMode="External"/><Relationship Id="rId738" Type="http://schemas.openxmlformats.org/officeDocument/2006/relationships/hyperlink" Target="https://doccloud.goinfra.go.gov.br/s/erH3Lxz37oHmiHE" TargetMode="External"/><Relationship Id="rId945" Type="http://schemas.openxmlformats.org/officeDocument/2006/relationships/hyperlink" Target="https://doccloud.goinfra.go.gov.br/s/igmHC3xcWTQXM6c" TargetMode="External"/><Relationship Id="rId1368" Type="http://schemas.openxmlformats.org/officeDocument/2006/relationships/hyperlink" Target="https://doccloud.goinfra.go.gov.br/s/T69RaYiRPfWrqsT" TargetMode="External"/><Relationship Id="rId1575" Type="http://schemas.openxmlformats.org/officeDocument/2006/relationships/hyperlink" Target="https://doccloud.goinfra.go.gov.br/s/sj33rQ3CZF6gbBQ" TargetMode="External"/><Relationship Id="rId1782" Type="http://schemas.openxmlformats.org/officeDocument/2006/relationships/hyperlink" Target="https://doccloud.goinfra.go.gov.br/s/ycaJf8BCFSDesB7" TargetMode="External"/><Relationship Id="rId2419" Type="http://schemas.openxmlformats.org/officeDocument/2006/relationships/hyperlink" Target="https://doccloud.goinfra.go.gov.br/s/9rXDz74NbggCG4A" TargetMode="External"/><Relationship Id="rId2626" Type="http://schemas.openxmlformats.org/officeDocument/2006/relationships/hyperlink" Target="https://doccloud.goinfra.go.gov.br/s/Ss2f25PWpCNjk4A" TargetMode="External"/><Relationship Id="rId2833" Type="http://schemas.openxmlformats.org/officeDocument/2006/relationships/hyperlink" Target="https://doccloud.goinfra.go.gov.br/s/mDRNyGCqmCnyZqT" TargetMode="External"/><Relationship Id="rId74" Type="http://schemas.openxmlformats.org/officeDocument/2006/relationships/hyperlink" Target="https://doccloud.goinfra.go.gov.br/s/KyfgPzZfTTqM47J" TargetMode="External"/><Relationship Id="rId805" Type="http://schemas.openxmlformats.org/officeDocument/2006/relationships/hyperlink" Target="https://doccloud.goinfra.go.gov.br/s/T5sjwT6GGdqtBgM" TargetMode="External"/><Relationship Id="rId1228" Type="http://schemas.openxmlformats.org/officeDocument/2006/relationships/hyperlink" Target="https://doccloud.goinfra.go.gov.br/s/srpm68jQ2ZH6zWG" TargetMode="External"/><Relationship Id="rId1435" Type="http://schemas.openxmlformats.org/officeDocument/2006/relationships/hyperlink" Target="https://doccloud.goinfra.go.gov.br/s/ij6288Mbj43RERn" TargetMode="External"/><Relationship Id="rId1642" Type="http://schemas.openxmlformats.org/officeDocument/2006/relationships/hyperlink" Target="https://doccloud.goinfra.go.gov.br/s/tt8ASPYspRBw4cz" TargetMode="External"/><Relationship Id="rId2900" Type="http://schemas.openxmlformats.org/officeDocument/2006/relationships/hyperlink" Target="https://doccloud.goinfra.go.gov.br/s/NjqKyGQzw3qEXwL" TargetMode="External"/><Relationship Id="rId1502" Type="http://schemas.openxmlformats.org/officeDocument/2006/relationships/hyperlink" Target="https://doccloud.goinfra.go.gov.br/s/fiKeyXknC2DWFCs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AgThwWZyr_qoEgRwHROBPFS2JTWyij1o/view?usp=sharing" TargetMode="External"/><Relationship Id="rId2" Type="http://schemas.openxmlformats.org/officeDocument/2006/relationships/hyperlink" Target="https://drive.google.com/file/d/1CqDXsJhHDHuLyIvk0Nq_Ad2_7XEN-xg5/view?usp=sharing" TargetMode="External"/><Relationship Id="rId1" Type="http://schemas.openxmlformats.org/officeDocument/2006/relationships/hyperlink" Target="https://drive.google.com/file/d/14_WZv6WBzVkhZ9uW02ywXskTLbH2nBGY/view?usp=drive_link" TargetMode="External"/><Relationship Id="rId4" Type="http://schemas.openxmlformats.org/officeDocument/2006/relationships/hyperlink" Target="https://drive.google.com/file/d/1R080DKgvT1HSO2qqq6luVBxFO-kCN1GZ/view?usp=drive_link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9E6E2-3C24-45D0-8225-D837358516AD}">
  <sheetPr>
    <pageSetUpPr fitToPage="1"/>
  </sheetPr>
  <dimension ref="A2:H35"/>
  <sheetViews>
    <sheetView showGridLines="0" tabSelected="1" view="pageBreakPreview" zoomScaleNormal="100" zoomScaleSheetLayoutView="100" workbookViewId="0">
      <selection activeCell="H14" sqref="H14"/>
    </sheetView>
  </sheetViews>
  <sheetFormatPr defaultColWidth="8.7265625" defaultRowHeight="13"/>
  <cols>
    <col min="1" max="1" width="29.26953125" style="274" customWidth="1"/>
    <col min="2" max="2" width="18.26953125" style="274" customWidth="1"/>
    <col min="3" max="3" width="18.7265625" style="274" customWidth="1"/>
    <col min="4" max="4" width="18.1796875" style="274" customWidth="1"/>
    <col min="5" max="5" width="9.26953125" style="274" bestFit="1" customWidth="1"/>
    <col min="6" max="6" width="23.1796875" style="274" bestFit="1" customWidth="1"/>
    <col min="7" max="7" width="5.7265625" style="274" customWidth="1"/>
    <col min="8" max="8" width="14.81640625" style="274" customWidth="1"/>
    <col min="9" max="16384" width="8.7265625" style="274"/>
  </cols>
  <sheetData>
    <row r="2" spans="1:7" ht="15.5">
      <c r="A2" s="273"/>
      <c r="B2" s="273"/>
      <c r="C2" s="323" t="s">
        <v>4025</v>
      </c>
      <c r="D2" s="273"/>
      <c r="E2" s="273"/>
      <c r="F2" s="273"/>
      <c r="G2" s="273"/>
    </row>
    <row r="3" spans="1:7">
      <c r="A3" s="335" t="s">
        <v>4001</v>
      </c>
      <c r="B3" s="335"/>
      <c r="C3" s="335"/>
      <c r="D3" s="335"/>
      <c r="E3" s="335"/>
      <c r="F3" s="335"/>
      <c r="G3" s="335"/>
    </row>
    <row r="4" spans="1:7">
      <c r="A4" s="275" t="s">
        <v>4002</v>
      </c>
      <c r="B4" s="336" t="s">
        <v>4026</v>
      </c>
      <c r="C4" s="336"/>
      <c r="D4" s="336"/>
      <c r="E4" s="336"/>
      <c r="F4" s="336"/>
      <c r="G4" s="336"/>
    </row>
    <row r="5" spans="1:7">
      <c r="A5" s="275" t="s">
        <v>4003</v>
      </c>
      <c r="B5" s="276" t="s">
        <v>4027</v>
      </c>
      <c r="C5" s="276"/>
    </row>
    <row r="6" spans="1:7">
      <c r="A6" s="275" t="s">
        <v>4004</v>
      </c>
      <c r="B6" s="277" t="s">
        <v>4028</v>
      </c>
      <c r="C6" s="278"/>
      <c r="D6" s="278"/>
      <c r="E6" s="278"/>
      <c r="F6" s="278"/>
      <c r="G6" s="278"/>
    </row>
    <row r="7" spans="1:7">
      <c r="A7" s="275" t="s">
        <v>4005</v>
      </c>
      <c r="B7" s="274" t="s">
        <v>4029</v>
      </c>
    </row>
    <row r="8" spans="1:7">
      <c r="A8" s="275" t="s">
        <v>4006</v>
      </c>
      <c r="B8" s="279">
        <v>202300036009669</v>
      </c>
    </row>
    <row r="9" spans="1:7">
      <c r="A9" s="280" t="s">
        <v>4007</v>
      </c>
      <c r="B9" s="281">
        <v>46234</v>
      </c>
    </row>
    <row r="10" spans="1:7">
      <c r="A10" s="280" t="s">
        <v>4030</v>
      </c>
      <c r="B10" s="281" t="s">
        <v>4050</v>
      </c>
    </row>
    <row r="11" spans="1:7">
      <c r="A11" s="335" t="s">
        <v>4008</v>
      </c>
      <c r="B11" s="335"/>
      <c r="C11" s="335"/>
      <c r="D11" s="335"/>
      <c r="E11" s="335"/>
      <c r="F11" s="335"/>
      <c r="G11" s="335"/>
    </row>
    <row r="12" spans="1:7" ht="46.5" customHeight="1">
      <c r="A12" s="337" t="s">
        <v>4051</v>
      </c>
      <c r="B12" s="337"/>
      <c r="C12" s="337"/>
      <c r="D12" s="337"/>
      <c r="E12" s="337"/>
      <c r="F12" s="337"/>
      <c r="G12" s="337"/>
    </row>
    <row r="13" spans="1:7" ht="40.5" customHeight="1">
      <c r="A13" s="337"/>
      <c r="B13" s="337"/>
      <c r="C13" s="337"/>
      <c r="D13" s="337"/>
      <c r="E13" s="337"/>
      <c r="F13" s="337"/>
      <c r="G13" s="337"/>
    </row>
    <row r="14" spans="1:7" s="282" customFormat="1">
      <c r="A14" s="338" t="s">
        <v>4009</v>
      </c>
      <c r="B14" s="338"/>
      <c r="C14" s="338"/>
      <c r="D14" s="338"/>
      <c r="E14" s="338"/>
      <c r="F14" s="338"/>
      <c r="G14" s="338"/>
    </row>
    <row r="15" spans="1:7" s="282" customFormat="1">
      <c r="A15" s="283" t="s">
        <v>4010</v>
      </c>
      <c r="B15" s="284">
        <v>0.1953</v>
      </c>
      <c r="D15" s="285"/>
      <c r="E15" s="283" t="s">
        <v>4011</v>
      </c>
      <c r="F15" s="286">
        <v>44927</v>
      </c>
    </row>
    <row r="16" spans="1:7" s="282" customFormat="1">
      <c r="A16" s="283" t="s">
        <v>4012</v>
      </c>
      <c r="B16" s="284">
        <v>0.104</v>
      </c>
      <c r="D16" s="285"/>
      <c r="E16" s="283" t="s">
        <v>4013</v>
      </c>
      <c r="F16" s="286" t="s">
        <v>4049</v>
      </c>
    </row>
    <row r="17" spans="1:8" s="282" customFormat="1">
      <c r="A17" s="288" t="s">
        <v>4014</v>
      </c>
      <c r="B17" s="286">
        <v>44927</v>
      </c>
      <c r="C17" s="289"/>
      <c r="D17" s="285"/>
      <c r="E17" s="283" t="s">
        <v>4047</v>
      </c>
      <c r="F17" s="287" t="s">
        <v>4048</v>
      </c>
    </row>
    <row r="18" spans="1:8" s="282" customFormat="1">
      <c r="A18" s="288" t="s">
        <v>4015</v>
      </c>
      <c r="B18" s="287" t="s">
        <v>4046</v>
      </c>
      <c r="D18" s="285"/>
      <c r="E18" s="283" t="s">
        <v>4017</v>
      </c>
      <c r="F18" s="291">
        <f>B19</f>
        <v>185171932.71000001</v>
      </c>
      <c r="H18" s="290"/>
    </row>
    <row r="19" spans="1:8" s="282" customFormat="1">
      <c r="A19" s="283" t="s">
        <v>4016</v>
      </c>
      <c r="B19" s="291">
        <f>'RESUMO BIMESTRAL'!G46</f>
        <v>185171932.71000001</v>
      </c>
    </row>
    <row r="20" spans="1:8" s="282" customFormat="1">
      <c r="A20" s="292" t="s">
        <v>4018</v>
      </c>
      <c r="B20" s="293">
        <f>'RESUMO BIMESTRAL'!C46</f>
        <v>180375340.84</v>
      </c>
      <c r="D20" s="294"/>
      <c r="E20" s="292"/>
      <c r="F20" s="293"/>
    </row>
    <row r="21" spans="1:8" s="282" customFormat="1">
      <c r="A21" s="292"/>
      <c r="B21" s="293"/>
      <c r="D21" s="294"/>
      <c r="E21" s="292"/>
      <c r="F21" s="293"/>
    </row>
    <row r="22" spans="1:8" s="282" customFormat="1" ht="18.5">
      <c r="D22" s="339"/>
      <c r="E22" s="339"/>
      <c r="F22" s="295"/>
    </row>
    <row r="23" spans="1:8" hidden="1">
      <c r="A23" s="335" t="s">
        <v>4019</v>
      </c>
      <c r="B23" s="335"/>
      <c r="C23" s="335"/>
      <c r="D23" s="335"/>
      <c r="E23" s="335"/>
      <c r="F23" s="335"/>
      <c r="G23" s="335"/>
    </row>
    <row r="24" spans="1:8" ht="19.5" hidden="1" customHeight="1"/>
    <row r="25" spans="1:8" hidden="1">
      <c r="C25" s="296" t="s">
        <v>4000</v>
      </c>
    </row>
    <row r="26" spans="1:8" hidden="1">
      <c r="C26" s="297" t="s">
        <v>4020</v>
      </c>
    </row>
    <row r="27" spans="1:8" hidden="1">
      <c r="C27" s="298" t="s">
        <v>4021</v>
      </c>
    </row>
    <row r="28" spans="1:8" ht="19.5" hidden="1" customHeight="1">
      <c r="C28" s="299"/>
    </row>
    <row r="29" spans="1:8" s="300" customFormat="1" hidden="1">
      <c r="C29" s="301" t="s">
        <v>4022</v>
      </c>
    </row>
    <row r="30" spans="1:8" s="300" customFormat="1" hidden="1">
      <c r="C30" s="302" t="s">
        <v>4023</v>
      </c>
    </row>
    <row r="31" spans="1:8" hidden="1">
      <c r="C31" s="303" t="s">
        <v>4021</v>
      </c>
    </row>
    <row r="32" spans="1:8" ht="19.5" hidden="1" customHeight="1">
      <c r="C32" s="299"/>
    </row>
    <row r="33" spans="2:3" hidden="1">
      <c r="B33" s="300"/>
      <c r="C33" s="301" t="s">
        <v>4000</v>
      </c>
    </row>
    <row r="34" spans="2:3" hidden="1">
      <c r="B34" s="300"/>
      <c r="C34" s="302" t="s">
        <v>4024</v>
      </c>
    </row>
    <row r="35" spans="2:3" hidden="1">
      <c r="C35" s="303" t="s">
        <v>4021</v>
      </c>
    </row>
  </sheetData>
  <mergeCells count="7">
    <mergeCell ref="A23:G23"/>
    <mergeCell ref="A3:G3"/>
    <mergeCell ref="B4:G4"/>
    <mergeCell ref="A11:G11"/>
    <mergeCell ref="A12:G13"/>
    <mergeCell ref="A14:G14"/>
    <mergeCell ref="D22:E22"/>
  </mergeCells>
  <pageMargins left="0.51181102362204722" right="0.51181102362204722" top="0.94488188976377963" bottom="0.82677165354330717" header="0.31496062992125984" footer="0.31496062992125984"/>
  <pageSetup paperSize="9" scale="75" fitToHeight="0" orientation="portrait" r:id="rId1"/>
  <headerFooter>
    <oddHeader>&amp;L&amp;G&amp;R&amp;"-,Negrito"&amp;8&amp;K01+002DIRETORIA DE OBRA CIVIL - DOC&amp;"-,Regular"
(62) 3265-4000 (Ramal 4255) | lorena.spereira@foias.gov.br
&amp;"-,Negrito"DIRETORIA DE LICITAÇÕES E CONTRATAÇÕES&amp;"-,Regular"
(62) 3265-4000 (Ramal 4336) | tais.asilva@goias.gov.br</oddHeader>
    <oddFooter>&amp;L&amp;"-,Negrito"&amp;8&amp;K01+027AGÊNCIA GOIANA DE INSFRAESTRUTURA E TRASNPORTES
Av. Governador José Ludovico de Almeida nº 20, 
Conjunto Caiçara, Goiânia - Goiás
Telefone: (62) 3265-4000&amp;R&amp;A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M1001"/>
  <sheetViews>
    <sheetView showGridLines="0" topLeftCell="A11" zoomScale="85" zoomScaleNormal="85" workbookViewId="0">
      <pane xSplit="7" topLeftCell="T1" activePane="topRight" state="frozen"/>
      <selection activeCell="E12" sqref="E12"/>
      <selection pane="topRight" activeCell="C48" sqref="C48"/>
    </sheetView>
  </sheetViews>
  <sheetFormatPr defaultColWidth="14.453125" defaultRowHeight="15" customHeight="1" outlineLevelRow="1"/>
  <cols>
    <col min="1" max="1" width="7" customWidth="1"/>
    <col min="2" max="2" width="47.54296875" customWidth="1"/>
    <col min="3" max="3" width="21" customWidth="1"/>
    <col min="4" max="4" width="7.81640625" customWidth="1"/>
    <col min="5" max="5" width="20.1796875" customWidth="1"/>
    <col min="6" max="6" width="8.81640625" customWidth="1"/>
    <col min="7" max="7" width="21.81640625" customWidth="1"/>
    <col min="8" max="17" width="17.81640625" customWidth="1"/>
    <col min="18" max="18" width="17.1796875" customWidth="1"/>
    <col min="19" max="19" width="16.1796875" customWidth="1"/>
    <col min="20" max="21" width="17" customWidth="1"/>
  </cols>
  <sheetData>
    <row r="1" spans="1:39" ht="36" customHeight="1">
      <c r="A1" s="2" t="s">
        <v>0</v>
      </c>
      <c r="C1" s="3"/>
      <c r="D1" s="3"/>
      <c r="E1" s="3"/>
      <c r="F1" s="3"/>
      <c r="G1" s="4"/>
      <c r="H1" s="4"/>
      <c r="I1" s="4"/>
      <c r="J1" s="4"/>
      <c r="K1" s="5"/>
      <c r="L1" s="5"/>
      <c r="M1" s="5"/>
      <c r="N1" s="5"/>
      <c r="O1" s="4"/>
      <c r="P1" s="4"/>
      <c r="Q1" s="4"/>
      <c r="R1" s="5"/>
      <c r="S1" s="6"/>
      <c r="T1" s="6"/>
      <c r="U1" s="6"/>
      <c r="V1" s="4"/>
      <c r="W1" s="4"/>
      <c r="X1" s="4"/>
      <c r="Y1" s="5"/>
      <c r="Z1" s="5"/>
      <c r="AA1" s="5"/>
      <c r="AB1" s="5"/>
      <c r="AC1" s="4"/>
      <c r="AD1" s="6"/>
      <c r="AE1" s="6"/>
      <c r="AF1" s="6"/>
      <c r="AG1" s="5"/>
      <c r="AH1" s="5"/>
      <c r="AI1" s="5"/>
      <c r="AJ1" s="5"/>
      <c r="AK1" s="5"/>
      <c r="AL1" s="5"/>
      <c r="AM1" s="5"/>
    </row>
    <row r="2" spans="1:39" ht="18" customHeight="1">
      <c r="A2" s="7" t="s">
        <v>1</v>
      </c>
      <c r="B2" s="8"/>
      <c r="C2" s="9"/>
      <c r="D2" s="9"/>
      <c r="E2" s="9"/>
      <c r="F2" s="9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10"/>
      <c r="T2" s="10"/>
      <c r="U2" s="10"/>
      <c r="V2" s="5"/>
      <c r="W2" s="5"/>
      <c r="X2" s="5"/>
      <c r="Y2" s="5"/>
      <c r="Z2" s="5"/>
      <c r="AA2" s="5"/>
      <c r="AB2" s="5"/>
      <c r="AC2" s="5"/>
      <c r="AD2" s="10"/>
      <c r="AE2" s="10"/>
      <c r="AF2" s="10"/>
      <c r="AG2" s="5"/>
      <c r="AH2" s="5"/>
      <c r="AI2" s="5"/>
      <c r="AJ2" s="5"/>
      <c r="AK2" s="5"/>
      <c r="AL2" s="5"/>
      <c r="AM2" s="5"/>
    </row>
    <row r="3" spans="1:39" ht="18" customHeight="1">
      <c r="A3" s="7" t="s">
        <v>2</v>
      </c>
      <c r="B3" s="8"/>
      <c r="F3" s="11">
        <v>1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0"/>
      <c r="U3" s="10"/>
      <c r="V3" s="5"/>
      <c r="W3" s="5"/>
      <c r="X3" s="5"/>
      <c r="Y3" s="5"/>
      <c r="Z3" s="5"/>
      <c r="AA3" s="5"/>
      <c r="AB3" s="5"/>
      <c r="AC3" s="5"/>
      <c r="AD3" s="10"/>
      <c r="AE3" s="10"/>
      <c r="AF3" s="10"/>
      <c r="AG3" s="5"/>
      <c r="AH3" s="5"/>
      <c r="AI3" s="5"/>
      <c r="AJ3" s="5"/>
      <c r="AK3" s="5"/>
      <c r="AL3" s="5"/>
      <c r="AM3" s="5"/>
    </row>
    <row r="4" spans="1:39" ht="15.5">
      <c r="A4" s="12"/>
      <c r="B4" s="178">
        <f>'CAPA '!B9</f>
        <v>46234</v>
      </c>
      <c r="C4" s="265" t="s">
        <v>3</v>
      </c>
      <c r="D4" s="266">
        <f>1-F4</f>
        <v>0.9362455272933996</v>
      </c>
      <c r="E4" s="265" t="s">
        <v>4</v>
      </c>
      <c r="F4" s="267">
        <f>1-((C46)/E46)</f>
        <v>6.3754472706600396E-2</v>
      </c>
      <c r="G4" s="5"/>
      <c r="H4" s="346">
        <v>2023</v>
      </c>
      <c r="I4" s="328"/>
      <c r="J4" s="328"/>
      <c r="K4" s="347"/>
      <c r="L4" s="346">
        <v>2024</v>
      </c>
      <c r="M4" s="328"/>
      <c r="N4" s="328"/>
      <c r="O4" s="328"/>
      <c r="P4" s="347"/>
      <c r="Q4" s="343" t="s">
        <v>5</v>
      </c>
      <c r="R4" s="344"/>
      <c r="S4" s="344"/>
      <c r="T4" s="344"/>
      <c r="U4" s="344"/>
      <c r="V4" s="344"/>
      <c r="W4" s="343" t="s">
        <v>4031</v>
      </c>
      <c r="X4" s="344"/>
      <c r="Y4" s="344"/>
      <c r="Z4" s="344"/>
      <c r="AA4" s="344"/>
      <c r="AB4" s="344"/>
      <c r="AD4" s="14"/>
      <c r="AF4" s="14"/>
      <c r="AG4" s="5"/>
      <c r="AH4" s="5"/>
      <c r="AI4" s="5"/>
      <c r="AJ4" s="5"/>
      <c r="AK4" s="5"/>
      <c r="AL4" s="5"/>
      <c r="AM4" s="5"/>
    </row>
    <row r="5" spans="1:39" ht="15.75" customHeight="1">
      <c r="A5" s="332" t="s">
        <v>6</v>
      </c>
      <c r="B5" s="332" t="s">
        <v>7</v>
      </c>
      <c r="C5" s="340" t="s">
        <v>8</v>
      </c>
      <c r="D5" s="341" t="s">
        <v>9</v>
      </c>
      <c r="E5" s="340" t="s">
        <v>10</v>
      </c>
      <c r="F5" s="341" t="s">
        <v>9</v>
      </c>
      <c r="G5" s="334" t="s">
        <v>11</v>
      </c>
      <c r="H5" s="15" t="s">
        <v>12</v>
      </c>
      <c r="I5" s="16" t="s">
        <v>13</v>
      </c>
      <c r="J5" s="16" t="s">
        <v>14</v>
      </c>
      <c r="K5" s="17" t="s">
        <v>15</v>
      </c>
      <c r="L5" s="18" t="s">
        <v>12</v>
      </c>
      <c r="M5" s="19" t="s">
        <v>13</v>
      </c>
      <c r="N5" s="19" t="s">
        <v>16</v>
      </c>
      <c r="O5" s="19" t="s">
        <v>17</v>
      </c>
      <c r="P5" s="16" t="s">
        <v>18</v>
      </c>
      <c r="Q5" s="16" t="s">
        <v>19</v>
      </c>
      <c r="R5" s="16" t="s">
        <v>20</v>
      </c>
      <c r="S5" s="16" t="s">
        <v>16</v>
      </c>
      <c r="T5" s="16" t="s">
        <v>17</v>
      </c>
      <c r="U5" s="16" t="s">
        <v>18</v>
      </c>
      <c r="V5" s="16" t="s">
        <v>3950</v>
      </c>
      <c r="W5" s="16" t="s">
        <v>19</v>
      </c>
      <c r="X5" s="16" t="s">
        <v>20</v>
      </c>
      <c r="Y5" s="16" t="s">
        <v>16</v>
      </c>
      <c r="Z5" s="16" t="s">
        <v>17</v>
      </c>
      <c r="AA5" s="16" t="s">
        <v>18</v>
      </c>
      <c r="AB5" s="16" t="s">
        <v>3950</v>
      </c>
      <c r="AC5" s="20"/>
      <c r="AD5" s="20"/>
      <c r="AE5" s="20"/>
      <c r="AF5" s="20"/>
      <c r="AG5" s="20"/>
      <c r="AH5" s="21"/>
      <c r="AI5" s="21"/>
      <c r="AJ5" s="21"/>
      <c r="AK5" s="21"/>
      <c r="AL5" s="21"/>
      <c r="AM5" s="21"/>
    </row>
    <row r="6" spans="1:39" ht="15.5">
      <c r="A6" s="333"/>
      <c r="B6" s="333"/>
      <c r="C6" s="333"/>
      <c r="D6" s="342"/>
      <c r="E6" s="333"/>
      <c r="F6" s="342"/>
      <c r="G6" s="333"/>
      <c r="H6" s="22" t="s">
        <v>21</v>
      </c>
      <c r="I6" s="22" t="s">
        <v>22</v>
      </c>
      <c r="J6" s="23" t="s">
        <v>23</v>
      </c>
      <c r="K6" s="24" t="s">
        <v>24</v>
      </c>
      <c r="L6" s="25" t="s">
        <v>21</v>
      </c>
      <c r="M6" s="22" t="s">
        <v>22</v>
      </c>
      <c r="N6" s="23" t="s">
        <v>25</v>
      </c>
      <c r="O6" s="23" t="s">
        <v>26</v>
      </c>
      <c r="P6" s="23" t="s">
        <v>27</v>
      </c>
      <c r="Q6" s="26" t="s">
        <v>28</v>
      </c>
      <c r="R6" s="26" t="s">
        <v>29</v>
      </c>
      <c r="S6" s="26" t="s">
        <v>30</v>
      </c>
      <c r="T6" s="26" t="s">
        <v>25</v>
      </c>
      <c r="U6" s="26" t="s">
        <v>26</v>
      </c>
      <c r="V6" s="26" t="s">
        <v>27</v>
      </c>
      <c r="W6" s="26" t="s">
        <v>28</v>
      </c>
      <c r="X6" s="26" t="s">
        <v>29</v>
      </c>
      <c r="Y6" s="26" t="s">
        <v>30</v>
      </c>
      <c r="Z6" s="26" t="s">
        <v>25</v>
      </c>
      <c r="AA6" s="26" t="s">
        <v>26</v>
      </c>
      <c r="AB6" s="26" t="s">
        <v>27</v>
      </c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</row>
    <row r="7" spans="1:39" ht="17">
      <c r="A7" s="28">
        <v>1</v>
      </c>
      <c r="B7" s="29" t="s">
        <v>31</v>
      </c>
      <c r="C7" s="30">
        <f>SUM(C9:C11)</f>
        <v>9047826.8083333299</v>
      </c>
      <c r="D7" s="31">
        <f>C7/E7</f>
        <v>1.4568770905484782</v>
      </c>
      <c r="E7" s="30">
        <v>6210425.6200000001</v>
      </c>
      <c r="F7" s="31">
        <f>C7/G7</f>
        <v>1.1960425436422446</v>
      </c>
      <c r="G7" s="32">
        <v>7564803.4900000002</v>
      </c>
      <c r="H7" s="33">
        <f t="shared" ref="H7:T7" si="0">SUM(H9:H11)</f>
        <v>966191.80999999994</v>
      </c>
      <c r="I7" s="33">
        <f t="shared" si="0"/>
        <v>1060492.44</v>
      </c>
      <c r="J7" s="33">
        <f t="shared" si="0"/>
        <v>765819.82000000007</v>
      </c>
      <c r="K7" s="33">
        <f t="shared" si="0"/>
        <v>459856.84000000008</v>
      </c>
      <c r="L7" s="33">
        <f t="shared" si="0"/>
        <v>510015.935</v>
      </c>
      <c r="M7" s="33">
        <f t="shared" si="0"/>
        <v>839589.13000000012</v>
      </c>
      <c r="N7" s="33">
        <f t="shared" si="0"/>
        <v>502157.74000000011</v>
      </c>
      <c r="O7" s="33">
        <f t="shared" si="0"/>
        <v>668595.45000000007</v>
      </c>
      <c r="P7" s="33">
        <f t="shared" si="0"/>
        <v>405038.89999999991</v>
      </c>
      <c r="Q7" s="33">
        <f t="shared" si="0"/>
        <v>339951.32999999996</v>
      </c>
      <c r="R7" s="33">
        <f t="shared" si="0"/>
        <v>361868.35</v>
      </c>
      <c r="S7" s="33">
        <f t="shared" si="0"/>
        <v>278147.06333333335</v>
      </c>
      <c r="T7" s="33">
        <f t="shared" si="0"/>
        <v>1127803.31</v>
      </c>
      <c r="U7" s="33">
        <f t="shared" ref="U7:Z7" si="1">SUM(U9:U11)</f>
        <v>200380.97000000003</v>
      </c>
      <c r="V7" s="33">
        <f t="shared" si="1"/>
        <v>10461.99</v>
      </c>
      <c r="W7" s="33">
        <f t="shared" si="1"/>
        <v>347563.68</v>
      </c>
      <c r="X7" s="33">
        <f t="shared" si="1"/>
        <v>27620.21</v>
      </c>
      <c r="Y7" s="33">
        <f t="shared" si="1"/>
        <v>176271.84</v>
      </c>
      <c r="Z7" s="33">
        <f t="shared" si="1"/>
        <v>0</v>
      </c>
      <c r="AA7" s="33">
        <f t="shared" ref="AA7:AB7" si="2">SUM(AA9:AA11)</f>
        <v>0</v>
      </c>
      <c r="AB7" s="33">
        <f t="shared" si="2"/>
        <v>0</v>
      </c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</row>
    <row r="8" spans="1:39" ht="17.149999999999999" hidden="1" customHeight="1">
      <c r="A8" s="179"/>
      <c r="B8" s="29"/>
      <c r="C8" s="180"/>
      <c r="D8" s="181">
        <f>1-D7</f>
        <v>-0.45687709054847825</v>
      </c>
      <c r="E8" s="180"/>
      <c r="F8" s="181"/>
      <c r="G8" s="182"/>
      <c r="H8" s="34">
        <f t="shared" ref="H8:R8" si="3">G8+H7</f>
        <v>966191.80999999994</v>
      </c>
      <c r="I8" s="34">
        <f t="shared" si="3"/>
        <v>2026684.25</v>
      </c>
      <c r="J8" s="34">
        <f t="shared" si="3"/>
        <v>2792504.0700000003</v>
      </c>
      <c r="K8" s="34">
        <f t="shared" si="3"/>
        <v>3252360.91</v>
      </c>
      <c r="L8" s="34">
        <f t="shared" si="3"/>
        <v>3762376.8450000002</v>
      </c>
      <c r="M8" s="34">
        <f t="shared" si="3"/>
        <v>4601965.9750000006</v>
      </c>
      <c r="N8" s="34">
        <f t="shared" si="3"/>
        <v>5104123.7150000008</v>
      </c>
      <c r="O8" s="34">
        <f t="shared" si="3"/>
        <v>5772719.165000001</v>
      </c>
      <c r="P8" s="34">
        <f t="shared" si="3"/>
        <v>6177758.0650000013</v>
      </c>
      <c r="Q8" s="34">
        <f t="shared" si="3"/>
        <v>6517709.3950000014</v>
      </c>
      <c r="R8" s="34">
        <f t="shared" si="3"/>
        <v>6879577.745000001</v>
      </c>
      <c r="S8" s="27"/>
      <c r="T8" s="27"/>
      <c r="U8" s="27"/>
      <c r="V8" s="27"/>
      <c r="W8" s="34">
        <f t="shared" ref="W8" si="4">V8+W7</f>
        <v>347563.68</v>
      </c>
      <c r="X8" s="34">
        <f t="shared" ref="X8" si="5">W8+X7</f>
        <v>375183.89</v>
      </c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</row>
    <row r="9" spans="1:39" ht="15.75" customHeight="1" outlineLevel="1">
      <c r="A9" s="183">
        <v>45658</v>
      </c>
      <c r="B9" s="35" t="s">
        <v>32</v>
      </c>
      <c r="C9" s="184">
        <f>SUMIF('CLASSIFICAÇÃO NF'!I:I,B9,'CLASSIFICAÇÃO NF'!N:N)+SUMIF('CLASSIFICAÇÃO NF'!J:J,B9,'CLASSIFICAÇÃO NF'!N:N)+SUMIF('CLASSIFICAÇÃO NF'!K:K,B9,'CLASSIFICAÇÃO NF'!N:N)+SUMIF('CLASSIFICAÇÃO NF'!L:L,B9,'CLASSIFICAÇÃO NF'!N:N)+SUMIF('CLASSIFICAÇÃO NF'!M:M,B9,'CLASSIFICAÇÃO NF'!N:N)</f>
        <v>2860076.3133333335</v>
      </c>
      <c r="D9" s="185">
        <f t="shared" ref="D9:D12" si="6">C9/E9</f>
        <v>1.1962769147107155</v>
      </c>
      <c r="E9" s="184">
        <v>2390814.6</v>
      </c>
      <c r="F9" s="185">
        <f t="shared" ref="F9:F12" si="7">C9/G9</f>
        <v>0.90402439978090243</v>
      </c>
      <c r="G9" s="186">
        <v>3163715.84</v>
      </c>
      <c r="H9" s="36">
        <f>SUMIFS('CLASSIFICAÇÃO NF'!$N:$N,'CLASSIFICAÇÃO NF'!$O:$O,"&gt;=202301",'CLASSIFICAÇÃO NF'!$O:$O,"&lt;=202303",'CLASSIFICAÇÃO NF'!I:I,$B9)+SUMIFS('CLASSIFICAÇÃO NF'!$N:$N,'CLASSIFICAÇÃO NF'!$O:$O,"&gt;=202301",'CLASSIFICAÇÃO NF'!$O:$O,"&lt;=202303",'CLASSIFICAÇÃO NF'!J:J,$B9)+SUMIFS('CLASSIFICAÇÃO NF'!$N:$N,'CLASSIFICAÇÃO NF'!$O:$O,"&gt;=202301",'CLASSIFICAÇÃO NF'!$O:$O,"&lt;=202303",'CLASSIFICAÇÃO NF'!K:K,$B9)+SUMIFS('CLASSIFICAÇÃO NF'!$N:$N,'CLASSIFICAÇÃO NF'!$O:$O,"&gt;=202301",'CLASSIFICAÇÃO NF'!$O:$O,"&lt;=202303",'CLASSIFICAÇÃO NF'!L:L,$B9)+SUMIFS('CLASSIFICAÇÃO NF'!$N:$N,'CLASSIFICAÇÃO NF'!$O:$O,"&gt;=202301",'CLASSIFICAÇÃO NF'!$O:$O,"&lt;=202303",'CLASSIFICAÇÃO NF'!M:M,$B9)</f>
        <v>690879.76</v>
      </c>
      <c r="I9" s="36">
        <f>SUMIFS('CLASSIFICAÇÃO NF'!$N:$N,'CLASSIFICAÇÃO NF'!$O:$O,"&gt;=202304",'CLASSIFICAÇÃO NF'!$O:$O,"&lt;=202306",'CLASSIFICAÇÃO NF'!I:I,$B9)+SUMIFS('CLASSIFICAÇÃO NF'!$N:$N,'CLASSIFICAÇÃO NF'!$O:$O,"&gt;=202304",'CLASSIFICAÇÃO NF'!$O:$O,"&lt;=202306",'CLASSIFICAÇÃO NF'!J:J,$B9)+SUMIFS('CLASSIFICAÇÃO NF'!$N:$N,'CLASSIFICAÇÃO NF'!$O:$O,"&gt;=202304",'CLASSIFICAÇÃO NF'!$O:$O,"&lt;=202306",'CLASSIFICAÇÃO NF'!K:K,$B9)+SUMIFS('CLASSIFICAÇÃO NF'!$N:$N,'CLASSIFICAÇÃO NF'!$O:$O,"&gt;=202304",'CLASSIFICAÇÃO NF'!$O:$O,"&lt;=202306",'CLASSIFICAÇÃO NF'!L:L,$B9)+SUMIFS('CLASSIFICAÇÃO NF'!$N:$N,'CLASSIFICAÇÃO NF'!$O:$O,"&gt;=202304",'CLASSIFICAÇÃO NF'!$O:$O,"&lt;=202306",'CLASSIFICAÇÃO NF'!M:M,$B9)</f>
        <v>603050.43000000005</v>
      </c>
      <c r="J9" s="36">
        <f>SUMIFS('CLASSIFICAÇÃO NF'!$N:$N,'CLASSIFICAÇÃO NF'!$O:$O,"&gt;=202307",'CLASSIFICAÇÃO NF'!$O:$O,"&lt;=202309",'CLASSIFICAÇÃO NF'!I:I,$B9)+SUMIFS('CLASSIFICAÇÃO NF'!$N:$N,'CLASSIFICAÇÃO NF'!$O:$O,"&gt;=202307",'CLASSIFICAÇÃO NF'!$O:$O,"&lt;=202309",'CLASSIFICAÇÃO NF'!J:J,$B9)+SUMIFS('CLASSIFICAÇÃO NF'!$N:$N,'CLASSIFICAÇÃO NF'!$O:$O,"&gt;=202307",'CLASSIFICAÇÃO NF'!$O:$O,"&lt;=202309",'CLASSIFICAÇÃO NF'!K:K,$B9)+SUMIFS('CLASSIFICAÇÃO NF'!$N:$N,'CLASSIFICAÇÃO NF'!$O:$O,"&gt;=202307",'CLASSIFICAÇÃO NF'!$O:$O,"&lt;=202309",'CLASSIFICAÇÃO NF'!L:L,$B9)+SUMIFS('CLASSIFICAÇÃO NF'!$N:$N,'CLASSIFICAÇÃO NF'!$O:$O,"&gt;=202307",'CLASSIFICAÇÃO NF'!$O:$O,"&lt;=202309",'CLASSIFICAÇÃO NF'!M:M,$B9)</f>
        <v>462975.88</v>
      </c>
      <c r="K9" s="36">
        <f>SUMIFS('CLASSIFICAÇÃO NF'!$N:$N,'CLASSIFICAÇÃO NF'!$O:$O,"&gt;=202310",'CLASSIFICAÇÃO NF'!$O:$O,"&lt;=202312",'CLASSIFICAÇÃO NF'!I:I,$B9)+SUMIFS('CLASSIFICAÇÃO NF'!$N:$N,'CLASSIFICAÇÃO NF'!$O:$O,"&gt;=202310",'CLASSIFICAÇÃO NF'!$O:$O,"&lt;=202312",'CLASSIFICAÇÃO NF'!J:J,$B9)+SUMIFS('CLASSIFICAÇÃO NF'!$N:$N,'CLASSIFICAÇÃO NF'!$O:$O,"&gt;=202310",'CLASSIFICAÇÃO NF'!$O:$O,"&lt;=202312",'CLASSIFICAÇÃO NF'!K:K,$B9)+SUMIFS('CLASSIFICAÇÃO NF'!$N:$N,'CLASSIFICAÇÃO NF'!$O:$O,"&gt;=202310",'CLASSIFICAÇÃO NF'!$O:$O,"&lt;=202312",'CLASSIFICAÇÃO NF'!L:L,$B9)+SUMIFS('CLASSIFICAÇÃO NF'!$N:$N,'CLASSIFICAÇÃO NF'!$O:$O,"&gt;=202310",'CLASSIFICAÇÃO NF'!$O:$O,"&lt;=202312",'CLASSIFICAÇÃO NF'!M:M,$B9)</f>
        <v>60508.200000000004</v>
      </c>
      <c r="L9" s="36">
        <f>SUMIFS('CLASSIFICAÇÃO NF'!$N:$N,'CLASSIFICAÇÃO NF'!$O:$O,"&gt;=202401",'CLASSIFICAÇÃO NF'!$O:$O,"&lt;=202403",'CLASSIFICAÇÃO NF'!I:I,$B9)+SUMIFS('CLASSIFICAÇÃO NF'!$N:$N,'CLASSIFICAÇÃO NF'!$O:$O,"&gt;=202401",'CLASSIFICAÇÃO NF'!$O:$O,"&lt;=202403",'CLASSIFICAÇÃO NF'!J:J,$B9)+SUMIFS('CLASSIFICAÇÃO NF'!$N:$N,'CLASSIFICAÇÃO NF'!$O:$O,"&gt;=202401",'CLASSIFICAÇÃO NF'!$O:$O,"&lt;=202403",'CLASSIFICAÇÃO NF'!K:K,$B9)+SUMIFS('CLASSIFICAÇÃO NF'!$N:$N,'CLASSIFICAÇÃO NF'!$O:$O,"&gt;=202401",'CLASSIFICAÇÃO NF'!$O:$O,"&lt;=202403",'CLASSIFICAÇÃO NF'!L:L,$B9)+SUMIFS('CLASSIFICAÇÃO NF'!$N:$N,'CLASSIFICAÇÃO NF'!$O:$O,"&gt;=202401",'CLASSIFICAÇÃO NF'!$O:$O,"&lt;=202403",'CLASSIFICAÇÃO NF'!M:M,$B9)</f>
        <v>209281.2</v>
      </c>
      <c r="M9" s="36">
        <f>SUMIFS('CLASSIFICAÇÃO NF'!$N:$N,'CLASSIFICAÇÃO NF'!$O:$O,"&gt;=202404",'CLASSIFICAÇÃO NF'!$O:$O,"&lt;=202406",'CLASSIFICAÇÃO NF'!I:I,$B9)+SUMIFS('CLASSIFICAÇÃO NF'!$N:$N,'CLASSIFICAÇÃO NF'!$O:$O,"&gt;=202404",'CLASSIFICAÇÃO NF'!$O:$O,"&lt;=202406",'CLASSIFICAÇÃO NF'!J:J,$B9)+SUMIFS('CLASSIFICAÇÃO NF'!$N:$N,'CLASSIFICAÇÃO NF'!$O:$O,"&gt;=202404",'CLASSIFICAÇÃO NF'!$O:$O,"&lt;=202406",'CLASSIFICAÇÃO NF'!K:K,$B9)+SUMIFS('CLASSIFICAÇÃO NF'!$N:$N,'CLASSIFICAÇÃO NF'!$O:$O,"&gt;=202404",'CLASSIFICAÇÃO NF'!$O:$O,"&lt;=202406",'CLASSIFICAÇÃO NF'!L:L,$B9)+SUMIFS('CLASSIFICAÇÃO NF'!$N:$N,'CLASSIFICAÇÃO NF'!$O:$O,"&gt;=202404",'CLASSIFICAÇÃO NF'!$O:$O,"&lt;=202406",'CLASSIFICAÇÃO NF'!M:M,$B9)</f>
        <v>215570.68</v>
      </c>
      <c r="N9" s="36">
        <f>SUMIFS('CLASSIFICAÇÃO NF'!$N:$N,'CLASSIFICAÇÃO NF'!$O:$O,"&gt;=202407",'CLASSIFICAÇÃO NF'!$O:$O,"&lt;=202408",'CLASSIFICAÇÃO NF'!I:I,$B9)+SUMIFS('CLASSIFICAÇÃO NF'!$N:$N,'CLASSIFICAÇÃO NF'!$O:$O,"&gt;=202407",'CLASSIFICAÇÃO NF'!$O:$O,"&lt;=202408",'CLASSIFICAÇÃO NF'!J:J,$B9)+SUMIFS('CLASSIFICAÇÃO NF'!$N:$N,'CLASSIFICAÇÃO NF'!$O:$O,"&gt;=202407",'CLASSIFICAÇÃO NF'!$O:$O,"&lt;=202408",'CLASSIFICAÇÃO NF'!K:K,$B9)+SUMIFS('CLASSIFICAÇÃO NF'!$N:$N,'CLASSIFICAÇÃO NF'!$O:$O,"&gt;=202407",'CLASSIFICAÇÃO NF'!$O:$O,"&lt;=202408",'CLASSIFICAÇÃO NF'!L:L,$B9)+SUMIFS('CLASSIFICAÇÃO NF'!$N:$N,'CLASSIFICAÇÃO NF'!$O:$O,"&gt;=202407",'CLASSIFICAÇÃO NF'!$O:$O,"&lt;=202408",'CLASSIFICAÇÃO NF'!M:M,$B9)</f>
        <v>11638.800000000001</v>
      </c>
      <c r="O9" s="36">
        <f>SUMIFS('CLASSIFICAÇÃO NF'!$N:$N,'CLASSIFICAÇÃO NF'!$O:$O,"&gt;=202409",'CLASSIFICAÇÃO NF'!$O:$O,"&lt;=202410",'CLASSIFICAÇÃO NF'!I:I,$B9)+SUMIFS('CLASSIFICAÇÃO NF'!$N:$N,'CLASSIFICAÇÃO NF'!$O:$O,"&gt;=202409",'CLASSIFICAÇÃO NF'!$O:$O,"&lt;=202410",'CLASSIFICAÇÃO NF'!J:J,$B9)+SUMIFS('CLASSIFICAÇÃO NF'!$N:$N,'CLASSIFICAÇÃO NF'!$O:$O,"&gt;=202409",'CLASSIFICAÇÃO NF'!$O:$O,"&lt;=202410",'CLASSIFICAÇÃO NF'!K:K,$B9)+SUMIFS('CLASSIFICAÇÃO NF'!$N:$N,'CLASSIFICAÇÃO NF'!$O:$O,"&gt;=202409",'CLASSIFICAÇÃO NF'!$O:$O,"&lt;=202410",'CLASSIFICAÇÃO NF'!L:L,$B9)+SUMIFS('CLASSIFICAÇÃO NF'!$N:$N,'CLASSIFICAÇÃO NF'!$O:$O,"&gt;=202409",'CLASSIFICAÇÃO NF'!$O:$O,"&lt;=202410",'CLASSIFICAÇÃO NF'!M:M,$B9)</f>
        <v>8553.1</v>
      </c>
      <c r="P9" s="36">
        <f>SUMIFS('CLASSIFICAÇÃO NF'!$N:$N,'CLASSIFICAÇÃO NF'!$O:$O,"&gt;=202411",'CLASSIFICAÇÃO NF'!$O:$O,"&lt;=202412",'CLASSIFICAÇÃO NF'!I:I,$B9)+SUMIFS('CLASSIFICAÇÃO NF'!$N:$N,'CLASSIFICAÇÃO NF'!$O:$O,"&gt;=202411",'CLASSIFICAÇÃO NF'!$O:$O,"&lt;=202412",'CLASSIFICAÇÃO NF'!J:J,$B9)+SUMIFS('CLASSIFICAÇÃO NF'!$N:$N,'CLASSIFICAÇÃO NF'!$O:$O,"&gt;=202411",'CLASSIFICAÇÃO NF'!$O:$O,"&lt;=202412",'CLASSIFICAÇÃO NF'!K:K,$B9)+SUMIFS('CLASSIFICAÇÃO NF'!$N:$N,'CLASSIFICAÇÃO NF'!$O:$O,"&gt;=202411",'CLASSIFICAÇÃO NF'!$O:$O,"&lt;=202412",'CLASSIFICAÇÃO NF'!L:L,$B9)+SUMIFS('CLASSIFICAÇÃO NF'!$N:$N,'CLASSIFICAÇÃO NF'!$O:$O,"&gt;=202411",'CLASSIFICAÇÃO NF'!$O:$O,"&lt;=202412",'CLASSIFICAÇÃO NF'!M:M,$B9)</f>
        <v>6140.4</v>
      </c>
      <c r="Q9" s="36">
        <f>SUMIFS('CLASSIFICAÇÃO NF'!$N:$N,'CLASSIFICAÇÃO NF'!$O:$O,"&gt;=202501",'CLASSIFICAÇÃO NF'!$O:$O,"&lt;=202502",'CLASSIFICAÇÃO NF'!I:I,$B9)+SUMIFS('CLASSIFICAÇÃO NF'!$N:$N,'CLASSIFICAÇÃO NF'!$O:$O,"&gt;=202501",'CLASSIFICAÇÃO NF'!$O:$O,"&lt;=202502",'CLASSIFICAÇÃO NF'!J:J,$B9)+SUMIFS('CLASSIFICAÇÃO NF'!$N:$N,'CLASSIFICAÇÃO NF'!$O:$O,"&gt;=202501",'CLASSIFICAÇÃO NF'!$O:$O,"&lt;=202502",'CLASSIFICAÇÃO NF'!K:K,$B9)+SUMIFS('CLASSIFICAÇÃO NF'!$N:$N,'CLASSIFICAÇÃO NF'!$O:$O,"&gt;=202501",'CLASSIFICAÇÃO NF'!$O:$O,"&lt;=202502",'CLASSIFICAÇÃO NF'!L:L,$B9)+SUMIFS('CLASSIFICAÇÃO NF'!$N:$N,'CLASSIFICAÇÃO NF'!$O:$O,"&gt;=202501",'CLASSIFICAÇÃO NF'!$O:$O,"&lt;=202502",'CLASSIFICAÇÃO NF'!M:M,$B9)</f>
        <v>687.2</v>
      </c>
      <c r="R9" s="36">
        <f>SUMIFS('CLASSIFICAÇÃO NF'!$N:$N,'CLASSIFICAÇÃO NF'!$O:$O,"&gt;=202503",'CLASSIFICAÇÃO NF'!$O:$O,"&lt;=202504",'CLASSIFICAÇÃO NF'!I:I,$B9)+SUMIFS('CLASSIFICAÇÃO NF'!$N:$N,'CLASSIFICAÇÃO NF'!$O:$O,"&gt;=202503",'CLASSIFICAÇÃO NF'!$O:$O,"&lt;=202504",'CLASSIFICAÇÃO NF'!J:J,$B9)+SUMIFS('CLASSIFICAÇÃO NF'!$N:$N,'CLASSIFICAÇÃO NF'!$O:$O,"&gt;=202503",'CLASSIFICAÇÃO NF'!$O:$O,"&lt;=202504",'CLASSIFICAÇÃO NF'!K:K,$B9)+SUMIFS('CLASSIFICAÇÃO NF'!$N:$N,'CLASSIFICAÇÃO NF'!$O:$O,"&gt;=202503",'CLASSIFICAÇÃO NF'!$O:$O,"&lt;=202504",'CLASSIFICAÇÃO NF'!L:L,$B9)+SUMIFS('CLASSIFICAÇÃO NF'!$N:$N,'CLASSIFICAÇÃO NF'!$O:$O,"&gt;=202503",'CLASSIFICAÇÃO NF'!$O:$O,"&lt;=202504",'CLASSIFICAÇÃO NF'!M:M,$B9)</f>
        <v>382</v>
      </c>
      <c r="S9" s="36">
        <f>SUMIFS('CLASSIFICAÇÃO NF'!$N:$N,'CLASSIFICAÇÃO NF'!$O:$O,"&gt;=202505",'CLASSIFICAÇÃO NF'!$O:$O,"&lt;=202506",'CLASSIFICAÇÃO NF'!I:I,$B9)+SUMIFS('CLASSIFICAÇÃO NF'!$N:$N,'CLASSIFICAÇÃO NF'!$O:$O,"&gt;=202505",'CLASSIFICAÇÃO NF'!$O:$O,"&lt;=202506",'CLASSIFICAÇÃO NF'!J:J,$B9)+SUMIFS('CLASSIFICAÇÃO NF'!$N:$N,'CLASSIFICAÇÃO NF'!$O:$O,"&gt;=202505",'CLASSIFICAÇÃO NF'!$O:$O,"&lt;=202506",'CLASSIFICAÇÃO NF'!K:K,$B9)+SUMIFS('CLASSIFICAÇÃO NF'!$N:$N,'CLASSIFICAÇÃO NF'!$O:$O,"&gt;=202505",'CLASSIFICAÇÃO NF'!$O:$O,"&lt;=202506",'CLASSIFICAÇÃO NF'!L:L,$B9)+SUMIFS('CLASSIFICAÇÃO NF'!$N:$N,'CLASSIFICAÇÃO NF'!$O:$O,"&gt;=202505",'CLASSIFICAÇÃO NF'!$O:$O,"&lt;=202506",'CLASSIFICAÇÃO NF'!M:M,$B9)</f>
        <v>33674.933333333334</v>
      </c>
      <c r="T9" s="36">
        <f>SUMIFS('CLASSIFICAÇÃO NF'!$N:$N,'CLASSIFICAÇÃO NF'!$O:$O,"&gt;=202507",'CLASSIFICAÇÃO NF'!$O:$O,"&lt;=202508",'CLASSIFICAÇÃO NF'!I:I,$B9)+SUMIFS('CLASSIFICAÇÃO NF'!$N:$N,'CLASSIFICAÇÃO NF'!$O:$O,"&gt;=202507",'CLASSIFICAÇÃO NF'!$O:$O,"&lt;=202508",'CLASSIFICAÇÃO NF'!J:J,$B9)+SUMIFS('CLASSIFICAÇÃO NF'!$N:$N,'CLASSIFICAÇÃO NF'!$O:$O,"&gt;=202507",'CLASSIFICAÇÃO NF'!$O:$O,"&lt;=202508",'CLASSIFICAÇÃO NF'!K:K,$B9)+SUMIFS('CLASSIFICAÇÃO NF'!$N:$N,'CLASSIFICAÇÃO NF'!$O:$O,"&gt;=202507",'CLASSIFICAÇÃO NF'!$O:$O,"&lt;=202508",'CLASSIFICAÇÃO NF'!L:L,$B9)+SUMIFS('CLASSIFICAÇÃO NF'!$N:$N,'CLASSIFICAÇÃO NF'!$O:$O,"&gt;=202507",'CLASSIFICAÇÃO NF'!$O:$O,"&lt;=202508",'CLASSIFICAÇÃO NF'!M:M,$B9)</f>
        <v>128</v>
      </c>
      <c r="U9" s="36">
        <f>SUMIFS('CLASSIFICAÇÃO NF'!$N:$N,'CLASSIFICAÇÃO NF'!$O:$O,"&gt;=202509",'CLASSIFICAÇÃO NF'!$O:$O,"&lt;=202510",'CLASSIFICAÇÃO NF'!I:I,$B9)+SUMIFS('CLASSIFICAÇÃO NF'!$N:$N,'CLASSIFICAÇÃO NF'!$O:$O,"&gt;=202509",'CLASSIFICAÇÃO NF'!$O:$O,"&lt;=202510",'CLASSIFICAÇÃO NF'!J:J,$B9)+SUMIFS('CLASSIFICAÇÃO NF'!$N:$N,'CLASSIFICAÇÃO NF'!$O:$O,"&gt;=202509",'CLASSIFICAÇÃO NF'!$O:$O,"&lt;=202510",'CLASSIFICAÇÃO NF'!K:K,$B9)+SUMIFS('CLASSIFICAÇÃO NF'!$N:$N,'CLASSIFICAÇÃO NF'!$O:$O,"&gt;=202509",'CLASSIFICAÇÃO NF'!$O:$O,"&lt;=202510",'CLASSIFICAÇÃO NF'!L:L,$B9)+SUMIFS('CLASSIFICAÇÃO NF'!$N:$N,'CLASSIFICAÇÃO NF'!$O:$O,"&gt;=202509",'CLASSIFICAÇÃO NF'!$O:$O,"&lt;=202510",'CLASSIFICAÇÃO NF'!M:M,$B9)</f>
        <v>0</v>
      </c>
      <c r="V9" s="36">
        <f>SUMIFS('CLASSIFICAÇÃO NF'!$N:$N,'CLASSIFICAÇÃO NF'!$O:$O,"&gt;=202511",'CLASSIFICAÇÃO NF'!$O:$O,"&lt;=202512",'CLASSIFICAÇÃO NF'!I:I,$B9)+SUMIFS('CLASSIFICAÇÃO NF'!$N:$N,'CLASSIFICAÇÃO NF'!$O:$O,"&gt;=202511",'CLASSIFICAÇÃO NF'!$O:$O,"&lt;=202512",'CLASSIFICAÇÃO NF'!J:J,$B9)+SUMIFS('CLASSIFICAÇÃO NF'!$N:$N,'CLASSIFICAÇÃO NF'!$O:$O,"&gt;=202511",'CLASSIFICAÇÃO NF'!$O:$O,"&lt;=202512",'CLASSIFICAÇÃO NF'!K:K,$B9)+SUMIFS('CLASSIFICAÇÃO NF'!$N:$N,'CLASSIFICAÇÃO NF'!$O:$O,"&gt;=202511",'CLASSIFICAÇÃO NF'!$O:$O,"&lt;=202512",'CLASSIFICAÇÃO NF'!L:L,$B9)+SUMIFS('CLASSIFICAÇÃO NF'!$N:$N,'CLASSIFICAÇÃO NF'!$O:$O,"&gt;=202511",'CLASSIFICAÇÃO NF'!$O:$O,"&lt;=202512",'CLASSIFICAÇÃO NF'!M:M,$B9)</f>
        <v>5150</v>
      </c>
      <c r="W9" s="36">
        <f>SUMIFS('CLASSIFICAÇÃO NF'!$N:$N,'CLASSIFICAÇÃO NF'!$O:$O,"&gt;=202601",'CLASSIFICAÇÃO NF'!$O:$O,"&lt;=202602",'CLASSIFICAÇÃO NF'!I:I,$B9)+SUMIFS('CLASSIFICAÇÃO NF'!$N:$N,'CLASSIFICAÇÃO NF'!$O:$O,"&gt;=202601",'CLASSIFICAÇÃO NF'!$O:$O,"&lt;=202602",'CLASSIFICAÇÃO NF'!J:J,$B9)+SUMIFS('CLASSIFICAÇÃO NF'!$N:$N,'CLASSIFICAÇÃO NF'!$O:$O,"&gt;=202601",'CLASSIFICAÇÃO NF'!$O:$O,"&lt;=202602",'CLASSIFICAÇÃO NF'!K:K,$B9)+SUMIFS('CLASSIFICAÇÃO NF'!$N:$N,'CLASSIFICAÇÃO NF'!$O:$O,"&gt;=202601",'CLASSIFICAÇÃO NF'!$O:$O,"&lt;=202602",'CLASSIFICAÇÃO NF'!L:L,$B9)+SUMIFS('CLASSIFICAÇÃO NF'!$N:$N,'CLASSIFICAÇÃO NF'!$O:$O,"&gt;=202601",'CLASSIFICAÇÃO NF'!$O:$O,"&lt;=202602",'CLASSIFICAÇÃO NF'!M:M,$B9)</f>
        <v>347563.68</v>
      </c>
      <c r="X9" s="36">
        <f>SUMIFS('CLASSIFICAÇÃO NF'!$N:$N,'CLASSIFICAÇÃO NF'!$O:$O,"&gt;=202603",'CLASSIFICAÇÃO NF'!$O:$O,"&lt;=202604",'CLASSIFICAÇÃO NF'!I:I,$B9)+SUMIFS('CLASSIFICAÇÃO NF'!$N:$N,'CLASSIFICAÇÃO NF'!$O:$O,"&gt;=202603",'CLASSIFICAÇÃO NF'!$O:$O,"&lt;=202604",'CLASSIFICAÇÃO NF'!J:J,$B9)+SUMIFS('CLASSIFICAÇÃO NF'!$N:$N,'CLASSIFICAÇÃO NF'!$O:$O,"&gt;=202603",'CLASSIFICAÇÃO NF'!$O:$O,"&lt;=202604",'CLASSIFICAÇÃO NF'!K:K,$B9)+SUMIFS('CLASSIFICAÇÃO NF'!$N:$N,'CLASSIFICAÇÃO NF'!$O:$O,"&gt;=202603",'CLASSIFICAÇÃO NF'!$O:$O,"&lt;=202604",'CLASSIFICAÇÃO NF'!L:L,$B9)+SUMIFS('CLASSIFICAÇÃO NF'!$N:$N,'CLASSIFICAÇÃO NF'!$O:$O,"&gt;=202603",'CLASSIFICAÇÃO NF'!$O:$O,"&lt;=202604",'CLASSIFICAÇÃO NF'!M:M,$B9)</f>
        <v>27620.21</v>
      </c>
      <c r="Y9" s="36">
        <f>SUMIFS('CLASSIFICAÇÃO NF'!$N:$N,'CLASSIFICAÇÃO NF'!$O:$O,"&gt;=202605",'CLASSIFICAÇÃO NF'!$O:$O,"&lt;=202606",'CLASSIFICAÇÃO NF'!I:I,$B9)+SUMIFS('CLASSIFICAÇÃO NF'!$N:$N,'CLASSIFICAÇÃO NF'!$O:$O,"&gt;=202605",'CLASSIFICAÇÃO NF'!$O:$O,"&lt;=202606",'CLASSIFICAÇÃO NF'!J:J,$B9)+SUMIFS('CLASSIFICAÇÃO NF'!$N:$N,'CLASSIFICAÇÃO NF'!$O:$O,"&gt;=202605",'CLASSIFICAÇÃO NF'!$O:$O,"&lt;=202606",'CLASSIFICAÇÃO NF'!K:K,$B9)+SUMIFS('CLASSIFICAÇÃO NF'!$N:$N,'CLASSIFICAÇÃO NF'!$O:$O,"&gt;=202605",'CLASSIFICAÇÃO NF'!$O:$O,"&lt;=202606",'CLASSIFICAÇÃO NF'!L:L,$B9)+SUMIFS('CLASSIFICAÇÃO NF'!$N:$N,'CLASSIFICAÇÃO NF'!$O:$O,"&gt;=202605",'CLASSIFICAÇÃO NF'!$O:$O,"&lt;=202606",'CLASSIFICAÇÃO NF'!M:M,$B9)</f>
        <v>176271.84</v>
      </c>
      <c r="Z9" s="36">
        <f>SUMIFS('CLASSIFICAÇÃO NF'!$N:$N,'CLASSIFICAÇÃO NF'!$O:$O,"&gt;=202607",'CLASSIFICAÇÃO NF'!$O:$O,"&lt;=202608",'CLASSIFICAÇÃO NF'!I:I,$B9)+SUMIFS('CLASSIFICAÇÃO NF'!$N:$N,'CLASSIFICAÇÃO NF'!$O:$O,"&gt;=202607",'CLASSIFICAÇÃO NF'!$O:$O,"&lt;=202608",'CLASSIFICAÇÃO NF'!J:J,$B9)+SUMIFS('CLASSIFICAÇÃO NF'!$N:$N,'CLASSIFICAÇÃO NF'!$O:$O,"&gt;=202607",'CLASSIFICAÇÃO NF'!$O:$O,"&lt;=202608",'CLASSIFICAÇÃO NF'!K:K,$B9)+SUMIFS('CLASSIFICAÇÃO NF'!$N:$N,'CLASSIFICAÇÃO NF'!$O:$O,"&gt;=202607",'CLASSIFICAÇÃO NF'!$O:$O,"&lt;=202608",'CLASSIFICAÇÃO NF'!L:L,$B9)+SUMIFS('CLASSIFICAÇÃO NF'!$N:$N,'CLASSIFICAÇÃO NF'!$O:$O,"&gt;=202607",'CLASSIFICAÇÃO NF'!$O:$O,"&lt;=202608",'CLASSIFICAÇÃO NF'!M:M,$B9)</f>
        <v>0</v>
      </c>
      <c r="AA9" s="36">
        <f>SUMIFS('CLASSIFICAÇÃO NF'!$N:$N,'CLASSIFICAÇÃO NF'!$O:$O,"&gt;=202609",'CLASSIFICAÇÃO NF'!$O:$O,"&lt;=202610",'CLASSIFICAÇÃO NF'!I:I,$B9)+SUMIFS('CLASSIFICAÇÃO NF'!$N:$N,'CLASSIFICAÇÃO NF'!$O:$O,"&gt;=202609",'CLASSIFICAÇÃO NF'!$O:$O,"&lt;=202610",'CLASSIFICAÇÃO NF'!J:J,$B9)+SUMIFS('CLASSIFICAÇÃO NF'!$N:$N,'CLASSIFICAÇÃO NF'!$O:$O,"&gt;=202609",'CLASSIFICAÇÃO NF'!$O:$O,"&lt;=202610",'CLASSIFICAÇÃO NF'!K:K,$B9)+SUMIFS('CLASSIFICAÇÃO NF'!$N:$N,'CLASSIFICAÇÃO NF'!$O:$O,"&gt;=202609",'CLASSIFICAÇÃO NF'!$O:$O,"&lt;=202610",'CLASSIFICAÇÃO NF'!L:L,$B9)+SUMIFS('CLASSIFICAÇÃO NF'!$N:$N,'CLASSIFICAÇÃO NF'!$O:$O,"&gt;=202609",'CLASSIFICAÇÃO NF'!$O:$O,"&lt;=202610",'CLASSIFICAÇÃO NF'!M:M,$B9)</f>
        <v>0</v>
      </c>
      <c r="AB9" s="36">
        <f>SUMIFS('CLASSIFICAÇÃO NF'!$N:$N,'CLASSIFICAÇÃO NF'!$O:$O,"&gt;=202611",'CLASSIFICAÇÃO NF'!$O:$O,"&lt;=202612",'CLASSIFICAÇÃO NF'!I:I,$B9)+SUMIFS('CLASSIFICAÇÃO NF'!$N:$N,'CLASSIFICAÇÃO NF'!$O:$O,"&gt;=202611",'CLASSIFICAÇÃO NF'!$O:$O,"&lt;=202612",'CLASSIFICAÇÃO NF'!J:J,$B9)+SUMIFS('CLASSIFICAÇÃO NF'!$N:$N,'CLASSIFICAÇÃO NF'!$O:$O,"&gt;=202610",'CLASSIFICAÇÃO NF'!$O:$O,"&lt;=202612",'CLASSIFICAÇÃO NF'!K:K,$B9)+SUMIFS('CLASSIFICAÇÃO NF'!$N:$N,'CLASSIFICAÇÃO NF'!$O:$O,"&gt;=202610",'CLASSIFICAÇÃO NF'!$O:$O,"&lt;=202612",'CLASSIFICAÇÃO NF'!L:L,$B9)+SUMIFS('CLASSIFICAÇÃO NF'!$N:$N,'CLASSIFICAÇÃO NF'!$O:$O,"&gt;=202611",'CLASSIFICAÇÃO NF'!$O:$O,"&lt;=202612",'CLASSIFICAÇÃO NF'!M:M,$B9)</f>
        <v>0</v>
      </c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</row>
    <row r="10" spans="1:39" ht="15.5" outlineLevel="1">
      <c r="A10" s="187">
        <v>45689</v>
      </c>
      <c r="B10" s="35" t="s">
        <v>33</v>
      </c>
      <c r="C10" s="184">
        <f>SUMIF('CLASSIFICAÇÃO NF'!I:I,B10,'CLASSIFICAÇÃO NF'!N:N)+SUMIF('CLASSIFICAÇÃO NF'!J:J,B10,'CLASSIFICAÇÃO NF'!N:N)+SUMIF('CLASSIFICAÇÃO NF'!K:K,B10,'CLASSIFICAÇÃO NF'!N:N)+SUMIF('CLASSIFICAÇÃO NF'!L:L,B10,'CLASSIFICAÇÃO NF'!N:N)+SUMIF('CLASSIFICAÇÃO NF'!M:M,B10,'CLASSIFICAÇÃO NF'!N:N)</f>
        <v>3862269.8649999956</v>
      </c>
      <c r="D10" s="185">
        <f t="shared" si="6"/>
        <v>1.2839971345792773</v>
      </c>
      <c r="E10" s="184">
        <v>3008005.05</v>
      </c>
      <c r="F10" s="185">
        <f t="shared" si="7"/>
        <v>1.4201816356730477</v>
      </c>
      <c r="G10" s="186">
        <v>2719560.49</v>
      </c>
      <c r="H10" s="36">
        <f>SUMIFS('CLASSIFICAÇÃO NF'!$N:$N,'CLASSIFICAÇÃO NF'!$O:$O,"&gt;=202301",'CLASSIFICAÇÃO NF'!$O:$O,"&lt;=202303",'CLASSIFICAÇÃO NF'!I:I,$B10)+SUMIFS('CLASSIFICAÇÃO NF'!$N:$N,'CLASSIFICAÇÃO NF'!$O:$O,"&gt;=202301",'CLASSIFICAÇÃO NF'!$O:$O,"&lt;=202303",'CLASSIFICAÇÃO NF'!J:J,$B10)+SUMIFS('CLASSIFICAÇÃO NF'!$N:$N,'CLASSIFICAÇÃO NF'!$O:$O,"&gt;=202301",'CLASSIFICAÇÃO NF'!$O:$O,"&lt;=202303",'CLASSIFICAÇÃO NF'!K:K,$B10)+SUMIFS('CLASSIFICAÇÃO NF'!$N:$N,'CLASSIFICAÇÃO NF'!$O:$O,"&gt;=202301",'CLASSIFICAÇÃO NF'!$O:$O,"&lt;=202303",'CLASSIFICAÇÃO NF'!L:L,$B10)+SUMIFS('CLASSIFICAÇÃO NF'!$N:$N,'CLASSIFICAÇÃO NF'!$O:$O,"&gt;=202301",'CLASSIFICAÇÃO NF'!$O:$O,"&lt;=202303",'CLASSIFICAÇÃO NF'!M:M,$B10)</f>
        <v>201262.91999999998</v>
      </c>
      <c r="I10" s="36">
        <f>SUMIFS('CLASSIFICAÇÃO NF'!$N:$N,'CLASSIFICAÇÃO NF'!$O:$O,"&gt;=202304",'CLASSIFICAÇÃO NF'!$O:$O,"&lt;=202306",'CLASSIFICAÇÃO NF'!I:I,$B10)+SUMIFS('CLASSIFICAÇÃO NF'!$N:$N,'CLASSIFICAÇÃO NF'!$O:$O,"&gt;=202304",'CLASSIFICAÇÃO NF'!$O:$O,"&lt;=202306",'CLASSIFICAÇÃO NF'!J:J,$B10)+SUMIFS('CLASSIFICAÇÃO NF'!$N:$N,'CLASSIFICAÇÃO NF'!$O:$O,"&gt;=202304",'CLASSIFICAÇÃO NF'!$O:$O,"&lt;=202306",'CLASSIFICAÇÃO NF'!K:K,$B10)+SUMIFS('CLASSIFICAÇÃO NF'!$N:$N,'CLASSIFICAÇÃO NF'!$O:$O,"&gt;=202304",'CLASSIFICAÇÃO NF'!$O:$O,"&lt;=202306",'CLASSIFICAÇÃO NF'!L:L,$B10)+SUMIFS('CLASSIFICAÇÃO NF'!$N:$N,'CLASSIFICAÇÃO NF'!$O:$O,"&gt;=202304",'CLASSIFICAÇÃO NF'!$O:$O,"&lt;=202306",'CLASSIFICAÇÃO NF'!M:M,$B10)</f>
        <v>357205.99999999994</v>
      </c>
      <c r="J10" s="36">
        <f>SUMIFS('CLASSIFICAÇÃO NF'!$N:$N,'CLASSIFICAÇÃO NF'!$O:$O,"&gt;=202307",'CLASSIFICAÇÃO NF'!$O:$O,"&lt;=202309",'CLASSIFICAÇÃO NF'!I:I,$B10)+SUMIFS('CLASSIFICAÇÃO NF'!$N:$N,'CLASSIFICAÇÃO NF'!$O:$O,"&gt;=202307",'CLASSIFICAÇÃO NF'!$O:$O,"&lt;=202309",'CLASSIFICAÇÃO NF'!J:J,$B10)+SUMIFS('CLASSIFICAÇÃO NF'!$N:$N,'CLASSIFICAÇÃO NF'!$O:$O,"&gt;=202307",'CLASSIFICAÇÃO NF'!$O:$O,"&lt;=202309",'CLASSIFICAÇÃO NF'!K:K,$B10)+SUMIFS('CLASSIFICAÇÃO NF'!$N:$N,'CLASSIFICAÇÃO NF'!$O:$O,"&gt;=202307",'CLASSIFICAÇÃO NF'!$O:$O,"&lt;=202309",'CLASSIFICAÇÃO NF'!L:L,$B10)+SUMIFS('CLASSIFICAÇÃO NF'!$N:$N,'CLASSIFICAÇÃO NF'!$O:$O,"&gt;=202307",'CLASSIFICAÇÃO NF'!$O:$O,"&lt;=202309",'CLASSIFICAÇÃO NF'!M:M,$B10)</f>
        <v>185342.64999999997</v>
      </c>
      <c r="K10" s="36">
        <f>SUMIFS('CLASSIFICAÇÃO NF'!$N:$N,'CLASSIFICAÇÃO NF'!$O:$O,"&gt;=202310",'CLASSIFICAÇÃO NF'!$O:$O,"&lt;=202312",'CLASSIFICAÇÃO NF'!I:I,$B10)+SUMIFS('CLASSIFICAÇÃO NF'!$N:$N,'CLASSIFICAÇÃO NF'!$O:$O,"&gt;=202310",'CLASSIFICAÇÃO NF'!$O:$O,"&lt;=202312",'CLASSIFICAÇÃO NF'!J:J,$B10)+SUMIFS('CLASSIFICAÇÃO NF'!$N:$N,'CLASSIFICAÇÃO NF'!$O:$O,"&gt;=202310",'CLASSIFICAÇÃO NF'!$O:$O,"&lt;=202312",'CLASSIFICAÇÃO NF'!K:K,$B10)+SUMIFS('CLASSIFICAÇÃO NF'!$N:$N,'CLASSIFICAÇÃO NF'!$O:$O,"&gt;=202310",'CLASSIFICAÇÃO NF'!$O:$O,"&lt;=202312",'CLASSIFICAÇÃO NF'!L:L,$B10)+SUMIFS('CLASSIFICAÇÃO NF'!$N:$N,'CLASSIFICAÇÃO NF'!$O:$O,"&gt;=202310",'CLASSIFICAÇÃO NF'!$O:$O,"&lt;=202312",'CLASSIFICAÇÃO NF'!M:M,$B10)</f>
        <v>298058.64000000007</v>
      </c>
      <c r="L10" s="36">
        <f>SUMIFS('CLASSIFICAÇÃO NF'!$N:$N,'CLASSIFICAÇÃO NF'!$O:$O,"&gt;=202401",'CLASSIFICAÇÃO NF'!$O:$O,"&lt;=202403",'CLASSIFICAÇÃO NF'!I:I,$B10)+SUMIFS('CLASSIFICAÇÃO NF'!$N:$N,'CLASSIFICAÇÃO NF'!$O:$O,"&gt;=202401",'CLASSIFICAÇÃO NF'!$O:$O,"&lt;=202403",'CLASSIFICAÇÃO NF'!J:J,$B10)+SUMIFS('CLASSIFICAÇÃO NF'!$N:$N,'CLASSIFICAÇÃO NF'!$O:$O,"&gt;=202401",'CLASSIFICAÇÃO NF'!$O:$O,"&lt;=202403",'CLASSIFICAÇÃO NF'!K:K,$B10)+SUMIFS('CLASSIFICAÇÃO NF'!$N:$N,'CLASSIFICAÇÃO NF'!$O:$O,"&gt;=202401",'CLASSIFICAÇÃO NF'!$O:$O,"&lt;=202403",'CLASSIFICAÇÃO NF'!L:L,$B10)+SUMIFS('CLASSIFICAÇÃO NF'!$N:$N,'CLASSIFICAÇÃO NF'!$O:$O,"&gt;=202401",'CLASSIFICAÇÃO NF'!$O:$O,"&lt;=202403",'CLASSIFICAÇÃO NF'!M:M,$B10)</f>
        <v>195250.30499999999</v>
      </c>
      <c r="M10" s="36">
        <f>SUMIFS('CLASSIFICAÇÃO NF'!$N:$N,'CLASSIFICAÇÃO NF'!$O:$O,"&gt;=202404",'CLASSIFICAÇÃO NF'!$O:$O,"&lt;=202406",'CLASSIFICAÇÃO NF'!I:I,$B10)+SUMIFS('CLASSIFICAÇÃO NF'!$N:$N,'CLASSIFICAÇÃO NF'!$O:$O,"&gt;=202404",'CLASSIFICAÇÃO NF'!$O:$O,"&lt;=202406",'CLASSIFICAÇÃO NF'!J:J,$B10)+SUMIFS('CLASSIFICAÇÃO NF'!$N:$N,'CLASSIFICAÇÃO NF'!$O:$O,"&gt;=202404",'CLASSIFICAÇÃO NF'!$O:$O,"&lt;=202406",'CLASSIFICAÇÃO NF'!K:K,$B10)+SUMIFS('CLASSIFICAÇÃO NF'!$N:$N,'CLASSIFICAÇÃO NF'!$O:$O,"&gt;=202404",'CLASSIFICAÇÃO NF'!$O:$O,"&lt;=202406",'CLASSIFICAÇÃO NF'!L:L,$B10)+SUMIFS('CLASSIFICAÇÃO NF'!$N:$N,'CLASSIFICAÇÃO NF'!$O:$O,"&gt;=202404",'CLASSIFICAÇÃO NF'!$O:$O,"&lt;=202406",'CLASSIFICAÇÃO NF'!M:M,$B10)</f>
        <v>492610.9200000001</v>
      </c>
      <c r="N10" s="36">
        <f>SUMIFS('CLASSIFICAÇÃO NF'!$N:$N,'CLASSIFICAÇÃO NF'!$O:$O,"&gt;=202407",'CLASSIFICAÇÃO NF'!$O:$O,"&lt;=202408",'CLASSIFICAÇÃO NF'!I:I,$B10)+SUMIFS('CLASSIFICAÇÃO NF'!$N:$N,'CLASSIFICAÇÃO NF'!$O:$O,"&gt;=202407",'CLASSIFICAÇÃO NF'!$O:$O,"&lt;=202408",'CLASSIFICAÇÃO NF'!J:J,$B10)+SUMIFS('CLASSIFICAÇÃO NF'!$N:$N,'CLASSIFICAÇÃO NF'!$O:$O,"&gt;=202407",'CLASSIFICAÇÃO NF'!$O:$O,"&lt;=202408",'CLASSIFICAÇÃO NF'!K:K,$B10)+SUMIFS('CLASSIFICAÇÃO NF'!$N:$N,'CLASSIFICAÇÃO NF'!$O:$O,"&gt;=202407",'CLASSIFICAÇÃO NF'!$O:$O,"&lt;=202408",'CLASSIFICAÇÃO NF'!L:L,$B10)+SUMIFS('CLASSIFICAÇÃO NF'!$N:$N,'CLASSIFICAÇÃO NF'!$O:$O,"&gt;=202407",'CLASSIFICAÇÃO NF'!$O:$O,"&lt;=202408",'CLASSIFICAÇÃO NF'!M:M,$B10)</f>
        <v>394105.32000000012</v>
      </c>
      <c r="O10" s="36">
        <f>SUMIFS('CLASSIFICAÇÃO NF'!$N:$N,'CLASSIFICAÇÃO NF'!$O:$O,"&gt;=202409",'CLASSIFICAÇÃO NF'!$O:$O,"&lt;=202410",'CLASSIFICAÇÃO NF'!I:I,$B10)+SUMIFS('CLASSIFICAÇÃO NF'!$N:$N,'CLASSIFICAÇÃO NF'!$O:$O,"&gt;=202409",'CLASSIFICAÇÃO NF'!$O:$O,"&lt;=202410",'CLASSIFICAÇÃO NF'!J:J,$B10)+SUMIFS('CLASSIFICAÇÃO NF'!$N:$N,'CLASSIFICAÇÃO NF'!$O:$O,"&gt;=202409",'CLASSIFICAÇÃO NF'!$O:$O,"&lt;=202410",'CLASSIFICAÇÃO NF'!K:K,$B10)+SUMIFS('CLASSIFICAÇÃO NF'!$N:$N,'CLASSIFICAÇÃO NF'!$O:$O,"&gt;=202409",'CLASSIFICAÇÃO NF'!$O:$O,"&lt;=202410",'CLASSIFICAÇÃO NF'!L:L,$B10)+SUMIFS('CLASSIFICAÇÃO NF'!$N:$N,'CLASSIFICAÇÃO NF'!$O:$O,"&gt;=202409",'CLASSIFICAÇÃO NF'!$O:$O,"&lt;=202410",'CLASSIFICAÇÃO NF'!M:M,$B10)</f>
        <v>563628.7300000001</v>
      </c>
      <c r="P10" s="36">
        <f>SUMIFS('CLASSIFICAÇÃO NF'!$N:$N,'CLASSIFICAÇÃO NF'!$O:$O,"&gt;=202411",'CLASSIFICAÇÃO NF'!$O:$O,"&lt;=202412",'CLASSIFICAÇÃO NF'!I:I,$B10)+SUMIFS('CLASSIFICAÇÃO NF'!$N:$N,'CLASSIFICAÇÃO NF'!$O:$O,"&gt;=202411",'CLASSIFICAÇÃO NF'!$O:$O,"&lt;=202412",'CLASSIFICAÇÃO NF'!J:J,$B10)+SUMIFS('CLASSIFICAÇÃO NF'!$N:$N,'CLASSIFICAÇÃO NF'!$O:$O,"&gt;=202411",'CLASSIFICAÇÃO NF'!$O:$O,"&lt;=202412",'CLASSIFICAÇÃO NF'!K:K,$B10)+SUMIFS('CLASSIFICAÇÃO NF'!$N:$N,'CLASSIFICAÇÃO NF'!$O:$O,"&gt;=202411",'CLASSIFICAÇÃO NF'!$O:$O,"&lt;=202412",'CLASSIFICAÇÃO NF'!L:L,$B10)+SUMIFS('CLASSIFICAÇÃO NF'!$N:$N,'CLASSIFICAÇÃO NF'!$O:$O,"&gt;=202411",'CLASSIFICAÇÃO NF'!$O:$O,"&lt;=202412",'CLASSIFICAÇÃO NF'!M:M,$B10)</f>
        <v>302484.87999999989</v>
      </c>
      <c r="Q10" s="36">
        <f>SUMIFS('CLASSIFICAÇÃO NF'!$N:$N,'CLASSIFICAÇÃO NF'!$O:$O,"&gt;=202501",'CLASSIFICAÇÃO NF'!$O:$O,"&lt;=202502",'CLASSIFICAÇÃO NF'!I:I,$B10)+SUMIFS('CLASSIFICAÇÃO NF'!$N:$N,'CLASSIFICAÇÃO NF'!$O:$O,"&gt;=202501",'CLASSIFICAÇÃO NF'!$O:$O,"&lt;=202502",'CLASSIFICAÇÃO NF'!J:J,$B10)+SUMIFS('CLASSIFICAÇÃO NF'!$N:$N,'CLASSIFICAÇÃO NF'!$O:$O,"&gt;=202501",'CLASSIFICAÇÃO NF'!$O:$O,"&lt;=202502",'CLASSIFICAÇÃO NF'!K:K,$B10)+SUMIFS('CLASSIFICAÇÃO NF'!$N:$N,'CLASSIFICAÇÃO NF'!$O:$O,"&gt;=202501",'CLASSIFICAÇÃO NF'!$O:$O,"&lt;=202502",'CLASSIFICAÇÃO NF'!L:L,$B10)+SUMIFS('CLASSIFICAÇÃO NF'!$N:$N,'CLASSIFICAÇÃO NF'!$O:$O,"&gt;=202501",'CLASSIFICAÇÃO NF'!$O:$O,"&lt;=202502",'CLASSIFICAÇÃO NF'!M:M,$B10)</f>
        <v>242002.50999999995</v>
      </c>
      <c r="R10" s="36">
        <f>SUMIFS('CLASSIFICAÇÃO NF'!$N:$N,'CLASSIFICAÇÃO NF'!$O:$O,"&gt;=202503",'CLASSIFICAÇÃO NF'!$O:$O,"&lt;=202504",'CLASSIFICAÇÃO NF'!I:I,$B10)+SUMIFS('CLASSIFICAÇÃO NF'!$N:$N,'CLASSIFICAÇÃO NF'!$O:$O,"&gt;=202503",'CLASSIFICAÇÃO NF'!$O:$O,"&lt;=202504",'CLASSIFICAÇÃO NF'!J:J,$B10)+SUMIFS('CLASSIFICAÇÃO NF'!$N:$N,'CLASSIFICAÇÃO NF'!$O:$O,"&gt;=202503",'CLASSIFICAÇÃO NF'!$O:$O,"&lt;=202504",'CLASSIFICAÇÃO NF'!K:K,$B10)+SUMIFS('CLASSIFICAÇÃO NF'!$N:$N,'CLASSIFICAÇÃO NF'!$O:$O,"&gt;=202503",'CLASSIFICAÇÃO NF'!$O:$O,"&lt;=202504",'CLASSIFICAÇÃO NF'!L:L,$B10)+SUMIFS('CLASSIFICAÇÃO NF'!$N:$N,'CLASSIFICAÇÃO NF'!$O:$O,"&gt;=202503",'CLASSIFICAÇÃO NF'!$O:$O,"&lt;=202504",'CLASSIFICAÇÃO NF'!M:M,$B10)</f>
        <v>247770.84</v>
      </c>
      <c r="S10" s="36">
        <f>SUMIFS('CLASSIFICAÇÃO NF'!$N:$N,'CLASSIFICAÇÃO NF'!$O:$O,"&gt;=202505",'CLASSIFICAÇÃO NF'!$O:$O,"&lt;=202506",'CLASSIFICAÇÃO NF'!I:I,$B10)+SUMIFS('CLASSIFICAÇÃO NF'!$N:$N,'CLASSIFICAÇÃO NF'!$O:$O,"&gt;=202505",'CLASSIFICAÇÃO NF'!$O:$O,"&lt;=202506",'CLASSIFICAÇÃO NF'!J:J,$B10)+SUMIFS('CLASSIFICAÇÃO NF'!$N:$N,'CLASSIFICAÇÃO NF'!$O:$O,"&gt;=202505",'CLASSIFICAÇÃO NF'!$O:$O,"&lt;=202506",'CLASSIFICAÇÃO NF'!K:K,$B10)+SUMIFS('CLASSIFICAÇÃO NF'!$N:$N,'CLASSIFICAÇÃO NF'!$O:$O,"&gt;=202505",'CLASSIFICAÇÃO NF'!$O:$O,"&lt;=202506",'CLASSIFICAÇÃO NF'!L:L,$B10)+SUMIFS('CLASSIFICAÇÃO NF'!$N:$N,'CLASSIFICAÇÃO NF'!$O:$O,"&gt;=202505",'CLASSIFICAÇÃO NF'!$O:$O,"&lt;=202506",'CLASSIFICAÇÃO NF'!M:M,$B10)</f>
        <v>118381.24000000003</v>
      </c>
      <c r="T10" s="36">
        <f>SUMIFS('CLASSIFICAÇÃO NF'!$N:$N,'CLASSIFICAÇÃO NF'!$O:$O,"&gt;=202507",'CLASSIFICAÇÃO NF'!$O:$O,"&lt;=202508",'CLASSIFICAÇÃO NF'!I:I,$B10)+SUMIFS('CLASSIFICAÇÃO NF'!$N:$N,'CLASSIFICAÇÃO NF'!$O:$O,"&gt;=202507",'CLASSIFICAÇÃO NF'!$O:$O,"&lt;=202508",'CLASSIFICAÇÃO NF'!J:J,$B10)+SUMIFS('CLASSIFICAÇÃO NF'!$N:$N,'CLASSIFICAÇÃO NF'!$O:$O,"&gt;=202507",'CLASSIFICAÇÃO NF'!$O:$O,"&lt;=202508",'CLASSIFICAÇÃO NF'!K:K,$B10)+SUMIFS('CLASSIFICAÇÃO NF'!$N:$N,'CLASSIFICAÇÃO NF'!$O:$O,"&gt;=202507",'CLASSIFICAÇÃO NF'!$O:$O,"&lt;=202508",'CLASSIFICAÇÃO NF'!L:L,$B10)+SUMIFS('CLASSIFICAÇÃO NF'!$N:$N,'CLASSIFICAÇÃO NF'!$O:$O,"&gt;=202507",'CLASSIFICAÇÃO NF'!$O:$O,"&lt;=202508",'CLASSIFICAÇÃO NF'!M:M,$B10)</f>
        <v>58471.95</v>
      </c>
      <c r="U10" s="36">
        <f>SUMIFS('CLASSIFICAÇÃO NF'!$N:$N,'CLASSIFICAÇÃO NF'!$O:$O,"&gt;=202509",'CLASSIFICAÇÃO NF'!$O:$O,"&lt;=202510",'CLASSIFICAÇÃO NF'!I:I,$B10)+SUMIFS('CLASSIFICAÇÃO NF'!$N:$N,'CLASSIFICAÇÃO NF'!$O:$O,"&gt;=202509",'CLASSIFICAÇÃO NF'!$O:$O,"&lt;=202510",'CLASSIFICAÇÃO NF'!J:J,$B10)+SUMIFS('CLASSIFICAÇÃO NF'!$N:$N,'CLASSIFICAÇÃO NF'!$O:$O,"&gt;=202509",'CLASSIFICAÇÃO NF'!$O:$O,"&lt;=202510",'CLASSIFICAÇÃO NF'!K:K,$B10)+SUMIFS('CLASSIFICAÇÃO NF'!$N:$N,'CLASSIFICAÇÃO NF'!$O:$O,"&gt;=202509",'CLASSIFICAÇÃO NF'!$O:$O,"&lt;=202510",'CLASSIFICAÇÃO NF'!L:L,$B10)+SUMIFS('CLASSIFICAÇÃO NF'!$N:$N,'CLASSIFICAÇÃO NF'!$O:$O,"&gt;=202509",'CLASSIFICAÇÃO NF'!$O:$O,"&lt;=202510",'CLASSIFICAÇÃO NF'!M:M,$B10)</f>
        <v>200380.97000000003</v>
      </c>
      <c r="V10" s="36">
        <f>SUMIFS('CLASSIFICAÇÃO NF'!$N:$N,'CLASSIFICAÇÃO NF'!$O:$O,"&gt;=202511",'CLASSIFICAÇÃO NF'!$O:$O,"&lt;=202512",'CLASSIFICAÇÃO NF'!I:I,$B10)+SUMIFS('CLASSIFICAÇÃO NF'!$N:$N,'CLASSIFICAÇÃO NF'!$O:$O,"&gt;=202511",'CLASSIFICAÇÃO NF'!$O:$O,"&lt;=202512",'CLASSIFICAÇÃO NF'!J:J,$B10)+SUMIFS('CLASSIFICAÇÃO NF'!$N:$N,'CLASSIFICAÇÃO NF'!$O:$O,"&gt;=202511",'CLASSIFICAÇÃO NF'!$O:$O,"&lt;=202512",'CLASSIFICAÇÃO NF'!K:K,$B10)+SUMIFS('CLASSIFICAÇÃO NF'!$N:$N,'CLASSIFICAÇÃO NF'!$O:$O,"&gt;=202511",'CLASSIFICAÇÃO NF'!$O:$O,"&lt;=202512",'CLASSIFICAÇÃO NF'!L:L,$B10)+SUMIFS('CLASSIFICAÇÃO NF'!$N:$N,'CLASSIFICAÇÃO NF'!$O:$O,"&gt;=202511",'CLASSIFICAÇÃO NF'!$O:$O,"&lt;=202512",'CLASSIFICAÇÃO NF'!M:M,$B10)</f>
        <v>5311.99</v>
      </c>
      <c r="W10" s="36">
        <f>SUMIFS('CLASSIFICAÇÃO NF'!$N:$N,'CLASSIFICAÇÃO NF'!$O:$O,"&gt;=202601",'CLASSIFICAÇÃO NF'!$O:$O,"&lt;=202602",'CLASSIFICAÇÃO NF'!I:I,$B10)+SUMIFS('CLASSIFICAÇÃO NF'!$N:$N,'CLASSIFICAÇÃO NF'!$O:$O,"&gt;=202601",'CLASSIFICAÇÃO NF'!$O:$O,"&lt;=202602",'CLASSIFICAÇÃO NF'!J:J,$B10)+SUMIFS('CLASSIFICAÇÃO NF'!$N:$N,'CLASSIFICAÇÃO NF'!$O:$O,"&gt;=202601",'CLASSIFICAÇÃO NF'!$O:$O,"&lt;=202602",'CLASSIFICAÇÃO NF'!K:K,$B10)+SUMIFS('CLASSIFICAÇÃO NF'!$N:$N,'CLASSIFICAÇÃO NF'!$O:$O,"&gt;=202601",'CLASSIFICAÇÃO NF'!$O:$O,"&lt;=202602",'CLASSIFICAÇÃO NF'!L:L,$B10)+SUMIFS('CLASSIFICAÇÃO NF'!$N:$N,'CLASSIFICAÇÃO NF'!$O:$O,"&gt;=202601",'CLASSIFICAÇÃO NF'!$O:$O,"&lt;=202602",'CLASSIFICAÇÃO NF'!M:M,$B10)</f>
        <v>0</v>
      </c>
      <c r="X10" s="36">
        <f>SUMIFS('CLASSIFICAÇÃO NF'!$N:$N,'CLASSIFICAÇÃO NF'!$O:$O,"&gt;=202603",'CLASSIFICAÇÃO NF'!$O:$O,"&lt;=202604",'CLASSIFICAÇÃO NF'!I:I,$B10)+SUMIFS('CLASSIFICAÇÃO NF'!$N:$N,'CLASSIFICAÇÃO NF'!$O:$O,"&gt;=202603",'CLASSIFICAÇÃO NF'!$O:$O,"&lt;=202604",'CLASSIFICAÇÃO NF'!J:J,$B10)+SUMIFS('CLASSIFICAÇÃO NF'!$N:$N,'CLASSIFICAÇÃO NF'!$O:$O,"&gt;=202603",'CLASSIFICAÇÃO NF'!$O:$O,"&lt;=202604",'CLASSIFICAÇÃO NF'!K:K,$B10)+SUMIFS('CLASSIFICAÇÃO NF'!$N:$N,'CLASSIFICAÇÃO NF'!$O:$O,"&gt;=202603",'CLASSIFICAÇÃO NF'!$O:$O,"&lt;=202604",'CLASSIFICAÇÃO NF'!L:L,$B10)+SUMIFS('CLASSIFICAÇÃO NF'!$N:$N,'CLASSIFICAÇÃO NF'!$O:$O,"&gt;=202603",'CLASSIFICAÇÃO NF'!$O:$O,"&lt;=202604",'CLASSIFICAÇÃO NF'!M:M,$B10)</f>
        <v>0</v>
      </c>
      <c r="Y10" s="36">
        <f>SUMIFS('CLASSIFICAÇÃO NF'!$N:$N,'CLASSIFICAÇÃO NF'!$O:$O,"&gt;=202605",'CLASSIFICAÇÃO NF'!$O:$O,"&lt;=202606",'CLASSIFICAÇÃO NF'!I:I,$B10)+SUMIFS('CLASSIFICAÇÃO NF'!$N:$N,'CLASSIFICAÇÃO NF'!$O:$O,"&gt;=202605",'CLASSIFICAÇÃO NF'!$O:$O,"&lt;=202606",'CLASSIFICAÇÃO NF'!J:J,$B10)+SUMIFS('CLASSIFICAÇÃO NF'!$N:$N,'CLASSIFICAÇÃO NF'!$O:$O,"&gt;=202605",'CLASSIFICAÇÃO NF'!$O:$O,"&lt;=202606",'CLASSIFICAÇÃO NF'!K:K,$B10)+SUMIFS('CLASSIFICAÇÃO NF'!$N:$N,'CLASSIFICAÇÃO NF'!$O:$O,"&gt;=202605",'CLASSIFICAÇÃO NF'!$O:$O,"&lt;=202606",'CLASSIFICAÇÃO NF'!L:L,$B10)+SUMIFS('CLASSIFICAÇÃO NF'!$N:$N,'CLASSIFICAÇÃO NF'!$O:$O,"&gt;=202605",'CLASSIFICAÇÃO NF'!$O:$O,"&lt;=202606",'CLASSIFICAÇÃO NF'!M:M,$B10)</f>
        <v>0</v>
      </c>
      <c r="Z10" s="36">
        <f>SUMIFS('CLASSIFICAÇÃO NF'!$N:$N,'CLASSIFICAÇÃO NF'!$O:$O,"&gt;=202607",'CLASSIFICAÇÃO NF'!$O:$O,"&lt;=202608",'CLASSIFICAÇÃO NF'!I:I,$B10)+SUMIFS('CLASSIFICAÇÃO NF'!$N:$N,'CLASSIFICAÇÃO NF'!$O:$O,"&gt;=202607",'CLASSIFICAÇÃO NF'!$O:$O,"&lt;=202608",'CLASSIFICAÇÃO NF'!J:J,$B10)+SUMIFS('CLASSIFICAÇÃO NF'!$N:$N,'CLASSIFICAÇÃO NF'!$O:$O,"&gt;=202607",'CLASSIFICAÇÃO NF'!$O:$O,"&lt;=202608",'CLASSIFICAÇÃO NF'!K:K,$B10)+SUMIFS('CLASSIFICAÇÃO NF'!$N:$N,'CLASSIFICAÇÃO NF'!$O:$O,"&gt;=202607",'CLASSIFICAÇÃO NF'!$O:$O,"&lt;=202608",'CLASSIFICAÇÃO NF'!L:L,$B10)+SUMIFS('CLASSIFICAÇÃO NF'!$N:$N,'CLASSIFICAÇÃO NF'!$O:$O,"&gt;=202607",'CLASSIFICAÇÃO NF'!$O:$O,"&lt;=202608",'CLASSIFICAÇÃO NF'!M:M,$B10)</f>
        <v>0</v>
      </c>
      <c r="AA10" s="36">
        <f>SUMIFS('CLASSIFICAÇÃO NF'!$N:$N,'CLASSIFICAÇÃO NF'!$O:$O,"&gt;=202609",'CLASSIFICAÇÃO NF'!$O:$O,"&lt;=202610",'CLASSIFICAÇÃO NF'!I:I,$B10)+SUMIFS('CLASSIFICAÇÃO NF'!$N:$N,'CLASSIFICAÇÃO NF'!$O:$O,"&gt;=202609",'CLASSIFICAÇÃO NF'!$O:$O,"&lt;=202610",'CLASSIFICAÇÃO NF'!J:J,$B10)+SUMIFS('CLASSIFICAÇÃO NF'!$N:$N,'CLASSIFICAÇÃO NF'!$O:$O,"&gt;=202609",'CLASSIFICAÇÃO NF'!$O:$O,"&lt;=202610",'CLASSIFICAÇÃO NF'!K:K,$B10)+SUMIFS('CLASSIFICAÇÃO NF'!$N:$N,'CLASSIFICAÇÃO NF'!$O:$O,"&gt;=202609",'CLASSIFICAÇÃO NF'!$O:$O,"&lt;=202610",'CLASSIFICAÇÃO NF'!L:L,$B10)+SUMIFS('CLASSIFICAÇÃO NF'!$N:$N,'CLASSIFICAÇÃO NF'!$O:$O,"&gt;=202609",'CLASSIFICAÇÃO NF'!$O:$O,"&lt;=202610",'CLASSIFICAÇÃO NF'!M:M,$B10)</f>
        <v>0</v>
      </c>
      <c r="AB10" s="36">
        <f>SUMIFS('CLASSIFICAÇÃO NF'!$N:$N,'CLASSIFICAÇÃO NF'!$O:$O,"&gt;=202611",'CLASSIFICAÇÃO NF'!$O:$O,"&lt;=202612",'CLASSIFICAÇÃO NF'!I:I,$B10)+SUMIFS('CLASSIFICAÇÃO NF'!$N:$N,'CLASSIFICAÇÃO NF'!$O:$O,"&gt;=202611",'CLASSIFICAÇÃO NF'!$O:$O,"&lt;=202612",'CLASSIFICAÇÃO NF'!J:J,$B10)+SUMIFS('CLASSIFICAÇÃO NF'!$N:$N,'CLASSIFICAÇÃO NF'!$O:$O,"&gt;=202610",'CLASSIFICAÇÃO NF'!$O:$O,"&lt;=202612",'CLASSIFICAÇÃO NF'!K:K,$B10)+SUMIFS('CLASSIFICAÇÃO NF'!$N:$N,'CLASSIFICAÇÃO NF'!$O:$O,"&gt;=202610",'CLASSIFICAÇÃO NF'!$O:$O,"&lt;=202612",'CLASSIFICAÇÃO NF'!L:L,$B10)+SUMIFS('CLASSIFICAÇÃO NF'!$N:$N,'CLASSIFICAÇÃO NF'!$O:$O,"&gt;=202611",'CLASSIFICAÇÃO NF'!$O:$O,"&lt;=202612",'CLASSIFICAÇÃO NF'!M:M,$B10)</f>
        <v>0</v>
      </c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</row>
    <row r="11" spans="1:39" ht="15.75" customHeight="1" outlineLevel="1">
      <c r="A11" s="187">
        <v>45717</v>
      </c>
      <c r="B11" s="35" t="s">
        <v>34</v>
      </c>
      <c r="C11" s="184">
        <f>SUMIF('CLASSIFICAÇÃO NF'!I:I,B11,'CLASSIFICAÇÃO NF'!N:N)+SUMIF('CLASSIFICAÇÃO NF'!J:J,B11,'CLASSIFICAÇÃO NF'!N:N)+SUMIF('CLASSIFICAÇÃO NF'!K:K,B11,'CLASSIFICAÇÃO NF'!N:N)+SUMIF('CLASSIFICAÇÃO NF'!L:L,B11,'CLASSIFICAÇÃO NF'!N:N)+SUMIF('CLASSIFICAÇÃO NF'!M:M,B11,'CLASSIFICAÇÃO NF'!N:N)</f>
        <v>2325480.6300000004</v>
      </c>
      <c r="D11" s="185">
        <f t="shared" si="6"/>
        <v>2.865282804659508</v>
      </c>
      <c r="E11" s="184">
        <v>811605.97</v>
      </c>
      <c r="F11" s="185">
        <f t="shared" si="7"/>
        <v>1.38295751940159</v>
      </c>
      <c r="G11" s="186">
        <v>1681527.16</v>
      </c>
      <c r="H11" s="36">
        <f>SUMIFS('CLASSIFICAÇÃO NF'!$N:$N,'CLASSIFICAÇÃO NF'!$O:$O,"&gt;=202301",'CLASSIFICAÇÃO NF'!$O:$O,"&lt;=202303",'CLASSIFICAÇÃO NF'!I:I,$B11)+SUMIFS('CLASSIFICAÇÃO NF'!$N:$N,'CLASSIFICAÇÃO NF'!$O:$O,"&gt;=202301",'CLASSIFICAÇÃO NF'!$O:$O,"&lt;=202303",'CLASSIFICAÇÃO NF'!J:J,$B11)+SUMIFS('CLASSIFICAÇÃO NF'!$N:$N,'CLASSIFICAÇÃO NF'!$O:$O,"&gt;=202301",'CLASSIFICAÇÃO NF'!$O:$O,"&lt;=202303",'CLASSIFICAÇÃO NF'!K:K,$B11)+SUMIFS('CLASSIFICAÇÃO NF'!$N:$N,'CLASSIFICAÇÃO NF'!$O:$O,"&gt;=202301",'CLASSIFICAÇÃO NF'!$O:$O,"&lt;=202303",'CLASSIFICAÇÃO NF'!L:L,$B11)+SUMIFS('CLASSIFICAÇÃO NF'!$N:$N,'CLASSIFICAÇÃO NF'!$O:$O,"&gt;=202301",'CLASSIFICAÇÃO NF'!$O:$O,"&lt;=202303",'CLASSIFICAÇÃO NF'!M:M,$B11)</f>
        <v>74049.13</v>
      </c>
      <c r="I11" s="36">
        <f>SUMIFS('CLASSIFICAÇÃO NF'!$N:$N,'CLASSIFICAÇÃO NF'!$O:$O,"&gt;=202304",'CLASSIFICAÇÃO NF'!$O:$O,"&lt;=202306",'CLASSIFICAÇÃO NF'!I:I,$B11)+SUMIFS('CLASSIFICAÇÃO NF'!$N:$N,'CLASSIFICAÇÃO NF'!$O:$O,"&gt;=202304",'CLASSIFICAÇÃO NF'!$O:$O,"&lt;=202306",'CLASSIFICAÇÃO NF'!J:J,$B11)+SUMIFS('CLASSIFICAÇÃO NF'!$N:$N,'CLASSIFICAÇÃO NF'!$O:$O,"&gt;=202304",'CLASSIFICAÇÃO NF'!$O:$O,"&lt;=202306",'CLASSIFICAÇÃO NF'!K:K,$B11)+SUMIFS('CLASSIFICAÇÃO NF'!$N:$N,'CLASSIFICAÇÃO NF'!$O:$O,"&gt;=202304",'CLASSIFICAÇÃO NF'!$O:$O,"&lt;=202306",'CLASSIFICAÇÃO NF'!L:L,$B11)+SUMIFS('CLASSIFICAÇÃO NF'!$N:$N,'CLASSIFICAÇÃO NF'!$O:$O,"&gt;=202304",'CLASSIFICAÇÃO NF'!$O:$O,"&lt;=202306",'CLASSIFICAÇÃO NF'!M:M,$B11)</f>
        <v>100236.01</v>
      </c>
      <c r="J11" s="36">
        <f>SUMIFS('CLASSIFICAÇÃO NF'!$N:$N,'CLASSIFICAÇÃO NF'!$O:$O,"&gt;=202307",'CLASSIFICAÇÃO NF'!$O:$O,"&lt;=202309",'CLASSIFICAÇÃO NF'!I:I,$B11)+SUMIFS('CLASSIFICAÇÃO NF'!$N:$N,'CLASSIFICAÇÃO NF'!$O:$O,"&gt;=202307",'CLASSIFICAÇÃO NF'!$O:$O,"&lt;=202309",'CLASSIFICAÇÃO NF'!J:J,$B11)+SUMIFS('CLASSIFICAÇÃO NF'!$N:$N,'CLASSIFICAÇÃO NF'!$O:$O,"&gt;=202307",'CLASSIFICAÇÃO NF'!$O:$O,"&lt;=202309",'CLASSIFICAÇÃO NF'!K:K,$B11)+SUMIFS('CLASSIFICAÇÃO NF'!$N:$N,'CLASSIFICAÇÃO NF'!$O:$O,"&gt;=202307",'CLASSIFICAÇÃO NF'!$O:$O,"&lt;=202309",'CLASSIFICAÇÃO NF'!L:L,$B11)+SUMIFS('CLASSIFICAÇÃO NF'!$N:$N,'CLASSIFICAÇÃO NF'!$O:$O,"&gt;=202307",'CLASSIFICAÇÃO NF'!$O:$O,"&lt;=202309",'CLASSIFICAÇÃO NF'!M:M,$B11)</f>
        <v>117501.29000000001</v>
      </c>
      <c r="K11" s="36">
        <f>SUMIFS('CLASSIFICAÇÃO NF'!$N:$N,'CLASSIFICAÇÃO NF'!$O:$O,"&gt;=202310",'CLASSIFICAÇÃO NF'!$O:$O,"&lt;=202312",'CLASSIFICAÇÃO NF'!I:I,$B11)+SUMIFS('CLASSIFICAÇÃO NF'!$N:$N,'CLASSIFICAÇÃO NF'!$O:$O,"&gt;=202310",'CLASSIFICAÇÃO NF'!$O:$O,"&lt;=202312",'CLASSIFICAÇÃO NF'!J:J,$B11)+SUMIFS('CLASSIFICAÇÃO NF'!$N:$N,'CLASSIFICAÇÃO NF'!$O:$O,"&gt;=202310",'CLASSIFICAÇÃO NF'!$O:$O,"&lt;=202312",'CLASSIFICAÇÃO NF'!K:K,$B11)+SUMIFS('CLASSIFICAÇÃO NF'!$N:$N,'CLASSIFICAÇÃO NF'!$O:$O,"&gt;=202310",'CLASSIFICAÇÃO NF'!$O:$O,"&lt;=202312",'CLASSIFICAÇÃO NF'!L:L,$B11)+SUMIFS('CLASSIFICAÇÃO NF'!$N:$N,'CLASSIFICAÇÃO NF'!$O:$O,"&gt;=202310",'CLASSIFICAÇÃO NF'!$O:$O,"&lt;=202312",'CLASSIFICAÇÃO NF'!M:M,$B11)</f>
        <v>101290</v>
      </c>
      <c r="L11" s="36">
        <f>SUMIFS('CLASSIFICAÇÃO NF'!$N:$N,'CLASSIFICAÇÃO NF'!$O:$O,"&gt;=202401",'CLASSIFICAÇÃO NF'!$O:$O,"&lt;=202403",'CLASSIFICAÇÃO NF'!I:I,$B11)+SUMIFS('CLASSIFICAÇÃO NF'!$N:$N,'CLASSIFICAÇÃO NF'!$O:$O,"&gt;=202401",'CLASSIFICAÇÃO NF'!$O:$O,"&lt;=202403",'CLASSIFICAÇÃO NF'!J:J,$B11)+SUMIFS('CLASSIFICAÇÃO NF'!$N:$N,'CLASSIFICAÇÃO NF'!$O:$O,"&gt;=202401",'CLASSIFICAÇÃO NF'!$O:$O,"&lt;=202403",'CLASSIFICAÇÃO NF'!K:K,$B11)+SUMIFS('CLASSIFICAÇÃO NF'!$N:$N,'CLASSIFICAÇÃO NF'!$O:$O,"&gt;=202401",'CLASSIFICAÇÃO NF'!$O:$O,"&lt;=202403",'CLASSIFICAÇÃO NF'!L:L,$B11)+SUMIFS('CLASSIFICAÇÃO NF'!$N:$N,'CLASSIFICAÇÃO NF'!$O:$O,"&gt;=202401",'CLASSIFICAÇÃO NF'!$O:$O,"&lt;=202403",'CLASSIFICAÇÃO NF'!M:M,$B11)</f>
        <v>105484.43</v>
      </c>
      <c r="M11" s="36">
        <f>SUMIFS('CLASSIFICAÇÃO NF'!$N:$N,'CLASSIFICAÇÃO NF'!$O:$O,"&gt;=202404",'CLASSIFICAÇÃO NF'!$O:$O,"&lt;=202406",'CLASSIFICAÇÃO NF'!I:I,$B11)+SUMIFS('CLASSIFICAÇÃO NF'!$N:$N,'CLASSIFICAÇÃO NF'!$O:$O,"&gt;=202404",'CLASSIFICAÇÃO NF'!$O:$O,"&lt;=202406",'CLASSIFICAÇÃO NF'!J:J,$B11)+SUMIFS('CLASSIFICAÇÃO NF'!$N:$N,'CLASSIFICAÇÃO NF'!$O:$O,"&gt;=202404",'CLASSIFICAÇÃO NF'!$O:$O,"&lt;=202406",'CLASSIFICAÇÃO NF'!K:K,$B11)+SUMIFS('CLASSIFICAÇÃO NF'!$N:$N,'CLASSIFICAÇÃO NF'!$O:$O,"&gt;=202404",'CLASSIFICAÇÃO NF'!$O:$O,"&lt;=202406",'CLASSIFICAÇÃO NF'!L:L,$B11)+SUMIFS('CLASSIFICAÇÃO NF'!$N:$N,'CLASSIFICAÇÃO NF'!$O:$O,"&gt;=202404",'CLASSIFICAÇÃO NF'!$O:$O,"&lt;=202406",'CLASSIFICAÇÃO NF'!M:M,$B11)</f>
        <v>131407.53</v>
      </c>
      <c r="N11" s="36">
        <f>SUMIFS('CLASSIFICAÇÃO NF'!$N:$N,'CLASSIFICAÇÃO NF'!$O:$O,"&gt;=202407",'CLASSIFICAÇÃO NF'!$O:$O,"&lt;=202408",'CLASSIFICAÇÃO NF'!I:I,$B11)+SUMIFS('CLASSIFICAÇÃO NF'!$N:$N,'CLASSIFICAÇÃO NF'!$O:$O,"&gt;=202407",'CLASSIFICAÇÃO NF'!$O:$O,"&lt;=202408",'CLASSIFICAÇÃO NF'!J:J,$B11)+SUMIFS('CLASSIFICAÇÃO NF'!$N:$N,'CLASSIFICAÇÃO NF'!$O:$O,"&gt;=202407",'CLASSIFICAÇÃO NF'!$O:$O,"&lt;=202408",'CLASSIFICAÇÃO NF'!K:K,$B11)+SUMIFS('CLASSIFICAÇÃO NF'!$N:$N,'CLASSIFICAÇÃO NF'!$O:$O,"&gt;=202407",'CLASSIFICAÇÃO NF'!$O:$O,"&lt;=202408",'CLASSIFICAÇÃO NF'!L:L,$B11)+SUMIFS('CLASSIFICAÇÃO NF'!$N:$N,'CLASSIFICAÇÃO NF'!$O:$O,"&gt;=202407",'CLASSIFICAÇÃO NF'!$O:$O,"&lt;=202408",'CLASSIFICAÇÃO NF'!M:M,$B11)</f>
        <v>96413.62</v>
      </c>
      <c r="O11" s="36">
        <f>SUMIFS('CLASSIFICAÇÃO NF'!$N:$N,'CLASSIFICAÇÃO NF'!$O:$O,"&gt;=202409",'CLASSIFICAÇÃO NF'!$O:$O,"&lt;=202410",'CLASSIFICAÇÃO NF'!I:I,$B11)+SUMIFS('CLASSIFICAÇÃO NF'!$N:$N,'CLASSIFICAÇÃO NF'!$O:$O,"&gt;=202409",'CLASSIFICAÇÃO NF'!$O:$O,"&lt;=202410",'CLASSIFICAÇÃO NF'!J:J,$B11)+SUMIFS('CLASSIFICAÇÃO NF'!$N:$N,'CLASSIFICAÇÃO NF'!$O:$O,"&gt;=202409",'CLASSIFICAÇÃO NF'!$O:$O,"&lt;=202410",'CLASSIFICAÇÃO NF'!K:K,$B11)+SUMIFS('CLASSIFICAÇÃO NF'!$N:$N,'CLASSIFICAÇÃO NF'!$O:$O,"&gt;=202409",'CLASSIFICAÇÃO NF'!$O:$O,"&lt;=202410",'CLASSIFICAÇÃO NF'!L:L,$B11)+SUMIFS('CLASSIFICAÇÃO NF'!$N:$N,'CLASSIFICAÇÃO NF'!$O:$O,"&gt;=202409",'CLASSIFICAÇÃO NF'!$O:$O,"&lt;=202410",'CLASSIFICAÇÃO NF'!M:M,$B11)</f>
        <v>96413.62</v>
      </c>
      <c r="P11" s="36">
        <f>SUMIFS('CLASSIFICAÇÃO NF'!$N:$N,'CLASSIFICAÇÃO NF'!$O:$O,"&gt;=202411",'CLASSIFICAÇÃO NF'!$O:$O,"&lt;=202412",'CLASSIFICAÇÃO NF'!I:I,$B11)+SUMIFS('CLASSIFICAÇÃO NF'!$N:$N,'CLASSIFICAÇÃO NF'!$O:$O,"&gt;=202411",'CLASSIFICAÇÃO NF'!$O:$O,"&lt;=202412",'CLASSIFICAÇÃO NF'!J:J,$B11)+SUMIFS('CLASSIFICAÇÃO NF'!$N:$N,'CLASSIFICAÇÃO NF'!$O:$O,"&gt;=202411",'CLASSIFICAÇÃO NF'!$O:$O,"&lt;=202412",'CLASSIFICAÇÃO NF'!K:K,$B11)+SUMIFS('CLASSIFICAÇÃO NF'!$N:$N,'CLASSIFICAÇÃO NF'!$O:$O,"&gt;=202411",'CLASSIFICAÇÃO NF'!$O:$O,"&lt;=202412",'CLASSIFICAÇÃO NF'!L:L,$B11)+SUMIFS('CLASSIFICAÇÃO NF'!$N:$N,'CLASSIFICAÇÃO NF'!$O:$O,"&gt;=202411",'CLASSIFICAÇÃO NF'!$O:$O,"&lt;=202412",'CLASSIFICAÇÃO NF'!M:M,$B11)</f>
        <v>96413.62</v>
      </c>
      <c r="Q11" s="36">
        <f>SUMIFS('CLASSIFICAÇÃO NF'!$N:$N,'CLASSIFICAÇÃO NF'!$O:$O,"&gt;=202501",'CLASSIFICAÇÃO NF'!$O:$O,"&lt;=202502",'CLASSIFICAÇÃO NF'!I:I,$B11)+SUMIFS('CLASSIFICAÇÃO NF'!$N:$N,'CLASSIFICAÇÃO NF'!$O:$O,"&gt;=202501",'CLASSIFICAÇÃO NF'!$O:$O,"&lt;=202502",'CLASSIFICAÇÃO NF'!J:J,$B11)+SUMIFS('CLASSIFICAÇÃO NF'!$N:$N,'CLASSIFICAÇÃO NF'!$O:$O,"&gt;=202501",'CLASSIFICAÇÃO NF'!$O:$O,"&lt;=202502",'CLASSIFICAÇÃO NF'!K:K,$B11)+SUMIFS('CLASSIFICAÇÃO NF'!$N:$N,'CLASSIFICAÇÃO NF'!$O:$O,"&gt;=202501",'CLASSIFICAÇÃO NF'!$O:$O,"&lt;=202502",'CLASSIFICAÇÃO NF'!L:L,$B11)+SUMIFS('CLASSIFICAÇÃO NF'!$N:$N,'CLASSIFICAÇÃO NF'!$O:$O,"&gt;=202501",'CLASSIFICAÇÃO NF'!$O:$O,"&lt;=202502",'CLASSIFICAÇÃO NF'!M:M,$B11)</f>
        <v>97261.62</v>
      </c>
      <c r="R11" s="36">
        <f>SUMIFS('CLASSIFICAÇÃO NF'!$N:$N,'CLASSIFICAÇÃO NF'!$O:$O,"&gt;=202503",'CLASSIFICAÇÃO NF'!$O:$O,"&lt;=202504",'CLASSIFICAÇÃO NF'!I:I,$B11)+SUMIFS('CLASSIFICAÇÃO NF'!$N:$N,'CLASSIFICAÇÃO NF'!$O:$O,"&gt;=202503",'CLASSIFICAÇÃO NF'!$O:$O,"&lt;=202504",'CLASSIFICAÇÃO NF'!J:J,$B11)+SUMIFS('CLASSIFICAÇÃO NF'!$N:$N,'CLASSIFICAÇÃO NF'!$O:$O,"&gt;=202503",'CLASSIFICAÇÃO NF'!$O:$O,"&lt;=202504",'CLASSIFICAÇÃO NF'!K:K,$B11)+SUMIFS('CLASSIFICAÇÃO NF'!$N:$N,'CLASSIFICAÇÃO NF'!$O:$O,"&gt;=202503",'CLASSIFICAÇÃO NF'!$O:$O,"&lt;=202504",'CLASSIFICAÇÃO NF'!L:L,$B11)+SUMIFS('CLASSIFICAÇÃO NF'!$N:$N,'CLASSIFICAÇÃO NF'!$O:$O,"&gt;=202503",'CLASSIFICAÇÃO NF'!$O:$O,"&lt;=202504",'CLASSIFICAÇÃO NF'!M:M,$B11)</f>
        <v>113715.51</v>
      </c>
      <c r="S11" s="36">
        <f>SUMIFS('CLASSIFICAÇÃO NF'!$N:$N,'CLASSIFICAÇÃO NF'!$O:$O,"&gt;=202505",'CLASSIFICAÇÃO NF'!$O:$O,"&lt;=202506",'CLASSIFICAÇÃO NF'!I:I,$B11)+SUMIFS('CLASSIFICAÇÃO NF'!$N:$N,'CLASSIFICAÇÃO NF'!$O:$O,"&gt;=202505",'CLASSIFICAÇÃO NF'!$O:$O,"&lt;=202506",'CLASSIFICAÇÃO NF'!J:J,$B11)+SUMIFS('CLASSIFICAÇÃO NF'!$N:$N,'CLASSIFICAÇÃO NF'!$O:$O,"&gt;=202505",'CLASSIFICAÇÃO NF'!$O:$O,"&lt;=202506",'CLASSIFICAÇÃO NF'!K:K,$B11)+SUMIFS('CLASSIFICAÇÃO NF'!$N:$N,'CLASSIFICAÇÃO NF'!$O:$O,"&gt;=202505",'CLASSIFICAÇÃO NF'!$O:$O,"&lt;=202506",'CLASSIFICAÇÃO NF'!L:L,$B11)+SUMIFS('CLASSIFICAÇÃO NF'!$N:$N,'CLASSIFICAÇÃO NF'!$O:$O,"&gt;=202505",'CLASSIFICAÇÃO NF'!$O:$O,"&lt;=202506",'CLASSIFICAÇÃO NF'!M:M,$B11)</f>
        <v>126090.89</v>
      </c>
      <c r="T11" s="36">
        <f>SUMIFS('CLASSIFICAÇÃO NF'!$N:$N,'CLASSIFICAÇÃO NF'!$O:$O,"&gt;=202507",'CLASSIFICAÇÃO NF'!$O:$O,"&lt;=202508",'CLASSIFICAÇÃO NF'!I:I,$B11)+SUMIFS('CLASSIFICAÇÃO NF'!$N:$N,'CLASSIFICAÇÃO NF'!$O:$O,"&gt;=202507",'CLASSIFICAÇÃO NF'!$O:$O,"&lt;=202508",'CLASSIFICAÇÃO NF'!J:J,$B11)+SUMIFS('CLASSIFICAÇÃO NF'!$N:$N,'CLASSIFICAÇÃO NF'!$O:$O,"&gt;=202507",'CLASSIFICAÇÃO NF'!$O:$O,"&lt;=202508",'CLASSIFICAÇÃO NF'!K:K,$B11)+SUMIFS('CLASSIFICAÇÃO NF'!$N:$N,'CLASSIFICAÇÃO NF'!$O:$O,"&gt;=202507",'CLASSIFICAÇÃO NF'!$O:$O,"&lt;=202508",'CLASSIFICAÇÃO NF'!L:L,$B11)+SUMIFS('CLASSIFICAÇÃO NF'!$N:$N,'CLASSIFICAÇÃO NF'!$O:$O,"&gt;=202507",'CLASSIFICAÇÃO NF'!$O:$O,"&lt;=202508",'CLASSIFICAÇÃO NF'!M:M,$B11)</f>
        <v>1069203.3600000001</v>
      </c>
      <c r="U11" s="36">
        <f>SUMIFS('CLASSIFICAÇÃO NF'!$N:$N,'CLASSIFICAÇÃO NF'!$O:$O,"&gt;=202509",'CLASSIFICAÇÃO NF'!$O:$O,"&lt;=202510",'CLASSIFICAÇÃO NF'!I:I,$B11)+SUMIFS('CLASSIFICAÇÃO NF'!$N:$N,'CLASSIFICAÇÃO NF'!$O:$O,"&gt;=202509",'CLASSIFICAÇÃO NF'!$O:$O,"&lt;=202510",'CLASSIFICAÇÃO NF'!J:J,$B11)+SUMIFS('CLASSIFICAÇÃO NF'!$N:$N,'CLASSIFICAÇÃO NF'!$O:$O,"&gt;=202509",'CLASSIFICAÇÃO NF'!$O:$O,"&lt;=202510",'CLASSIFICAÇÃO NF'!K:K,$B11)+SUMIFS('CLASSIFICAÇÃO NF'!$N:$N,'CLASSIFICAÇÃO NF'!$O:$O,"&gt;=202509",'CLASSIFICAÇÃO NF'!$O:$O,"&lt;=202510",'CLASSIFICAÇÃO NF'!L:L,$B11)+SUMIFS('CLASSIFICAÇÃO NF'!$N:$N,'CLASSIFICAÇÃO NF'!$O:$O,"&gt;=202509",'CLASSIFICAÇÃO NF'!$O:$O,"&lt;=202510",'CLASSIFICAÇÃO NF'!M:M,$B11)</f>
        <v>0</v>
      </c>
      <c r="V11" s="36">
        <f>SUMIFS('CLASSIFICAÇÃO NF'!$N:$N,'CLASSIFICAÇÃO NF'!$O:$O,"&gt;=202511",'CLASSIFICAÇÃO NF'!$O:$O,"&lt;=202512",'CLASSIFICAÇÃO NF'!I:I,$B11)+SUMIFS('CLASSIFICAÇÃO NF'!$N:$N,'CLASSIFICAÇÃO NF'!$O:$O,"&gt;=202511",'CLASSIFICAÇÃO NF'!$O:$O,"&lt;=202512",'CLASSIFICAÇÃO NF'!J:J,$B11)+SUMIFS('CLASSIFICAÇÃO NF'!$N:$N,'CLASSIFICAÇÃO NF'!$O:$O,"&gt;=202511",'CLASSIFICAÇÃO NF'!$O:$O,"&lt;=202512",'CLASSIFICAÇÃO NF'!K:K,$B11)+SUMIFS('CLASSIFICAÇÃO NF'!$N:$N,'CLASSIFICAÇÃO NF'!$O:$O,"&gt;=202511",'CLASSIFICAÇÃO NF'!$O:$O,"&lt;=202512",'CLASSIFICAÇÃO NF'!L:L,$B11)+SUMIFS('CLASSIFICAÇÃO NF'!$N:$N,'CLASSIFICAÇÃO NF'!$O:$O,"&gt;=202511",'CLASSIFICAÇÃO NF'!$O:$O,"&lt;=202512",'CLASSIFICAÇÃO NF'!M:M,$B11)</f>
        <v>0</v>
      </c>
      <c r="W11" s="36">
        <f>SUMIFS('CLASSIFICAÇÃO NF'!$N:$N,'CLASSIFICAÇÃO NF'!$O:$O,"&gt;=202601",'CLASSIFICAÇÃO NF'!$O:$O,"&lt;=202602",'CLASSIFICAÇÃO NF'!I:I,$B11)+SUMIFS('CLASSIFICAÇÃO NF'!$N:$N,'CLASSIFICAÇÃO NF'!$O:$O,"&gt;=202601",'CLASSIFICAÇÃO NF'!$O:$O,"&lt;=202602",'CLASSIFICAÇÃO NF'!J:J,$B11)+SUMIFS('CLASSIFICAÇÃO NF'!$N:$N,'CLASSIFICAÇÃO NF'!$O:$O,"&gt;=202601",'CLASSIFICAÇÃO NF'!$O:$O,"&lt;=202602",'CLASSIFICAÇÃO NF'!K:K,$B11)+SUMIFS('CLASSIFICAÇÃO NF'!$N:$N,'CLASSIFICAÇÃO NF'!$O:$O,"&gt;=202601",'CLASSIFICAÇÃO NF'!$O:$O,"&lt;=202602",'CLASSIFICAÇÃO NF'!L:L,$B11)+SUMIFS('CLASSIFICAÇÃO NF'!$N:$N,'CLASSIFICAÇÃO NF'!$O:$O,"&gt;=202601",'CLASSIFICAÇÃO NF'!$O:$O,"&lt;=202602",'CLASSIFICAÇÃO NF'!M:M,$B11)</f>
        <v>0</v>
      </c>
      <c r="X11" s="36">
        <f>SUMIFS('CLASSIFICAÇÃO NF'!$N:$N,'CLASSIFICAÇÃO NF'!$O:$O,"&gt;=202603",'CLASSIFICAÇÃO NF'!$O:$O,"&lt;=202604",'CLASSIFICAÇÃO NF'!I:I,$B11)+SUMIFS('CLASSIFICAÇÃO NF'!$N:$N,'CLASSIFICAÇÃO NF'!$O:$O,"&gt;=202603",'CLASSIFICAÇÃO NF'!$O:$O,"&lt;=202604",'CLASSIFICAÇÃO NF'!J:J,$B11)+SUMIFS('CLASSIFICAÇÃO NF'!$N:$N,'CLASSIFICAÇÃO NF'!$O:$O,"&gt;=202603",'CLASSIFICAÇÃO NF'!$O:$O,"&lt;=202604",'CLASSIFICAÇÃO NF'!K:K,$B11)+SUMIFS('CLASSIFICAÇÃO NF'!$N:$N,'CLASSIFICAÇÃO NF'!$O:$O,"&gt;=202603",'CLASSIFICAÇÃO NF'!$O:$O,"&lt;=202604",'CLASSIFICAÇÃO NF'!L:L,$B11)+SUMIFS('CLASSIFICAÇÃO NF'!$N:$N,'CLASSIFICAÇÃO NF'!$O:$O,"&gt;=202603",'CLASSIFICAÇÃO NF'!$O:$O,"&lt;=202604",'CLASSIFICAÇÃO NF'!M:M,$B11)</f>
        <v>0</v>
      </c>
      <c r="Y11" s="36">
        <f>SUMIFS('CLASSIFICAÇÃO NF'!$N:$N,'CLASSIFICAÇÃO NF'!$O:$O,"&gt;=202605",'CLASSIFICAÇÃO NF'!$O:$O,"&lt;=202606",'CLASSIFICAÇÃO NF'!I:I,$B11)+SUMIFS('CLASSIFICAÇÃO NF'!$N:$N,'CLASSIFICAÇÃO NF'!$O:$O,"&gt;=202605",'CLASSIFICAÇÃO NF'!$O:$O,"&lt;=202606",'CLASSIFICAÇÃO NF'!J:J,$B11)+SUMIFS('CLASSIFICAÇÃO NF'!$N:$N,'CLASSIFICAÇÃO NF'!$O:$O,"&gt;=202605",'CLASSIFICAÇÃO NF'!$O:$O,"&lt;=202606",'CLASSIFICAÇÃO NF'!K:K,$B11)+SUMIFS('CLASSIFICAÇÃO NF'!$N:$N,'CLASSIFICAÇÃO NF'!$O:$O,"&gt;=202605",'CLASSIFICAÇÃO NF'!$O:$O,"&lt;=202606",'CLASSIFICAÇÃO NF'!L:L,$B11)+SUMIFS('CLASSIFICAÇÃO NF'!$N:$N,'CLASSIFICAÇÃO NF'!$O:$O,"&gt;=202605",'CLASSIFICAÇÃO NF'!$O:$O,"&lt;=202606",'CLASSIFICAÇÃO NF'!M:M,$B11)</f>
        <v>0</v>
      </c>
      <c r="Z11" s="36">
        <f>SUMIFS('CLASSIFICAÇÃO NF'!$N:$N,'CLASSIFICAÇÃO NF'!$O:$O,"&gt;=202607",'CLASSIFICAÇÃO NF'!$O:$O,"&lt;=202608",'CLASSIFICAÇÃO NF'!I:I,$B11)+SUMIFS('CLASSIFICAÇÃO NF'!$N:$N,'CLASSIFICAÇÃO NF'!$O:$O,"&gt;=202607",'CLASSIFICAÇÃO NF'!$O:$O,"&lt;=202608",'CLASSIFICAÇÃO NF'!J:J,$B11)+SUMIFS('CLASSIFICAÇÃO NF'!$N:$N,'CLASSIFICAÇÃO NF'!$O:$O,"&gt;=202607",'CLASSIFICAÇÃO NF'!$O:$O,"&lt;=202608",'CLASSIFICAÇÃO NF'!K:K,$B11)+SUMIFS('CLASSIFICAÇÃO NF'!$N:$N,'CLASSIFICAÇÃO NF'!$O:$O,"&gt;=202607",'CLASSIFICAÇÃO NF'!$O:$O,"&lt;=202608",'CLASSIFICAÇÃO NF'!L:L,$B11)+SUMIFS('CLASSIFICAÇÃO NF'!$N:$N,'CLASSIFICAÇÃO NF'!$O:$O,"&gt;=202607",'CLASSIFICAÇÃO NF'!$O:$O,"&lt;=202608",'CLASSIFICAÇÃO NF'!M:M,$B11)</f>
        <v>0</v>
      </c>
      <c r="AA11" s="36">
        <f>SUMIFS('CLASSIFICAÇÃO NF'!$N:$N,'CLASSIFICAÇÃO NF'!$O:$O,"&gt;=202609",'CLASSIFICAÇÃO NF'!$O:$O,"&lt;=202610",'CLASSIFICAÇÃO NF'!I:I,$B11)+SUMIFS('CLASSIFICAÇÃO NF'!$N:$N,'CLASSIFICAÇÃO NF'!$O:$O,"&gt;=202609",'CLASSIFICAÇÃO NF'!$O:$O,"&lt;=202610",'CLASSIFICAÇÃO NF'!J:J,$B11)+SUMIFS('CLASSIFICAÇÃO NF'!$N:$N,'CLASSIFICAÇÃO NF'!$O:$O,"&gt;=202609",'CLASSIFICAÇÃO NF'!$O:$O,"&lt;=202610",'CLASSIFICAÇÃO NF'!K:K,$B11)+SUMIFS('CLASSIFICAÇÃO NF'!$N:$N,'CLASSIFICAÇÃO NF'!$O:$O,"&gt;=202609",'CLASSIFICAÇÃO NF'!$O:$O,"&lt;=202610",'CLASSIFICAÇÃO NF'!L:L,$B11)+SUMIFS('CLASSIFICAÇÃO NF'!$N:$N,'CLASSIFICAÇÃO NF'!$O:$O,"&gt;=202609",'CLASSIFICAÇÃO NF'!$O:$O,"&lt;=202610",'CLASSIFICAÇÃO NF'!M:M,$B11)</f>
        <v>0</v>
      </c>
      <c r="AB11" s="36">
        <f>SUMIFS('CLASSIFICAÇÃO NF'!$N:$N,'CLASSIFICAÇÃO NF'!$O:$O,"&gt;=202611",'CLASSIFICAÇÃO NF'!$O:$O,"&lt;=202612",'CLASSIFICAÇÃO NF'!I:I,$B11)+SUMIFS('CLASSIFICAÇÃO NF'!$N:$N,'CLASSIFICAÇÃO NF'!$O:$O,"&gt;=202611",'CLASSIFICAÇÃO NF'!$O:$O,"&lt;=202612",'CLASSIFICAÇÃO NF'!J:J,$B11)+SUMIFS('CLASSIFICAÇÃO NF'!$N:$N,'CLASSIFICAÇÃO NF'!$O:$O,"&gt;=202610",'CLASSIFICAÇÃO NF'!$O:$O,"&lt;=202612",'CLASSIFICAÇÃO NF'!K:K,$B11)+SUMIFS('CLASSIFICAÇÃO NF'!$N:$N,'CLASSIFICAÇÃO NF'!$O:$O,"&gt;=202610",'CLASSIFICAÇÃO NF'!$O:$O,"&lt;=202612",'CLASSIFICAÇÃO NF'!L:L,$B11)+SUMIFS('CLASSIFICAÇÃO NF'!$N:$N,'CLASSIFICAÇÃO NF'!$O:$O,"&gt;=202611",'CLASSIFICAÇÃO NF'!$O:$O,"&lt;=202612",'CLASSIFICAÇÃO NF'!M:M,$B11)</f>
        <v>0</v>
      </c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</row>
    <row r="12" spans="1:39" ht="17">
      <c r="A12" s="28">
        <v>2</v>
      </c>
      <c r="B12" s="38" t="s">
        <v>35</v>
      </c>
      <c r="C12" s="30">
        <f>SUM(C14:C33)</f>
        <v>93126249.703000009</v>
      </c>
      <c r="D12" s="31">
        <f t="shared" si="6"/>
        <v>0.92890533925989049</v>
      </c>
      <c r="E12" s="30">
        <v>100253756.51000001</v>
      </c>
      <c r="F12" s="31">
        <f t="shared" si="7"/>
        <v>0.94021662571337072</v>
      </c>
      <c r="G12" s="32">
        <v>99047652.590000004</v>
      </c>
      <c r="H12" s="34">
        <f t="shared" ref="H12:T12" si="8">SUM(H14:H33)</f>
        <v>8805236.4699999988</v>
      </c>
      <c r="I12" s="34">
        <f t="shared" si="8"/>
        <v>6268648.7800000003</v>
      </c>
      <c r="J12" s="34">
        <f t="shared" si="8"/>
        <v>5309899.0150000006</v>
      </c>
      <c r="K12" s="34">
        <f t="shared" si="8"/>
        <v>5075796.09</v>
      </c>
      <c r="L12" s="34">
        <f t="shared" si="8"/>
        <v>9144140.0750000011</v>
      </c>
      <c r="M12" s="34">
        <f t="shared" si="8"/>
        <v>8871187.4623333309</v>
      </c>
      <c r="N12" s="34">
        <f t="shared" si="8"/>
        <v>15987010.486</v>
      </c>
      <c r="O12" s="34">
        <f t="shared" si="8"/>
        <v>15474203.06866667</v>
      </c>
      <c r="P12" s="34">
        <f t="shared" si="8"/>
        <v>4148076.38</v>
      </c>
      <c r="Q12" s="34">
        <f t="shared" si="8"/>
        <v>3084620.9700000007</v>
      </c>
      <c r="R12" s="34">
        <f t="shared" si="8"/>
        <v>3037626.7160000005</v>
      </c>
      <c r="S12" s="34">
        <f t="shared" si="8"/>
        <v>4149590.9</v>
      </c>
      <c r="T12" s="34">
        <f t="shared" si="8"/>
        <v>2439569.98</v>
      </c>
      <c r="U12" s="34">
        <f t="shared" ref="U12:AB12" si="9">SUM(U14:U33)</f>
        <v>1248347.4100000001</v>
      </c>
      <c r="V12" s="34">
        <f t="shared" si="9"/>
        <v>58327.9</v>
      </c>
      <c r="W12" s="34">
        <f t="shared" si="9"/>
        <v>23968</v>
      </c>
      <c r="X12" s="34">
        <f t="shared" si="9"/>
        <v>0</v>
      </c>
      <c r="Y12" s="34">
        <f t="shared" si="9"/>
        <v>0</v>
      </c>
      <c r="Z12" s="34">
        <f t="shared" si="9"/>
        <v>0</v>
      </c>
      <c r="AA12" s="34">
        <f t="shared" si="9"/>
        <v>0</v>
      </c>
      <c r="AB12" s="34">
        <f t="shared" si="9"/>
        <v>0</v>
      </c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</row>
    <row r="13" spans="1:39" ht="17.149999999999999" hidden="1" customHeight="1">
      <c r="A13" s="179"/>
      <c r="B13" s="29"/>
      <c r="C13" s="188">
        <v>1</v>
      </c>
      <c r="D13" s="181">
        <f>1-D12</f>
        <v>7.1094660740109505E-2</v>
      </c>
      <c r="E13" s="180"/>
      <c r="F13" s="181"/>
      <c r="G13" s="182"/>
      <c r="H13" s="34">
        <f t="shared" ref="H13:S13" si="10">G13+H12</f>
        <v>8805236.4699999988</v>
      </c>
      <c r="I13" s="34">
        <f t="shared" si="10"/>
        <v>15073885.25</v>
      </c>
      <c r="J13" s="34">
        <f t="shared" si="10"/>
        <v>20383784.265000001</v>
      </c>
      <c r="K13" s="34">
        <f t="shared" si="10"/>
        <v>25459580.355</v>
      </c>
      <c r="L13" s="34">
        <f t="shared" si="10"/>
        <v>34603720.43</v>
      </c>
      <c r="M13" s="34">
        <f t="shared" si="10"/>
        <v>43474907.892333329</v>
      </c>
      <c r="N13" s="34">
        <f t="shared" si="10"/>
        <v>59461918.37833333</v>
      </c>
      <c r="O13" s="34">
        <f t="shared" si="10"/>
        <v>74936121.446999997</v>
      </c>
      <c r="P13" s="34">
        <f t="shared" si="10"/>
        <v>79084197.826999992</v>
      </c>
      <c r="Q13" s="34">
        <f t="shared" si="10"/>
        <v>82168818.796999991</v>
      </c>
      <c r="R13" s="34">
        <f t="shared" si="10"/>
        <v>85206445.512999997</v>
      </c>
      <c r="S13" s="34">
        <f t="shared" si="10"/>
        <v>89356036.413000003</v>
      </c>
      <c r="T13" s="34"/>
      <c r="U13" s="34"/>
      <c r="V13" s="34"/>
      <c r="W13" s="34">
        <f>SUMIFS('CLASSIFICAÇÃO NF'!$N:$N,'CLASSIFICAÇÃO NF'!$O:$O,"&gt;=202601",'CLASSIFICAÇÃO NF'!$O:$O,"&lt;=202602",'CLASSIFICAÇÃO NF'!I:I,$B13)+SUMIFS('CLASSIFICAÇÃO NF'!$N:$N,'CLASSIFICAÇÃO NF'!$O:$O,"&gt;=202601",'CLASSIFICAÇÃO NF'!$O:$O,"&lt;=202602",'CLASSIFICAÇÃO NF'!J:J,$B13)+SUMIFS('CLASSIFICAÇÃO NF'!$N:$N,'CLASSIFICAÇÃO NF'!$O:$O,"&gt;=202601",'CLASSIFICAÇÃO NF'!$O:$O,"&lt;=202602",'CLASSIFICAÇÃO NF'!K:K,$B13)+SUMIFS('CLASSIFICAÇÃO NF'!$N:$N,'CLASSIFICAÇÃO NF'!$O:$O,"&gt;=202601",'CLASSIFICAÇÃO NF'!$O:$O,"&lt;=202602",'CLASSIFICAÇÃO NF'!L:L,$B13)+SUMIFS('CLASSIFICAÇÃO NF'!$N:$N,'CLASSIFICAÇÃO NF'!$O:$O,"&gt;=202601",'CLASSIFICAÇÃO NF'!$O:$O,"&lt;=202602",'CLASSIFICAÇÃO NF'!M:M,$B13)</f>
        <v>0</v>
      </c>
      <c r="X13" s="34">
        <f>SUMIFS('CLASSIFICAÇÃO NF'!$N:$N,'CLASSIFICAÇÃO NF'!$O:$O,"&gt;=202603",'CLASSIFICAÇÃO NF'!$O:$O,"&lt;=202604",'CLASSIFICAÇÃO NF'!I:I,$B13)+SUMIFS('CLASSIFICAÇÃO NF'!$N:$N,'CLASSIFICAÇÃO NF'!$O:$O,"&gt;=202603",'CLASSIFICAÇÃO NF'!$O:$O,"&lt;=202604",'CLASSIFICAÇÃO NF'!J:J,$B13)+SUMIFS('CLASSIFICAÇÃO NF'!$N:$N,'CLASSIFICAÇÃO NF'!$O:$O,"&gt;=202603",'CLASSIFICAÇÃO NF'!$O:$O,"&lt;=202604",'CLASSIFICAÇÃO NF'!K:K,$B13)+SUMIFS('CLASSIFICAÇÃO NF'!$N:$N,'CLASSIFICAÇÃO NF'!$O:$O,"&gt;=202603",'CLASSIFICAÇÃO NF'!$O:$O,"&lt;=202604",'CLASSIFICAÇÃO NF'!L:L,$B13)+SUMIFS('CLASSIFICAÇÃO NF'!$N:$N,'CLASSIFICAÇÃO NF'!$O:$O,"&gt;=202603",'CLASSIFICAÇÃO NF'!$O:$O,"&lt;=202604",'CLASSIFICAÇÃO NF'!M:M,$B13)</f>
        <v>0</v>
      </c>
      <c r="Y13" s="34">
        <f>SUMIFS('CLASSIFICAÇÃO NF'!$N:$N,'CLASSIFICAÇÃO NF'!$O:$O,"&gt;=202605",'CLASSIFICAÇÃO NF'!$O:$O,"&lt;=202606",'CLASSIFICAÇÃO NF'!I:I,$B13)+SUMIFS('CLASSIFICAÇÃO NF'!$N:$N,'CLASSIFICAÇÃO NF'!$O:$O,"&gt;=202605",'CLASSIFICAÇÃO NF'!$O:$O,"&lt;=202606",'CLASSIFICAÇÃO NF'!J:J,$B13)+SUMIFS('CLASSIFICAÇÃO NF'!$N:$N,'CLASSIFICAÇÃO NF'!$O:$O,"&gt;=202605",'CLASSIFICAÇÃO NF'!$O:$O,"&lt;=202606",'CLASSIFICAÇÃO NF'!K:K,$B13)+SUMIFS('CLASSIFICAÇÃO NF'!$N:$N,'CLASSIFICAÇÃO NF'!$O:$O,"&gt;=202605",'CLASSIFICAÇÃO NF'!$O:$O,"&lt;=202606",'CLASSIFICAÇÃO NF'!L:L,$B13)+SUMIFS('CLASSIFICAÇÃO NF'!$N:$N,'CLASSIFICAÇÃO NF'!$O:$O,"&gt;=202605",'CLASSIFICAÇÃO NF'!$O:$O,"&lt;=202606",'CLASSIFICAÇÃO NF'!M:M,$B13)</f>
        <v>0</v>
      </c>
      <c r="Z13" s="34">
        <f>SUMIFS('CLASSIFICAÇÃO NF'!$N:$N,'CLASSIFICAÇÃO NF'!$O:$O,"&gt;=202607",'CLASSIFICAÇÃO NF'!$O:$O,"&lt;=202608",'CLASSIFICAÇÃO NF'!I:I,$B13)+SUMIFS('CLASSIFICAÇÃO NF'!$N:$N,'CLASSIFICAÇÃO NF'!$O:$O,"&gt;=202607",'CLASSIFICAÇÃO NF'!$O:$O,"&lt;=202608",'CLASSIFICAÇÃO NF'!J:J,$B13)+SUMIFS('CLASSIFICAÇÃO NF'!$N:$N,'CLASSIFICAÇÃO NF'!$O:$O,"&gt;=202607",'CLASSIFICAÇÃO NF'!$O:$O,"&lt;=202608",'CLASSIFICAÇÃO NF'!K:K,$B13)+SUMIFS('CLASSIFICAÇÃO NF'!$N:$N,'CLASSIFICAÇÃO NF'!$O:$O,"&gt;=202607",'CLASSIFICAÇÃO NF'!$O:$O,"&lt;=202608",'CLASSIFICAÇÃO NF'!L:L,$B13)+SUMIFS('CLASSIFICAÇÃO NF'!$N:$N,'CLASSIFICAÇÃO NF'!$O:$O,"&gt;=202607",'CLASSIFICAÇÃO NF'!$O:$O,"&lt;=202608",'CLASSIFICAÇÃO NF'!M:M,$B13)</f>
        <v>0</v>
      </c>
      <c r="AA13" s="34">
        <f>SUMIFS('CLASSIFICAÇÃO NF'!$N:$N,'CLASSIFICAÇÃO NF'!$O:$O,"&gt;=202609",'CLASSIFICAÇÃO NF'!$O:$O,"&lt;=202610",'CLASSIFICAÇÃO NF'!I:I,$B13)+SUMIFS('CLASSIFICAÇÃO NF'!$N:$N,'CLASSIFICAÇÃO NF'!$O:$O,"&gt;=202609",'CLASSIFICAÇÃO NF'!$O:$O,"&lt;=202610",'CLASSIFICAÇÃO NF'!J:J,$B13)+SUMIFS('CLASSIFICAÇÃO NF'!$N:$N,'CLASSIFICAÇÃO NF'!$O:$O,"&gt;=202609",'CLASSIFICAÇÃO NF'!$O:$O,"&lt;=202610",'CLASSIFICAÇÃO NF'!K:K,$B13)+SUMIFS('CLASSIFICAÇÃO NF'!$N:$N,'CLASSIFICAÇÃO NF'!$O:$O,"&gt;=202609",'CLASSIFICAÇÃO NF'!$O:$O,"&lt;=202610",'CLASSIFICAÇÃO NF'!L:L,$B13)+SUMIFS('CLASSIFICAÇÃO NF'!$N:$N,'CLASSIFICAÇÃO NF'!$O:$O,"&gt;=202609",'CLASSIFICAÇÃO NF'!$O:$O,"&lt;=202610",'CLASSIFICAÇÃO NF'!M:M,$B13)</f>
        <v>0</v>
      </c>
      <c r="AB13" s="34">
        <f>SUMIFS('CLASSIFICAÇÃO NF'!$N:$N,'CLASSIFICAÇÃO NF'!$O:$O,"&gt;=202611",'CLASSIFICAÇÃO NF'!$O:$O,"&lt;=202612",'CLASSIFICAÇÃO NF'!I:I,$B13)+SUMIFS('CLASSIFICAÇÃO NF'!$N:$N,'CLASSIFICAÇÃO NF'!$O:$O,"&gt;=202611",'CLASSIFICAÇÃO NF'!$O:$O,"&lt;=202612",'CLASSIFICAÇÃO NF'!J:J,$B13)+SUMIFS('CLASSIFICAÇÃO NF'!$N:$N,'CLASSIFICAÇÃO NF'!$O:$O,"&gt;=202610",'CLASSIFICAÇÃO NF'!$O:$O,"&lt;=202612",'CLASSIFICAÇÃO NF'!K:K,$B13)+SUMIFS('CLASSIFICAÇÃO NF'!$N:$N,'CLASSIFICAÇÃO NF'!$O:$O,"&gt;=202610",'CLASSIFICAÇÃO NF'!$O:$O,"&lt;=202612",'CLASSIFICAÇÃO NF'!L:L,$B13)+SUMIFS('CLASSIFICAÇÃO NF'!$N:$N,'CLASSIFICAÇÃO NF'!$O:$O,"&gt;=202611",'CLASSIFICAÇÃO NF'!$O:$O,"&lt;=202612",'CLASSIFICAÇÃO NF'!M:M,$B13)</f>
        <v>0</v>
      </c>
      <c r="AC13" s="39"/>
      <c r="AD13" s="39"/>
      <c r="AE13" s="39"/>
      <c r="AF13" s="39"/>
      <c r="AG13" s="39"/>
      <c r="AH13" s="39"/>
      <c r="AI13" s="39"/>
      <c r="AJ13" s="39"/>
      <c r="AK13" s="39"/>
      <c r="AL13" s="39"/>
      <c r="AM13" s="39"/>
    </row>
    <row r="14" spans="1:39" ht="15.75" customHeight="1" outlineLevel="1">
      <c r="A14" s="189">
        <v>45659</v>
      </c>
      <c r="B14" s="40" t="s">
        <v>36</v>
      </c>
      <c r="C14" s="184">
        <f>SUMIF('CLASSIFICAÇÃO NF'!I:I,B14,'CLASSIFICAÇÃO NF'!N:N)+SUMIF('CLASSIFICAÇÃO NF'!J:J,B14,'CLASSIFICAÇÃO NF'!N:N)+SUMIF('CLASSIFICAÇÃO NF'!K:K,B14,'CLASSIFICAÇÃO NF'!N:N)+SUMIF('CLASSIFICAÇÃO NF'!L:L,B14,'CLASSIFICAÇÃO NF'!N:N)+SUMIF('CLASSIFICAÇÃO NF'!M:M,B14,'CLASSIFICAÇÃO NF'!N:N)</f>
        <v>65561.100000000006</v>
      </c>
      <c r="D14" s="185">
        <f>C14/E14</f>
        <v>0.34041828688461906</v>
      </c>
      <c r="E14" s="184">
        <v>192589.83</v>
      </c>
      <c r="F14" s="185">
        <f t="shared" ref="F14:F26" si="11">C14/G14</f>
        <v>1.138609089720231</v>
      </c>
      <c r="G14" s="186">
        <v>57579.99</v>
      </c>
      <c r="H14" s="36">
        <f>SUMIFS('CLASSIFICAÇÃO NF'!$N:$N,'CLASSIFICAÇÃO NF'!$O:$O,"&gt;=202301",'CLASSIFICAÇÃO NF'!$O:$O,"&lt;=202303",'CLASSIFICAÇÃO NF'!I:I,$B14)+SUMIFS('CLASSIFICAÇÃO NF'!$N:$N,'CLASSIFICAÇÃO NF'!$O:$O,"&gt;=202301",'CLASSIFICAÇÃO NF'!$O:$O,"&lt;=202303",'CLASSIFICAÇÃO NF'!J:J,$B14)+SUMIFS('CLASSIFICAÇÃO NF'!$N:$N,'CLASSIFICAÇÃO NF'!$O:$O,"&gt;=202301",'CLASSIFICAÇÃO NF'!$O:$O,"&lt;=202303",'CLASSIFICAÇÃO NF'!K:K,$B14)+SUMIFS('CLASSIFICAÇÃO NF'!$N:$N,'CLASSIFICAÇÃO NF'!$O:$O,"&gt;=202301",'CLASSIFICAÇÃO NF'!$O:$O,"&lt;=202303",'CLASSIFICAÇÃO NF'!L:L,$B14)+SUMIFS('CLASSIFICAÇÃO NF'!$N:$N,'CLASSIFICAÇÃO NF'!$O:$O,"&gt;=202301",'CLASSIFICAÇÃO NF'!$O:$O,"&lt;=202303",'CLASSIFICAÇÃO NF'!M:M,$B14)</f>
        <v>36021.1</v>
      </c>
      <c r="I14" s="36">
        <f>SUMIFS('CLASSIFICAÇÃO NF'!$N:$N,'CLASSIFICAÇÃO NF'!$O:$O,"&gt;=202304",'CLASSIFICAÇÃO NF'!$O:$O,"&lt;=202306",'CLASSIFICAÇÃO NF'!I:I,$B14)+SUMIFS('CLASSIFICAÇÃO NF'!$N:$N,'CLASSIFICAÇÃO NF'!$O:$O,"&gt;=202304",'CLASSIFICAÇÃO NF'!$O:$O,"&lt;=202306",'CLASSIFICAÇÃO NF'!J:J,$B14)+SUMIFS('CLASSIFICAÇÃO NF'!$N:$N,'CLASSIFICAÇÃO NF'!$O:$O,"&gt;=202304",'CLASSIFICAÇÃO NF'!$O:$O,"&lt;=202306",'CLASSIFICAÇÃO NF'!K:K,$B14)+SUMIFS('CLASSIFICAÇÃO NF'!$N:$N,'CLASSIFICAÇÃO NF'!$O:$O,"&gt;=202304",'CLASSIFICAÇÃO NF'!$O:$O,"&lt;=202306",'CLASSIFICAÇÃO NF'!L:L,$B14)+SUMIFS('CLASSIFICAÇÃO NF'!$N:$N,'CLASSIFICAÇÃO NF'!$O:$O,"&gt;=202304",'CLASSIFICAÇÃO NF'!$O:$O,"&lt;=202306",'CLASSIFICAÇÃO NF'!M:M,$B14)</f>
        <v>29540</v>
      </c>
      <c r="J14" s="36">
        <f>SUMIFS('CLASSIFICAÇÃO NF'!$N:$N,'CLASSIFICAÇÃO NF'!$O:$O,"&gt;=202307",'CLASSIFICAÇÃO NF'!$O:$O,"&lt;=202309",'CLASSIFICAÇÃO NF'!I:I,$B14)+SUMIFS('CLASSIFICAÇÃO NF'!$N:$N,'CLASSIFICAÇÃO NF'!$O:$O,"&gt;=202307",'CLASSIFICAÇÃO NF'!$O:$O,"&lt;=202309",'CLASSIFICAÇÃO NF'!J:J,$B14)+SUMIFS('CLASSIFICAÇÃO NF'!$N:$N,'CLASSIFICAÇÃO NF'!$O:$O,"&gt;=202307",'CLASSIFICAÇÃO NF'!$O:$O,"&lt;=202309",'CLASSIFICAÇÃO NF'!K:K,$B14)+SUMIFS('CLASSIFICAÇÃO NF'!$N:$N,'CLASSIFICAÇÃO NF'!$O:$O,"&gt;=202307",'CLASSIFICAÇÃO NF'!$O:$O,"&lt;=202309",'CLASSIFICAÇÃO NF'!L:L,$B14)+SUMIFS('CLASSIFICAÇÃO NF'!$N:$N,'CLASSIFICAÇÃO NF'!$O:$O,"&gt;=202307",'CLASSIFICAÇÃO NF'!$O:$O,"&lt;=202309",'CLASSIFICAÇÃO NF'!M:M,$B14)</f>
        <v>0</v>
      </c>
      <c r="K14" s="36">
        <f>SUMIFS('CLASSIFICAÇÃO NF'!$N:$N,'CLASSIFICAÇÃO NF'!$O:$O,"&gt;=202310",'CLASSIFICAÇÃO NF'!$O:$O,"&lt;=202312",'CLASSIFICAÇÃO NF'!I:I,$B14)+SUMIFS('CLASSIFICAÇÃO NF'!$N:$N,'CLASSIFICAÇÃO NF'!$O:$O,"&gt;=202310",'CLASSIFICAÇÃO NF'!$O:$O,"&lt;=202312",'CLASSIFICAÇÃO NF'!J:J,$B14)+SUMIFS('CLASSIFICAÇÃO NF'!$N:$N,'CLASSIFICAÇÃO NF'!$O:$O,"&gt;=202310",'CLASSIFICAÇÃO NF'!$O:$O,"&lt;=202312",'CLASSIFICAÇÃO NF'!K:K,$B14)+SUMIFS('CLASSIFICAÇÃO NF'!$N:$N,'CLASSIFICAÇÃO NF'!$O:$O,"&gt;=202310",'CLASSIFICAÇÃO NF'!$O:$O,"&lt;=202312",'CLASSIFICAÇÃO NF'!L:L,$B14)+SUMIFS('CLASSIFICAÇÃO NF'!$N:$N,'CLASSIFICAÇÃO NF'!$O:$O,"&gt;=202310",'CLASSIFICAÇÃO NF'!$O:$O,"&lt;=202312",'CLASSIFICAÇÃO NF'!M:M,$B14)</f>
        <v>0</v>
      </c>
      <c r="L14" s="36">
        <f>SUMIFS('CLASSIFICAÇÃO NF'!$N:$N,'CLASSIFICAÇÃO NF'!$O:$O,"&gt;=202401",'CLASSIFICAÇÃO NF'!$O:$O,"&lt;=202403",'CLASSIFICAÇÃO NF'!I:I,$B14)+SUMIFS('CLASSIFICAÇÃO NF'!$N:$N,'CLASSIFICAÇÃO NF'!$O:$O,"&gt;=202401",'CLASSIFICAÇÃO NF'!$O:$O,"&lt;=202403",'CLASSIFICAÇÃO NF'!J:J,$B14)+SUMIFS('CLASSIFICAÇÃO NF'!$N:$N,'CLASSIFICAÇÃO NF'!$O:$O,"&gt;=202401",'CLASSIFICAÇÃO NF'!$O:$O,"&lt;=202403",'CLASSIFICAÇÃO NF'!K:K,$B14)+SUMIFS('CLASSIFICAÇÃO NF'!$N:$N,'CLASSIFICAÇÃO NF'!$O:$O,"&gt;=202401",'CLASSIFICAÇÃO NF'!$O:$O,"&lt;=202403",'CLASSIFICAÇÃO NF'!L:L,$B14)+SUMIFS('CLASSIFICAÇÃO NF'!$N:$N,'CLASSIFICAÇÃO NF'!$O:$O,"&gt;=202401",'CLASSIFICAÇÃO NF'!$O:$O,"&lt;=202403",'CLASSIFICAÇÃO NF'!M:M,$B14)</f>
        <v>0</v>
      </c>
      <c r="M14" s="36">
        <f>SUMIFS('CLASSIFICAÇÃO NF'!$N:$N,'CLASSIFICAÇÃO NF'!$O:$O,"&gt;=202404",'CLASSIFICAÇÃO NF'!$O:$O,"&lt;=202406",'CLASSIFICAÇÃO NF'!I:I,$B14)+SUMIFS('CLASSIFICAÇÃO NF'!$N:$N,'CLASSIFICAÇÃO NF'!$O:$O,"&gt;=202404",'CLASSIFICAÇÃO NF'!$O:$O,"&lt;=202406",'CLASSIFICAÇÃO NF'!J:J,$B14)+SUMIFS('CLASSIFICAÇÃO NF'!$N:$N,'CLASSIFICAÇÃO NF'!$O:$O,"&gt;=202404",'CLASSIFICAÇÃO NF'!$O:$O,"&lt;=202406",'CLASSIFICAÇÃO NF'!K:K,$B14)+SUMIFS('CLASSIFICAÇÃO NF'!$N:$N,'CLASSIFICAÇÃO NF'!$O:$O,"&gt;=202404",'CLASSIFICAÇÃO NF'!$O:$O,"&lt;=202406",'CLASSIFICAÇÃO NF'!L:L,$B14)+SUMIFS('CLASSIFICAÇÃO NF'!$N:$N,'CLASSIFICAÇÃO NF'!$O:$O,"&gt;=202404",'CLASSIFICAÇÃO NF'!$O:$O,"&lt;=202406",'CLASSIFICAÇÃO NF'!M:M,$B14)</f>
        <v>0</v>
      </c>
      <c r="N14" s="36">
        <f>SUMIFS('CLASSIFICAÇÃO NF'!$N:$N,'CLASSIFICAÇÃO NF'!$O:$O,"&gt;=202407",'CLASSIFICAÇÃO NF'!$O:$O,"&lt;=202408",'CLASSIFICAÇÃO NF'!I:I,$B14)+SUMIFS('CLASSIFICAÇÃO NF'!$N:$N,'CLASSIFICAÇÃO NF'!$O:$O,"&gt;=202407",'CLASSIFICAÇÃO NF'!$O:$O,"&lt;=202408",'CLASSIFICAÇÃO NF'!J:J,$B14)+SUMIFS('CLASSIFICAÇÃO NF'!$N:$N,'CLASSIFICAÇÃO NF'!$O:$O,"&gt;=202407",'CLASSIFICAÇÃO NF'!$O:$O,"&lt;=202408",'CLASSIFICAÇÃO NF'!K:K,$B14)+SUMIFS('CLASSIFICAÇÃO NF'!$N:$N,'CLASSIFICAÇÃO NF'!$O:$O,"&gt;=202407",'CLASSIFICAÇÃO NF'!$O:$O,"&lt;=202408",'CLASSIFICAÇÃO NF'!L:L,$B14)+SUMIFS('CLASSIFICAÇÃO NF'!$N:$N,'CLASSIFICAÇÃO NF'!$O:$O,"&gt;=202407",'CLASSIFICAÇÃO NF'!$O:$O,"&lt;=202408",'CLASSIFICAÇÃO NF'!M:M,$B14)</f>
        <v>0</v>
      </c>
      <c r="O14" s="36">
        <f>SUMIFS('CLASSIFICAÇÃO NF'!$N:$N,'CLASSIFICAÇÃO NF'!$O:$O,"&gt;=202409",'CLASSIFICAÇÃO NF'!$O:$O,"&lt;=202410",'CLASSIFICAÇÃO NF'!I:I,$B14)+SUMIFS('CLASSIFICAÇÃO NF'!$N:$N,'CLASSIFICAÇÃO NF'!$O:$O,"&gt;=202409",'CLASSIFICAÇÃO NF'!$O:$O,"&lt;=202410",'CLASSIFICAÇÃO NF'!J:J,$B14)+SUMIFS('CLASSIFICAÇÃO NF'!$N:$N,'CLASSIFICAÇÃO NF'!$O:$O,"&gt;=202409",'CLASSIFICAÇÃO NF'!$O:$O,"&lt;=202410",'CLASSIFICAÇÃO NF'!K:K,$B14)+SUMIFS('CLASSIFICAÇÃO NF'!$N:$N,'CLASSIFICAÇÃO NF'!$O:$O,"&gt;=202409",'CLASSIFICAÇÃO NF'!$O:$O,"&lt;=202410",'CLASSIFICAÇÃO NF'!L:L,$B14)+SUMIFS('CLASSIFICAÇÃO NF'!$N:$N,'CLASSIFICAÇÃO NF'!$O:$O,"&gt;=202409",'CLASSIFICAÇÃO NF'!$O:$O,"&lt;=202410",'CLASSIFICAÇÃO NF'!M:M,$B14)</f>
        <v>0</v>
      </c>
      <c r="P14" s="36">
        <f>SUMIFS('CLASSIFICAÇÃO NF'!$N:$N,'CLASSIFICAÇÃO NF'!$O:$O,"&gt;=202411",'CLASSIFICAÇÃO NF'!$O:$O,"&lt;=202412",'CLASSIFICAÇÃO NF'!I:I,$B14)+SUMIFS('CLASSIFICAÇÃO NF'!$N:$N,'CLASSIFICAÇÃO NF'!$O:$O,"&gt;=202411",'CLASSIFICAÇÃO NF'!$O:$O,"&lt;=202412",'CLASSIFICAÇÃO NF'!J:J,$B14)+SUMIFS('CLASSIFICAÇÃO NF'!$N:$N,'CLASSIFICAÇÃO NF'!$O:$O,"&gt;=202411",'CLASSIFICAÇÃO NF'!$O:$O,"&lt;=202412",'CLASSIFICAÇÃO NF'!K:K,$B14)+SUMIFS('CLASSIFICAÇÃO NF'!$N:$N,'CLASSIFICAÇÃO NF'!$O:$O,"&gt;=202411",'CLASSIFICAÇÃO NF'!$O:$O,"&lt;=202412",'CLASSIFICAÇÃO NF'!L:L,$B14)+SUMIFS('CLASSIFICAÇÃO NF'!$N:$N,'CLASSIFICAÇÃO NF'!$O:$O,"&gt;=202411",'CLASSIFICAÇÃO NF'!$O:$O,"&lt;=202412",'CLASSIFICAÇÃO NF'!M:M,$B14)</f>
        <v>0</v>
      </c>
      <c r="Q14" s="36">
        <f>SUMIFS('CLASSIFICAÇÃO NF'!$N:$N,'CLASSIFICAÇÃO NF'!$O:$O,"&gt;=202501",'CLASSIFICAÇÃO NF'!$O:$O,"&lt;=202502",'CLASSIFICAÇÃO NF'!I:I,$B14)+SUMIFS('CLASSIFICAÇÃO NF'!$N:$N,'CLASSIFICAÇÃO NF'!$O:$O,"&gt;=202501",'CLASSIFICAÇÃO NF'!$O:$O,"&lt;=202502",'CLASSIFICAÇÃO NF'!J:J,$B14)+SUMIFS('CLASSIFICAÇÃO NF'!$N:$N,'CLASSIFICAÇÃO NF'!$O:$O,"&gt;=202501",'CLASSIFICAÇÃO NF'!$O:$O,"&lt;=202502",'CLASSIFICAÇÃO NF'!K:K,$B14)+SUMIFS('CLASSIFICAÇÃO NF'!$N:$N,'CLASSIFICAÇÃO NF'!$O:$O,"&gt;=202501",'CLASSIFICAÇÃO NF'!$O:$O,"&lt;=202502",'CLASSIFICAÇÃO NF'!L:L,$B14)+SUMIFS('CLASSIFICAÇÃO NF'!$N:$N,'CLASSIFICAÇÃO NF'!$O:$O,"&gt;=202501",'CLASSIFICAÇÃO NF'!$O:$O,"&lt;=202502",'CLASSIFICAÇÃO NF'!M:M,$B14)</f>
        <v>0</v>
      </c>
      <c r="R14" s="36">
        <f>SUMIFS('CLASSIFICAÇÃO NF'!$N:$N,'CLASSIFICAÇÃO NF'!$O:$O,"&gt;=202503",'CLASSIFICAÇÃO NF'!$O:$O,"&lt;=202504",'CLASSIFICAÇÃO NF'!I:I,$B14)+SUMIFS('CLASSIFICAÇÃO NF'!$N:$N,'CLASSIFICAÇÃO NF'!$O:$O,"&gt;=202503",'CLASSIFICAÇÃO NF'!$O:$O,"&lt;=202504",'CLASSIFICAÇÃO NF'!J:J,$B14)+SUMIFS('CLASSIFICAÇÃO NF'!$N:$N,'CLASSIFICAÇÃO NF'!$O:$O,"&gt;=202503",'CLASSIFICAÇÃO NF'!$O:$O,"&lt;=202504",'CLASSIFICAÇÃO NF'!K:K,$B14)+SUMIFS('CLASSIFICAÇÃO NF'!$N:$N,'CLASSIFICAÇÃO NF'!$O:$O,"&gt;=202503",'CLASSIFICAÇÃO NF'!$O:$O,"&lt;=202504",'CLASSIFICAÇÃO NF'!L:L,$B14)+SUMIFS('CLASSIFICAÇÃO NF'!$N:$N,'CLASSIFICAÇÃO NF'!$O:$O,"&gt;=202503",'CLASSIFICAÇÃO NF'!$O:$O,"&lt;=202504",'CLASSIFICAÇÃO NF'!M:M,$B14)</f>
        <v>0</v>
      </c>
      <c r="S14" s="36">
        <f>SUMIFS('CLASSIFICAÇÃO NF'!$N:$N,'CLASSIFICAÇÃO NF'!$O:$O,"&gt;=202505",'CLASSIFICAÇÃO NF'!$O:$O,"&lt;=202506",'CLASSIFICAÇÃO NF'!I:I,$B14)+SUMIFS('CLASSIFICAÇÃO NF'!$N:$N,'CLASSIFICAÇÃO NF'!$O:$O,"&gt;=202505",'CLASSIFICAÇÃO NF'!$O:$O,"&lt;=202506",'CLASSIFICAÇÃO NF'!J:J,$B14)+SUMIFS('CLASSIFICAÇÃO NF'!$N:$N,'CLASSIFICAÇÃO NF'!$O:$O,"&gt;=202505",'CLASSIFICAÇÃO NF'!$O:$O,"&lt;=202506",'CLASSIFICAÇÃO NF'!K:K,$B14)+SUMIFS('CLASSIFICAÇÃO NF'!$N:$N,'CLASSIFICAÇÃO NF'!$O:$O,"&gt;=202505",'CLASSIFICAÇÃO NF'!$O:$O,"&lt;=202506",'CLASSIFICAÇÃO NF'!L:L,$B14)+SUMIFS('CLASSIFICAÇÃO NF'!$N:$N,'CLASSIFICAÇÃO NF'!$O:$O,"&gt;=202505",'CLASSIFICAÇÃO NF'!$O:$O,"&lt;=202506",'CLASSIFICAÇÃO NF'!M:M,$B14)</f>
        <v>0</v>
      </c>
      <c r="T14" s="36">
        <f>SUMIFS('CLASSIFICAÇÃO NF'!$N:$N,'CLASSIFICAÇÃO NF'!$O:$O,"&gt;=202507",'CLASSIFICAÇÃO NF'!$O:$O,"&lt;=202508",'CLASSIFICAÇÃO NF'!I:I,$B14)+SUMIFS('CLASSIFICAÇÃO NF'!$N:$N,'CLASSIFICAÇÃO NF'!$O:$O,"&gt;=202507",'CLASSIFICAÇÃO NF'!$O:$O,"&lt;=202508",'CLASSIFICAÇÃO NF'!J:J,$B14)+SUMIFS('CLASSIFICAÇÃO NF'!$N:$N,'CLASSIFICAÇÃO NF'!$O:$O,"&gt;=202507",'CLASSIFICAÇÃO NF'!$O:$O,"&lt;=202508",'CLASSIFICAÇÃO NF'!K:K,$B14)+SUMIFS('CLASSIFICAÇÃO NF'!$N:$N,'CLASSIFICAÇÃO NF'!$O:$O,"&gt;=202507",'CLASSIFICAÇÃO NF'!$O:$O,"&lt;=202508",'CLASSIFICAÇÃO NF'!L:L,$B14)+SUMIFS('CLASSIFICAÇÃO NF'!$N:$N,'CLASSIFICAÇÃO NF'!$O:$O,"&gt;=202507",'CLASSIFICAÇÃO NF'!$O:$O,"&lt;=202508",'CLASSIFICAÇÃO NF'!M:M,$B14)</f>
        <v>0</v>
      </c>
      <c r="U14" s="36">
        <f>SUMIFS('CLASSIFICAÇÃO NF'!$N:$N,'CLASSIFICAÇÃO NF'!$O:$O,"&gt;=202509",'CLASSIFICAÇÃO NF'!$O:$O,"&lt;=202510",'CLASSIFICAÇÃO NF'!I:I,$B14)+SUMIFS('CLASSIFICAÇÃO NF'!$N:$N,'CLASSIFICAÇÃO NF'!$O:$O,"&gt;=202509",'CLASSIFICAÇÃO NF'!$O:$O,"&lt;=202510",'CLASSIFICAÇÃO NF'!J:J,$B14)+SUMIFS('CLASSIFICAÇÃO NF'!$N:$N,'CLASSIFICAÇÃO NF'!$O:$O,"&gt;=202509",'CLASSIFICAÇÃO NF'!$O:$O,"&lt;=202510",'CLASSIFICAÇÃO NF'!K:K,$B14)+SUMIFS('CLASSIFICAÇÃO NF'!$N:$N,'CLASSIFICAÇÃO NF'!$O:$O,"&gt;=202509",'CLASSIFICAÇÃO NF'!$O:$O,"&lt;=202510",'CLASSIFICAÇÃO NF'!L:L,$B14)+SUMIFS('CLASSIFICAÇÃO NF'!$N:$N,'CLASSIFICAÇÃO NF'!$O:$O,"&gt;=202509",'CLASSIFICAÇÃO NF'!$O:$O,"&lt;=202510",'CLASSIFICAÇÃO NF'!M:M,$B14)</f>
        <v>0</v>
      </c>
      <c r="V14" s="36">
        <f>SUMIFS('CLASSIFICAÇÃO NF'!$N:$N,'CLASSIFICAÇÃO NF'!$O:$O,"&gt;=202511",'CLASSIFICAÇÃO NF'!$O:$O,"&lt;=202512",'CLASSIFICAÇÃO NF'!I:I,$B14)+SUMIFS('CLASSIFICAÇÃO NF'!$N:$N,'CLASSIFICAÇÃO NF'!$O:$O,"&gt;=202511",'CLASSIFICAÇÃO NF'!$O:$O,"&lt;=202512",'CLASSIFICAÇÃO NF'!J:J,$B14)+SUMIFS('CLASSIFICAÇÃO NF'!$N:$N,'CLASSIFICAÇÃO NF'!$O:$O,"&gt;=202511",'CLASSIFICAÇÃO NF'!$O:$O,"&lt;=202512",'CLASSIFICAÇÃO NF'!K:K,$B14)+SUMIFS('CLASSIFICAÇÃO NF'!$N:$N,'CLASSIFICAÇÃO NF'!$O:$O,"&gt;=202511",'CLASSIFICAÇÃO NF'!$O:$O,"&lt;=202512",'CLASSIFICAÇÃO NF'!L:L,$B14)+SUMIFS('CLASSIFICAÇÃO NF'!$N:$N,'CLASSIFICAÇÃO NF'!$O:$O,"&gt;=202511",'CLASSIFICAÇÃO NF'!$O:$O,"&lt;=202512",'CLASSIFICAÇÃO NF'!M:M,$B14)</f>
        <v>0</v>
      </c>
      <c r="W14" s="36">
        <f>SUMIFS('CLASSIFICAÇÃO NF'!$N:$N,'CLASSIFICAÇÃO NF'!$O:$O,"&gt;=202601",'CLASSIFICAÇÃO NF'!$O:$O,"&lt;=202602",'CLASSIFICAÇÃO NF'!I:I,$B14)+SUMIFS('CLASSIFICAÇÃO NF'!$N:$N,'CLASSIFICAÇÃO NF'!$O:$O,"&gt;=202601",'CLASSIFICAÇÃO NF'!$O:$O,"&lt;=202602",'CLASSIFICAÇÃO NF'!J:J,$B14)+SUMIFS('CLASSIFICAÇÃO NF'!$N:$N,'CLASSIFICAÇÃO NF'!$O:$O,"&gt;=202601",'CLASSIFICAÇÃO NF'!$O:$O,"&lt;=202602",'CLASSIFICAÇÃO NF'!K:K,$B14)+SUMIFS('CLASSIFICAÇÃO NF'!$N:$N,'CLASSIFICAÇÃO NF'!$O:$O,"&gt;=202601",'CLASSIFICAÇÃO NF'!$O:$O,"&lt;=202602",'CLASSIFICAÇÃO NF'!L:L,$B14)+SUMIFS('CLASSIFICAÇÃO NF'!$N:$N,'CLASSIFICAÇÃO NF'!$O:$O,"&gt;=202601",'CLASSIFICAÇÃO NF'!$O:$O,"&lt;=202602",'CLASSIFICAÇÃO NF'!M:M,$B14)</f>
        <v>0</v>
      </c>
      <c r="X14" s="36">
        <f>SUMIFS('CLASSIFICAÇÃO NF'!$N:$N,'CLASSIFICAÇÃO NF'!$O:$O,"&gt;=202603",'CLASSIFICAÇÃO NF'!$O:$O,"&lt;=202604",'CLASSIFICAÇÃO NF'!I:I,$B14)+SUMIFS('CLASSIFICAÇÃO NF'!$N:$N,'CLASSIFICAÇÃO NF'!$O:$O,"&gt;=202603",'CLASSIFICAÇÃO NF'!$O:$O,"&lt;=202604",'CLASSIFICAÇÃO NF'!J:J,$B14)+SUMIFS('CLASSIFICAÇÃO NF'!$N:$N,'CLASSIFICAÇÃO NF'!$O:$O,"&gt;=202603",'CLASSIFICAÇÃO NF'!$O:$O,"&lt;=202604",'CLASSIFICAÇÃO NF'!K:K,$B14)+SUMIFS('CLASSIFICAÇÃO NF'!$N:$N,'CLASSIFICAÇÃO NF'!$O:$O,"&gt;=202603",'CLASSIFICAÇÃO NF'!$O:$O,"&lt;=202604",'CLASSIFICAÇÃO NF'!L:L,$B14)+SUMIFS('CLASSIFICAÇÃO NF'!$N:$N,'CLASSIFICAÇÃO NF'!$O:$O,"&gt;=202603",'CLASSIFICAÇÃO NF'!$O:$O,"&lt;=202604",'CLASSIFICAÇÃO NF'!M:M,$B14)</f>
        <v>0</v>
      </c>
      <c r="Y14" s="36">
        <f>SUMIFS('CLASSIFICAÇÃO NF'!$N:$N,'CLASSIFICAÇÃO NF'!$O:$O,"&gt;=202605",'CLASSIFICAÇÃO NF'!$O:$O,"&lt;=202606",'CLASSIFICAÇÃO NF'!I:I,$B14)+SUMIFS('CLASSIFICAÇÃO NF'!$N:$N,'CLASSIFICAÇÃO NF'!$O:$O,"&gt;=202605",'CLASSIFICAÇÃO NF'!$O:$O,"&lt;=202606",'CLASSIFICAÇÃO NF'!J:J,$B14)+SUMIFS('CLASSIFICAÇÃO NF'!$N:$N,'CLASSIFICAÇÃO NF'!$O:$O,"&gt;=202605",'CLASSIFICAÇÃO NF'!$O:$O,"&lt;=202606",'CLASSIFICAÇÃO NF'!K:K,$B14)+SUMIFS('CLASSIFICAÇÃO NF'!$N:$N,'CLASSIFICAÇÃO NF'!$O:$O,"&gt;=202605",'CLASSIFICAÇÃO NF'!$O:$O,"&lt;=202606",'CLASSIFICAÇÃO NF'!L:L,$B14)+SUMIFS('CLASSIFICAÇÃO NF'!$N:$N,'CLASSIFICAÇÃO NF'!$O:$O,"&gt;=202605",'CLASSIFICAÇÃO NF'!$O:$O,"&lt;=202606",'CLASSIFICAÇÃO NF'!M:M,$B14)</f>
        <v>0</v>
      </c>
      <c r="Z14" s="36">
        <f>SUMIFS('CLASSIFICAÇÃO NF'!$N:$N,'CLASSIFICAÇÃO NF'!$O:$O,"&gt;=202607",'CLASSIFICAÇÃO NF'!$O:$O,"&lt;=202608",'CLASSIFICAÇÃO NF'!I:I,$B14)+SUMIFS('CLASSIFICAÇÃO NF'!$N:$N,'CLASSIFICAÇÃO NF'!$O:$O,"&gt;=202607",'CLASSIFICAÇÃO NF'!$O:$O,"&lt;=202608",'CLASSIFICAÇÃO NF'!J:J,$B14)+SUMIFS('CLASSIFICAÇÃO NF'!$N:$N,'CLASSIFICAÇÃO NF'!$O:$O,"&gt;=202607",'CLASSIFICAÇÃO NF'!$O:$O,"&lt;=202608",'CLASSIFICAÇÃO NF'!K:K,$B14)+SUMIFS('CLASSIFICAÇÃO NF'!$N:$N,'CLASSIFICAÇÃO NF'!$O:$O,"&gt;=202607",'CLASSIFICAÇÃO NF'!$O:$O,"&lt;=202608",'CLASSIFICAÇÃO NF'!L:L,$B14)+SUMIFS('CLASSIFICAÇÃO NF'!$N:$N,'CLASSIFICAÇÃO NF'!$O:$O,"&gt;=202607",'CLASSIFICAÇÃO NF'!$O:$O,"&lt;=202608",'CLASSIFICAÇÃO NF'!M:M,$B14)</f>
        <v>0</v>
      </c>
      <c r="AA14" s="36">
        <f>SUMIFS('CLASSIFICAÇÃO NF'!$N:$N,'CLASSIFICAÇÃO NF'!$O:$O,"&gt;=202609",'CLASSIFICAÇÃO NF'!$O:$O,"&lt;=202610",'CLASSIFICAÇÃO NF'!I:I,$B14)+SUMIFS('CLASSIFICAÇÃO NF'!$N:$N,'CLASSIFICAÇÃO NF'!$O:$O,"&gt;=202609",'CLASSIFICAÇÃO NF'!$O:$O,"&lt;=202610",'CLASSIFICAÇÃO NF'!J:J,$B14)+SUMIFS('CLASSIFICAÇÃO NF'!$N:$N,'CLASSIFICAÇÃO NF'!$O:$O,"&gt;=202609",'CLASSIFICAÇÃO NF'!$O:$O,"&lt;=202610",'CLASSIFICAÇÃO NF'!K:K,$B14)+SUMIFS('CLASSIFICAÇÃO NF'!$N:$N,'CLASSIFICAÇÃO NF'!$O:$O,"&gt;=202609",'CLASSIFICAÇÃO NF'!$O:$O,"&lt;=202610",'CLASSIFICAÇÃO NF'!L:L,$B14)+SUMIFS('CLASSIFICAÇÃO NF'!$N:$N,'CLASSIFICAÇÃO NF'!$O:$O,"&gt;=202609",'CLASSIFICAÇÃO NF'!$O:$O,"&lt;=202610",'CLASSIFICAÇÃO NF'!M:M,$B14)</f>
        <v>0</v>
      </c>
      <c r="AB14" s="36">
        <f>SUMIFS('CLASSIFICAÇÃO NF'!$N:$N,'CLASSIFICAÇÃO NF'!$O:$O,"&gt;=202611",'CLASSIFICAÇÃO NF'!$O:$O,"&lt;=202612",'CLASSIFICAÇÃO NF'!I:I,$B14)+SUMIFS('CLASSIFICAÇÃO NF'!$N:$N,'CLASSIFICAÇÃO NF'!$O:$O,"&gt;=202611",'CLASSIFICAÇÃO NF'!$O:$O,"&lt;=202612",'CLASSIFICAÇÃO NF'!J:J,$B14)+SUMIFS('CLASSIFICAÇÃO NF'!$N:$N,'CLASSIFICAÇÃO NF'!$O:$O,"&gt;=202610",'CLASSIFICAÇÃO NF'!$O:$O,"&lt;=202612",'CLASSIFICAÇÃO NF'!K:K,$B14)+SUMIFS('CLASSIFICAÇÃO NF'!$N:$N,'CLASSIFICAÇÃO NF'!$O:$O,"&gt;=202610",'CLASSIFICAÇÃO NF'!$O:$O,"&lt;=202612",'CLASSIFICAÇÃO NF'!L:L,$B14)+SUMIFS('CLASSIFICAÇÃO NF'!$N:$N,'CLASSIFICAÇÃO NF'!$O:$O,"&gt;=202611",'CLASSIFICAÇÃO NF'!$O:$O,"&lt;=202612",'CLASSIFICAÇÃO NF'!M:M,$B14)</f>
        <v>0</v>
      </c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</row>
    <row r="15" spans="1:39" ht="15.5" outlineLevel="1">
      <c r="A15" s="189">
        <v>45690</v>
      </c>
      <c r="B15" s="40" t="s">
        <v>37</v>
      </c>
      <c r="C15" s="184">
        <f>SUMIF('CLASSIFICAÇÃO NF'!I:I,B15,'CLASSIFICAÇÃO NF'!N:N)+SUMIF('CLASSIFICAÇÃO NF'!J:J,B15,'CLASSIFICAÇÃO NF'!N:N)+SUMIF('CLASSIFICAÇÃO NF'!K:K,B15,'CLASSIFICAÇÃO NF'!N:N)+SUMIF('CLASSIFICAÇÃO NF'!L:L,B15,'CLASSIFICAÇÃO NF'!N:N)+SUMIF('CLASSIFICAÇÃO NF'!M:M,B15,'CLASSIFICAÇÃO NF'!N:N)</f>
        <v>1515984.8499999999</v>
      </c>
      <c r="D15" s="185">
        <f t="shared" ref="D15:D26" si="12">C15/E15</f>
        <v>1.0611757408517424</v>
      </c>
      <c r="E15" s="184">
        <v>1428589.81</v>
      </c>
      <c r="F15" s="185">
        <f t="shared" si="11"/>
        <v>1.4089650890929777</v>
      </c>
      <c r="G15" s="186">
        <v>1075956.29</v>
      </c>
      <c r="H15" s="36">
        <f>SUMIFS('CLASSIFICAÇÃO NF'!$N:$N,'CLASSIFICAÇÃO NF'!$O:$O,"&gt;=202301",'CLASSIFICAÇÃO NF'!$O:$O,"&lt;=202303",'CLASSIFICAÇÃO NF'!I:I,$B15)+SUMIFS('CLASSIFICAÇÃO NF'!$N:$N,'CLASSIFICAÇÃO NF'!$O:$O,"&gt;=202301",'CLASSIFICAÇÃO NF'!$O:$O,"&lt;=202303",'CLASSIFICAÇÃO NF'!J:J,$B15)+SUMIFS('CLASSIFICAÇÃO NF'!$N:$N,'CLASSIFICAÇÃO NF'!$O:$O,"&gt;=202301",'CLASSIFICAÇÃO NF'!$O:$O,"&lt;=202303",'CLASSIFICAÇÃO NF'!K:K,$B15)+SUMIFS('CLASSIFICAÇÃO NF'!$N:$N,'CLASSIFICAÇÃO NF'!$O:$O,"&gt;=202301",'CLASSIFICAÇÃO NF'!$O:$O,"&lt;=202303",'CLASSIFICAÇÃO NF'!L:L,$B15)+SUMIFS('CLASSIFICAÇÃO NF'!$N:$N,'CLASSIFICAÇÃO NF'!$O:$O,"&gt;=202301",'CLASSIFICAÇÃO NF'!$O:$O,"&lt;=202303",'CLASSIFICAÇÃO NF'!M:M,$B15)</f>
        <v>641623.91</v>
      </c>
      <c r="I15" s="36">
        <f>SUMIFS('CLASSIFICAÇÃO NF'!$N:$N,'CLASSIFICAÇÃO NF'!$O:$O,"&gt;=202304",'CLASSIFICAÇÃO NF'!$O:$O,"&lt;=202306",'CLASSIFICAÇÃO NF'!I:I,$B15)+SUMIFS('CLASSIFICAÇÃO NF'!$N:$N,'CLASSIFICAÇÃO NF'!$O:$O,"&gt;=202304",'CLASSIFICAÇÃO NF'!$O:$O,"&lt;=202306",'CLASSIFICAÇÃO NF'!J:J,$B15)+SUMIFS('CLASSIFICAÇÃO NF'!$N:$N,'CLASSIFICAÇÃO NF'!$O:$O,"&gt;=202304",'CLASSIFICAÇÃO NF'!$O:$O,"&lt;=202306",'CLASSIFICAÇÃO NF'!K:K,$B15)+SUMIFS('CLASSIFICAÇÃO NF'!$N:$N,'CLASSIFICAÇÃO NF'!$O:$O,"&gt;=202304",'CLASSIFICAÇÃO NF'!$O:$O,"&lt;=202306",'CLASSIFICAÇÃO NF'!L:L,$B15)+SUMIFS('CLASSIFICAÇÃO NF'!$N:$N,'CLASSIFICAÇÃO NF'!$O:$O,"&gt;=202304",'CLASSIFICAÇÃO NF'!$O:$O,"&lt;=202306",'CLASSIFICAÇÃO NF'!M:M,$B15)</f>
        <v>371657.83999999997</v>
      </c>
      <c r="J15" s="36">
        <f>SUMIFS('CLASSIFICAÇÃO NF'!$N:$N,'CLASSIFICAÇÃO NF'!$O:$O,"&gt;=202307",'CLASSIFICAÇÃO NF'!$O:$O,"&lt;=202309",'CLASSIFICAÇÃO NF'!I:I,$B15)+SUMIFS('CLASSIFICAÇÃO NF'!$N:$N,'CLASSIFICAÇÃO NF'!$O:$O,"&gt;=202307",'CLASSIFICAÇÃO NF'!$O:$O,"&lt;=202309",'CLASSIFICAÇÃO NF'!J:J,$B15)+SUMIFS('CLASSIFICAÇÃO NF'!$N:$N,'CLASSIFICAÇÃO NF'!$O:$O,"&gt;=202307",'CLASSIFICAÇÃO NF'!$O:$O,"&lt;=202309",'CLASSIFICAÇÃO NF'!K:K,$B15)+SUMIFS('CLASSIFICAÇÃO NF'!$N:$N,'CLASSIFICAÇÃO NF'!$O:$O,"&gt;=202307",'CLASSIFICAÇÃO NF'!$O:$O,"&lt;=202309",'CLASSIFICAÇÃO NF'!L:L,$B15)+SUMIFS('CLASSIFICAÇÃO NF'!$N:$N,'CLASSIFICAÇÃO NF'!$O:$O,"&gt;=202307",'CLASSIFICAÇÃO NF'!$O:$O,"&lt;=202309",'CLASSIFICAÇÃO NF'!M:M,$B15)</f>
        <v>74904</v>
      </c>
      <c r="K15" s="36">
        <f>SUMIFS('CLASSIFICAÇÃO NF'!$N:$N,'CLASSIFICAÇÃO NF'!$O:$O,"&gt;=202310",'CLASSIFICAÇÃO NF'!$O:$O,"&lt;=202312",'CLASSIFICAÇÃO NF'!I:I,$B15)+SUMIFS('CLASSIFICAÇÃO NF'!$N:$N,'CLASSIFICAÇÃO NF'!$O:$O,"&gt;=202310",'CLASSIFICAÇÃO NF'!$O:$O,"&lt;=202312",'CLASSIFICAÇÃO NF'!J:J,$B15)+SUMIFS('CLASSIFICAÇÃO NF'!$N:$N,'CLASSIFICAÇÃO NF'!$O:$O,"&gt;=202310",'CLASSIFICAÇÃO NF'!$O:$O,"&lt;=202312",'CLASSIFICAÇÃO NF'!K:K,$B15)+SUMIFS('CLASSIFICAÇÃO NF'!$N:$N,'CLASSIFICAÇÃO NF'!$O:$O,"&gt;=202310",'CLASSIFICAÇÃO NF'!$O:$O,"&lt;=202312",'CLASSIFICAÇÃO NF'!L:L,$B15)+SUMIFS('CLASSIFICAÇÃO NF'!$N:$N,'CLASSIFICAÇÃO NF'!$O:$O,"&gt;=202310",'CLASSIFICAÇÃO NF'!$O:$O,"&lt;=202312",'CLASSIFICAÇÃO NF'!M:M,$B15)</f>
        <v>213412.2</v>
      </c>
      <c r="L15" s="36">
        <f>SUMIFS('CLASSIFICAÇÃO NF'!$N:$N,'CLASSIFICAÇÃO NF'!$O:$O,"&gt;=202401",'CLASSIFICAÇÃO NF'!$O:$O,"&lt;=202403",'CLASSIFICAÇÃO NF'!I:I,$B15)+SUMIFS('CLASSIFICAÇÃO NF'!$N:$N,'CLASSIFICAÇÃO NF'!$O:$O,"&gt;=202401",'CLASSIFICAÇÃO NF'!$O:$O,"&lt;=202403",'CLASSIFICAÇÃO NF'!J:J,$B15)+SUMIFS('CLASSIFICAÇÃO NF'!$N:$N,'CLASSIFICAÇÃO NF'!$O:$O,"&gt;=202401",'CLASSIFICAÇÃO NF'!$O:$O,"&lt;=202403",'CLASSIFICAÇÃO NF'!K:K,$B15)+SUMIFS('CLASSIFICAÇÃO NF'!$N:$N,'CLASSIFICAÇÃO NF'!$O:$O,"&gt;=202401",'CLASSIFICAÇÃO NF'!$O:$O,"&lt;=202403",'CLASSIFICAÇÃO NF'!L:L,$B15)+SUMIFS('CLASSIFICAÇÃO NF'!$N:$N,'CLASSIFICAÇÃO NF'!$O:$O,"&gt;=202401",'CLASSIFICAÇÃO NF'!$O:$O,"&lt;=202403",'CLASSIFICAÇÃO NF'!M:M,$B15)</f>
        <v>42724.95</v>
      </c>
      <c r="M15" s="36">
        <f>SUMIFS('CLASSIFICAÇÃO NF'!$N:$N,'CLASSIFICAÇÃO NF'!$O:$O,"&gt;=202404",'CLASSIFICAÇÃO NF'!$O:$O,"&lt;=202406",'CLASSIFICAÇÃO NF'!I:I,$B15)+SUMIFS('CLASSIFICAÇÃO NF'!$N:$N,'CLASSIFICAÇÃO NF'!$O:$O,"&gt;=202404",'CLASSIFICAÇÃO NF'!$O:$O,"&lt;=202406",'CLASSIFICAÇÃO NF'!J:J,$B15)+SUMIFS('CLASSIFICAÇÃO NF'!$N:$N,'CLASSIFICAÇÃO NF'!$O:$O,"&gt;=202404",'CLASSIFICAÇÃO NF'!$O:$O,"&lt;=202406",'CLASSIFICAÇÃO NF'!K:K,$B15)+SUMIFS('CLASSIFICAÇÃO NF'!$N:$N,'CLASSIFICAÇÃO NF'!$O:$O,"&gt;=202404",'CLASSIFICAÇÃO NF'!$O:$O,"&lt;=202406",'CLASSIFICAÇÃO NF'!L:L,$B15)+SUMIFS('CLASSIFICAÇÃO NF'!$N:$N,'CLASSIFICAÇÃO NF'!$O:$O,"&gt;=202404",'CLASSIFICAÇÃO NF'!$O:$O,"&lt;=202406",'CLASSIFICAÇÃO NF'!M:M,$B15)</f>
        <v>64897.5</v>
      </c>
      <c r="N15" s="36">
        <f>SUMIFS('CLASSIFICAÇÃO NF'!$N:$N,'CLASSIFICAÇÃO NF'!$O:$O,"&gt;=202407",'CLASSIFICAÇÃO NF'!$O:$O,"&lt;=202408",'CLASSIFICAÇÃO NF'!I:I,$B15)+SUMIFS('CLASSIFICAÇÃO NF'!$N:$N,'CLASSIFICAÇÃO NF'!$O:$O,"&gt;=202407",'CLASSIFICAÇÃO NF'!$O:$O,"&lt;=202408",'CLASSIFICAÇÃO NF'!J:J,$B15)+SUMIFS('CLASSIFICAÇÃO NF'!$N:$N,'CLASSIFICAÇÃO NF'!$O:$O,"&gt;=202407",'CLASSIFICAÇÃO NF'!$O:$O,"&lt;=202408",'CLASSIFICAÇÃO NF'!K:K,$B15)+SUMIFS('CLASSIFICAÇÃO NF'!$N:$N,'CLASSIFICAÇÃO NF'!$O:$O,"&gt;=202407",'CLASSIFICAÇÃO NF'!$O:$O,"&lt;=202408",'CLASSIFICAÇÃO NF'!L:L,$B15)+SUMIFS('CLASSIFICAÇÃO NF'!$N:$N,'CLASSIFICAÇÃO NF'!$O:$O,"&gt;=202407",'CLASSIFICAÇÃO NF'!$O:$O,"&lt;=202408",'CLASSIFICAÇÃO NF'!M:M,$B15)</f>
        <v>3600</v>
      </c>
      <c r="O15" s="36">
        <f>SUMIFS('CLASSIFICAÇÃO NF'!$N:$N,'CLASSIFICAÇÃO NF'!$O:$O,"&gt;=202409",'CLASSIFICAÇÃO NF'!$O:$O,"&lt;=202410",'CLASSIFICAÇÃO NF'!I:I,$B15)+SUMIFS('CLASSIFICAÇÃO NF'!$N:$N,'CLASSIFICAÇÃO NF'!$O:$O,"&gt;=202409",'CLASSIFICAÇÃO NF'!$O:$O,"&lt;=202410",'CLASSIFICAÇÃO NF'!J:J,$B15)+SUMIFS('CLASSIFICAÇÃO NF'!$N:$N,'CLASSIFICAÇÃO NF'!$O:$O,"&gt;=202409",'CLASSIFICAÇÃO NF'!$O:$O,"&lt;=202410",'CLASSIFICAÇÃO NF'!K:K,$B15)+SUMIFS('CLASSIFICAÇÃO NF'!$N:$N,'CLASSIFICAÇÃO NF'!$O:$O,"&gt;=202409",'CLASSIFICAÇÃO NF'!$O:$O,"&lt;=202410",'CLASSIFICAÇÃO NF'!L:L,$B15)+SUMIFS('CLASSIFICAÇÃO NF'!$N:$N,'CLASSIFICAÇÃO NF'!$O:$O,"&gt;=202409",'CLASSIFICAÇÃO NF'!$O:$O,"&lt;=202410",'CLASSIFICAÇÃO NF'!M:M,$B15)</f>
        <v>40425</v>
      </c>
      <c r="P15" s="36">
        <f>SUMIFS('CLASSIFICAÇÃO NF'!$N:$N,'CLASSIFICAÇÃO NF'!$O:$O,"&gt;=202411",'CLASSIFICAÇÃO NF'!$O:$O,"&lt;=202412",'CLASSIFICAÇÃO NF'!I:I,$B15)+SUMIFS('CLASSIFICAÇÃO NF'!$N:$N,'CLASSIFICAÇÃO NF'!$O:$O,"&gt;=202411",'CLASSIFICAÇÃO NF'!$O:$O,"&lt;=202412",'CLASSIFICAÇÃO NF'!J:J,$B15)+SUMIFS('CLASSIFICAÇÃO NF'!$N:$N,'CLASSIFICAÇÃO NF'!$O:$O,"&gt;=202411",'CLASSIFICAÇÃO NF'!$O:$O,"&lt;=202412",'CLASSIFICAÇÃO NF'!K:K,$B15)+SUMIFS('CLASSIFICAÇÃO NF'!$N:$N,'CLASSIFICAÇÃO NF'!$O:$O,"&gt;=202411",'CLASSIFICAÇÃO NF'!$O:$O,"&lt;=202412",'CLASSIFICAÇÃO NF'!L:L,$B15)+SUMIFS('CLASSIFICAÇÃO NF'!$N:$N,'CLASSIFICAÇÃO NF'!$O:$O,"&gt;=202411",'CLASSIFICAÇÃO NF'!$O:$O,"&lt;=202412",'CLASSIFICAÇÃO NF'!M:M,$B15)</f>
        <v>58209.45</v>
      </c>
      <c r="Q15" s="36">
        <f>SUMIFS('CLASSIFICAÇÃO NF'!$N:$N,'CLASSIFICAÇÃO NF'!$O:$O,"&gt;=202501",'CLASSIFICAÇÃO NF'!$O:$O,"&lt;=202502",'CLASSIFICAÇÃO NF'!I:I,$B15)+SUMIFS('CLASSIFICAÇÃO NF'!$N:$N,'CLASSIFICAÇÃO NF'!$O:$O,"&gt;=202501",'CLASSIFICAÇÃO NF'!$O:$O,"&lt;=202502",'CLASSIFICAÇÃO NF'!J:J,$B15)+SUMIFS('CLASSIFICAÇÃO NF'!$N:$N,'CLASSIFICAÇÃO NF'!$O:$O,"&gt;=202501",'CLASSIFICAÇÃO NF'!$O:$O,"&lt;=202502",'CLASSIFICAÇÃO NF'!K:K,$B15)+SUMIFS('CLASSIFICAÇÃO NF'!$N:$N,'CLASSIFICAÇÃO NF'!$O:$O,"&gt;=202501",'CLASSIFICAÇÃO NF'!$O:$O,"&lt;=202502",'CLASSIFICAÇÃO NF'!L:L,$B15)+SUMIFS('CLASSIFICAÇÃO NF'!$N:$N,'CLASSIFICAÇÃO NF'!$O:$O,"&gt;=202501",'CLASSIFICAÇÃO NF'!$O:$O,"&lt;=202502",'CLASSIFICAÇÃO NF'!M:M,$B15)</f>
        <v>0</v>
      </c>
      <c r="R15" s="36">
        <f>SUMIFS('CLASSIFICAÇÃO NF'!$N:$N,'CLASSIFICAÇÃO NF'!$O:$O,"&gt;=202503",'CLASSIFICAÇÃO NF'!$O:$O,"&lt;=202504",'CLASSIFICAÇÃO NF'!I:I,$B15)+SUMIFS('CLASSIFICAÇÃO NF'!$N:$N,'CLASSIFICAÇÃO NF'!$O:$O,"&gt;=202503",'CLASSIFICAÇÃO NF'!$O:$O,"&lt;=202504",'CLASSIFICAÇÃO NF'!J:J,$B15)+SUMIFS('CLASSIFICAÇÃO NF'!$N:$N,'CLASSIFICAÇÃO NF'!$O:$O,"&gt;=202503",'CLASSIFICAÇÃO NF'!$O:$O,"&lt;=202504",'CLASSIFICAÇÃO NF'!K:K,$B15)+SUMIFS('CLASSIFICAÇÃO NF'!$N:$N,'CLASSIFICAÇÃO NF'!$O:$O,"&gt;=202503",'CLASSIFICAÇÃO NF'!$O:$O,"&lt;=202504",'CLASSIFICAÇÃO NF'!L:L,$B15)+SUMIFS('CLASSIFICAÇÃO NF'!$N:$N,'CLASSIFICAÇÃO NF'!$O:$O,"&gt;=202503",'CLASSIFICAÇÃO NF'!$O:$O,"&lt;=202504",'CLASSIFICAÇÃO NF'!M:M,$B15)</f>
        <v>0</v>
      </c>
      <c r="S15" s="36">
        <f>SUMIFS('CLASSIFICAÇÃO NF'!$N:$N,'CLASSIFICAÇÃO NF'!$O:$O,"&gt;=202505",'CLASSIFICAÇÃO NF'!$O:$O,"&lt;=202506",'CLASSIFICAÇÃO NF'!I:I,$B15)+SUMIFS('CLASSIFICAÇÃO NF'!$N:$N,'CLASSIFICAÇÃO NF'!$O:$O,"&gt;=202505",'CLASSIFICAÇÃO NF'!$O:$O,"&lt;=202506",'CLASSIFICAÇÃO NF'!J:J,$B15)+SUMIFS('CLASSIFICAÇÃO NF'!$N:$N,'CLASSIFICAÇÃO NF'!$O:$O,"&gt;=202505",'CLASSIFICAÇÃO NF'!$O:$O,"&lt;=202506",'CLASSIFICAÇÃO NF'!K:K,$B15)+SUMIFS('CLASSIFICAÇÃO NF'!$N:$N,'CLASSIFICAÇÃO NF'!$O:$O,"&gt;=202505",'CLASSIFICAÇÃO NF'!$O:$O,"&lt;=202506",'CLASSIFICAÇÃO NF'!L:L,$B15)+SUMIFS('CLASSIFICAÇÃO NF'!$N:$N,'CLASSIFICAÇÃO NF'!$O:$O,"&gt;=202505",'CLASSIFICAÇÃO NF'!$O:$O,"&lt;=202506",'CLASSIFICAÇÃO NF'!M:M,$B15)</f>
        <v>4530</v>
      </c>
      <c r="T15" s="36">
        <f>SUMIFS('CLASSIFICAÇÃO NF'!$N:$N,'CLASSIFICAÇÃO NF'!$O:$O,"&gt;=202507",'CLASSIFICAÇÃO NF'!$O:$O,"&lt;=202508",'CLASSIFICAÇÃO NF'!I:I,$B15)+SUMIFS('CLASSIFICAÇÃO NF'!$N:$N,'CLASSIFICAÇÃO NF'!$O:$O,"&gt;=202507",'CLASSIFICAÇÃO NF'!$O:$O,"&lt;=202508",'CLASSIFICAÇÃO NF'!J:J,$B15)+SUMIFS('CLASSIFICAÇÃO NF'!$N:$N,'CLASSIFICAÇÃO NF'!$O:$O,"&gt;=202507",'CLASSIFICAÇÃO NF'!$O:$O,"&lt;=202508",'CLASSIFICAÇÃO NF'!K:K,$B15)+SUMIFS('CLASSIFICAÇÃO NF'!$N:$N,'CLASSIFICAÇÃO NF'!$O:$O,"&gt;=202507",'CLASSIFICAÇÃO NF'!$O:$O,"&lt;=202508",'CLASSIFICAÇÃO NF'!L:L,$B15)+SUMIFS('CLASSIFICAÇÃO NF'!$N:$N,'CLASSIFICAÇÃO NF'!$O:$O,"&gt;=202507",'CLASSIFICAÇÃO NF'!$O:$O,"&lt;=202508",'CLASSIFICAÇÃO NF'!M:M,$B15)</f>
        <v>0</v>
      </c>
      <c r="U15" s="36">
        <f>SUMIFS('CLASSIFICAÇÃO NF'!$N:$N,'CLASSIFICAÇÃO NF'!$O:$O,"&gt;=202509",'CLASSIFICAÇÃO NF'!$O:$O,"&lt;=202510",'CLASSIFICAÇÃO NF'!I:I,$B15)+SUMIFS('CLASSIFICAÇÃO NF'!$N:$N,'CLASSIFICAÇÃO NF'!$O:$O,"&gt;=202509",'CLASSIFICAÇÃO NF'!$O:$O,"&lt;=202510",'CLASSIFICAÇÃO NF'!J:J,$B15)+SUMIFS('CLASSIFICAÇÃO NF'!$N:$N,'CLASSIFICAÇÃO NF'!$O:$O,"&gt;=202509",'CLASSIFICAÇÃO NF'!$O:$O,"&lt;=202510",'CLASSIFICAÇÃO NF'!K:K,$B15)+SUMIFS('CLASSIFICAÇÃO NF'!$N:$N,'CLASSIFICAÇÃO NF'!$O:$O,"&gt;=202509",'CLASSIFICAÇÃO NF'!$O:$O,"&lt;=202510",'CLASSIFICAÇÃO NF'!L:L,$B15)+SUMIFS('CLASSIFICAÇÃO NF'!$N:$N,'CLASSIFICAÇÃO NF'!$O:$O,"&gt;=202509",'CLASSIFICAÇÃO NF'!$O:$O,"&lt;=202510",'CLASSIFICAÇÃO NF'!M:M,$B15)</f>
        <v>0</v>
      </c>
      <c r="V15" s="36">
        <f>SUMIFS('CLASSIFICAÇÃO NF'!$N:$N,'CLASSIFICAÇÃO NF'!$O:$O,"&gt;=202511",'CLASSIFICAÇÃO NF'!$O:$O,"&lt;=202512",'CLASSIFICAÇÃO NF'!I:I,$B15)+SUMIFS('CLASSIFICAÇÃO NF'!$N:$N,'CLASSIFICAÇÃO NF'!$O:$O,"&gt;=202511",'CLASSIFICAÇÃO NF'!$O:$O,"&lt;=202512",'CLASSIFICAÇÃO NF'!J:J,$B15)+SUMIFS('CLASSIFICAÇÃO NF'!$N:$N,'CLASSIFICAÇÃO NF'!$O:$O,"&gt;=202511",'CLASSIFICAÇÃO NF'!$O:$O,"&lt;=202512",'CLASSIFICAÇÃO NF'!K:K,$B15)+SUMIFS('CLASSIFICAÇÃO NF'!$N:$N,'CLASSIFICAÇÃO NF'!$O:$O,"&gt;=202511",'CLASSIFICAÇÃO NF'!$O:$O,"&lt;=202512",'CLASSIFICAÇÃO NF'!L:L,$B15)+SUMIFS('CLASSIFICAÇÃO NF'!$N:$N,'CLASSIFICAÇÃO NF'!$O:$O,"&gt;=202511",'CLASSIFICAÇÃO NF'!$O:$O,"&lt;=202512",'CLASSIFICAÇÃO NF'!M:M,$B15)</f>
        <v>0</v>
      </c>
      <c r="W15" s="36">
        <f>SUMIFS('CLASSIFICAÇÃO NF'!$N:$N,'CLASSIFICAÇÃO NF'!$O:$O,"&gt;=202601",'CLASSIFICAÇÃO NF'!$O:$O,"&lt;=202602",'CLASSIFICAÇÃO NF'!I:I,$B15)+SUMIFS('CLASSIFICAÇÃO NF'!$N:$N,'CLASSIFICAÇÃO NF'!$O:$O,"&gt;=202601",'CLASSIFICAÇÃO NF'!$O:$O,"&lt;=202602",'CLASSIFICAÇÃO NF'!J:J,$B15)+SUMIFS('CLASSIFICAÇÃO NF'!$N:$N,'CLASSIFICAÇÃO NF'!$O:$O,"&gt;=202601",'CLASSIFICAÇÃO NF'!$O:$O,"&lt;=202602",'CLASSIFICAÇÃO NF'!K:K,$B15)+SUMIFS('CLASSIFICAÇÃO NF'!$N:$N,'CLASSIFICAÇÃO NF'!$O:$O,"&gt;=202601",'CLASSIFICAÇÃO NF'!$O:$O,"&lt;=202602",'CLASSIFICAÇÃO NF'!L:L,$B15)+SUMIFS('CLASSIFICAÇÃO NF'!$N:$N,'CLASSIFICAÇÃO NF'!$O:$O,"&gt;=202601",'CLASSIFICAÇÃO NF'!$O:$O,"&lt;=202602",'CLASSIFICAÇÃO NF'!M:M,$B15)</f>
        <v>0</v>
      </c>
      <c r="X15" s="36">
        <f>SUMIFS('CLASSIFICAÇÃO NF'!$N:$N,'CLASSIFICAÇÃO NF'!$O:$O,"&gt;=202603",'CLASSIFICAÇÃO NF'!$O:$O,"&lt;=202604",'CLASSIFICAÇÃO NF'!I:I,$B15)+SUMIFS('CLASSIFICAÇÃO NF'!$N:$N,'CLASSIFICAÇÃO NF'!$O:$O,"&gt;=202603",'CLASSIFICAÇÃO NF'!$O:$O,"&lt;=202604",'CLASSIFICAÇÃO NF'!J:J,$B15)+SUMIFS('CLASSIFICAÇÃO NF'!$N:$N,'CLASSIFICAÇÃO NF'!$O:$O,"&gt;=202603",'CLASSIFICAÇÃO NF'!$O:$O,"&lt;=202604",'CLASSIFICAÇÃO NF'!K:K,$B15)+SUMIFS('CLASSIFICAÇÃO NF'!$N:$N,'CLASSIFICAÇÃO NF'!$O:$O,"&gt;=202603",'CLASSIFICAÇÃO NF'!$O:$O,"&lt;=202604",'CLASSIFICAÇÃO NF'!L:L,$B15)+SUMIFS('CLASSIFICAÇÃO NF'!$N:$N,'CLASSIFICAÇÃO NF'!$O:$O,"&gt;=202603",'CLASSIFICAÇÃO NF'!$O:$O,"&lt;=202604",'CLASSIFICAÇÃO NF'!M:M,$B15)</f>
        <v>0</v>
      </c>
      <c r="Y15" s="36">
        <f>SUMIFS('CLASSIFICAÇÃO NF'!$N:$N,'CLASSIFICAÇÃO NF'!$O:$O,"&gt;=202605",'CLASSIFICAÇÃO NF'!$O:$O,"&lt;=202606",'CLASSIFICAÇÃO NF'!I:I,$B15)+SUMIFS('CLASSIFICAÇÃO NF'!$N:$N,'CLASSIFICAÇÃO NF'!$O:$O,"&gt;=202605",'CLASSIFICAÇÃO NF'!$O:$O,"&lt;=202606",'CLASSIFICAÇÃO NF'!J:J,$B15)+SUMIFS('CLASSIFICAÇÃO NF'!$N:$N,'CLASSIFICAÇÃO NF'!$O:$O,"&gt;=202605",'CLASSIFICAÇÃO NF'!$O:$O,"&lt;=202606",'CLASSIFICAÇÃO NF'!K:K,$B15)+SUMIFS('CLASSIFICAÇÃO NF'!$N:$N,'CLASSIFICAÇÃO NF'!$O:$O,"&gt;=202605",'CLASSIFICAÇÃO NF'!$O:$O,"&lt;=202606",'CLASSIFICAÇÃO NF'!L:L,$B15)+SUMIFS('CLASSIFICAÇÃO NF'!$N:$N,'CLASSIFICAÇÃO NF'!$O:$O,"&gt;=202605",'CLASSIFICAÇÃO NF'!$O:$O,"&lt;=202606",'CLASSIFICAÇÃO NF'!M:M,$B15)</f>
        <v>0</v>
      </c>
      <c r="Z15" s="36">
        <f>SUMIFS('CLASSIFICAÇÃO NF'!$N:$N,'CLASSIFICAÇÃO NF'!$O:$O,"&gt;=202607",'CLASSIFICAÇÃO NF'!$O:$O,"&lt;=202608",'CLASSIFICAÇÃO NF'!I:I,$B15)+SUMIFS('CLASSIFICAÇÃO NF'!$N:$N,'CLASSIFICAÇÃO NF'!$O:$O,"&gt;=202607",'CLASSIFICAÇÃO NF'!$O:$O,"&lt;=202608",'CLASSIFICAÇÃO NF'!J:J,$B15)+SUMIFS('CLASSIFICAÇÃO NF'!$N:$N,'CLASSIFICAÇÃO NF'!$O:$O,"&gt;=202607",'CLASSIFICAÇÃO NF'!$O:$O,"&lt;=202608",'CLASSIFICAÇÃO NF'!K:K,$B15)+SUMIFS('CLASSIFICAÇÃO NF'!$N:$N,'CLASSIFICAÇÃO NF'!$O:$O,"&gt;=202607",'CLASSIFICAÇÃO NF'!$O:$O,"&lt;=202608",'CLASSIFICAÇÃO NF'!L:L,$B15)+SUMIFS('CLASSIFICAÇÃO NF'!$N:$N,'CLASSIFICAÇÃO NF'!$O:$O,"&gt;=202607",'CLASSIFICAÇÃO NF'!$O:$O,"&lt;=202608",'CLASSIFICAÇÃO NF'!M:M,$B15)</f>
        <v>0</v>
      </c>
      <c r="AA15" s="36">
        <f>SUMIFS('CLASSIFICAÇÃO NF'!$N:$N,'CLASSIFICAÇÃO NF'!$O:$O,"&gt;=202609",'CLASSIFICAÇÃO NF'!$O:$O,"&lt;=202610",'CLASSIFICAÇÃO NF'!I:I,$B15)+SUMIFS('CLASSIFICAÇÃO NF'!$N:$N,'CLASSIFICAÇÃO NF'!$O:$O,"&gt;=202609",'CLASSIFICAÇÃO NF'!$O:$O,"&lt;=202610",'CLASSIFICAÇÃO NF'!J:J,$B15)+SUMIFS('CLASSIFICAÇÃO NF'!$N:$N,'CLASSIFICAÇÃO NF'!$O:$O,"&gt;=202609",'CLASSIFICAÇÃO NF'!$O:$O,"&lt;=202610",'CLASSIFICAÇÃO NF'!K:K,$B15)+SUMIFS('CLASSIFICAÇÃO NF'!$N:$N,'CLASSIFICAÇÃO NF'!$O:$O,"&gt;=202609",'CLASSIFICAÇÃO NF'!$O:$O,"&lt;=202610",'CLASSIFICAÇÃO NF'!L:L,$B15)+SUMIFS('CLASSIFICAÇÃO NF'!$N:$N,'CLASSIFICAÇÃO NF'!$O:$O,"&gt;=202609",'CLASSIFICAÇÃO NF'!$O:$O,"&lt;=202610",'CLASSIFICAÇÃO NF'!M:M,$B15)</f>
        <v>0</v>
      </c>
      <c r="AB15" s="36">
        <f>SUMIFS('CLASSIFICAÇÃO NF'!$N:$N,'CLASSIFICAÇÃO NF'!$O:$O,"&gt;=202611",'CLASSIFICAÇÃO NF'!$O:$O,"&lt;=202612",'CLASSIFICAÇÃO NF'!I:I,$B15)+SUMIFS('CLASSIFICAÇÃO NF'!$N:$N,'CLASSIFICAÇÃO NF'!$O:$O,"&gt;=202611",'CLASSIFICAÇÃO NF'!$O:$O,"&lt;=202612",'CLASSIFICAÇÃO NF'!J:J,$B15)+SUMIFS('CLASSIFICAÇÃO NF'!$N:$N,'CLASSIFICAÇÃO NF'!$O:$O,"&gt;=202610",'CLASSIFICAÇÃO NF'!$O:$O,"&lt;=202612",'CLASSIFICAÇÃO NF'!K:K,$B15)+SUMIFS('CLASSIFICAÇÃO NF'!$N:$N,'CLASSIFICAÇÃO NF'!$O:$O,"&gt;=202610",'CLASSIFICAÇÃO NF'!$O:$O,"&lt;=202612",'CLASSIFICAÇÃO NF'!L:L,$B15)+SUMIFS('CLASSIFICAÇÃO NF'!$N:$N,'CLASSIFICAÇÃO NF'!$O:$O,"&gt;=202611",'CLASSIFICAÇÃO NF'!$O:$O,"&lt;=202612",'CLASSIFICAÇÃO NF'!M:M,$B15)</f>
        <v>0</v>
      </c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</row>
    <row r="16" spans="1:39" ht="15.5" outlineLevel="1">
      <c r="A16" s="189">
        <v>45718</v>
      </c>
      <c r="B16" s="40" t="s">
        <v>38</v>
      </c>
      <c r="C16" s="184">
        <f>SUMIF('CLASSIFICAÇÃO NF'!I:I,B16,'CLASSIFICAÇÃO NF'!N:N)+SUMIF('CLASSIFICAÇÃO NF'!J:J,B16,'CLASSIFICAÇÃO NF'!N:N)+SUMIF('CLASSIFICAÇÃO NF'!K:K,B16,'CLASSIFICAÇÃO NF'!N:N)+SUMIF('CLASSIFICAÇÃO NF'!L:L,B16,'CLASSIFICAÇÃO NF'!N:N)+SUMIF('CLASSIFICAÇÃO NF'!M:M,B16,'CLASSIFICAÇÃO NF'!N:N)</f>
        <v>3282636.7846666658</v>
      </c>
      <c r="D16" s="185">
        <f t="shared" si="12"/>
        <v>0.84722278205277002</v>
      </c>
      <c r="E16" s="184">
        <v>3874585.12</v>
      </c>
      <c r="F16" s="185">
        <f t="shared" si="11"/>
        <v>0.99142572675466856</v>
      </c>
      <c r="G16" s="186">
        <v>3311026.43</v>
      </c>
      <c r="H16" s="36">
        <f>SUMIFS('CLASSIFICAÇÃO NF'!$N:$N,'CLASSIFICAÇÃO NF'!$O:$O,"&gt;=202301",'CLASSIFICAÇÃO NF'!$O:$O,"&lt;=202303",'CLASSIFICAÇÃO NF'!I:I,$B16)+SUMIFS('CLASSIFICAÇÃO NF'!$N:$N,'CLASSIFICAÇÃO NF'!$O:$O,"&gt;=202301",'CLASSIFICAÇÃO NF'!$O:$O,"&lt;=202303",'CLASSIFICAÇÃO NF'!J:J,$B16)+SUMIFS('CLASSIFICAÇÃO NF'!$N:$N,'CLASSIFICAÇÃO NF'!$O:$O,"&gt;=202301",'CLASSIFICAÇÃO NF'!$O:$O,"&lt;=202303",'CLASSIFICAÇÃO NF'!K:K,$B16)+SUMIFS('CLASSIFICAÇÃO NF'!$N:$N,'CLASSIFICAÇÃO NF'!$O:$O,"&gt;=202301",'CLASSIFICAÇÃO NF'!$O:$O,"&lt;=202303",'CLASSIFICAÇÃO NF'!L:L,$B16)+SUMIFS('CLASSIFICAÇÃO NF'!$N:$N,'CLASSIFICAÇÃO NF'!$O:$O,"&gt;=202301",'CLASSIFICAÇÃO NF'!$O:$O,"&lt;=202303",'CLASSIFICAÇÃO NF'!M:M,$B16)</f>
        <v>5170.25</v>
      </c>
      <c r="I16" s="36">
        <f>SUMIFS('CLASSIFICAÇÃO NF'!$N:$N,'CLASSIFICAÇÃO NF'!$O:$O,"&gt;=202304",'CLASSIFICAÇÃO NF'!$O:$O,"&lt;=202306",'CLASSIFICAÇÃO NF'!I:I,$B16)+SUMIFS('CLASSIFICAÇÃO NF'!$N:$N,'CLASSIFICAÇÃO NF'!$O:$O,"&gt;=202304",'CLASSIFICAÇÃO NF'!$O:$O,"&lt;=202306",'CLASSIFICAÇÃO NF'!J:J,$B16)+SUMIFS('CLASSIFICAÇÃO NF'!$N:$N,'CLASSIFICAÇÃO NF'!$O:$O,"&gt;=202304",'CLASSIFICAÇÃO NF'!$O:$O,"&lt;=202306",'CLASSIFICAÇÃO NF'!K:K,$B16)+SUMIFS('CLASSIFICAÇÃO NF'!$N:$N,'CLASSIFICAÇÃO NF'!$O:$O,"&gt;=202304",'CLASSIFICAÇÃO NF'!$O:$O,"&lt;=202306",'CLASSIFICAÇÃO NF'!L:L,$B16)+SUMIFS('CLASSIFICAÇÃO NF'!$N:$N,'CLASSIFICAÇÃO NF'!$O:$O,"&gt;=202304",'CLASSIFICAÇÃO NF'!$O:$O,"&lt;=202306",'CLASSIFICAÇÃO NF'!M:M,$B16)</f>
        <v>1937138.1699999997</v>
      </c>
      <c r="J16" s="36">
        <f>SUMIFS('CLASSIFICAÇÃO NF'!$N:$N,'CLASSIFICAÇÃO NF'!$O:$O,"&gt;=202307",'CLASSIFICAÇÃO NF'!$O:$O,"&lt;=202309",'CLASSIFICAÇÃO NF'!I:I,$B16)+SUMIFS('CLASSIFICAÇÃO NF'!$N:$N,'CLASSIFICAÇÃO NF'!$O:$O,"&gt;=202307",'CLASSIFICAÇÃO NF'!$O:$O,"&lt;=202309",'CLASSIFICAÇÃO NF'!J:J,$B16)+SUMIFS('CLASSIFICAÇÃO NF'!$N:$N,'CLASSIFICAÇÃO NF'!$O:$O,"&gt;=202307",'CLASSIFICAÇÃO NF'!$O:$O,"&lt;=202309",'CLASSIFICAÇÃO NF'!K:K,$B16)+SUMIFS('CLASSIFICAÇÃO NF'!$N:$N,'CLASSIFICAÇÃO NF'!$O:$O,"&gt;=202307",'CLASSIFICAÇÃO NF'!$O:$O,"&lt;=202309",'CLASSIFICAÇÃO NF'!L:L,$B16)+SUMIFS('CLASSIFICAÇÃO NF'!$N:$N,'CLASSIFICAÇÃO NF'!$O:$O,"&gt;=202307",'CLASSIFICAÇÃO NF'!$O:$O,"&lt;=202309",'CLASSIFICAÇÃO NF'!M:M,$B16)</f>
        <v>654629.01</v>
      </c>
      <c r="K16" s="36">
        <f>SUMIFS('CLASSIFICAÇÃO NF'!$N:$N,'CLASSIFICAÇÃO NF'!$O:$O,"&gt;=202310",'CLASSIFICAÇÃO NF'!$O:$O,"&lt;=202312",'CLASSIFICAÇÃO NF'!I:I,$B16)+SUMIFS('CLASSIFICAÇÃO NF'!$N:$N,'CLASSIFICAÇÃO NF'!$O:$O,"&gt;=202310",'CLASSIFICAÇÃO NF'!$O:$O,"&lt;=202312",'CLASSIFICAÇÃO NF'!J:J,$B16)+SUMIFS('CLASSIFICAÇÃO NF'!$N:$N,'CLASSIFICAÇÃO NF'!$O:$O,"&gt;=202310",'CLASSIFICAÇÃO NF'!$O:$O,"&lt;=202312",'CLASSIFICAÇÃO NF'!K:K,$B16)+SUMIFS('CLASSIFICAÇÃO NF'!$N:$N,'CLASSIFICAÇÃO NF'!$O:$O,"&gt;=202310",'CLASSIFICAÇÃO NF'!$O:$O,"&lt;=202312",'CLASSIFICAÇÃO NF'!L:L,$B16)+SUMIFS('CLASSIFICAÇÃO NF'!$N:$N,'CLASSIFICAÇÃO NF'!$O:$O,"&gt;=202310",'CLASSIFICAÇÃO NF'!$O:$O,"&lt;=202312",'CLASSIFICAÇÃO NF'!M:M,$B16)</f>
        <v>313110.15499999997</v>
      </c>
      <c r="L16" s="36">
        <f>SUMIFS('CLASSIFICAÇÃO NF'!$N:$N,'CLASSIFICAÇÃO NF'!$O:$O,"&gt;=202401",'CLASSIFICAÇÃO NF'!$O:$O,"&lt;=202403",'CLASSIFICAÇÃO NF'!I:I,$B16)+SUMIFS('CLASSIFICAÇÃO NF'!$N:$N,'CLASSIFICAÇÃO NF'!$O:$O,"&gt;=202401",'CLASSIFICAÇÃO NF'!$O:$O,"&lt;=202403",'CLASSIFICAÇÃO NF'!J:J,$B16)+SUMIFS('CLASSIFICAÇÃO NF'!$N:$N,'CLASSIFICAÇÃO NF'!$O:$O,"&gt;=202401",'CLASSIFICAÇÃO NF'!$O:$O,"&lt;=202403",'CLASSIFICAÇÃO NF'!K:K,$B16)+SUMIFS('CLASSIFICAÇÃO NF'!$N:$N,'CLASSIFICAÇÃO NF'!$O:$O,"&gt;=202401",'CLASSIFICAÇÃO NF'!$O:$O,"&lt;=202403",'CLASSIFICAÇÃO NF'!L:L,$B16)+SUMIFS('CLASSIFICAÇÃO NF'!$N:$N,'CLASSIFICAÇÃO NF'!$O:$O,"&gt;=202401",'CLASSIFICAÇÃO NF'!$O:$O,"&lt;=202403",'CLASSIFICAÇÃO NF'!M:M,$B16)</f>
        <v>47145.995000000003</v>
      </c>
      <c r="M16" s="36">
        <f>SUMIFS('CLASSIFICAÇÃO NF'!$N:$N,'CLASSIFICAÇÃO NF'!$O:$O,"&gt;=202404",'CLASSIFICAÇÃO NF'!$O:$O,"&lt;=202406",'CLASSIFICAÇÃO NF'!I:I,$B16)+SUMIFS('CLASSIFICAÇÃO NF'!$N:$N,'CLASSIFICAÇÃO NF'!$O:$O,"&gt;=202404",'CLASSIFICAÇÃO NF'!$O:$O,"&lt;=202406",'CLASSIFICAÇÃO NF'!J:J,$B16)+SUMIFS('CLASSIFICAÇÃO NF'!$N:$N,'CLASSIFICAÇÃO NF'!$O:$O,"&gt;=202404",'CLASSIFICAÇÃO NF'!$O:$O,"&lt;=202406",'CLASSIFICAÇÃO NF'!K:K,$B16)+SUMIFS('CLASSIFICAÇÃO NF'!$N:$N,'CLASSIFICAÇÃO NF'!$O:$O,"&gt;=202404",'CLASSIFICAÇÃO NF'!$O:$O,"&lt;=202406",'CLASSIFICAÇÃO NF'!L:L,$B16)+SUMIFS('CLASSIFICAÇÃO NF'!$N:$N,'CLASSIFICAÇÃO NF'!$O:$O,"&gt;=202404",'CLASSIFICAÇÃO NF'!$O:$O,"&lt;=202406",'CLASSIFICAÇÃO NF'!M:M,$B16)</f>
        <v>115676.95266666666</v>
      </c>
      <c r="N16" s="36">
        <f>SUMIFS('CLASSIFICAÇÃO NF'!$N:$N,'CLASSIFICAÇÃO NF'!$O:$O,"&gt;=202407",'CLASSIFICAÇÃO NF'!$O:$O,"&lt;=202408",'CLASSIFICAÇÃO NF'!I:I,$B16)+SUMIFS('CLASSIFICAÇÃO NF'!$N:$N,'CLASSIFICAÇÃO NF'!$O:$O,"&gt;=202407",'CLASSIFICAÇÃO NF'!$O:$O,"&lt;=202408",'CLASSIFICAÇÃO NF'!J:J,$B16)+SUMIFS('CLASSIFICAÇÃO NF'!$N:$N,'CLASSIFICAÇÃO NF'!$O:$O,"&gt;=202407",'CLASSIFICAÇÃO NF'!$O:$O,"&lt;=202408",'CLASSIFICAÇÃO NF'!K:K,$B16)+SUMIFS('CLASSIFICAÇÃO NF'!$N:$N,'CLASSIFICAÇÃO NF'!$O:$O,"&gt;=202407",'CLASSIFICAÇÃO NF'!$O:$O,"&lt;=202408",'CLASSIFICAÇÃO NF'!L:L,$B16)+SUMIFS('CLASSIFICAÇÃO NF'!$N:$N,'CLASSIFICAÇÃO NF'!$O:$O,"&gt;=202407",'CLASSIFICAÇÃO NF'!$O:$O,"&lt;=202408",'CLASSIFICAÇÃO NF'!M:M,$B16)</f>
        <v>61741.614000000001</v>
      </c>
      <c r="O16" s="36">
        <f>SUMIFS('CLASSIFICAÇÃO NF'!$N:$N,'CLASSIFICAÇÃO NF'!$O:$O,"&gt;=202409",'CLASSIFICAÇÃO NF'!$O:$O,"&lt;=202410",'CLASSIFICAÇÃO NF'!I:I,$B16)+SUMIFS('CLASSIFICAÇÃO NF'!$N:$N,'CLASSIFICAÇÃO NF'!$O:$O,"&gt;=202409",'CLASSIFICAÇÃO NF'!$O:$O,"&lt;=202410",'CLASSIFICAÇÃO NF'!J:J,$B16)+SUMIFS('CLASSIFICAÇÃO NF'!$N:$N,'CLASSIFICAÇÃO NF'!$O:$O,"&gt;=202409",'CLASSIFICAÇÃO NF'!$O:$O,"&lt;=202410",'CLASSIFICAÇÃO NF'!K:K,$B16)+SUMIFS('CLASSIFICAÇÃO NF'!$N:$N,'CLASSIFICAÇÃO NF'!$O:$O,"&gt;=202409",'CLASSIFICAÇÃO NF'!$O:$O,"&lt;=202410",'CLASSIFICAÇÃO NF'!L:L,$B16)+SUMIFS('CLASSIFICAÇÃO NF'!$N:$N,'CLASSIFICAÇÃO NF'!$O:$O,"&gt;=202409",'CLASSIFICAÇÃO NF'!$O:$O,"&lt;=202410",'CLASSIFICAÇÃO NF'!M:M,$B16)</f>
        <v>114612.63800000001</v>
      </c>
      <c r="P16" s="36">
        <f>SUMIFS('CLASSIFICAÇÃO NF'!$N:$N,'CLASSIFICAÇÃO NF'!$O:$O,"&gt;=202411",'CLASSIFICAÇÃO NF'!$O:$O,"&lt;=202412",'CLASSIFICAÇÃO NF'!I:I,$B16)+SUMIFS('CLASSIFICAÇÃO NF'!$N:$N,'CLASSIFICAÇÃO NF'!$O:$O,"&gt;=202411",'CLASSIFICAÇÃO NF'!$O:$O,"&lt;=202412",'CLASSIFICAÇÃO NF'!J:J,$B16)+SUMIFS('CLASSIFICAÇÃO NF'!$N:$N,'CLASSIFICAÇÃO NF'!$O:$O,"&gt;=202411",'CLASSIFICAÇÃO NF'!$O:$O,"&lt;=202412",'CLASSIFICAÇÃO NF'!K:K,$B16)+SUMIFS('CLASSIFICAÇÃO NF'!$N:$N,'CLASSIFICAÇÃO NF'!$O:$O,"&gt;=202411",'CLASSIFICAÇÃO NF'!$O:$O,"&lt;=202412",'CLASSIFICAÇÃO NF'!L:L,$B16)+SUMIFS('CLASSIFICAÇÃO NF'!$N:$N,'CLASSIFICAÇÃO NF'!$O:$O,"&gt;=202411",'CLASSIFICAÇÃO NF'!$O:$O,"&lt;=202412",'CLASSIFICAÇÃO NF'!M:M,$B16)</f>
        <v>8192</v>
      </c>
      <c r="Q16" s="36">
        <f>SUMIFS('CLASSIFICAÇÃO NF'!$N:$N,'CLASSIFICAÇÃO NF'!$O:$O,"&gt;=202501",'CLASSIFICAÇÃO NF'!$O:$O,"&lt;=202502",'CLASSIFICAÇÃO NF'!I:I,$B16)+SUMIFS('CLASSIFICAÇÃO NF'!$N:$N,'CLASSIFICAÇÃO NF'!$O:$O,"&gt;=202501",'CLASSIFICAÇÃO NF'!$O:$O,"&lt;=202502",'CLASSIFICAÇÃO NF'!J:J,$B16)+SUMIFS('CLASSIFICAÇÃO NF'!$N:$N,'CLASSIFICAÇÃO NF'!$O:$O,"&gt;=202501",'CLASSIFICAÇÃO NF'!$O:$O,"&lt;=202502",'CLASSIFICAÇÃO NF'!K:K,$B16)+SUMIFS('CLASSIFICAÇÃO NF'!$N:$N,'CLASSIFICAÇÃO NF'!$O:$O,"&gt;=202501",'CLASSIFICAÇÃO NF'!$O:$O,"&lt;=202502",'CLASSIFICAÇÃO NF'!L:L,$B16)+SUMIFS('CLASSIFICAÇÃO NF'!$N:$N,'CLASSIFICAÇÃO NF'!$O:$O,"&gt;=202501",'CLASSIFICAÇÃO NF'!$O:$O,"&lt;=202502",'CLASSIFICAÇÃO NF'!M:M,$B16)</f>
        <v>25220</v>
      </c>
      <c r="R16" s="36">
        <f>SUMIFS('CLASSIFICAÇÃO NF'!$N:$N,'CLASSIFICAÇÃO NF'!$O:$O,"&gt;=202503",'CLASSIFICAÇÃO NF'!$O:$O,"&lt;=202504",'CLASSIFICAÇÃO NF'!I:I,$B16)+SUMIFS('CLASSIFICAÇÃO NF'!$N:$N,'CLASSIFICAÇÃO NF'!$O:$O,"&gt;=202503",'CLASSIFICAÇÃO NF'!$O:$O,"&lt;=202504",'CLASSIFICAÇÃO NF'!J:J,$B16)+SUMIFS('CLASSIFICAÇÃO NF'!$N:$N,'CLASSIFICAÇÃO NF'!$O:$O,"&gt;=202503",'CLASSIFICAÇÃO NF'!$O:$O,"&lt;=202504",'CLASSIFICAÇÃO NF'!K:K,$B16)+SUMIFS('CLASSIFICAÇÃO NF'!$N:$N,'CLASSIFICAÇÃO NF'!$O:$O,"&gt;=202503",'CLASSIFICAÇÃO NF'!$O:$O,"&lt;=202504",'CLASSIFICAÇÃO NF'!L:L,$B16)+SUMIFS('CLASSIFICAÇÃO NF'!$N:$N,'CLASSIFICAÇÃO NF'!$O:$O,"&gt;=202503",'CLASSIFICAÇÃO NF'!$O:$O,"&lt;=202504",'CLASSIFICAÇÃO NF'!M:M,$B16)</f>
        <v>0</v>
      </c>
      <c r="S16" s="36">
        <f>SUMIFS('CLASSIFICAÇÃO NF'!$N:$N,'CLASSIFICAÇÃO NF'!$O:$O,"&gt;=202505",'CLASSIFICAÇÃO NF'!$O:$O,"&lt;=202506",'CLASSIFICAÇÃO NF'!I:I,$B16)+SUMIFS('CLASSIFICAÇÃO NF'!$N:$N,'CLASSIFICAÇÃO NF'!$O:$O,"&gt;=202505",'CLASSIFICAÇÃO NF'!$O:$O,"&lt;=202506",'CLASSIFICAÇÃO NF'!J:J,$B16)+SUMIFS('CLASSIFICAÇÃO NF'!$N:$N,'CLASSIFICAÇÃO NF'!$O:$O,"&gt;=202505",'CLASSIFICAÇÃO NF'!$O:$O,"&lt;=202506",'CLASSIFICAÇÃO NF'!K:K,$B16)+SUMIFS('CLASSIFICAÇÃO NF'!$N:$N,'CLASSIFICAÇÃO NF'!$O:$O,"&gt;=202505",'CLASSIFICAÇÃO NF'!$O:$O,"&lt;=202506",'CLASSIFICAÇÃO NF'!L:L,$B16)+SUMIFS('CLASSIFICAÇÃO NF'!$N:$N,'CLASSIFICAÇÃO NF'!$O:$O,"&gt;=202505",'CLASSIFICAÇÃO NF'!$O:$O,"&lt;=202506",'CLASSIFICAÇÃO NF'!M:M,$B16)</f>
        <v>0</v>
      </c>
      <c r="T16" s="36">
        <f>SUMIFS('CLASSIFICAÇÃO NF'!$N:$N,'CLASSIFICAÇÃO NF'!$O:$O,"&gt;=202507",'CLASSIFICAÇÃO NF'!$O:$O,"&lt;=202508",'CLASSIFICAÇÃO NF'!I:I,$B16)+SUMIFS('CLASSIFICAÇÃO NF'!$N:$N,'CLASSIFICAÇÃO NF'!$O:$O,"&gt;=202507",'CLASSIFICAÇÃO NF'!$O:$O,"&lt;=202508",'CLASSIFICAÇÃO NF'!J:J,$B16)+SUMIFS('CLASSIFICAÇÃO NF'!$N:$N,'CLASSIFICAÇÃO NF'!$O:$O,"&gt;=202507",'CLASSIFICAÇÃO NF'!$O:$O,"&lt;=202508",'CLASSIFICAÇÃO NF'!K:K,$B16)+SUMIFS('CLASSIFICAÇÃO NF'!$N:$N,'CLASSIFICAÇÃO NF'!$O:$O,"&gt;=202507",'CLASSIFICAÇÃO NF'!$O:$O,"&lt;=202508",'CLASSIFICAÇÃO NF'!L:L,$B16)+SUMIFS('CLASSIFICAÇÃO NF'!$N:$N,'CLASSIFICAÇÃO NF'!$O:$O,"&gt;=202507",'CLASSIFICAÇÃO NF'!$O:$O,"&lt;=202508",'CLASSIFICAÇÃO NF'!M:M,$B16)</f>
        <v>0</v>
      </c>
      <c r="U16" s="36">
        <f>SUMIFS('CLASSIFICAÇÃO NF'!$N:$N,'CLASSIFICAÇÃO NF'!$O:$O,"&gt;=202509",'CLASSIFICAÇÃO NF'!$O:$O,"&lt;=202510",'CLASSIFICAÇÃO NF'!I:I,$B16)+SUMIFS('CLASSIFICAÇÃO NF'!$N:$N,'CLASSIFICAÇÃO NF'!$O:$O,"&gt;=202509",'CLASSIFICAÇÃO NF'!$O:$O,"&lt;=202510",'CLASSIFICAÇÃO NF'!J:J,$B16)+SUMIFS('CLASSIFICAÇÃO NF'!$N:$N,'CLASSIFICAÇÃO NF'!$O:$O,"&gt;=202509",'CLASSIFICAÇÃO NF'!$O:$O,"&lt;=202510",'CLASSIFICAÇÃO NF'!K:K,$B16)+SUMIFS('CLASSIFICAÇÃO NF'!$N:$N,'CLASSIFICAÇÃO NF'!$O:$O,"&gt;=202509",'CLASSIFICAÇÃO NF'!$O:$O,"&lt;=202510",'CLASSIFICAÇÃO NF'!L:L,$B16)+SUMIFS('CLASSIFICAÇÃO NF'!$N:$N,'CLASSIFICAÇÃO NF'!$O:$O,"&gt;=202509",'CLASSIFICAÇÃO NF'!$O:$O,"&lt;=202510",'CLASSIFICAÇÃO NF'!M:M,$B16)</f>
        <v>0</v>
      </c>
      <c r="V16" s="36">
        <f>SUMIFS('CLASSIFICAÇÃO NF'!$N:$N,'CLASSIFICAÇÃO NF'!$O:$O,"&gt;=202511",'CLASSIFICAÇÃO NF'!$O:$O,"&lt;=202512",'CLASSIFICAÇÃO NF'!I:I,$B16)+SUMIFS('CLASSIFICAÇÃO NF'!$N:$N,'CLASSIFICAÇÃO NF'!$O:$O,"&gt;=202511",'CLASSIFICAÇÃO NF'!$O:$O,"&lt;=202512",'CLASSIFICAÇÃO NF'!J:J,$B16)+SUMIFS('CLASSIFICAÇÃO NF'!$N:$N,'CLASSIFICAÇÃO NF'!$O:$O,"&gt;=202511",'CLASSIFICAÇÃO NF'!$O:$O,"&lt;=202512",'CLASSIFICAÇÃO NF'!K:K,$B16)+SUMIFS('CLASSIFICAÇÃO NF'!$N:$N,'CLASSIFICAÇÃO NF'!$O:$O,"&gt;=202511",'CLASSIFICAÇÃO NF'!$O:$O,"&lt;=202512",'CLASSIFICAÇÃO NF'!L:L,$B16)+SUMIFS('CLASSIFICAÇÃO NF'!$N:$N,'CLASSIFICAÇÃO NF'!$O:$O,"&gt;=202511",'CLASSIFICAÇÃO NF'!$O:$O,"&lt;=202512",'CLASSIFICAÇÃO NF'!M:M,$B16)</f>
        <v>0</v>
      </c>
      <c r="W16" s="36">
        <f>SUMIFS('CLASSIFICAÇÃO NF'!$N:$N,'CLASSIFICAÇÃO NF'!$O:$O,"&gt;=202601",'CLASSIFICAÇÃO NF'!$O:$O,"&lt;=202602",'CLASSIFICAÇÃO NF'!I:I,$B16)+SUMIFS('CLASSIFICAÇÃO NF'!$N:$N,'CLASSIFICAÇÃO NF'!$O:$O,"&gt;=202601",'CLASSIFICAÇÃO NF'!$O:$O,"&lt;=202602",'CLASSIFICAÇÃO NF'!J:J,$B16)+SUMIFS('CLASSIFICAÇÃO NF'!$N:$N,'CLASSIFICAÇÃO NF'!$O:$O,"&gt;=202601",'CLASSIFICAÇÃO NF'!$O:$O,"&lt;=202602",'CLASSIFICAÇÃO NF'!K:K,$B16)+SUMIFS('CLASSIFICAÇÃO NF'!$N:$N,'CLASSIFICAÇÃO NF'!$O:$O,"&gt;=202601",'CLASSIFICAÇÃO NF'!$O:$O,"&lt;=202602",'CLASSIFICAÇÃO NF'!L:L,$B16)+SUMIFS('CLASSIFICAÇÃO NF'!$N:$N,'CLASSIFICAÇÃO NF'!$O:$O,"&gt;=202601",'CLASSIFICAÇÃO NF'!$O:$O,"&lt;=202602",'CLASSIFICAÇÃO NF'!M:M,$B16)</f>
        <v>0</v>
      </c>
      <c r="X16" s="36">
        <f>SUMIFS('CLASSIFICAÇÃO NF'!$N:$N,'CLASSIFICAÇÃO NF'!$O:$O,"&gt;=202603",'CLASSIFICAÇÃO NF'!$O:$O,"&lt;=202604",'CLASSIFICAÇÃO NF'!I:I,$B16)+SUMIFS('CLASSIFICAÇÃO NF'!$N:$N,'CLASSIFICAÇÃO NF'!$O:$O,"&gt;=202603",'CLASSIFICAÇÃO NF'!$O:$O,"&lt;=202604",'CLASSIFICAÇÃO NF'!J:J,$B16)+SUMIFS('CLASSIFICAÇÃO NF'!$N:$N,'CLASSIFICAÇÃO NF'!$O:$O,"&gt;=202603",'CLASSIFICAÇÃO NF'!$O:$O,"&lt;=202604",'CLASSIFICAÇÃO NF'!K:K,$B16)+SUMIFS('CLASSIFICAÇÃO NF'!$N:$N,'CLASSIFICAÇÃO NF'!$O:$O,"&gt;=202603",'CLASSIFICAÇÃO NF'!$O:$O,"&lt;=202604",'CLASSIFICAÇÃO NF'!L:L,$B16)+SUMIFS('CLASSIFICAÇÃO NF'!$N:$N,'CLASSIFICAÇÃO NF'!$O:$O,"&gt;=202603",'CLASSIFICAÇÃO NF'!$O:$O,"&lt;=202604",'CLASSIFICAÇÃO NF'!M:M,$B16)</f>
        <v>0</v>
      </c>
      <c r="Y16" s="36">
        <f>SUMIFS('CLASSIFICAÇÃO NF'!$N:$N,'CLASSIFICAÇÃO NF'!$O:$O,"&gt;=202605",'CLASSIFICAÇÃO NF'!$O:$O,"&lt;=202606",'CLASSIFICAÇÃO NF'!I:I,$B16)+SUMIFS('CLASSIFICAÇÃO NF'!$N:$N,'CLASSIFICAÇÃO NF'!$O:$O,"&gt;=202605",'CLASSIFICAÇÃO NF'!$O:$O,"&lt;=202606",'CLASSIFICAÇÃO NF'!J:J,$B16)+SUMIFS('CLASSIFICAÇÃO NF'!$N:$N,'CLASSIFICAÇÃO NF'!$O:$O,"&gt;=202605",'CLASSIFICAÇÃO NF'!$O:$O,"&lt;=202606",'CLASSIFICAÇÃO NF'!K:K,$B16)+SUMIFS('CLASSIFICAÇÃO NF'!$N:$N,'CLASSIFICAÇÃO NF'!$O:$O,"&gt;=202605",'CLASSIFICAÇÃO NF'!$O:$O,"&lt;=202606",'CLASSIFICAÇÃO NF'!L:L,$B16)+SUMIFS('CLASSIFICAÇÃO NF'!$N:$N,'CLASSIFICAÇÃO NF'!$O:$O,"&gt;=202605",'CLASSIFICAÇÃO NF'!$O:$O,"&lt;=202606",'CLASSIFICAÇÃO NF'!M:M,$B16)</f>
        <v>0</v>
      </c>
      <c r="Z16" s="36">
        <f>SUMIFS('CLASSIFICAÇÃO NF'!$N:$N,'CLASSIFICAÇÃO NF'!$O:$O,"&gt;=202607",'CLASSIFICAÇÃO NF'!$O:$O,"&lt;=202608",'CLASSIFICAÇÃO NF'!I:I,$B16)+SUMIFS('CLASSIFICAÇÃO NF'!$N:$N,'CLASSIFICAÇÃO NF'!$O:$O,"&gt;=202607",'CLASSIFICAÇÃO NF'!$O:$O,"&lt;=202608",'CLASSIFICAÇÃO NF'!J:J,$B16)+SUMIFS('CLASSIFICAÇÃO NF'!$N:$N,'CLASSIFICAÇÃO NF'!$O:$O,"&gt;=202607",'CLASSIFICAÇÃO NF'!$O:$O,"&lt;=202608",'CLASSIFICAÇÃO NF'!K:K,$B16)+SUMIFS('CLASSIFICAÇÃO NF'!$N:$N,'CLASSIFICAÇÃO NF'!$O:$O,"&gt;=202607",'CLASSIFICAÇÃO NF'!$O:$O,"&lt;=202608",'CLASSIFICAÇÃO NF'!L:L,$B16)+SUMIFS('CLASSIFICAÇÃO NF'!$N:$N,'CLASSIFICAÇÃO NF'!$O:$O,"&gt;=202607",'CLASSIFICAÇÃO NF'!$O:$O,"&lt;=202608",'CLASSIFICAÇÃO NF'!M:M,$B16)</f>
        <v>0</v>
      </c>
      <c r="AA16" s="36">
        <f>SUMIFS('CLASSIFICAÇÃO NF'!$N:$N,'CLASSIFICAÇÃO NF'!$O:$O,"&gt;=202609",'CLASSIFICAÇÃO NF'!$O:$O,"&lt;=202610",'CLASSIFICAÇÃO NF'!I:I,$B16)+SUMIFS('CLASSIFICAÇÃO NF'!$N:$N,'CLASSIFICAÇÃO NF'!$O:$O,"&gt;=202609",'CLASSIFICAÇÃO NF'!$O:$O,"&lt;=202610",'CLASSIFICAÇÃO NF'!J:J,$B16)+SUMIFS('CLASSIFICAÇÃO NF'!$N:$N,'CLASSIFICAÇÃO NF'!$O:$O,"&gt;=202609",'CLASSIFICAÇÃO NF'!$O:$O,"&lt;=202610",'CLASSIFICAÇÃO NF'!K:K,$B16)+SUMIFS('CLASSIFICAÇÃO NF'!$N:$N,'CLASSIFICAÇÃO NF'!$O:$O,"&gt;=202609",'CLASSIFICAÇÃO NF'!$O:$O,"&lt;=202610",'CLASSIFICAÇÃO NF'!L:L,$B16)+SUMIFS('CLASSIFICAÇÃO NF'!$N:$N,'CLASSIFICAÇÃO NF'!$O:$O,"&gt;=202609",'CLASSIFICAÇÃO NF'!$O:$O,"&lt;=202610",'CLASSIFICAÇÃO NF'!M:M,$B16)</f>
        <v>0</v>
      </c>
      <c r="AB16" s="36">
        <f>SUMIFS('CLASSIFICAÇÃO NF'!$N:$N,'CLASSIFICAÇÃO NF'!$O:$O,"&gt;=202611",'CLASSIFICAÇÃO NF'!$O:$O,"&lt;=202612",'CLASSIFICAÇÃO NF'!I:I,$B16)+SUMIFS('CLASSIFICAÇÃO NF'!$N:$N,'CLASSIFICAÇÃO NF'!$O:$O,"&gt;=202611",'CLASSIFICAÇÃO NF'!$O:$O,"&lt;=202612",'CLASSIFICAÇÃO NF'!J:J,$B16)+SUMIFS('CLASSIFICAÇÃO NF'!$N:$N,'CLASSIFICAÇÃO NF'!$O:$O,"&gt;=202610",'CLASSIFICAÇÃO NF'!$O:$O,"&lt;=202612",'CLASSIFICAÇÃO NF'!K:K,$B16)+SUMIFS('CLASSIFICAÇÃO NF'!$N:$N,'CLASSIFICAÇÃO NF'!$O:$O,"&gt;=202610",'CLASSIFICAÇÃO NF'!$O:$O,"&lt;=202612",'CLASSIFICAÇÃO NF'!L:L,$B16)+SUMIFS('CLASSIFICAÇÃO NF'!$N:$N,'CLASSIFICAÇÃO NF'!$O:$O,"&gt;=202611",'CLASSIFICAÇÃO NF'!$O:$O,"&lt;=202612",'CLASSIFICAÇÃO NF'!M:M,$B16)</f>
        <v>0</v>
      </c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</row>
    <row r="17" spans="1:39" ht="15.75" customHeight="1" outlineLevel="1">
      <c r="A17" s="189">
        <v>45749</v>
      </c>
      <c r="B17" s="40" t="s">
        <v>39</v>
      </c>
      <c r="C17" s="184">
        <f>SUMIF('CLASSIFICAÇÃO NF'!I:I,B17,'CLASSIFICAÇÃO NF'!N:N)+SUMIF('CLASSIFICAÇÃO NF'!J:J,B17,'CLASSIFICAÇÃO NF'!N:N)+SUMIF('CLASSIFICAÇÃO NF'!K:K,B17,'CLASSIFICAÇÃO NF'!N:N)+SUMIF('CLASSIFICAÇÃO NF'!L:L,B17,'CLASSIFICAÇÃO NF'!N:N)+SUMIF('CLASSIFICAÇÃO NF'!M:M,B17,'CLASSIFICAÇÃO NF'!N:N)</f>
        <v>22896913.112333346</v>
      </c>
      <c r="D17" s="185">
        <f t="shared" si="12"/>
        <v>1.0575871458733277</v>
      </c>
      <c r="E17" s="184">
        <v>21650143.16</v>
      </c>
      <c r="F17" s="185">
        <f t="shared" si="11"/>
        <v>0.83519263355789342</v>
      </c>
      <c r="G17" s="186">
        <v>27415128.190000001</v>
      </c>
      <c r="H17" s="36">
        <f>SUMIFS('CLASSIFICAÇÃO NF'!$N:$N,'CLASSIFICAÇÃO NF'!$O:$O,"&gt;=202301",'CLASSIFICAÇÃO NF'!$O:$O,"&lt;=202303",'CLASSIFICAÇÃO NF'!I:I,$B17)+SUMIFS('CLASSIFICAÇÃO NF'!$N:$N,'CLASSIFICAÇÃO NF'!$O:$O,"&gt;=202301",'CLASSIFICAÇÃO NF'!$O:$O,"&lt;=202303",'CLASSIFICAÇÃO NF'!J:J,$B17)+SUMIFS('CLASSIFICAÇÃO NF'!$N:$N,'CLASSIFICAÇÃO NF'!$O:$O,"&gt;=202301",'CLASSIFICAÇÃO NF'!$O:$O,"&lt;=202303",'CLASSIFICAÇÃO NF'!K:K,$B17)+SUMIFS('CLASSIFICAÇÃO NF'!$N:$N,'CLASSIFICAÇÃO NF'!$O:$O,"&gt;=202301",'CLASSIFICAÇÃO NF'!$O:$O,"&lt;=202303",'CLASSIFICAÇÃO NF'!L:L,$B17)+SUMIFS('CLASSIFICAÇÃO NF'!$N:$N,'CLASSIFICAÇÃO NF'!$O:$O,"&gt;=202301",'CLASSIFICAÇÃO NF'!$O:$O,"&lt;=202303",'CLASSIFICAÇÃO NF'!M:M,$B17)</f>
        <v>8100842.1099999994</v>
      </c>
      <c r="I17" s="36">
        <f>SUMIFS('CLASSIFICAÇÃO NF'!$N:$N,'CLASSIFICAÇÃO NF'!$O:$O,"&gt;=202304",'CLASSIFICAÇÃO NF'!$O:$O,"&lt;=202306",'CLASSIFICAÇÃO NF'!I:I,$B17)+SUMIFS('CLASSIFICAÇÃO NF'!$N:$N,'CLASSIFICAÇÃO NF'!$O:$O,"&gt;=202304",'CLASSIFICAÇÃO NF'!$O:$O,"&lt;=202306",'CLASSIFICAÇÃO NF'!J:J,$B17)+SUMIFS('CLASSIFICAÇÃO NF'!$N:$N,'CLASSIFICAÇÃO NF'!$O:$O,"&gt;=202304",'CLASSIFICAÇÃO NF'!$O:$O,"&lt;=202306",'CLASSIFICAÇÃO NF'!K:K,$B17)+SUMIFS('CLASSIFICAÇÃO NF'!$N:$N,'CLASSIFICAÇÃO NF'!$O:$O,"&gt;=202304",'CLASSIFICAÇÃO NF'!$O:$O,"&lt;=202306",'CLASSIFICAÇÃO NF'!L:L,$B17)+SUMIFS('CLASSIFICAÇÃO NF'!$N:$N,'CLASSIFICAÇÃO NF'!$O:$O,"&gt;=202304",'CLASSIFICAÇÃO NF'!$O:$O,"&lt;=202306",'CLASSIFICAÇÃO NF'!M:M,$B17)</f>
        <v>3919902.2500000009</v>
      </c>
      <c r="J17" s="36">
        <f>SUMIFS('CLASSIFICAÇÃO NF'!$N:$N,'CLASSIFICAÇÃO NF'!$O:$O,"&gt;=202307",'CLASSIFICAÇÃO NF'!$O:$O,"&lt;=202309",'CLASSIFICAÇÃO NF'!I:I,$B17)+SUMIFS('CLASSIFICAÇÃO NF'!$N:$N,'CLASSIFICAÇÃO NF'!$O:$O,"&gt;=202307",'CLASSIFICAÇÃO NF'!$O:$O,"&lt;=202309",'CLASSIFICAÇÃO NF'!J:J,$B17)+SUMIFS('CLASSIFICAÇÃO NF'!$N:$N,'CLASSIFICAÇÃO NF'!$O:$O,"&gt;=202307",'CLASSIFICAÇÃO NF'!$O:$O,"&lt;=202309",'CLASSIFICAÇÃO NF'!K:K,$B17)+SUMIFS('CLASSIFICAÇÃO NF'!$N:$N,'CLASSIFICAÇÃO NF'!$O:$O,"&gt;=202307",'CLASSIFICAÇÃO NF'!$O:$O,"&lt;=202309",'CLASSIFICAÇÃO NF'!L:L,$B17)+SUMIFS('CLASSIFICAÇÃO NF'!$N:$N,'CLASSIFICAÇÃO NF'!$O:$O,"&gt;=202307",'CLASSIFICAÇÃO NF'!$O:$O,"&lt;=202309",'CLASSIFICAÇÃO NF'!M:M,$B17)</f>
        <v>4334070.08</v>
      </c>
      <c r="K17" s="36">
        <f>SUMIFS('CLASSIFICAÇÃO NF'!$N:$N,'CLASSIFICAÇÃO NF'!$O:$O,"&gt;=202310",'CLASSIFICAÇÃO NF'!$O:$O,"&lt;=202312",'CLASSIFICAÇÃO NF'!I:I,$B17)+SUMIFS('CLASSIFICAÇÃO NF'!$N:$N,'CLASSIFICAÇÃO NF'!$O:$O,"&gt;=202310",'CLASSIFICAÇÃO NF'!$O:$O,"&lt;=202312",'CLASSIFICAÇÃO NF'!J:J,$B17)+SUMIFS('CLASSIFICAÇÃO NF'!$N:$N,'CLASSIFICAÇÃO NF'!$O:$O,"&gt;=202310",'CLASSIFICAÇÃO NF'!$O:$O,"&lt;=202312",'CLASSIFICAÇÃO NF'!K:K,$B17)+SUMIFS('CLASSIFICAÇÃO NF'!$N:$N,'CLASSIFICAÇÃO NF'!$O:$O,"&gt;=202310",'CLASSIFICAÇÃO NF'!$O:$O,"&lt;=202312",'CLASSIFICAÇÃO NF'!L:L,$B17)+SUMIFS('CLASSIFICAÇÃO NF'!$N:$N,'CLASSIFICAÇÃO NF'!$O:$O,"&gt;=202310",'CLASSIFICAÇÃO NF'!$O:$O,"&lt;=202312",'CLASSIFICAÇÃO NF'!M:M,$B17)</f>
        <v>3401946.1049999995</v>
      </c>
      <c r="L17" s="36">
        <f>SUMIFS('CLASSIFICAÇÃO NF'!$N:$N,'CLASSIFICAÇÃO NF'!$O:$O,"&gt;=202401",'CLASSIFICAÇÃO NF'!$O:$O,"&lt;=202403",'CLASSIFICAÇÃO NF'!I:I,$B17)+SUMIFS('CLASSIFICAÇÃO NF'!$N:$N,'CLASSIFICAÇÃO NF'!$O:$O,"&gt;=202401",'CLASSIFICAÇÃO NF'!$O:$O,"&lt;=202403",'CLASSIFICAÇÃO NF'!J:J,$B17)+SUMIFS('CLASSIFICAÇÃO NF'!$N:$N,'CLASSIFICAÇÃO NF'!$O:$O,"&gt;=202401",'CLASSIFICAÇÃO NF'!$O:$O,"&lt;=202403",'CLASSIFICAÇÃO NF'!K:K,$B17)+SUMIFS('CLASSIFICAÇÃO NF'!$N:$N,'CLASSIFICAÇÃO NF'!$O:$O,"&gt;=202401",'CLASSIFICAÇÃO NF'!$O:$O,"&lt;=202403",'CLASSIFICAÇÃO NF'!L:L,$B17)+SUMIFS('CLASSIFICAÇÃO NF'!$N:$N,'CLASSIFICAÇÃO NF'!$O:$O,"&gt;=202401",'CLASSIFICAÇÃO NF'!$O:$O,"&lt;=202403",'CLASSIFICAÇÃO NF'!M:M,$B17)</f>
        <v>920304.04000000015</v>
      </c>
      <c r="M17" s="36">
        <f>SUMIFS('CLASSIFICAÇÃO NF'!$N:$N,'CLASSIFICAÇÃO NF'!$O:$O,"&gt;=202404",'CLASSIFICAÇÃO NF'!$O:$O,"&lt;=202406",'CLASSIFICAÇÃO NF'!I:I,$B17)+SUMIFS('CLASSIFICAÇÃO NF'!$N:$N,'CLASSIFICAÇÃO NF'!$O:$O,"&gt;=202404",'CLASSIFICAÇÃO NF'!$O:$O,"&lt;=202406",'CLASSIFICAÇÃO NF'!J:J,$B17)+SUMIFS('CLASSIFICAÇÃO NF'!$N:$N,'CLASSIFICAÇÃO NF'!$O:$O,"&gt;=202404",'CLASSIFICAÇÃO NF'!$O:$O,"&lt;=202406",'CLASSIFICAÇÃO NF'!K:K,$B17)+SUMIFS('CLASSIFICAÇÃO NF'!$N:$N,'CLASSIFICAÇÃO NF'!$O:$O,"&gt;=202404",'CLASSIFICAÇÃO NF'!$O:$O,"&lt;=202406",'CLASSIFICAÇÃO NF'!L:L,$B17)+SUMIFS('CLASSIFICAÇÃO NF'!$N:$N,'CLASSIFICAÇÃO NF'!$O:$O,"&gt;=202404",'CLASSIFICAÇÃO NF'!$O:$O,"&lt;=202406",'CLASSIFICAÇÃO NF'!M:M,$B17)</f>
        <v>869940.73599999992</v>
      </c>
      <c r="N17" s="36">
        <f>SUMIFS('CLASSIFICAÇÃO NF'!$N:$N,'CLASSIFICAÇÃO NF'!$O:$O,"&gt;=202407",'CLASSIFICAÇÃO NF'!$O:$O,"&lt;=202408",'CLASSIFICAÇÃO NF'!I:I,$B17)+SUMIFS('CLASSIFICAÇÃO NF'!$N:$N,'CLASSIFICAÇÃO NF'!$O:$O,"&gt;=202407",'CLASSIFICAÇÃO NF'!$O:$O,"&lt;=202408",'CLASSIFICAÇÃO NF'!J:J,$B17)+SUMIFS('CLASSIFICAÇÃO NF'!$N:$N,'CLASSIFICAÇÃO NF'!$O:$O,"&gt;=202407",'CLASSIFICAÇÃO NF'!$O:$O,"&lt;=202408",'CLASSIFICAÇÃO NF'!K:K,$B17)+SUMIFS('CLASSIFICAÇÃO NF'!$N:$N,'CLASSIFICAÇÃO NF'!$O:$O,"&gt;=202407",'CLASSIFICAÇÃO NF'!$O:$O,"&lt;=202408",'CLASSIFICAÇÃO NF'!L:L,$B17)+SUMIFS('CLASSIFICAÇÃO NF'!$N:$N,'CLASSIFICAÇÃO NF'!$O:$O,"&gt;=202407",'CLASSIFICAÇÃO NF'!$O:$O,"&lt;=202408",'CLASSIFICAÇÃO NF'!M:M,$B17)</f>
        <v>698758.59800000023</v>
      </c>
      <c r="O17" s="36">
        <f>SUMIFS('CLASSIFICAÇÃO NF'!$N:$N,'CLASSIFICAÇÃO NF'!$O:$O,"&gt;=202409",'CLASSIFICAÇÃO NF'!$O:$O,"&lt;=202410",'CLASSIFICAÇÃO NF'!I:I,$B17)+SUMIFS('CLASSIFICAÇÃO NF'!$N:$N,'CLASSIFICAÇÃO NF'!$O:$O,"&gt;=202409",'CLASSIFICAÇÃO NF'!$O:$O,"&lt;=202410",'CLASSIFICAÇÃO NF'!J:J,$B17)+SUMIFS('CLASSIFICAÇÃO NF'!$N:$N,'CLASSIFICAÇÃO NF'!$O:$O,"&gt;=202409",'CLASSIFICAÇÃO NF'!$O:$O,"&lt;=202410",'CLASSIFICAÇÃO NF'!K:K,$B17)+SUMIFS('CLASSIFICAÇÃO NF'!$N:$N,'CLASSIFICAÇÃO NF'!$O:$O,"&gt;=202409",'CLASSIFICAÇÃO NF'!$O:$O,"&lt;=202410",'CLASSIFICAÇÃO NF'!L:L,$B17)+SUMIFS('CLASSIFICAÇÃO NF'!$N:$N,'CLASSIFICAÇÃO NF'!$O:$O,"&gt;=202409",'CLASSIFICAÇÃO NF'!$O:$O,"&lt;=202410",'CLASSIFICAÇÃO NF'!M:M,$B17)</f>
        <v>473201.27333333343</v>
      </c>
      <c r="P17" s="36">
        <f>SUMIFS('CLASSIFICAÇÃO NF'!$N:$N,'CLASSIFICAÇÃO NF'!$O:$O,"&gt;=202411",'CLASSIFICAÇÃO NF'!$O:$O,"&lt;=202412",'CLASSIFICAÇÃO NF'!I:I,$B17)+SUMIFS('CLASSIFICAÇÃO NF'!$N:$N,'CLASSIFICAÇÃO NF'!$O:$O,"&gt;=202411",'CLASSIFICAÇÃO NF'!$O:$O,"&lt;=202412",'CLASSIFICAÇÃO NF'!J:J,$B17)+SUMIFS('CLASSIFICAÇÃO NF'!$N:$N,'CLASSIFICAÇÃO NF'!$O:$O,"&gt;=202411",'CLASSIFICAÇÃO NF'!$O:$O,"&lt;=202412",'CLASSIFICAÇÃO NF'!K:K,$B17)+SUMIFS('CLASSIFICAÇÃO NF'!$N:$N,'CLASSIFICAÇÃO NF'!$O:$O,"&gt;=202411",'CLASSIFICAÇÃO NF'!$O:$O,"&lt;=202412",'CLASSIFICAÇÃO NF'!L:L,$B17)+SUMIFS('CLASSIFICAÇÃO NF'!$N:$N,'CLASSIFICAÇÃO NF'!$O:$O,"&gt;=202411",'CLASSIFICAÇÃO NF'!$O:$O,"&lt;=202412",'CLASSIFICAÇÃO NF'!M:M,$B17)</f>
        <v>79623.98000000001</v>
      </c>
      <c r="Q17" s="36">
        <f>SUMIFS('CLASSIFICAÇÃO NF'!$N:$N,'CLASSIFICAÇÃO NF'!$O:$O,"&gt;=202501",'CLASSIFICAÇÃO NF'!$O:$O,"&lt;=202502",'CLASSIFICAÇÃO NF'!I:I,$B17)+SUMIFS('CLASSIFICAÇÃO NF'!$N:$N,'CLASSIFICAÇÃO NF'!$O:$O,"&gt;=202501",'CLASSIFICAÇÃO NF'!$O:$O,"&lt;=202502",'CLASSIFICAÇÃO NF'!J:J,$B17)+SUMIFS('CLASSIFICAÇÃO NF'!$N:$N,'CLASSIFICAÇÃO NF'!$O:$O,"&gt;=202501",'CLASSIFICAÇÃO NF'!$O:$O,"&lt;=202502",'CLASSIFICAÇÃO NF'!K:K,$B17)+SUMIFS('CLASSIFICAÇÃO NF'!$N:$N,'CLASSIFICAÇÃO NF'!$O:$O,"&gt;=202501",'CLASSIFICAÇÃO NF'!$O:$O,"&lt;=202502",'CLASSIFICAÇÃO NF'!L:L,$B17)+SUMIFS('CLASSIFICAÇÃO NF'!$N:$N,'CLASSIFICAÇÃO NF'!$O:$O,"&gt;=202501",'CLASSIFICAÇÃO NF'!$O:$O,"&lt;=202502",'CLASSIFICAÇÃO NF'!M:M,$B17)</f>
        <v>71544.280000000013</v>
      </c>
      <c r="R17" s="36">
        <f>SUMIFS('CLASSIFICAÇÃO NF'!$N:$N,'CLASSIFICAÇÃO NF'!$O:$O,"&gt;=202503",'CLASSIFICAÇÃO NF'!$O:$O,"&lt;=202504",'CLASSIFICAÇÃO NF'!I:I,$B17)+SUMIFS('CLASSIFICAÇÃO NF'!$N:$N,'CLASSIFICAÇÃO NF'!$O:$O,"&gt;=202503",'CLASSIFICAÇÃO NF'!$O:$O,"&lt;=202504",'CLASSIFICAÇÃO NF'!J:J,$B17)+SUMIFS('CLASSIFICAÇÃO NF'!$N:$N,'CLASSIFICAÇÃO NF'!$O:$O,"&gt;=202503",'CLASSIFICAÇÃO NF'!$O:$O,"&lt;=202504",'CLASSIFICAÇÃO NF'!K:K,$B17)+SUMIFS('CLASSIFICAÇÃO NF'!$N:$N,'CLASSIFICAÇÃO NF'!$O:$O,"&gt;=202503",'CLASSIFICAÇÃO NF'!$O:$O,"&lt;=202504",'CLASSIFICAÇÃO NF'!L:L,$B17)+SUMIFS('CLASSIFICAÇÃO NF'!$N:$N,'CLASSIFICAÇÃO NF'!$O:$O,"&gt;=202503",'CLASSIFICAÇÃO NF'!$O:$O,"&lt;=202504",'CLASSIFICAÇÃO NF'!M:M,$B17)</f>
        <v>2811.66</v>
      </c>
      <c r="S17" s="36">
        <f>SUMIFS('CLASSIFICAÇÃO NF'!$N:$N,'CLASSIFICAÇÃO NF'!$O:$O,"&gt;=202505",'CLASSIFICAÇÃO NF'!$O:$O,"&lt;=202506",'CLASSIFICAÇÃO NF'!I:I,$B17)+SUMIFS('CLASSIFICAÇÃO NF'!$N:$N,'CLASSIFICAÇÃO NF'!$O:$O,"&gt;=202505",'CLASSIFICAÇÃO NF'!$O:$O,"&lt;=202506",'CLASSIFICAÇÃO NF'!J:J,$B17)+SUMIFS('CLASSIFICAÇÃO NF'!$N:$N,'CLASSIFICAÇÃO NF'!$O:$O,"&gt;=202505",'CLASSIFICAÇÃO NF'!$O:$O,"&lt;=202506",'CLASSIFICAÇÃO NF'!K:K,$B17)+SUMIFS('CLASSIFICAÇÃO NF'!$N:$N,'CLASSIFICAÇÃO NF'!$O:$O,"&gt;=202505",'CLASSIFICAÇÃO NF'!$O:$O,"&lt;=202506",'CLASSIFICAÇÃO NF'!L:L,$B17)+SUMIFS('CLASSIFICAÇÃO NF'!$N:$N,'CLASSIFICAÇÃO NF'!$O:$O,"&gt;=202505",'CLASSIFICAÇÃO NF'!$O:$O,"&lt;=202506",'CLASSIFICAÇÃO NF'!M:M,$B17)</f>
        <v>0</v>
      </c>
      <c r="T17" s="36">
        <f>SUMIFS('CLASSIFICAÇÃO NF'!$N:$N,'CLASSIFICAÇÃO NF'!$O:$O,"&gt;=202507",'CLASSIFICAÇÃO NF'!$O:$O,"&lt;=202508",'CLASSIFICAÇÃO NF'!I:I,$B17)+SUMIFS('CLASSIFICAÇÃO NF'!$N:$N,'CLASSIFICAÇÃO NF'!$O:$O,"&gt;=202507",'CLASSIFICAÇÃO NF'!$O:$O,"&lt;=202508",'CLASSIFICAÇÃO NF'!J:J,$B17)+SUMIFS('CLASSIFICAÇÃO NF'!$N:$N,'CLASSIFICAÇÃO NF'!$O:$O,"&gt;=202507",'CLASSIFICAÇÃO NF'!$O:$O,"&lt;=202508",'CLASSIFICAÇÃO NF'!K:K,$B17)+SUMIFS('CLASSIFICAÇÃO NF'!$N:$N,'CLASSIFICAÇÃO NF'!$O:$O,"&gt;=202507",'CLASSIFICAÇÃO NF'!$O:$O,"&lt;=202508",'CLASSIFICAÇÃO NF'!L:L,$B17)+SUMIFS('CLASSIFICAÇÃO NF'!$N:$N,'CLASSIFICAÇÃO NF'!$O:$O,"&gt;=202508",'CLASSIFICAÇÃO NF'!$O:$O,"&lt;=202508",'CLASSIFICAÇÃO NF'!M:M,$B17)</f>
        <v>0</v>
      </c>
      <c r="U17" s="36">
        <f>SUMIFS('CLASSIFICAÇÃO NF'!$N:$N,'CLASSIFICAÇÃO NF'!$O:$O,"&gt;=202509",'CLASSIFICAÇÃO NF'!$O:$O,"&lt;=202510",'CLASSIFICAÇÃO NF'!I:I,$B17)+SUMIFS('CLASSIFICAÇÃO NF'!$N:$N,'CLASSIFICAÇÃO NF'!$O:$O,"&gt;=202509",'CLASSIFICAÇÃO NF'!$O:$O,"&lt;=202510",'CLASSIFICAÇÃO NF'!J:J,$B17)+SUMIFS('CLASSIFICAÇÃO NF'!$N:$N,'CLASSIFICAÇÃO NF'!$O:$O,"&gt;=202509",'CLASSIFICAÇÃO NF'!$O:$O,"&lt;=202510",'CLASSIFICAÇÃO NF'!K:K,$B17)+SUMIFS('CLASSIFICAÇÃO NF'!$N:$N,'CLASSIFICAÇÃO NF'!$O:$O,"&gt;=202509",'CLASSIFICAÇÃO NF'!$O:$O,"&lt;=202510",'CLASSIFICAÇÃO NF'!L:L,$B17)+SUMIFS('CLASSIFICAÇÃO NF'!$N:$N,'CLASSIFICAÇÃO NF'!$O:$O,"&gt;=202509",'CLASSIFICAÇÃO NF'!$O:$O,"&lt;=202510",'CLASSIFICAÇÃO NF'!M:M,$B17)</f>
        <v>0</v>
      </c>
      <c r="V17" s="36">
        <f>SUMIFS('CLASSIFICAÇÃO NF'!$N:$N,'CLASSIFICAÇÃO NF'!$O:$O,"&gt;=202511",'CLASSIFICAÇÃO NF'!$O:$O,"&lt;=202512",'CLASSIFICAÇÃO NF'!I:I,$B17)+SUMIFS('CLASSIFICAÇÃO NF'!$N:$N,'CLASSIFICAÇÃO NF'!$O:$O,"&gt;=202511",'CLASSIFICAÇÃO NF'!$O:$O,"&lt;=202512",'CLASSIFICAÇÃO NF'!J:J,$B17)+SUMIFS('CLASSIFICAÇÃO NF'!$N:$N,'CLASSIFICAÇÃO NF'!$O:$O,"&gt;=202511",'CLASSIFICAÇÃO NF'!$O:$O,"&lt;=202512",'CLASSIFICAÇÃO NF'!K:K,$B17)+SUMIFS('CLASSIFICAÇÃO NF'!$N:$N,'CLASSIFICAÇÃO NF'!$O:$O,"&gt;=202511",'CLASSIFICAÇÃO NF'!$O:$O,"&lt;=202512",'CLASSIFICAÇÃO NF'!L:L,$B17)+SUMIFS('CLASSIFICAÇÃO NF'!$N:$N,'CLASSIFICAÇÃO NF'!$O:$O,"&gt;=202511",'CLASSIFICAÇÃO NF'!$O:$O,"&lt;=202512",'CLASSIFICAÇÃO NF'!M:M,$B17)</f>
        <v>0</v>
      </c>
      <c r="W17" s="36">
        <f>SUMIFS('CLASSIFICAÇÃO NF'!$N:$N,'CLASSIFICAÇÃO NF'!$O:$O,"&gt;=202601",'CLASSIFICAÇÃO NF'!$O:$O,"&lt;=202602",'CLASSIFICAÇÃO NF'!I:I,$B17)+SUMIFS('CLASSIFICAÇÃO NF'!$N:$N,'CLASSIFICAÇÃO NF'!$O:$O,"&gt;=202601",'CLASSIFICAÇÃO NF'!$O:$O,"&lt;=202602",'CLASSIFICAÇÃO NF'!J:J,$B17)+SUMIFS('CLASSIFICAÇÃO NF'!$N:$N,'CLASSIFICAÇÃO NF'!$O:$O,"&gt;=202601",'CLASSIFICAÇÃO NF'!$O:$O,"&lt;=202602",'CLASSIFICAÇÃO NF'!K:K,$B17)+SUMIFS('CLASSIFICAÇÃO NF'!$N:$N,'CLASSIFICAÇÃO NF'!$O:$O,"&gt;=202601",'CLASSIFICAÇÃO NF'!$O:$O,"&lt;=202602",'CLASSIFICAÇÃO NF'!L:L,$B17)+SUMIFS('CLASSIFICAÇÃO NF'!$N:$N,'CLASSIFICAÇÃO NF'!$O:$O,"&gt;=202601",'CLASSIFICAÇÃO NF'!$O:$O,"&lt;=202602",'CLASSIFICAÇÃO NF'!M:M,$B17)</f>
        <v>23968</v>
      </c>
      <c r="X17" s="36">
        <f>SUMIFS('CLASSIFICAÇÃO NF'!$N:$N,'CLASSIFICAÇÃO NF'!$O:$O,"&gt;=202603",'CLASSIFICAÇÃO NF'!$O:$O,"&lt;=202604",'CLASSIFICAÇÃO NF'!I:I,$B17)+SUMIFS('CLASSIFICAÇÃO NF'!$N:$N,'CLASSIFICAÇÃO NF'!$O:$O,"&gt;=202603",'CLASSIFICAÇÃO NF'!$O:$O,"&lt;=202604",'CLASSIFICAÇÃO NF'!J:J,$B17)+SUMIFS('CLASSIFICAÇÃO NF'!$N:$N,'CLASSIFICAÇÃO NF'!$O:$O,"&gt;=202603",'CLASSIFICAÇÃO NF'!$O:$O,"&lt;=202604",'CLASSIFICAÇÃO NF'!K:K,$B17)+SUMIFS('CLASSIFICAÇÃO NF'!$N:$N,'CLASSIFICAÇÃO NF'!$O:$O,"&gt;=202603",'CLASSIFICAÇÃO NF'!$O:$O,"&lt;=202604",'CLASSIFICAÇÃO NF'!L:L,$B17)+SUMIFS('CLASSIFICAÇÃO NF'!$N:$N,'CLASSIFICAÇÃO NF'!$O:$O,"&gt;=202603",'CLASSIFICAÇÃO NF'!$O:$O,"&lt;=202604",'CLASSIFICAÇÃO NF'!M:M,$B17)</f>
        <v>0</v>
      </c>
      <c r="Y17" s="36">
        <f>SUMIFS('CLASSIFICAÇÃO NF'!$N:$N,'CLASSIFICAÇÃO NF'!$O:$O,"&gt;=202605",'CLASSIFICAÇÃO NF'!$O:$O,"&lt;=202606",'CLASSIFICAÇÃO NF'!I:I,$B17)+SUMIFS('CLASSIFICAÇÃO NF'!$N:$N,'CLASSIFICAÇÃO NF'!$O:$O,"&gt;=202605",'CLASSIFICAÇÃO NF'!$O:$O,"&lt;=202606",'CLASSIFICAÇÃO NF'!J:J,$B17)+SUMIFS('CLASSIFICAÇÃO NF'!$N:$N,'CLASSIFICAÇÃO NF'!$O:$O,"&gt;=202605",'CLASSIFICAÇÃO NF'!$O:$O,"&lt;=202606",'CLASSIFICAÇÃO NF'!K:K,$B17)+SUMIFS('CLASSIFICAÇÃO NF'!$N:$N,'CLASSIFICAÇÃO NF'!$O:$O,"&gt;=202605",'CLASSIFICAÇÃO NF'!$O:$O,"&lt;=202606",'CLASSIFICAÇÃO NF'!L:L,$B17)+SUMIFS('CLASSIFICAÇÃO NF'!$N:$N,'CLASSIFICAÇÃO NF'!$O:$O,"&gt;=202605",'CLASSIFICAÇÃO NF'!$O:$O,"&lt;=202606",'CLASSIFICAÇÃO NF'!M:M,$B17)</f>
        <v>0</v>
      </c>
      <c r="Z17" s="36">
        <f>SUMIFS('CLASSIFICAÇÃO NF'!$N:$N,'CLASSIFICAÇÃO NF'!$O:$O,"&gt;=202607",'CLASSIFICAÇÃO NF'!$O:$O,"&lt;=202608",'CLASSIFICAÇÃO NF'!I:I,$B17)+SUMIFS('CLASSIFICAÇÃO NF'!$N:$N,'CLASSIFICAÇÃO NF'!$O:$O,"&gt;=202607",'CLASSIFICAÇÃO NF'!$O:$O,"&lt;=202608",'CLASSIFICAÇÃO NF'!J:J,$B17)+SUMIFS('CLASSIFICAÇÃO NF'!$N:$N,'CLASSIFICAÇÃO NF'!$O:$O,"&gt;=202607",'CLASSIFICAÇÃO NF'!$O:$O,"&lt;=202608",'CLASSIFICAÇÃO NF'!K:K,$B17)+SUMIFS('CLASSIFICAÇÃO NF'!$N:$N,'CLASSIFICAÇÃO NF'!$O:$O,"&gt;=202607",'CLASSIFICAÇÃO NF'!$O:$O,"&lt;=202608",'CLASSIFICAÇÃO NF'!L:L,$B17)+SUMIFS('CLASSIFICAÇÃO NF'!$N:$N,'CLASSIFICAÇÃO NF'!$O:$O,"&gt;=202607",'CLASSIFICAÇÃO NF'!$O:$O,"&lt;=202608",'CLASSIFICAÇÃO NF'!M:M,$B17)</f>
        <v>0</v>
      </c>
      <c r="AA17" s="36">
        <f>SUMIFS('CLASSIFICAÇÃO NF'!$N:$N,'CLASSIFICAÇÃO NF'!$O:$O,"&gt;=202609",'CLASSIFICAÇÃO NF'!$O:$O,"&lt;=202610",'CLASSIFICAÇÃO NF'!I:I,$B17)+SUMIFS('CLASSIFICAÇÃO NF'!$N:$N,'CLASSIFICAÇÃO NF'!$O:$O,"&gt;=202609",'CLASSIFICAÇÃO NF'!$O:$O,"&lt;=202610",'CLASSIFICAÇÃO NF'!J:J,$B17)+SUMIFS('CLASSIFICAÇÃO NF'!$N:$N,'CLASSIFICAÇÃO NF'!$O:$O,"&gt;=202609",'CLASSIFICAÇÃO NF'!$O:$O,"&lt;=202610",'CLASSIFICAÇÃO NF'!K:K,$B17)+SUMIFS('CLASSIFICAÇÃO NF'!$N:$N,'CLASSIFICAÇÃO NF'!$O:$O,"&gt;=202609",'CLASSIFICAÇÃO NF'!$O:$O,"&lt;=202610",'CLASSIFICAÇÃO NF'!L:L,$B17)+SUMIFS('CLASSIFICAÇÃO NF'!$N:$N,'CLASSIFICAÇÃO NF'!$O:$O,"&gt;=202609",'CLASSIFICAÇÃO NF'!$O:$O,"&lt;=202610",'CLASSIFICAÇÃO NF'!M:M,$B17)</f>
        <v>0</v>
      </c>
      <c r="AB17" s="36">
        <f>SUMIFS('CLASSIFICAÇÃO NF'!$N:$N,'CLASSIFICAÇÃO NF'!$O:$O,"&gt;=202611",'CLASSIFICAÇÃO NF'!$O:$O,"&lt;=202612",'CLASSIFICAÇÃO NF'!I:I,$B17)+SUMIFS('CLASSIFICAÇÃO NF'!$N:$N,'CLASSIFICAÇÃO NF'!$O:$O,"&gt;=202611",'CLASSIFICAÇÃO NF'!$O:$O,"&lt;=202612",'CLASSIFICAÇÃO NF'!J:J,$B17)+SUMIFS('CLASSIFICAÇÃO NF'!$N:$N,'CLASSIFICAÇÃO NF'!$O:$O,"&gt;=202610",'CLASSIFICAÇÃO NF'!$O:$O,"&lt;=202612",'CLASSIFICAÇÃO NF'!K:K,$B17)+SUMIFS('CLASSIFICAÇÃO NF'!$N:$N,'CLASSIFICAÇÃO NF'!$O:$O,"&gt;=202610",'CLASSIFICAÇÃO NF'!$O:$O,"&lt;=202612",'CLASSIFICAÇÃO NF'!L:L,$B17)+SUMIFS('CLASSIFICAÇÃO NF'!$N:$N,'CLASSIFICAÇÃO NF'!$O:$O,"&gt;=202611",'CLASSIFICAÇÃO NF'!$O:$O,"&lt;=202612",'CLASSIFICAÇÃO NF'!M:M,$B17)</f>
        <v>0</v>
      </c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</row>
    <row r="18" spans="1:39" ht="15.5" outlineLevel="1">
      <c r="A18" s="189">
        <v>45779</v>
      </c>
      <c r="B18" s="40" t="s">
        <v>40</v>
      </c>
      <c r="C18" s="184">
        <f>SUMIF('CLASSIFICAÇÃO NF'!I:I,B18,'CLASSIFICAÇÃO NF'!N:N)+SUMIF('CLASSIFICAÇÃO NF'!J:J,B18,'CLASSIFICAÇÃO NF'!N:N)+SUMIF('CLASSIFICAÇÃO NF'!K:K,B18,'CLASSIFICAÇÃO NF'!N:N)+SUMIF('CLASSIFICAÇÃO NF'!L:L,B18,'CLASSIFICAÇÃO NF'!N:N)+SUMIF('CLASSIFICAÇÃO NF'!M:M,B18,'CLASSIFICAÇÃO NF'!N:N)</f>
        <v>7288590.3730000006</v>
      </c>
      <c r="D18" s="185">
        <f t="shared" si="12"/>
        <v>1.0094672299955345</v>
      </c>
      <c r="E18" s="184">
        <v>7220234.75</v>
      </c>
      <c r="F18" s="185">
        <f t="shared" si="11"/>
        <v>0.84153233907659819</v>
      </c>
      <c r="G18" s="186">
        <v>8661093.6199999992</v>
      </c>
      <c r="H18" s="36">
        <f>SUMIFS('CLASSIFICAÇÃO NF'!$N:$N,'CLASSIFICAÇÃO NF'!$O:$O,"&gt;=202301",'CLASSIFICAÇÃO NF'!$O:$O,"&lt;=202303",'CLASSIFICAÇÃO NF'!I:I,$B18)+SUMIFS('CLASSIFICAÇÃO NF'!$N:$N,'CLASSIFICAÇÃO NF'!$O:$O,"&gt;=202301",'CLASSIFICAÇÃO NF'!$O:$O,"&lt;=202303",'CLASSIFICAÇÃO NF'!J:J,$B18)+SUMIFS('CLASSIFICAÇÃO NF'!$N:$N,'CLASSIFICAÇÃO NF'!$O:$O,"&gt;=202301",'CLASSIFICAÇÃO NF'!$O:$O,"&lt;=202303",'CLASSIFICAÇÃO NF'!K:K,$B18)+SUMIFS('CLASSIFICAÇÃO NF'!$N:$N,'CLASSIFICAÇÃO NF'!$O:$O,"&gt;=202301",'CLASSIFICAÇÃO NF'!$O:$O,"&lt;=202303",'CLASSIFICAÇÃO NF'!L:L,$B18)+SUMIFS('CLASSIFICAÇÃO NF'!$N:$N,'CLASSIFICAÇÃO NF'!$O:$O,"&gt;=202301",'CLASSIFICAÇÃO NF'!$O:$O,"&lt;=202303",'CLASSIFICAÇÃO NF'!M:M,$B18)</f>
        <v>213</v>
      </c>
      <c r="I18" s="36">
        <f>SUMIFS('CLASSIFICAÇÃO NF'!$N:$N,'CLASSIFICAÇÃO NF'!$O:$O,"&gt;=202304",'CLASSIFICAÇÃO NF'!$O:$O,"&lt;=202306",'CLASSIFICAÇÃO NF'!I:I,$B18)+SUMIFS('CLASSIFICAÇÃO NF'!$N:$N,'CLASSIFICAÇÃO NF'!$O:$O,"&gt;=202304",'CLASSIFICAÇÃO NF'!$O:$O,"&lt;=202306",'CLASSIFICAÇÃO NF'!J:J,$B18)+SUMIFS('CLASSIFICAÇÃO NF'!$N:$N,'CLASSIFICAÇÃO NF'!$O:$O,"&gt;=202304",'CLASSIFICAÇÃO NF'!$O:$O,"&lt;=202306",'CLASSIFICAÇÃO NF'!K:K,$B18)+SUMIFS('CLASSIFICAÇÃO NF'!$N:$N,'CLASSIFICAÇÃO NF'!$O:$O,"&gt;=202304",'CLASSIFICAÇÃO NF'!$O:$O,"&lt;=202306",'CLASSIFICAÇÃO NF'!L:L,$B18)+SUMIFS('CLASSIFICAÇÃO NF'!$N:$N,'CLASSIFICAÇÃO NF'!$O:$O,"&gt;=202304",'CLASSIFICAÇÃO NF'!$O:$O,"&lt;=202306",'CLASSIFICAÇÃO NF'!M:M,$B18)</f>
        <v>0</v>
      </c>
      <c r="J18" s="36">
        <f>SUMIFS('CLASSIFICAÇÃO NF'!$N:$N,'CLASSIFICAÇÃO NF'!$O:$O,"&gt;=202307",'CLASSIFICAÇÃO NF'!$O:$O,"&lt;=202309",'CLASSIFICAÇÃO NF'!I:I,$B18)+SUMIFS('CLASSIFICAÇÃO NF'!$N:$N,'CLASSIFICAÇÃO NF'!$O:$O,"&gt;=202307",'CLASSIFICAÇÃO NF'!$O:$O,"&lt;=202309",'CLASSIFICAÇÃO NF'!J:J,$B18)+SUMIFS('CLASSIFICAÇÃO NF'!$N:$N,'CLASSIFICAÇÃO NF'!$O:$O,"&gt;=202307",'CLASSIFICAÇÃO NF'!$O:$O,"&lt;=202309",'CLASSIFICAÇÃO NF'!K:K,$B18)+SUMIFS('CLASSIFICAÇÃO NF'!$N:$N,'CLASSIFICAÇÃO NF'!$O:$O,"&gt;=202307",'CLASSIFICAÇÃO NF'!$O:$O,"&lt;=202309",'CLASSIFICAÇÃO NF'!L:L,$B18)+SUMIFS('CLASSIFICAÇÃO NF'!$N:$N,'CLASSIFICAÇÃO NF'!$O:$O,"&gt;=202307",'CLASSIFICAÇÃO NF'!$O:$O,"&lt;=202309",'CLASSIFICAÇÃO NF'!M:M,$B18)</f>
        <v>9079.5</v>
      </c>
      <c r="K18" s="36">
        <f>SUMIFS('CLASSIFICAÇÃO NF'!$N:$N,'CLASSIFICAÇÃO NF'!$O:$O,"&gt;=202310",'CLASSIFICAÇÃO NF'!$O:$O,"&lt;=202312",'CLASSIFICAÇÃO NF'!I:I,$B18)+SUMIFS('CLASSIFICAÇÃO NF'!$N:$N,'CLASSIFICAÇÃO NF'!$O:$O,"&gt;=202310",'CLASSIFICAÇÃO NF'!$O:$O,"&lt;=202312",'CLASSIFICAÇÃO NF'!J:J,$B18)+SUMIFS('CLASSIFICAÇÃO NF'!$N:$N,'CLASSIFICAÇÃO NF'!$O:$O,"&gt;=202310",'CLASSIFICAÇÃO NF'!$O:$O,"&lt;=202312",'CLASSIFICAÇÃO NF'!K:K,$B18)+SUMIFS('CLASSIFICAÇÃO NF'!$N:$N,'CLASSIFICAÇÃO NF'!$O:$O,"&gt;=202310",'CLASSIFICAÇÃO NF'!$O:$O,"&lt;=202312",'CLASSIFICAÇÃO NF'!L:L,$B18)+SUMIFS('CLASSIFICAÇÃO NF'!$N:$N,'CLASSIFICAÇÃO NF'!$O:$O,"&gt;=202310",'CLASSIFICAÇÃO NF'!$O:$O,"&lt;=202312",'CLASSIFICAÇÃO NF'!M:M,$B18)</f>
        <v>923951.9</v>
      </c>
      <c r="L18" s="36">
        <f>SUMIFS('CLASSIFICAÇÃO NF'!$N:$N,'CLASSIFICAÇÃO NF'!$O:$O,"&gt;=202401",'CLASSIFICAÇÃO NF'!$O:$O,"&lt;=202403",'CLASSIFICAÇÃO NF'!I:I,$B18)+SUMIFS('CLASSIFICAÇÃO NF'!$N:$N,'CLASSIFICAÇÃO NF'!$O:$O,"&gt;=202401",'CLASSIFICAÇÃO NF'!$O:$O,"&lt;=202403",'CLASSIFICAÇÃO NF'!J:J,$B18)+SUMIFS('CLASSIFICAÇÃO NF'!$N:$N,'CLASSIFICAÇÃO NF'!$O:$O,"&gt;=202401",'CLASSIFICAÇÃO NF'!$O:$O,"&lt;=202403",'CLASSIFICAÇÃO NF'!K:K,$B18)+SUMIFS('CLASSIFICAÇÃO NF'!$N:$N,'CLASSIFICAÇÃO NF'!$O:$O,"&gt;=202401",'CLASSIFICAÇÃO NF'!$O:$O,"&lt;=202403",'CLASSIFICAÇÃO NF'!L:L,$B18)+SUMIFS('CLASSIFICAÇÃO NF'!$N:$N,'CLASSIFICAÇÃO NF'!$O:$O,"&gt;=202401",'CLASSIFICAÇÃO NF'!$O:$O,"&lt;=202403",'CLASSIFICAÇÃO NF'!M:M,$B18)</f>
        <v>443705.13</v>
      </c>
      <c r="M18" s="36">
        <f>SUMIFS('CLASSIFICAÇÃO NF'!$N:$N,'CLASSIFICAÇÃO NF'!$O:$O,"&gt;=202404",'CLASSIFICAÇÃO NF'!$O:$O,"&lt;=202406",'CLASSIFICAÇÃO NF'!I:I,$B18)+SUMIFS('CLASSIFICAÇÃO NF'!$N:$N,'CLASSIFICAÇÃO NF'!$O:$O,"&gt;=202404",'CLASSIFICAÇÃO NF'!$O:$O,"&lt;=202406",'CLASSIFICAÇÃO NF'!J:J,$B18)+SUMIFS('CLASSIFICAÇÃO NF'!$N:$N,'CLASSIFICAÇÃO NF'!$O:$O,"&gt;=202404",'CLASSIFICAÇÃO NF'!$O:$O,"&lt;=202406",'CLASSIFICAÇÃO NF'!K:K,$B18)+SUMIFS('CLASSIFICAÇÃO NF'!$N:$N,'CLASSIFICAÇÃO NF'!$O:$O,"&gt;=202404",'CLASSIFICAÇÃO NF'!$O:$O,"&lt;=202406",'CLASSIFICAÇÃO NF'!L:L,$B18)+SUMIFS('CLASSIFICAÇÃO NF'!$N:$N,'CLASSIFICAÇÃO NF'!$O:$O,"&gt;=202404",'CLASSIFICAÇÃO NF'!$O:$O,"&lt;=202406",'CLASSIFICAÇÃO NF'!M:M,$B18)</f>
        <v>1459074.4516666667</v>
      </c>
      <c r="N18" s="36">
        <f>SUMIFS('CLASSIFICAÇÃO NF'!$N:$N,'CLASSIFICAÇÃO NF'!$O:$O,"&gt;=202407",'CLASSIFICAÇÃO NF'!$O:$O,"&lt;=202408",'CLASSIFICAÇÃO NF'!I:I,$B18)+SUMIFS('CLASSIFICAÇÃO NF'!$N:$N,'CLASSIFICAÇÃO NF'!$O:$O,"&gt;=202407",'CLASSIFICAÇÃO NF'!$O:$O,"&lt;=202408",'CLASSIFICAÇÃO NF'!J:J,$B18)+SUMIFS('CLASSIFICAÇÃO NF'!$N:$N,'CLASSIFICAÇÃO NF'!$O:$O,"&gt;=202407",'CLASSIFICAÇÃO NF'!$O:$O,"&lt;=202408",'CLASSIFICAÇÃO NF'!K:K,$B18)+SUMIFS('CLASSIFICAÇÃO NF'!$N:$N,'CLASSIFICAÇÃO NF'!$O:$O,"&gt;=202407",'CLASSIFICAÇÃO NF'!$O:$O,"&lt;=202408",'CLASSIFICAÇÃO NF'!L:L,$B18)+SUMIFS('CLASSIFICAÇÃO NF'!$N:$N,'CLASSIFICAÇÃO NF'!$O:$O,"&gt;=202407",'CLASSIFICAÇÃO NF'!$O:$O,"&lt;=202408",'CLASSIFICAÇÃO NF'!M:M,$B18)</f>
        <v>1094248.6160000002</v>
      </c>
      <c r="O18" s="36">
        <f>SUMIFS('CLASSIFICAÇÃO NF'!$N:$N,'CLASSIFICAÇÃO NF'!$O:$O,"&gt;=202409",'CLASSIFICAÇÃO NF'!$O:$O,"&lt;=202410",'CLASSIFICAÇÃO NF'!I:I,$B18)+SUMIFS('CLASSIFICAÇÃO NF'!$N:$N,'CLASSIFICAÇÃO NF'!$O:$O,"&gt;=202409",'CLASSIFICAÇÃO NF'!$O:$O,"&lt;=202410",'CLASSIFICAÇÃO NF'!J:J,$B18)+SUMIFS('CLASSIFICAÇÃO NF'!$N:$N,'CLASSIFICAÇÃO NF'!$O:$O,"&gt;=202409",'CLASSIFICAÇÃO NF'!$O:$O,"&lt;=202410",'CLASSIFICAÇÃO NF'!K:K,$B18)+SUMIFS('CLASSIFICAÇÃO NF'!$N:$N,'CLASSIFICAÇÃO NF'!$O:$O,"&gt;=202409",'CLASSIFICAÇÃO NF'!$O:$O,"&lt;=202410",'CLASSIFICAÇÃO NF'!L:L,$B18)+SUMIFS('CLASSIFICAÇÃO NF'!$N:$N,'CLASSIFICAÇÃO NF'!$O:$O,"&gt;=202409",'CLASSIFICAÇÃO NF'!$O:$O,"&lt;=202410",'CLASSIFICAÇÃO NF'!M:M,$B18)</f>
        <v>781750.6283333333</v>
      </c>
      <c r="P18" s="36">
        <f>SUMIFS('CLASSIFICAÇÃO NF'!$N:$N,'CLASSIFICAÇÃO NF'!$O:$O,"&gt;=202411",'CLASSIFICAÇÃO NF'!$O:$O,"&lt;=202412",'CLASSIFICAÇÃO NF'!I:I,$B18)+SUMIFS('CLASSIFICAÇÃO NF'!$N:$N,'CLASSIFICAÇÃO NF'!$O:$O,"&gt;=202411",'CLASSIFICAÇÃO NF'!$O:$O,"&lt;=202412",'CLASSIFICAÇÃO NF'!J:J,$B18)+SUMIFS('CLASSIFICAÇÃO NF'!$N:$N,'CLASSIFICAÇÃO NF'!$O:$O,"&gt;=202411",'CLASSIFICAÇÃO NF'!$O:$O,"&lt;=202412",'CLASSIFICAÇÃO NF'!K:K,$B18)+SUMIFS('CLASSIFICAÇÃO NF'!$N:$N,'CLASSIFICAÇÃO NF'!$O:$O,"&gt;=202411",'CLASSIFICAÇÃO NF'!$O:$O,"&lt;=202412",'CLASSIFICAÇÃO NF'!L:L,$B18)+SUMIFS('CLASSIFICAÇÃO NF'!$N:$N,'CLASSIFICAÇÃO NF'!$O:$O,"&gt;=202411",'CLASSIFICAÇÃO NF'!$O:$O,"&lt;=202412",'CLASSIFICAÇÃO NF'!M:M,$B18)</f>
        <v>547355.08499999996</v>
      </c>
      <c r="Q18" s="36">
        <f>SUMIFS('CLASSIFICAÇÃO NF'!$N:$N,'CLASSIFICAÇÃO NF'!$O:$O,"&gt;=202501",'CLASSIFICAÇÃO NF'!$O:$O,"&lt;=202502",'CLASSIFICAÇÃO NF'!I:I,$B18)+SUMIFS('CLASSIFICAÇÃO NF'!$N:$N,'CLASSIFICAÇÃO NF'!$O:$O,"&gt;=202501",'CLASSIFICAÇÃO NF'!$O:$O,"&lt;=202502",'CLASSIFICAÇÃO NF'!J:J,$B18)+SUMIFS('CLASSIFICAÇÃO NF'!$N:$N,'CLASSIFICAÇÃO NF'!$O:$O,"&gt;=202501",'CLASSIFICAÇÃO NF'!$O:$O,"&lt;=202502",'CLASSIFICAÇÃO NF'!K:K,$B18)+SUMIFS('CLASSIFICAÇÃO NF'!$N:$N,'CLASSIFICAÇÃO NF'!$O:$O,"&gt;=202501",'CLASSIFICAÇÃO NF'!$O:$O,"&lt;=202502",'CLASSIFICAÇÃO NF'!L:L,$B18)+SUMIFS('CLASSIFICAÇÃO NF'!$N:$N,'CLASSIFICAÇÃO NF'!$O:$O,"&gt;=202501",'CLASSIFICAÇÃO NF'!$O:$O,"&lt;=202502",'CLASSIFICAÇÃO NF'!M:M,$B18)</f>
        <v>1090738.3950000003</v>
      </c>
      <c r="R18" s="36">
        <f>SUMIFS('CLASSIFICAÇÃO NF'!$N:$N,'CLASSIFICAÇÃO NF'!$O:$O,"&gt;=202503",'CLASSIFICAÇÃO NF'!$O:$O,"&lt;=202504",'CLASSIFICAÇÃO NF'!I:I,$B18)+SUMIFS('CLASSIFICAÇÃO NF'!$N:$N,'CLASSIFICAÇÃO NF'!$O:$O,"&gt;=202503",'CLASSIFICAÇÃO NF'!$O:$O,"&lt;=202504",'CLASSIFICAÇÃO NF'!J:J,$B18)+SUMIFS('CLASSIFICAÇÃO NF'!$N:$N,'CLASSIFICAÇÃO NF'!$O:$O,"&gt;=202503",'CLASSIFICAÇÃO NF'!$O:$O,"&lt;=202504",'CLASSIFICAÇÃO NF'!K:K,$B18)+SUMIFS('CLASSIFICAÇÃO NF'!$N:$N,'CLASSIFICAÇÃO NF'!$O:$O,"&gt;=202503",'CLASSIFICAÇÃO NF'!$O:$O,"&lt;=202504",'CLASSIFICAÇÃO NF'!L:L,$B18)+SUMIFS('CLASSIFICAÇÃO NF'!$N:$N,'CLASSIFICAÇÃO NF'!$O:$O,"&gt;=202503",'CLASSIFICAÇÃO NF'!$O:$O,"&lt;=202504",'CLASSIFICAÇÃO NF'!M:M,$B18)</f>
        <v>579873.96199999994</v>
      </c>
      <c r="S18" s="36">
        <f>SUMIFS('CLASSIFICAÇÃO NF'!$N:$N,'CLASSIFICAÇÃO NF'!$O:$O,"&gt;=202505",'CLASSIFICAÇÃO NF'!$O:$O,"&lt;=202506",'CLASSIFICAÇÃO NF'!I:I,$B18)+SUMIFS('CLASSIFICAÇÃO NF'!$N:$N,'CLASSIFICAÇÃO NF'!$O:$O,"&gt;=202505",'CLASSIFICAÇÃO NF'!$O:$O,"&lt;=202506",'CLASSIFICAÇÃO NF'!J:J,$B18)+SUMIFS('CLASSIFICAÇÃO NF'!$N:$N,'CLASSIFICAÇÃO NF'!$O:$O,"&gt;=202505",'CLASSIFICAÇÃO NF'!$O:$O,"&lt;=202506",'CLASSIFICAÇÃO NF'!K:K,$B18)+SUMIFS('CLASSIFICAÇÃO NF'!$N:$N,'CLASSIFICAÇÃO NF'!$O:$O,"&gt;=202505",'CLASSIFICAÇÃO NF'!$O:$O,"&lt;=202506",'CLASSIFICAÇÃO NF'!L:L,$B18)+SUMIFS('CLASSIFICAÇÃO NF'!$N:$N,'CLASSIFICAÇÃO NF'!$O:$O,"&gt;=202505",'CLASSIFICAÇÃO NF'!$O:$O,"&lt;=202506",'CLASSIFICAÇÃO NF'!M:M,$B18)</f>
        <v>140269.245</v>
      </c>
      <c r="T18" s="36">
        <f>SUMIFS('CLASSIFICAÇÃO NF'!$N:$N,'CLASSIFICAÇÃO NF'!$O:$O,"&gt;=202507",'CLASSIFICAÇÃO NF'!$O:$O,"&lt;=202508",'CLASSIFICAÇÃO NF'!I:I,$B18)+SUMIFS('CLASSIFICAÇÃO NF'!$N:$N,'CLASSIFICAÇÃO NF'!$O:$O,"&gt;=202507",'CLASSIFICAÇÃO NF'!$O:$O,"&lt;=202508",'CLASSIFICAÇÃO NF'!J:J,$B18)+SUMIFS('CLASSIFICAÇÃO NF'!$N:$N,'CLASSIFICAÇÃO NF'!$O:$O,"&gt;=202507",'CLASSIFICAÇÃO NF'!$O:$O,"&lt;=202508",'CLASSIFICAÇÃO NF'!K:K,$B18)+SUMIFS('CLASSIFICAÇÃO NF'!$N:$N,'CLASSIFICAÇÃO NF'!$O:$O,"&gt;=202507",'CLASSIFICAÇÃO NF'!$O:$O,"&lt;=202508",'CLASSIFICAÇÃO NF'!L:L,$B18)+SUMIFS('CLASSIFICAÇÃO NF'!$N:$N,'CLASSIFICAÇÃO NF'!$O:$O,"&gt;=202507",'CLASSIFICAÇÃO NF'!$O:$O,"&lt;=202508",'CLASSIFICAÇÃO NF'!M:M,$B18)</f>
        <v>218330.46000000002</v>
      </c>
      <c r="U18" s="36">
        <f>SUMIFS('CLASSIFICAÇÃO NF'!$N:$N,'CLASSIFICAÇÃO NF'!$O:$O,"&gt;=202509",'CLASSIFICAÇÃO NF'!$O:$O,"&lt;=202510",'CLASSIFICAÇÃO NF'!I:I,$B18)+SUMIFS('CLASSIFICAÇÃO NF'!$N:$N,'CLASSIFICAÇÃO NF'!$O:$O,"&gt;=202509",'CLASSIFICAÇÃO NF'!$O:$O,"&lt;=202510",'CLASSIFICAÇÃO NF'!J:J,$B18)+SUMIFS('CLASSIFICAÇÃO NF'!$N:$N,'CLASSIFICAÇÃO NF'!$O:$O,"&gt;=202509",'CLASSIFICAÇÃO NF'!$O:$O,"&lt;=202510",'CLASSIFICAÇÃO NF'!K:K,$B18)+SUMIFS('CLASSIFICAÇÃO NF'!$N:$N,'CLASSIFICAÇÃO NF'!$O:$O,"&gt;=202509",'CLASSIFICAÇÃO NF'!$O:$O,"&lt;=202510",'CLASSIFICAÇÃO NF'!L:L,$B18)+SUMIFS('CLASSIFICAÇÃO NF'!$N:$N,'CLASSIFICAÇÃO NF'!$O:$O,"&gt;=202509",'CLASSIFICAÇÃO NF'!$O:$O,"&lt;=202510",'CLASSIFICAÇÃO NF'!M:M,$B18)</f>
        <v>0</v>
      </c>
      <c r="V18" s="36">
        <f>SUMIFS('CLASSIFICAÇÃO NF'!$N:$N,'CLASSIFICAÇÃO NF'!$O:$O,"&gt;=202511",'CLASSIFICAÇÃO NF'!$O:$O,"&lt;=202512",'CLASSIFICAÇÃO NF'!I:I,$B18)+SUMIFS('CLASSIFICAÇÃO NF'!$N:$N,'CLASSIFICAÇÃO NF'!$O:$O,"&gt;=202511",'CLASSIFICAÇÃO NF'!$O:$O,"&lt;=202512",'CLASSIFICAÇÃO NF'!J:J,$B18)+SUMIFS('CLASSIFICAÇÃO NF'!$N:$N,'CLASSIFICAÇÃO NF'!$O:$O,"&gt;=202511",'CLASSIFICAÇÃO NF'!$O:$O,"&lt;=202512",'CLASSIFICAÇÃO NF'!K:K,$B18)+SUMIFS('CLASSIFICAÇÃO NF'!$N:$N,'CLASSIFICAÇÃO NF'!$O:$O,"&gt;=202511",'CLASSIFICAÇÃO NF'!$O:$O,"&lt;=202512",'CLASSIFICAÇÃO NF'!L:L,$B18)+SUMIFS('CLASSIFICAÇÃO NF'!$N:$N,'CLASSIFICAÇÃO NF'!$O:$O,"&gt;=202511",'CLASSIFICAÇÃO NF'!$O:$O,"&lt;=202512",'CLASSIFICAÇÃO NF'!M:M,$B18)</f>
        <v>0</v>
      </c>
      <c r="W18" s="36">
        <f>SUMIFS('CLASSIFICAÇÃO NF'!$N:$N,'CLASSIFICAÇÃO NF'!$O:$O,"&gt;=202601",'CLASSIFICAÇÃO NF'!$O:$O,"&lt;=202602",'CLASSIFICAÇÃO NF'!I:I,$B18)+SUMIFS('CLASSIFICAÇÃO NF'!$N:$N,'CLASSIFICAÇÃO NF'!$O:$O,"&gt;=202601",'CLASSIFICAÇÃO NF'!$O:$O,"&lt;=202602",'CLASSIFICAÇÃO NF'!J:J,$B18)+SUMIFS('CLASSIFICAÇÃO NF'!$N:$N,'CLASSIFICAÇÃO NF'!$O:$O,"&gt;=202601",'CLASSIFICAÇÃO NF'!$O:$O,"&lt;=202602",'CLASSIFICAÇÃO NF'!K:K,$B18)+SUMIFS('CLASSIFICAÇÃO NF'!$N:$N,'CLASSIFICAÇÃO NF'!$O:$O,"&gt;=202601",'CLASSIFICAÇÃO NF'!$O:$O,"&lt;=202602",'CLASSIFICAÇÃO NF'!L:L,$B18)+SUMIFS('CLASSIFICAÇÃO NF'!$N:$N,'CLASSIFICAÇÃO NF'!$O:$O,"&gt;=202601",'CLASSIFICAÇÃO NF'!$O:$O,"&lt;=202602",'CLASSIFICAÇÃO NF'!M:M,$B18)</f>
        <v>0</v>
      </c>
      <c r="X18" s="36">
        <f>SUMIFS('CLASSIFICAÇÃO NF'!$N:$N,'CLASSIFICAÇÃO NF'!$O:$O,"&gt;=202603",'CLASSIFICAÇÃO NF'!$O:$O,"&lt;=202604",'CLASSIFICAÇÃO NF'!I:I,$B18)+SUMIFS('CLASSIFICAÇÃO NF'!$N:$N,'CLASSIFICAÇÃO NF'!$O:$O,"&gt;=202603",'CLASSIFICAÇÃO NF'!$O:$O,"&lt;=202604",'CLASSIFICAÇÃO NF'!J:J,$B18)+SUMIFS('CLASSIFICAÇÃO NF'!$N:$N,'CLASSIFICAÇÃO NF'!$O:$O,"&gt;=202603",'CLASSIFICAÇÃO NF'!$O:$O,"&lt;=202604",'CLASSIFICAÇÃO NF'!K:K,$B18)+SUMIFS('CLASSIFICAÇÃO NF'!$N:$N,'CLASSIFICAÇÃO NF'!$O:$O,"&gt;=202603",'CLASSIFICAÇÃO NF'!$O:$O,"&lt;=202604",'CLASSIFICAÇÃO NF'!L:L,$B18)+SUMIFS('CLASSIFICAÇÃO NF'!$N:$N,'CLASSIFICAÇÃO NF'!$O:$O,"&gt;=202603",'CLASSIFICAÇÃO NF'!$O:$O,"&lt;=202604",'CLASSIFICAÇÃO NF'!M:M,$B18)</f>
        <v>0</v>
      </c>
      <c r="Y18" s="36">
        <f>SUMIFS('CLASSIFICAÇÃO NF'!$N:$N,'CLASSIFICAÇÃO NF'!$O:$O,"&gt;=202605",'CLASSIFICAÇÃO NF'!$O:$O,"&lt;=202606",'CLASSIFICAÇÃO NF'!I:I,$B18)+SUMIFS('CLASSIFICAÇÃO NF'!$N:$N,'CLASSIFICAÇÃO NF'!$O:$O,"&gt;=202605",'CLASSIFICAÇÃO NF'!$O:$O,"&lt;=202606",'CLASSIFICAÇÃO NF'!J:J,$B18)+SUMIFS('CLASSIFICAÇÃO NF'!$N:$N,'CLASSIFICAÇÃO NF'!$O:$O,"&gt;=202605",'CLASSIFICAÇÃO NF'!$O:$O,"&lt;=202606",'CLASSIFICAÇÃO NF'!K:K,$B18)+SUMIFS('CLASSIFICAÇÃO NF'!$N:$N,'CLASSIFICAÇÃO NF'!$O:$O,"&gt;=202605",'CLASSIFICAÇÃO NF'!$O:$O,"&lt;=202606",'CLASSIFICAÇÃO NF'!L:L,$B18)+SUMIFS('CLASSIFICAÇÃO NF'!$N:$N,'CLASSIFICAÇÃO NF'!$O:$O,"&gt;=202605",'CLASSIFICAÇÃO NF'!$O:$O,"&lt;=202606",'CLASSIFICAÇÃO NF'!M:M,$B18)</f>
        <v>0</v>
      </c>
      <c r="Z18" s="36">
        <f>SUMIFS('CLASSIFICAÇÃO NF'!$N:$N,'CLASSIFICAÇÃO NF'!$O:$O,"&gt;=202607",'CLASSIFICAÇÃO NF'!$O:$O,"&lt;=202608",'CLASSIFICAÇÃO NF'!I:I,$B18)+SUMIFS('CLASSIFICAÇÃO NF'!$N:$N,'CLASSIFICAÇÃO NF'!$O:$O,"&gt;=202607",'CLASSIFICAÇÃO NF'!$O:$O,"&lt;=202608",'CLASSIFICAÇÃO NF'!J:J,$B18)+SUMIFS('CLASSIFICAÇÃO NF'!$N:$N,'CLASSIFICAÇÃO NF'!$O:$O,"&gt;=202607",'CLASSIFICAÇÃO NF'!$O:$O,"&lt;=202608",'CLASSIFICAÇÃO NF'!K:K,$B18)+SUMIFS('CLASSIFICAÇÃO NF'!$N:$N,'CLASSIFICAÇÃO NF'!$O:$O,"&gt;=202607",'CLASSIFICAÇÃO NF'!$O:$O,"&lt;=202608",'CLASSIFICAÇÃO NF'!L:L,$B18)+SUMIFS('CLASSIFICAÇÃO NF'!$N:$N,'CLASSIFICAÇÃO NF'!$O:$O,"&gt;=202607",'CLASSIFICAÇÃO NF'!$O:$O,"&lt;=202608",'CLASSIFICAÇÃO NF'!M:M,$B18)</f>
        <v>0</v>
      </c>
      <c r="AA18" s="36">
        <f>SUMIFS('CLASSIFICAÇÃO NF'!$N:$N,'CLASSIFICAÇÃO NF'!$O:$O,"&gt;=202609",'CLASSIFICAÇÃO NF'!$O:$O,"&lt;=202610",'CLASSIFICAÇÃO NF'!I:I,$B18)+SUMIFS('CLASSIFICAÇÃO NF'!$N:$N,'CLASSIFICAÇÃO NF'!$O:$O,"&gt;=202609",'CLASSIFICAÇÃO NF'!$O:$O,"&lt;=202610",'CLASSIFICAÇÃO NF'!J:J,$B18)+SUMIFS('CLASSIFICAÇÃO NF'!$N:$N,'CLASSIFICAÇÃO NF'!$O:$O,"&gt;=202609",'CLASSIFICAÇÃO NF'!$O:$O,"&lt;=202610",'CLASSIFICAÇÃO NF'!K:K,$B18)+SUMIFS('CLASSIFICAÇÃO NF'!$N:$N,'CLASSIFICAÇÃO NF'!$O:$O,"&gt;=202609",'CLASSIFICAÇÃO NF'!$O:$O,"&lt;=202610",'CLASSIFICAÇÃO NF'!L:L,$B18)+SUMIFS('CLASSIFICAÇÃO NF'!$N:$N,'CLASSIFICAÇÃO NF'!$O:$O,"&gt;=202609",'CLASSIFICAÇÃO NF'!$O:$O,"&lt;=202610",'CLASSIFICAÇÃO NF'!M:M,$B18)</f>
        <v>0</v>
      </c>
      <c r="AB18" s="36">
        <f>SUMIFS('CLASSIFICAÇÃO NF'!$N:$N,'CLASSIFICAÇÃO NF'!$O:$O,"&gt;=202611",'CLASSIFICAÇÃO NF'!$O:$O,"&lt;=202612",'CLASSIFICAÇÃO NF'!I:I,$B18)+SUMIFS('CLASSIFICAÇÃO NF'!$N:$N,'CLASSIFICAÇÃO NF'!$O:$O,"&gt;=202611",'CLASSIFICAÇÃO NF'!$O:$O,"&lt;=202612",'CLASSIFICAÇÃO NF'!J:J,$B18)+SUMIFS('CLASSIFICAÇÃO NF'!$N:$N,'CLASSIFICAÇÃO NF'!$O:$O,"&gt;=202610",'CLASSIFICAÇÃO NF'!$O:$O,"&lt;=202612",'CLASSIFICAÇÃO NF'!K:K,$B18)+SUMIFS('CLASSIFICAÇÃO NF'!$N:$N,'CLASSIFICAÇÃO NF'!$O:$O,"&gt;=202610",'CLASSIFICAÇÃO NF'!$O:$O,"&lt;=202612",'CLASSIFICAÇÃO NF'!L:L,$B18)+SUMIFS('CLASSIFICAÇÃO NF'!$N:$N,'CLASSIFICAÇÃO NF'!$O:$O,"&gt;=202611",'CLASSIFICAÇÃO NF'!$O:$O,"&lt;=202612",'CLASSIFICAÇÃO NF'!M:M,$B18)</f>
        <v>0</v>
      </c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</row>
    <row r="19" spans="1:39" ht="15.75" customHeight="1" outlineLevel="1">
      <c r="A19" s="189">
        <v>45810</v>
      </c>
      <c r="B19" s="40" t="s">
        <v>41</v>
      </c>
      <c r="C19" s="184">
        <f>SUMIF('CLASSIFICAÇÃO NF'!I:I,B19,'CLASSIFICAÇÃO NF'!N:N)+SUMIF('CLASSIFICAÇÃO NF'!J:J,B19,'CLASSIFICAÇÃO NF'!N:N)+SUMIF('CLASSIFICAÇÃO NF'!K:K,B19,'CLASSIFICAÇÃO NF'!N:N)+SUMIF('CLASSIFICAÇÃO NF'!L:L,B19,'CLASSIFICAÇÃO NF'!N:N)+SUMIF('CLASSIFICAÇÃO NF'!M:M,B19,'CLASSIFICAÇÃO NF'!N:N)</f>
        <v>24444373.16</v>
      </c>
      <c r="D19" s="185">
        <f t="shared" si="12"/>
        <v>0.97799882632170188</v>
      </c>
      <c r="E19" s="184">
        <v>24994276.579999998</v>
      </c>
      <c r="F19" s="185">
        <f t="shared" si="11"/>
        <v>0.95258388666867089</v>
      </c>
      <c r="G19" s="186">
        <v>25661123.920000002</v>
      </c>
      <c r="H19" s="36">
        <f>SUMIFS('CLASSIFICAÇÃO NF'!$N:$N,'CLASSIFICAÇÃO NF'!$O:$O,"&gt;=202301",'CLASSIFICAÇÃO NF'!$O:$O,"&lt;=202303",'CLASSIFICAÇÃO NF'!I:I,$B19)+SUMIFS('CLASSIFICAÇÃO NF'!$N:$N,'CLASSIFICAÇÃO NF'!$O:$O,"&gt;=202301",'CLASSIFICAÇÃO NF'!$O:$O,"&lt;=202303",'CLASSIFICAÇÃO NF'!J:J,$B19)+SUMIFS('CLASSIFICAÇÃO NF'!$N:$N,'CLASSIFICAÇÃO NF'!$O:$O,"&gt;=202301",'CLASSIFICAÇÃO NF'!$O:$O,"&lt;=202303",'CLASSIFICAÇÃO NF'!K:K,$B19)+SUMIFS('CLASSIFICAÇÃO NF'!$N:$N,'CLASSIFICAÇÃO NF'!$O:$O,"&gt;=202301",'CLASSIFICAÇÃO NF'!$O:$O,"&lt;=202303",'CLASSIFICAÇÃO NF'!L:L,$B19)+SUMIFS('CLASSIFICAÇÃO NF'!$N:$N,'CLASSIFICAÇÃO NF'!$O:$O,"&gt;=202301",'CLASSIFICAÇÃO NF'!$O:$O,"&lt;=202303",'CLASSIFICAÇÃO NF'!M:M,$B19)</f>
        <v>0</v>
      </c>
      <c r="I19" s="36">
        <f>SUMIFS('CLASSIFICAÇÃO NF'!$N:$N,'CLASSIFICAÇÃO NF'!$O:$O,"&gt;=202304",'CLASSIFICAÇÃO NF'!$O:$O,"&lt;=202306",'CLASSIFICAÇÃO NF'!I:I,$B19)+SUMIFS('CLASSIFICAÇÃO NF'!$N:$N,'CLASSIFICAÇÃO NF'!$O:$O,"&gt;=202304",'CLASSIFICAÇÃO NF'!$O:$O,"&lt;=202306",'CLASSIFICAÇÃO NF'!J:J,$B19)+SUMIFS('CLASSIFICAÇÃO NF'!$N:$N,'CLASSIFICAÇÃO NF'!$O:$O,"&gt;=202304",'CLASSIFICAÇÃO NF'!$O:$O,"&lt;=202306",'CLASSIFICAÇÃO NF'!K:K,$B19)+SUMIFS('CLASSIFICAÇÃO NF'!$N:$N,'CLASSIFICAÇÃO NF'!$O:$O,"&gt;=202304",'CLASSIFICAÇÃO NF'!$O:$O,"&lt;=202306",'CLASSIFICAÇÃO NF'!L:L,$B19)+SUMIFS('CLASSIFICAÇÃO NF'!$N:$N,'CLASSIFICAÇÃO NF'!$O:$O,"&gt;=202304",'CLASSIFICAÇÃO NF'!$O:$O,"&lt;=202306",'CLASSIFICAÇÃO NF'!M:M,$B19)</f>
        <v>0</v>
      </c>
      <c r="J19" s="36">
        <f>SUMIFS('CLASSIFICAÇÃO NF'!$N:$N,'CLASSIFICAÇÃO NF'!$O:$O,"&gt;=202307",'CLASSIFICAÇÃO NF'!$O:$O,"&lt;=202309",'CLASSIFICAÇÃO NF'!I:I,$B19)+SUMIFS('CLASSIFICAÇÃO NF'!$N:$N,'CLASSIFICAÇÃO NF'!$O:$O,"&gt;=202307",'CLASSIFICAÇÃO NF'!$O:$O,"&lt;=202309",'CLASSIFICAÇÃO NF'!J:J,$B19)+SUMIFS('CLASSIFICAÇÃO NF'!$N:$N,'CLASSIFICAÇÃO NF'!$O:$O,"&gt;=202307",'CLASSIFICAÇÃO NF'!$O:$O,"&lt;=202309",'CLASSIFICAÇÃO NF'!K:K,$B19)+SUMIFS('CLASSIFICAÇÃO NF'!$N:$N,'CLASSIFICAÇÃO NF'!$O:$O,"&gt;=202307",'CLASSIFICAÇÃO NF'!$O:$O,"&lt;=202309",'CLASSIFICAÇÃO NF'!L:L,$B19)+SUMIFS('CLASSIFICAÇÃO NF'!$N:$N,'CLASSIFICAÇÃO NF'!$O:$O,"&gt;=202307",'CLASSIFICAÇÃO NF'!$O:$O,"&lt;=202309",'CLASSIFICAÇÃO NF'!M:M,$B19)</f>
        <v>0</v>
      </c>
      <c r="K19" s="36">
        <f>SUMIFS('CLASSIFICAÇÃO NF'!$N:$N,'CLASSIFICAÇÃO NF'!$O:$O,"&gt;=202310",'CLASSIFICAÇÃO NF'!$O:$O,"&lt;=202312",'CLASSIFICAÇÃO NF'!I:I,$B19)+SUMIFS('CLASSIFICAÇÃO NF'!$N:$N,'CLASSIFICAÇÃO NF'!$O:$O,"&gt;=202310",'CLASSIFICAÇÃO NF'!$O:$O,"&lt;=202312",'CLASSIFICAÇÃO NF'!J:J,$B19)+SUMIFS('CLASSIFICAÇÃO NF'!$N:$N,'CLASSIFICAÇÃO NF'!$O:$O,"&gt;=202310",'CLASSIFICAÇÃO NF'!$O:$O,"&lt;=202312",'CLASSIFICAÇÃO NF'!K:K,$B19)+SUMIFS('CLASSIFICAÇÃO NF'!$N:$N,'CLASSIFICAÇÃO NF'!$O:$O,"&gt;=202310",'CLASSIFICAÇÃO NF'!$O:$O,"&lt;=202312",'CLASSIFICAÇÃO NF'!L:L,$B19)+SUMIFS('CLASSIFICAÇÃO NF'!$N:$N,'CLASSIFICAÇÃO NF'!$O:$O,"&gt;=202310",'CLASSIFICAÇÃO NF'!$O:$O,"&lt;=202312",'CLASSIFICAÇÃO NF'!M:M,$B19)</f>
        <v>0</v>
      </c>
      <c r="L19" s="36">
        <f>SUMIFS('CLASSIFICAÇÃO NF'!$N:$N,'CLASSIFICAÇÃO NF'!$O:$O,"&gt;=202401",'CLASSIFICAÇÃO NF'!$O:$O,"&lt;=202403",'CLASSIFICAÇÃO NF'!I:I,$B19)+SUMIFS('CLASSIFICAÇÃO NF'!$N:$N,'CLASSIFICAÇÃO NF'!$O:$O,"&gt;=202401",'CLASSIFICAÇÃO NF'!$O:$O,"&lt;=202403",'CLASSIFICAÇÃO NF'!J:J,$B19)+SUMIFS('CLASSIFICAÇÃO NF'!$N:$N,'CLASSIFICAÇÃO NF'!$O:$O,"&gt;=202401",'CLASSIFICAÇÃO NF'!$O:$O,"&lt;=202403",'CLASSIFICAÇÃO NF'!K:K,$B19)+SUMIFS('CLASSIFICAÇÃO NF'!$N:$N,'CLASSIFICAÇÃO NF'!$O:$O,"&gt;=202401",'CLASSIFICAÇÃO NF'!$O:$O,"&lt;=202403",'CLASSIFICAÇÃO NF'!L:L,$B19)+SUMIFS('CLASSIFICAÇÃO NF'!$N:$N,'CLASSIFICAÇÃO NF'!$O:$O,"&gt;=202401",'CLASSIFICAÇÃO NF'!$O:$O,"&lt;=202403",'CLASSIFICAÇÃO NF'!M:M,$B19)</f>
        <v>2893300</v>
      </c>
      <c r="M19" s="36">
        <f>SUMIFS('CLASSIFICAÇÃO NF'!$N:$N,'CLASSIFICAÇÃO NF'!$O:$O,"&gt;=202404",'CLASSIFICAÇÃO NF'!$O:$O,"&lt;=202406",'CLASSIFICAÇÃO NF'!I:I,$B19)+SUMIFS('CLASSIFICAÇÃO NF'!$N:$N,'CLASSIFICAÇÃO NF'!$O:$O,"&gt;=202404",'CLASSIFICAÇÃO NF'!$O:$O,"&lt;=202406",'CLASSIFICAÇÃO NF'!J:J,$B19)+SUMIFS('CLASSIFICAÇÃO NF'!$N:$N,'CLASSIFICAÇÃO NF'!$O:$O,"&gt;=202404",'CLASSIFICAÇÃO NF'!$O:$O,"&lt;=202406",'CLASSIFICAÇÃO NF'!K:K,$B19)+SUMIFS('CLASSIFICAÇÃO NF'!$N:$N,'CLASSIFICAÇÃO NF'!$O:$O,"&gt;=202404",'CLASSIFICAÇÃO NF'!$O:$O,"&lt;=202406",'CLASSIFICAÇÃO NF'!L:L,$B19)+SUMIFS('CLASSIFICAÇÃO NF'!$N:$N,'CLASSIFICAÇÃO NF'!$O:$O,"&gt;=202404",'CLASSIFICAÇÃO NF'!$O:$O,"&lt;=202406",'CLASSIFICAÇÃO NF'!M:M,$B19)</f>
        <v>3505290.4299999997</v>
      </c>
      <c r="N19" s="36">
        <f>SUMIFS('CLASSIFICAÇÃO NF'!$N:$N,'CLASSIFICAÇÃO NF'!$O:$O,"&gt;=202407",'CLASSIFICAÇÃO NF'!$O:$O,"&lt;=202408",'CLASSIFICAÇÃO NF'!I:I,$B19)+SUMIFS('CLASSIFICAÇÃO NF'!$N:$N,'CLASSIFICAÇÃO NF'!$O:$O,"&gt;=202407",'CLASSIFICAÇÃO NF'!$O:$O,"&lt;=202408",'CLASSIFICAÇÃO NF'!J:J,$B19)+SUMIFS('CLASSIFICAÇÃO NF'!$N:$N,'CLASSIFICAÇÃO NF'!$O:$O,"&gt;=202407",'CLASSIFICAÇÃO NF'!$O:$O,"&lt;=202408",'CLASSIFICAÇÃO NF'!K:K,$B19)+SUMIFS('CLASSIFICAÇÃO NF'!$N:$N,'CLASSIFICAÇÃO NF'!$O:$O,"&gt;=202407",'CLASSIFICAÇÃO NF'!$O:$O,"&lt;=202408",'CLASSIFICAÇÃO NF'!L:L,$B19)+SUMIFS('CLASSIFICAÇÃO NF'!$N:$N,'CLASSIFICAÇÃO NF'!$O:$O,"&gt;=202407",'CLASSIFICAÇÃO NF'!$O:$O,"&lt;=202408",'CLASSIFICAÇÃO NF'!M:M,$B19)</f>
        <v>8447368.370000001</v>
      </c>
      <c r="O19" s="36">
        <f>SUMIFS('CLASSIFICAÇÃO NF'!$N:$N,'CLASSIFICAÇÃO NF'!$O:$O,"&gt;=202409",'CLASSIFICAÇÃO NF'!$O:$O,"&lt;=202410",'CLASSIFICAÇÃO NF'!I:I,$B19)+SUMIFS('CLASSIFICAÇÃO NF'!$N:$N,'CLASSIFICAÇÃO NF'!$O:$O,"&gt;=202409",'CLASSIFICAÇÃO NF'!$O:$O,"&lt;=202410",'CLASSIFICAÇÃO NF'!J:J,$B19)+SUMIFS('CLASSIFICAÇÃO NF'!$N:$N,'CLASSIFICAÇÃO NF'!$O:$O,"&gt;=202409",'CLASSIFICAÇÃO NF'!$O:$O,"&lt;=202410",'CLASSIFICAÇÃO NF'!K:K,$B19)+SUMIFS('CLASSIFICAÇÃO NF'!$N:$N,'CLASSIFICAÇÃO NF'!$O:$O,"&gt;=202409",'CLASSIFICAÇÃO NF'!$O:$O,"&lt;=202410",'CLASSIFICAÇÃO NF'!L:L,$B19)+SUMIFS('CLASSIFICAÇÃO NF'!$N:$N,'CLASSIFICAÇÃO NF'!$O:$O,"&gt;=202409",'CLASSIFICAÇÃO NF'!$O:$O,"&lt;=202410",'CLASSIFICAÇÃO NF'!M:M,$B19)</f>
        <v>7204761.1400000015</v>
      </c>
      <c r="P19" s="36">
        <f>SUMIFS('CLASSIFICAÇÃO NF'!$N:$N,'CLASSIFICAÇÃO NF'!$O:$O,"&gt;=202411",'CLASSIFICAÇÃO NF'!$O:$O,"&lt;=202412",'CLASSIFICAÇÃO NF'!I:I,$B19)+SUMIFS('CLASSIFICAÇÃO NF'!$N:$N,'CLASSIFICAÇÃO NF'!$O:$O,"&gt;=202411",'CLASSIFICAÇÃO NF'!$O:$O,"&lt;=202412",'CLASSIFICAÇÃO NF'!J:J,$B19)+SUMIFS('CLASSIFICAÇÃO NF'!$N:$N,'CLASSIFICAÇÃO NF'!$O:$O,"&gt;=202411",'CLASSIFICAÇÃO NF'!$O:$O,"&lt;=202412",'CLASSIFICAÇÃO NF'!K:K,$B19)+SUMIFS('CLASSIFICAÇÃO NF'!$N:$N,'CLASSIFICAÇÃO NF'!$O:$O,"&gt;=202411",'CLASSIFICAÇÃO NF'!$O:$O,"&lt;=202412",'CLASSIFICAÇÃO NF'!L:L,$B19)+SUMIFS('CLASSIFICAÇÃO NF'!$N:$N,'CLASSIFICAÇÃO NF'!$O:$O,"&gt;=202411",'CLASSIFICAÇÃO NF'!$O:$O,"&lt;=202412",'CLASSIFICAÇÃO NF'!M:M,$B19)</f>
        <v>487848.66000000003</v>
      </c>
      <c r="Q19" s="36">
        <f>SUMIFS('CLASSIFICAÇÃO NF'!$N:$N,'CLASSIFICAÇÃO NF'!$O:$O,"&gt;=202501",'CLASSIFICAÇÃO NF'!$O:$O,"&lt;=202502",'CLASSIFICAÇÃO NF'!I:I,$B19)+SUMIFS('CLASSIFICAÇÃO NF'!$N:$N,'CLASSIFICAÇÃO NF'!$O:$O,"&gt;=202501",'CLASSIFICAÇÃO NF'!$O:$O,"&lt;=202502",'CLASSIFICAÇÃO NF'!J:J,$B19)+SUMIFS('CLASSIFICAÇÃO NF'!$N:$N,'CLASSIFICAÇÃO NF'!$O:$O,"&gt;=202501",'CLASSIFICAÇÃO NF'!$O:$O,"&lt;=202502",'CLASSIFICAÇÃO NF'!K:K,$B19)+SUMIFS('CLASSIFICAÇÃO NF'!$N:$N,'CLASSIFICAÇÃO NF'!$O:$O,"&gt;=202501",'CLASSIFICAÇÃO NF'!$O:$O,"&lt;=202502",'CLASSIFICAÇÃO NF'!L:L,$B19)+SUMIFS('CLASSIFICAÇÃO NF'!$N:$N,'CLASSIFICAÇÃO NF'!$O:$O,"&gt;=202501",'CLASSIFICAÇÃO NF'!$O:$O,"&lt;=202502",'CLASSIFICAÇÃO NF'!M:M,$B19)</f>
        <v>0</v>
      </c>
      <c r="R19" s="36">
        <f>SUMIFS('CLASSIFICAÇÃO NF'!$N:$N,'CLASSIFICAÇÃO NF'!$O:$O,"&gt;=202503",'CLASSIFICAÇÃO NF'!$O:$O,"&lt;=202504",'CLASSIFICAÇÃO NF'!I:I,$B19)+SUMIFS('CLASSIFICAÇÃO NF'!$N:$N,'CLASSIFICAÇÃO NF'!$O:$O,"&gt;=202503",'CLASSIFICAÇÃO NF'!$O:$O,"&lt;=202504",'CLASSIFICAÇÃO NF'!J:J,$B19)+SUMIFS('CLASSIFICAÇÃO NF'!$N:$N,'CLASSIFICAÇÃO NF'!$O:$O,"&gt;=202503",'CLASSIFICAÇÃO NF'!$O:$O,"&lt;=202504",'CLASSIFICAÇÃO NF'!K:K,$B19)+SUMIFS('CLASSIFICAÇÃO NF'!$N:$N,'CLASSIFICAÇÃO NF'!$O:$O,"&gt;=202503",'CLASSIFICAÇÃO NF'!$O:$O,"&lt;=202504",'CLASSIFICAÇÃO NF'!L:L,$B19)+SUMIFS('CLASSIFICAÇÃO NF'!$N:$N,'CLASSIFICAÇÃO NF'!$O:$O,"&gt;=202503",'CLASSIFICAÇÃO NF'!$O:$O,"&lt;=202504",'CLASSIFICAÇÃO NF'!M:M,$B19)</f>
        <v>257494.57</v>
      </c>
      <c r="S19" s="36">
        <f>SUMIFS('CLASSIFICAÇÃO NF'!$N:$N,'CLASSIFICAÇÃO NF'!$O:$O,"&gt;=202505",'CLASSIFICAÇÃO NF'!$O:$O,"&lt;=202506",'CLASSIFICAÇÃO NF'!I:I,$B19)+SUMIFS('CLASSIFICAÇÃO NF'!$N:$N,'CLASSIFICAÇÃO NF'!$O:$O,"&gt;=202505",'CLASSIFICAÇÃO NF'!$O:$O,"&lt;=202506",'CLASSIFICAÇÃO NF'!J:J,$B19)+SUMIFS('CLASSIFICAÇÃO NF'!$N:$N,'CLASSIFICAÇÃO NF'!$O:$O,"&gt;=202505",'CLASSIFICAÇÃO NF'!$O:$O,"&lt;=202506",'CLASSIFICAÇÃO NF'!K:K,$B19)+SUMIFS('CLASSIFICAÇÃO NF'!$N:$N,'CLASSIFICAÇÃO NF'!$O:$O,"&gt;=202505",'CLASSIFICAÇÃO NF'!$O:$O,"&lt;=202506",'CLASSIFICAÇÃO NF'!L:L,$B19)+SUMIFS('CLASSIFICAÇÃO NF'!$N:$N,'CLASSIFICAÇÃO NF'!$O:$O,"&gt;=202505",'CLASSIFICAÇÃO NF'!$O:$O,"&lt;=202506",'CLASSIFICAÇÃO NF'!M:M,$B19)</f>
        <v>974111.07</v>
      </c>
      <c r="T19" s="36">
        <f>SUMIFS('CLASSIFICAÇÃO NF'!$N:$N,'CLASSIFICAÇÃO NF'!$O:$O,"&gt;=202507",'CLASSIFICAÇÃO NF'!$O:$O,"&lt;=202508",'CLASSIFICAÇÃO NF'!I:I,$B19)+SUMIFS('CLASSIFICAÇÃO NF'!$N:$N,'CLASSIFICAÇÃO NF'!$O:$O,"&gt;=202507",'CLASSIFICAÇÃO NF'!$O:$O,"&lt;=202508",'CLASSIFICAÇÃO NF'!J:J,$B19)+SUMIFS('CLASSIFICAÇÃO NF'!$N:$N,'CLASSIFICAÇÃO NF'!$O:$O,"&gt;=202507",'CLASSIFICAÇÃO NF'!$O:$O,"&lt;=202508",'CLASSIFICAÇÃO NF'!K:K,$B19)+SUMIFS('CLASSIFICAÇÃO NF'!$N:$N,'CLASSIFICAÇÃO NF'!$O:$O,"&gt;=202507",'CLASSIFICAÇÃO NF'!$O:$O,"&lt;=202508",'CLASSIFICAÇÃO NF'!L:L,$B19)+SUMIFS('CLASSIFICAÇÃO NF'!$N:$N,'CLASSIFICAÇÃO NF'!$O:$O,"&gt;=202507",'CLASSIFICAÇÃO NF'!$O:$O,"&lt;=202508",'CLASSIFICAÇÃO NF'!M:M,$B19)</f>
        <v>8510.89</v>
      </c>
      <c r="U19" s="36">
        <f>SUMIFS('CLASSIFICAÇÃO NF'!$N:$N,'CLASSIFICAÇÃO NF'!$O:$O,"&gt;=202509",'CLASSIFICAÇÃO NF'!$O:$O,"&lt;=202510",'CLASSIFICAÇÃO NF'!I:I,$B19)+SUMIFS('CLASSIFICAÇÃO NF'!$N:$N,'CLASSIFICAÇÃO NF'!$O:$O,"&gt;=202509",'CLASSIFICAÇÃO NF'!$O:$O,"&lt;=202510",'CLASSIFICAÇÃO NF'!J:J,$B19)+SUMIFS('CLASSIFICAÇÃO NF'!$N:$N,'CLASSIFICAÇÃO NF'!$O:$O,"&gt;=202509",'CLASSIFICAÇÃO NF'!$O:$O,"&lt;=202510",'CLASSIFICAÇÃO NF'!K:K,$B19)+SUMIFS('CLASSIFICAÇÃO NF'!$N:$N,'CLASSIFICAÇÃO NF'!$O:$O,"&gt;=202509",'CLASSIFICAÇÃO NF'!$O:$O,"&lt;=202510",'CLASSIFICAÇÃO NF'!L:L,$B19)+SUMIFS('CLASSIFICAÇÃO NF'!$N:$N,'CLASSIFICAÇÃO NF'!$O:$O,"&gt;=202509",'CLASSIFICAÇÃO NF'!$O:$O,"&lt;=202510",'CLASSIFICAÇÃO NF'!M:M,$B19)</f>
        <v>639728.03</v>
      </c>
      <c r="V19" s="36">
        <f>SUMIFS('CLASSIFICAÇÃO NF'!$N:$N,'CLASSIFICAÇÃO NF'!$O:$O,"&gt;=202511",'CLASSIFICAÇÃO NF'!$O:$O,"&lt;=202512",'CLASSIFICAÇÃO NF'!I:I,$B19)+SUMIFS('CLASSIFICAÇÃO NF'!$N:$N,'CLASSIFICAÇÃO NF'!$O:$O,"&gt;=202511",'CLASSIFICAÇÃO NF'!$O:$O,"&lt;=202512",'CLASSIFICAÇÃO NF'!J:J,$B19)+SUMIFS('CLASSIFICAÇÃO NF'!$N:$N,'CLASSIFICAÇÃO NF'!$O:$O,"&gt;=202511",'CLASSIFICAÇÃO NF'!$O:$O,"&lt;=202512",'CLASSIFICAÇÃO NF'!K:K,$B19)+SUMIFS('CLASSIFICAÇÃO NF'!$N:$N,'CLASSIFICAÇÃO NF'!$O:$O,"&gt;=202511",'CLASSIFICAÇÃO NF'!$O:$O,"&lt;=202512",'CLASSIFICAÇÃO NF'!L:L,$B19)+SUMIFS('CLASSIFICAÇÃO NF'!$N:$N,'CLASSIFICAÇÃO NF'!$O:$O,"&gt;=202511",'CLASSIFICAÇÃO NF'!$O:$O,"&lt;=202512",'CLASSIFICAÇÃO NF'!M:M,$B19)</f>
        <v>25960</v>
      </c>
      <c r="W19" s="36">
        <f>SUMIFS('CLASSIFICAÇÃO NF'!$N:$N,'CLASSIFICAÇÃO NF'!$O:$O,"&gt;=202601",'CLASSIFICAÇÃO NF'!$O:$O,"&lt;=202602",'CLASSIFICAÇÃO NF'!I:I,$B19)+SUMIFS('CLASSIFICAÇÃO NF'!$N:$N,'CLASSIFICAÇÃO NF'!$O:$O,"&gt;=202601",'CLASSIFICAÇÃO NF'!$O:$O,"&lt;=202602",'CLASSIFICAÇÃO NF'!J:J,$B19)+SUMIFS('CLASSIFICAÇÃO NF'!$N:$N,'CLASSIFICAÇÃO NF'!$O:$O,"&gt;=202601",'CLASSIFICAÇÃO NF'!$O:$O,"&lt;=202602",'CLASSIFICAÇÃO NF'!K:K,$B19)+SUMIFS('CLASSIFICAÇÃO NF'!$N:$N,'CLASSIFICAÇÃO NF'!$O:$O,"&gt;=202601",'CLASSIFICAÇÃO NF'!$O:$O,"&lt;=202602",'CLASSIFICAÇÃO NF'!L:L,$B19)+SUMIFS('CLASSIFICAÇÃO NF'!$N:$N,'CLASSIFICAÇÃO NF'!$O:$O,"&gt;=202601",'CLASSIFICAÇÃO NF'!$O:$O,"&lt;=202602",'CLASSIFICAÇÃO NF'!M:M,$B19)</f>
        <v>0</v>
      </c>
      <c r="X19" s="36">
        <f>SUMIFS('CLASSIFICAÇÃO NF'!$N:$N,'CLASSIFICAÇÃO NF'!$O:$O,"&gt;=202603",'CLASSIFICAÇÃO NF'!$O:$O,"&lt;=202604",'CLASSIFICAÇÃO NF'!I:I,$B19)+SUMIFS('CLASSIFICAÇÃO NF'!$N:$N,'CLASSIFICAÇÃO NF'!$O:$O,"&gt;=202603",'CLASSIFICAÇÃO NF'!$O:$O,"&lt;=202604",'CLASSIFICAÇÃO NF'!J:J,$B19)+SUMIFS('CLASSIFICAÇÃO NF'!$N:$N,'CLASSIFICAÇÃO NF'!$O:$O,"&gt;=202603",'CLASSIFICAÇÃO NF'!$O:$O,"&lt;=202604",'CLASSIFICAÇÃO NF'!K:K,$B19)+SUMIFS('CLASSIFICAÇÃO NF'!$N:$N,'CLASSIFICAÇÃO NF'!$O:$O,"&gt;=202603",'CLASSIFICAÇÃO NF'!$O:$O,"&lt;=202604",'CLASSIFICAÇÃO NF'!L:L,$B19)+SUMIFS('CLASSIFICAÇÃO NF'!$N:$N,'CLASSIFICAÇÃO NF'!$O:$O,"&gt;=202603",'CLASSIFICAÇÃO NF'!$O:$O,"&lt;=202604",'CLASSIFICAÇÃO NF'!M:M,$B19)</f>
        <v>0</v>
      </c>
      <c r="Y19" s="36">
        <f>SUMIFS('CLASSIFICAÇÃO NF'!$N:$N,'CLASSIFICAÇÃO NF'!$O:$O,"&gt;=202605",'CLASSIFICAÇÃO NF'!$O:$O,"&lt;=202606",'CLASSIFICAÇÃO NF'!I:I,$B19)+SUMIFS('CLASSIFICAÇÃO NF'!$N:$N,'CLASSIFICAÇÃO NF'!$O:$O,"&gt;=202605",'CLASSIFICAÇÃO NF'!$O:$O,"&lt;=202606",'CLASSIFICAÇÃO NF'!J:J,$B19)+SUMIFS('CLASSIFICAÇÃO NF'!$N:$N,'CLASSIFICAÇÃO NF'!$O:$O,"&gt;=202605",'CLASSIFICAÇÃO NF'!$O:$O,"&lt;=202606",'CLASSIFICAÇÃO NF'!K:K,$B19)+SUMIFS('CLASSIFICAÇÃO NF'!$N:$N,'CLASSIFICAÇÃO NF'!$O:$O,"&gt;=202605",'CLASSIFICAÇÃO NF'!$O:$O,"&lt;=202606",'CLASSIFICAÇÃO NF'!L:L,$B19)+SUMIFS('CLASSIFICAÇÃO NF'!$N:$N,'CLASSIFICAÇÃO NF'!$O:$O,"&gt;=202605",'CLASSIFICAÇÃO NF'!$O:$O,"&lt;=202606",'CLASSIFICAÇÃO NF'!M:M,$B19)</f>
        <v>0</v>
      </c>
      <c r="Z19" s="36">
        <f>SUMIFS('CLASSIFICAÇÃO NF'!$N:$N,'CLASSIFICAÇÃO NF'!$O:$O,"&gt;=202607",'CLASSIFICAÇÃO NF'!$O:$O,"&lt;=202608",'CLASSIFICAÇÃO NF'!I:I,$B19)+SUMIFS('CLASSIFICAÇÃO NF'!$N:$N,'CLASSIFICAÇÃO NF'!$O:$O,"&gt;=202607",'CLASSIFICAÇÃO NF'!$O:$O,"&lt;=202608",'CLASSIFICAÇÃO NF'!J:J,$B19)+SUMIFS('CLASSIFICAÇÃO NF'!$N:$N,'CLASSIFICAÇÃO NF'!$O:$O,"&gt;=202607",'CLASSIFICAÇÃO NF'!$O:$O,"&lt;=202608",'CLASSIFICAÇÃO NF'!K:K,$B19)+SUMIFS('CLASSIFICAÇÃO NF'!$N:$N,'CLASSIFICAÇÃO NF'!$O:$O,"&gt;=202607",'CLASSIFICAÇÃO NF'!$O:$O,"&lt;=202608",'CLASSIFICAÇÃO NF'!L:L,$B19)+SUMIFS('CLASSIFICAÇÃO NF'!$N:$N,'CLASSIFICAÇÃO NF'!$O:$O,"&gt;=202607",'CLASSIFICAÇÃO NF'!$O:$O,"&lt;=202608",'CLASSIFICAÇÃO NF'!M:M,$B19)</f>
        <v>0</v>
      </c>
      <c r="AA19" s="36">
        <f>SUMIFS('CLASSIFICAÇÃO NF'!$N:$N,'CLASSIFICAÇÃO NF'!$O:$O,"&gt;=202609",'CLASSIFICAÇÃO NF'!$O:$O,"&lt;=202610",'CLASSIFICAÇÃO NF'!I:I,$B19)+SUMIFS('CLASSIFICAÇÃO NF'!$N:$N,'CLASSIFICAÇÃO NF'!$O:$O,"&gt;=202609",'CLASSIFICAÇÃO NF'!$O:$O,"&lt;=202610",'CLASSIFICAÇÃO NF'!J:J,$B19)+SUMIFS('CLASSIFICAÇÃO NF'!$N:$N,'CLASSIFICAÇÃO NF'!$O:$O,"&gt;=202609",'CLASSIFICAÇÃO NF'!$O:$O,"&lt;=202610",'CLASSIFICAÇÃO NF'!K:K,$B19)+SUMIFS('CLASSIFICAÇÃO NF'!$N:$N,'CLASSIFICAÇÃO NF'!$O:$O,"&gt;=202609",'CLASSIFICAÇÃO NF'!$O:$O,"&lt;=202610",'CLASSIFICAÇÃO NF'!L:L,$B19)+SUMIFS('CLASSIFICAÇÃO NF'!$N:$N,'CLASSIFICAÇÃO NF'!$O:$O,"&gt;=202609",'CLASSIFICAÇÃO NF'!$O:$O,"&lt;=202610",'CLASSIFICAÇÃO NF'!M:M,$B19)</f>
        <v>0</v>
      </c>
      <c r="AB19" s="36">
        <f>SUMIFS('CLASSIFICAÇÃO NF'!$N:$N,'CLASSIFICAÇÃO NF'!$O:$O,"&gt;=202611",'CLASSIFICAÇÃO NF'!$O:$O,"&lt;=202612",'CLASSIFICAÇÃO NF'!I:I,$B19)+SUMIFS('CLASSIFICAÇÃO NF'!$N:$N,'CLASSIFICAÇÃO NF'!$O:$O,"&gt;=202611",'CLASSIFICAÇÃO NF'!$O:$O,"&lt;=202612",'CLASSIFICAÇÃO NF'!J:J,$B19)+SUMIFS('CLASSIFICAÇÃO NF'!$N:$N,'CLASSIFICAÇÃO NF'!$O:$O,"&gt;=202610",'CLASSIFICAÇÃO NF'!$O:$O,"&lt;=202612",'CLASSIFICAÇÃO NF'!K:K,$B19)+SUMIFS('CLASSIFICAÇÃO NF'!$N:$N,'CLASSIFICAÇÃO NF'!$O:$O,"&gt;=202610",'CLASSIFICAÇÃO NF'!$O:$O,"&lt;=202612",'CLASSIFICAÇÃO NF'!L:L,$B19)+SUMIFS('CLASSIFICAÇÃO NF'!$N:$N,'CLASSIFICAÇÃO NF'!$O:$O,"&gt;=202611",'CLASSIFICAÇÃO NF'!$O:$O,"&lt;=202612",'CLASSIFICAÇÃO NF'!M:M,$B19)</f>
        <v>0</v>
      </c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</row>
    <row r="20" spans="1:39" ht="15.5" outlineLevel="1">
      <c r="A20" s="189">
        <v>45840</v>
      </c>
      <c r="B20" s="40" t="s">
        <v>42</v>
      </c>
      <c r="C20" s="184">
        <f>SUMIF('CLASSIFICAÇÃO NF'!I:I,B20,'CLASSIFICAÇÃO NF'!N:N)+SUMIF('CLASSIFICAÇÃO NF'!J:J,B20,'CLASSIFICAÇÃO NF'!N:N)+SUMIF('CLASSIFICAÇÃO NF'!K:K,B20,'CLASSIFICAÇÃO NF'!N:N)+SUMIF('CLASSIFICAÇÃO NF'!L:L,B20,'CLASSIFICAÇÃO NF'!N:N)+SUMIF('CLASSIFICAÇÃO NF'!M:M,B20,'CLASSIFICAÇÃO NF'!N:N)</f>
        <v>2532264.5845000008</v>
      </c>
      <c r="D20" s="185">
        <f t="shared" si="12"/>
        <v>0.7514550886583703</v>
      </c>
      <c r="E20" s="184">
        <v>3369814.94</v>
      </c>
      <c r="F20" s="185">
        <f t="shared" si="11"/>
        <v>1.3409805994891466</v>
      </c>
      <c r="G20" s="186">
        <v>1888367.8</v>
      </c>
      <c r="H20" s="36">
        <f>SUMIFS('CLASSIFICAÇÃO NF'!$N:$N,'CLASSIFICAÇÃO NF'!$O:$O,"&gt;=202301",'CLASSIFICAÇÃO NF'!$O:$O,"&lt;=202303",'CLASSIFICAÇÃO NF'!I:I,$B20)+SUMIFS('CLASSIFICAÇÃO NF'!$N:$N,'CLASSIFICAÇÃO NF'!$O:$O,"&gt;=202301",'CLASSIFICAÇÃO NF'!$O:$O,"&lt;=202303",'CLASSIFICAÇÃO NF'!J:J,$B20)+SUMIFS('CLASSIFICAÇÃO NF'!$N:$N,'CLASSIFICAÇÃO NF'!$O:$O,"&gt;=202301",'CLASSIFICAÇÃO NF'!$O:$O,"&lt;=202303",'CLASSIFICAÇÃO NF'!K:K,$B20)+SUMIFS('CLASSIFICAÇÃO NF'!$N:$N,'CLASSIFICAÇÃO NF'!$O:$O,"&gt;=202301",'CLASSIFICAÇÃO NF'!$O:$O,"&lt;=202303",'CLASSIFICAÇÃO NF'!L:L,$B20)+SUMIFS('CLASSIFICAÇÃO NF'!$N:$N,'CLASSIFICAÇÃO NF'!$O:$O,"&gt;=202301",'CLASSIFICAÇÃO NF'!$O:$O,"&lt;=202303",'CLASSIFICAÇÃO NF'!M:M,$B20)</f>
        <v>0</v>
      </c>
      <c r="I20" s="36">
        <f>SUMIFS('CLASSIFICAÇÃO NF'!$N:$N,'CLASSIFICAÇÃO NF'!$O:$O,"&gt;=202304",'CLASSIFICAÇÃO NF'!$O:$O,"&lt;=202306",'CLASSIFICAÇÃO NF'!I:I,$B20)+SUMIFS('CLASSIFICAÇÃO NF'!$N:$N,'CLASSIFICAÇÃO NF'!$O:$O,"&gt;=202304",'CLASSIFICAÇÃO NF'!$O:$O,"&lt;=202306",'CLASSIFICAÇÃO NF'!J:J,$B20)+SUMIFS('CLASSIFICAÇÃO NF'!$N:$N,'CLASSIFICAÇÃO NF'!$O:$O,"&gt;=202304",'CLASSIFICAÇÃO NF'!$O:$O,"&lt;=202306",'CLASSIFICAÇÃO NF'!K:K,$B20)+SUMIFS('CLASSIFICAÇÃO NF'!$N:$N,'CLASSIFICAÇÃO NF'!$O:$O,"&gt;=202304",'CLASSIFICAÇÃO NF'!$O:$O,"&lt;=202306",'CLASSIFICAÇÃO NF'!L:L,$B20)+SUMIFS('CLASSIFICAÇÃO NF'!$N:$N,'CLASSIFICAÇÃO NF'!$O:$O,"&gt;=202304",'CLASSIFICAÇÃO NF'!$O:$O,"&lt;=202306",'CLASSIFICAÇÃO NF'!M:M,$B20)</f>
        <v>0</v>
      </c>
      <c r="J20" s="36">
        <f>SUMIFS('CLASSIFICAÇÃO NF'!$N:$N,'CLASSIFICAÇÃO NF'!$O:$O,"&gt;=202307",'CLASSIFICAÇÃO NF'!$O:$O,"&lt;=202309",'CLASSIFICAÇÃO NF'!I:I,$B20)+SUMIFS('CLASSIFICAÇÃO NF'!$N:$N,'CLASSIFICAÇÃO NF'!$O:$O,"&gt;=202307",'CLASSIFICAÇÃO NF'!$O:$O,"&lt;=202309",'CLASSIFICAÇÃO NF'!J:J,$B20)+SUMIFS('CLASSIFICAÇÃO NF'!$N:$N,'CLASSIFICAÇÃO NF'!$O:$O,"&gt;=202307",'CLASSIFICAÇÃO NF'!$O:$O,"&lt;=202309",'CLASSIFICAÇÃO NF'!K:K,$B20)+SUMIFS('CLASSIFICAÇÃO NF'!$N:$N,'CLASSIFICAÇÃO NF'!$O:$O,"&gt;=202307",'CLASSIFICAÇÃO NF'!$O:$O,"&lt;=202309",'CLASSIFICAÇÃO NF'!L:L,$B20)+SUMIFS('CLASSIFICAÇÃO NF'!$N:$N,'CLASSIFICAÇÃO NF'!$O:$O,"&gt;=202307",'CLASSIFICAÇÃO NF'!$O:$O,"&lt;=202309",'CLASSIFICAÇÃO NF'!M:M,$B20)</f>
        <v>0</v>
      </c>
      <c r="K20" s="36">
        <f>SUMIFS('CLASSIFICAÇÃO NF'!$N:$N,'CLASSIFICAÇÃO NF'!$O:$O,"&gt;=202310",'CLASSIFICAÇÃO NF'!$O:$O,"&lt;=202312",'CLASSIFICAÇÃO NF'!I:I,$B20)+SUMIFS('CLASSIFICAÇÃO NF'!$N:$N,'CLASSIFICAÇÃO NF'!$O:$O,"&gt;=202310",'CLASSIFICAÇÃO NF'!$O:$O,"&lt;=202312",'CLASSIFICAÇÃO NF'!J:J,$B20)+SUMIFS('CLASSIFICAÇÃO NF'!$N:$N,'CLASSIFICAÇÃO NF'!$O:$O,"&gt;=202310",'CLASSIFICAÇÃO NF'!$O:$O,"&lt;=202312",'CLASSIFICAÇÃO NF'!K:K,$B20)+SUMIFS('CLASSIFICAÇÃO NF'!$N:$N,'CLASSIFICAÇÃO NF'!$O:$O,"&gt;=202310",'CLASSIFICAÇÃO NF'!$O:$O,"&lt;=202312",'CLASSIFICAÇÃO NF'!L:L,$B20)+SUMIFS('CLASSIFICAÇÃO NF'!$N:$N,'CLASSIFICAÇÃO NF'!$O:$O,"&gt;=202310",'CLASSIFICAÇÃO NF'!$O:$O,"&lt;=202312",'CLASSIFICAÇÃO NF'!M:M,$B20)</f>
        <v>0</v>
      </c>
      <c r="L20" s="36">
        <f>SUMIFS('CLASSIFICAÇÃO NF'!$N:$N,'CLASSIFICAÇÃO NF'!$O:$O,"&gt;=202401",'CLASSIFICAÇÃO NF'!$O:$O,"&lt;=202403",'CLASSIFICAÇÃO NF'!I:I,$B20)+SUMIFS('CLASSIFICAÇÃO NF'!$N:$N,'CLASSIFICAÇÃO NF'!$O:$O,"&gt;=202401",'CLASSIFICAÇÃO NF'!$O:$O,"&lt;=202403",'CLASSIFICAÇÃO NF'!J:J,$B20)+SUMIFS('CLASSIFICAÇÃO NF'!$N:$N,'CLASSIFICAÇÃO NF'!$O:$O,"&gt;=202401",'CLASSIFICAÇÃO NF'!$O:$O,"&lt;=202403",'CLASSIFICAÇÃO NF'!K:K,$B20)+SUMIFS('CLASSIFICAÇÃO NF'!$N:$N,'CLASSIFICAÇÃO NF'!$O:$O,"&gt;=202401",'CLASSIFICAÇÃO NF'!$O:$O,"&lt;=202403",'CLASSIFICAÇÃO NF'!L:L,$B20)+SUMIFS('CLASSIFICAÇÃO NF'!$N:$N,'CLASSIFICAÇÃO NF'!$O:$O,"&gt;=202401",'CLASSIFICAÇÃO NF'!$O:$O,"&lt;=202403",'CLASSIFICAÇÃO NF'!M:M,$B20)</f>
        <v>779567.18000000017</v>
      </c>
      <c r="M20" s="36">
        <f>SUMIFS('CLASSIFICAÇÃO NF'!$N:$N,'CLASSIFICAÇÃO NF'!$O:$O,"&gt;=202404",'CLASSIFICAÇÃO NF'!$O:$O,"&lt;=202406",'CLASSIFICAÇÃO NF'!I:I,$B20)+SUMIFS('CLASSIFICAÇÃO NF'!$N:$N,'CLASSIFICAÇÃO NF'!$O:$O,"&gt;=202404",'CLASSIFICAÇÃO NF'!$O:$O,"&lt;=202406",'CLASSIFICAÇÃO NF'!J:J,$B20)+SUMIFS('CLASSIFICAÇÃO NF'!$N:$N,'CLASSIFICAÇÃO NF'!$O:$O,"&gt;=202404",'CLASSIFICAÇÃO NF'!$O:$O,"&lt;=202406",'CLASSIFICAÇÃO NF'!K:K,$B20)+SUMIFS('CLASSIFICAÇÃO NF'!$N:$N,'CLASSIFICAÇÃO NF'!$O:$O,"&gt;=202404",'CLASSIFICAÇÃO NF'!$O:$O,"&lt;=202406",'CLASSIFICAÇÃO NF'!L:L,$B20)+SUMIFS('CLASSIFICAÇÃO NF'!$N:$N,'CLASSIFICAÇÃO NF'!$O:$O,"&gt;=202404",'CLASSIFICAÇÃO NF'!$O:$O,"&lt;=202406",'CLASSIFICAÇÃO NF'!M:M,$B20)</f>
        <v>42959.035999999993</v>
      </c>
      <c r="N20" s="36">
        <f>SUMIFS('CLASSIFICAÇÃO NF'!$N:$N,'CLASSIFICAÇÃO NF'!$O:$O,"&gt;=202407",'CLASSIFICAÇÃO NF'!$O:$O,"&lt;=202408",'CLASSIFICAÇÃO NF'!I:I,$B20)+SUMIFS('CLASSIFICAÇÃO NF'!$N:$N,'CLASSIFICAÇÃO NF'!$O:$O,"&gt;=202407",'CLASSIFICAÇÃO NF'!$O:$O,"&lt;=202408",'CLASSIFICAÇÃO NF'!J:J,$B20)+SUMIFS('CLASSIFICAÇÃO NF'!$N:$N,'CLASSIFICAÇÃO NF'!$O:$O,"&gt;=202407",'CLASSIFICAÇÃO NF'!$O:$O,"&lt;=202408",'CLASSIFICAÇÃO NF'!K:K,$B20)+SUMIFS('CLASSIFICAÇÃO NF'!$N:$N,'CLASSIFICAÇÃO NF'!$O:$O,"&gt;=202407",'CLASSIFICAÇÃO NF'!$O:$O,"&lt;=202408",'CLASSIFICAÇÃO NF'!L:L,$B20)+SUMIFS('CLASSIFICAÇÃO NF'!$N:$N,'CLASSIFICAÇÃO NF'!$O:$O,"&gt;=202407",'CLASSIFICAÇÃO NF'!$O:$O,"&lt;=202408",'CLASSIFICAÇÃO NF'!M:M,$B20)</f>
        <v>858239.47600000002</v>
      </c>
      <c r="O20" s="36">
        <f>SUMIFS('CLASSIFICAÇÃO NF'!$N:$N,'CLASSIFICAÇÃO NF'!$O:$O,"&gt;=202409",'CLASSIFICAÇÃO NF'!$O:$O,"&lt;=202410",'CLASSIFICAÇÃO NF'!I:I,$B20)+SUMIFS('CLASSIFICAÇÃO NF'!$N:$N,'CLASSIFICAÇÃO NF'!$O:$O,"&gt;=202409",'CLASSIFICAÇÃO NF'!$O:$O,"&lt;=202410",'CLASSIFICAÇÃO NF'!J:J,$B20)+SUMIFS('CLASSIFICAÇÃO NF'!$N:$N,'CLASSIFICAÇÃO NF'!$O:$O,"&gt;=202409",'CLASSIFICAÇÃO NF'!$O:$O,"&lt;=202410",'CLASSIFICAÇÃO NF'!K:K,$B20)+SUMIFS('CLASSIFICAÇÃO NF'!$N:$N,'CLASSIFICAÇÃO NF'!$O:$O,"&gt;=202409",'CLASSIFICAÇÃO NF'!$O:$O,"&lt;=202410",'CLASSIFICAÇÃO NF'!L:L,$B20)+SUMIFS('CLASSIFICAÇÃO NF'!$N:$N,'CLASSIFICAÇÃO NF'!$O:$O,"&gt;=202409",'CLASSIFICAÇÃO NF'!$O:$O,"&lt;=202410",'CLASSIFICAÇÃO NF'!M:M,$B20)</f>
        <v>470242.76300000004</v>
      </c>
      <c r="P20" s="36">
        <f>SUMIFS('CLASSIFICAÇÃO NF'!$N:$N,'CLASSIFICAÇÃO NF'!$O:$O,"&gt;=202411",'CLASSIFICAÇÃO NF'!$O:$O,"&lt;=202412",'CLASSIFICAÇÃO NF'!I:I,$B20)+SUMIFS('CLASSIFICAÇÃO NF'!$N:$N,'CLASSIFICAÇÃO NF'!$O:$O,"&gt;=202411",'CLASSIFICAÇÃO NF'!$O:$O,"&lt;=202412",'CLASSIFICAÇÃO NF'!J:J,$B20)+SUMIFS('CLASSIFICAÇÃO NF'!$N:$N,'CLASSIFICAÇÃO NF'!$O:$O,"&gt;=202411",'CLASSIFICAÇÃO NF'!$O:$O,"&lt;=202412",'CLASSIFICAÇÃO NF'!K:K,$B20)+SUMIFS('CLASSIFICAÇÃO NF'!$N:$N,'CLASSIFICAÇÃO NF'!$O:$O,"&gt;=202411",'CLASSIFICAÇÃO NF'!$O:$O,"&lt;=202412",'CLASSIFICAÇÃO NF'!L:L,$B20)+SUMIFS('CLASSIFICAÇÃO NF'!$N:$N,'CLASSIFICAÇÃO NF'!$O:$O,"&gt;=202411",'CLASSIFICAÇÃO NF'!$O:$O,"&lt;=202412",'CLASSIFICAÇÃO NF'!M:M,$B20)</f>
        <v>198788.93000000002</v>
      </c>
      <c r="Q20" s="36">
        <f>SUMIFS('CLASSIFICAÇÃO NF'!$N:$N,'CLASSIFICAÇÃO NF'!$O:$O,"&gt;=202501",'CLASSIFICAÇÃO NF'!$O:$O,"&lt;=202502",'CLASSIFICAÇÃO NF'!I:I,$B20)+SUMIFS('CLASSIFICAÇÃO NF'!$N:$N,'CLASSIFICAÇÃO NF'!$O:$O,"&gt;=202501",'CLASSIFICAÇÃO NF'!$O:$O,"&lt;=202502",'CLASSIFICAÇÃO NF'!J:J,$B20)+SUMIFS('CLASSIFICAÇÃO NF'!$N:$N,'CLASSIFICAÇÃO NF'!$O:$O,"&gt;=202501",'CLASSIFICAÇÃO NF'!$O:$O,"&lt;=202502",'CLASSIFICAÇÃO NF'!K:K,$B20)+SUMIFS('CLASSIFICAÇÃO NF'!$N:$N,'CLASSIFICAÇÃO NF'!$O:$O,"&gt;=202501",'CLASSIFICAÇÃO NF'!$O:$O,"&lt;=202502",'CLASSIFICAÇÃO NF'!L:L,$B20)+SUMIFS('CLASSIFICAÇÃO NF'!$N:$N,'CLASSIFICAÇÃO NF'!$O:$O,"&gt;=202501",'CLASSIFICAÇÃO NF'!$O:$O,"&lt;=202502",'CLASSIFICAÇÃO NF'!M:M,$B20)</f>
        <v>124725.0275</v>
      </c>
      <c r="R20" s="36">
        <f>SUMIFS('CLASSIFICAÇÃO NF'!$N:$N,'CLASSIFICAÇÃO NF'!$O:$O,"&gt;=202503",'CLASSIFICAÇÃO NF'!$O:$O,"&lt;=202504",'CLASSIFICAÇÃO NF'!I:I,$B20)+SUMIFS('CLASSIFICAÇÃO NF'!$N:$N,'CLASSIFICAÇÃO NF'!$O:$O,"&gt;=202503",'CLASSIFICAÇÃO NF'!$O:$O,"&lt;=202504",'CLASSIFICAÇÃO NF'!J:J,$B20)+SUMIFS('CLASSIFICAÇÃO NF'!$N:$N,'CLASSIFICAÇÃO NF'!$O:$O,"&gt;=202503",'CLASSIFICAÇÃO NF'!$O:$O,"&lt;=202504",'CLASSIFICAÇÃO NF'!K:K,$B20)+SUMIFS('CLASSIFICAÇÃO NF'!$N:$N,'CLASSIFICAÇÃO NF'!$O:$O,"&gt;=202503",'CLASSIFICAÇÃO NF'!$O:$O,"&lt;=202504",'CLASSIFICAÇÃO NF'!L:L,$B20)+SUMIFS('CLASSIFICAÇÃO NF'!$N:$N,'CLASSIFICAÇÃO NF'!$O:$O,"&gt;=202503",'CLASSIFICAÇÃO NF'!$O:$O,"&lt;=202504",'CLASSIFICAÇÃO NF'!M:M,$B20)</f>
        <v>54150.171999999999</v>
      </c>
      <c r="S20" s="36">
        <f>SUMIFS('CLASSIFICAÇÃO NF'!$N:$N,'CLASSIFICAÇÃO NF'!$O:$O,"&gt;=202505",'CLASSIFICAÇÃO NF'!$O:$O,"&lt;=202506",'CLASSIFICAÇÃO NF'!I:I,$B20)+SUMIFS('CLASSIFICAÇÃO NF'!$N:$N,'CLASSIFICAÇÃO NF'!$O:$O,"&gt;=202505",'CLASSIFICAÇÃO NF'!$O:$O,"&lt;=202506",'CLASSIFICAÇÃO NF'!J:J,$B20)+SUMIFS('CLASSIFICAÇÃO NF'!$N:$N,'CLASSIFICAÇÃO NF'!$O:$O,"&gt;=202505",'CLASSIFICAÇÃO NF'!$O:$O,"&lt;=202506",'CLASSIFICAÇÃO NF'!K:K,$B20)+SUMIFS('CLASSIFICAÇÃO NF'!$N:$N,'CLASSIFICAÇÃO NF'!$O:$O,"&gt;=202505",'CLASSIFICAÇÃO NF'!$O:$O,"&lt;=202506",'CLASSIFICAÇÃO NF'!L:L,$B20)+SUMIFS('CLASSIFICAÇÃO NF'!$N:$N,'CLASSIFICAÇÃO NF'!$O:$O,"&gt;=202505",'CLASSIFICAÇÃO NF'!$O:$O,"&lt;=202506",'CLASSIFICAÇÃO NF'!M:M,$B20)</f>
        <v>3592</v>
      </c>
      <c r="T20" s="36">
        <f>SUMIFS('CLASSIFICAÇÃO NF'!$N:$N,'CLASSIFICAÇÃO NF'!$O:$O,"&gt;=202507",'CLASSIFICAÇÃO NF'!$O:$O,"&lt;=202508",'CLASSIFICAÇÃO NF'!I:I,$B20)+SUMIFS('CLASSIFICAÇÃO NF'!$N:$N,'CLASSIFICAÇÃO NF'!$O:$O,"&gt;=202507",'CLASSIFICAÇÃO NF'!$O:$O,"&lt;=202508",'CLASSIFICAÇÃO NF'!J:J,$B20)+SUMIFS('CLASSIFICAÇÃO NF'!$N:$N,'CLASSIFICAÇÃO NF'!$O:$O,"&gt;=202507",'CLASSIFICAÇÃO NF'!$O:$O,"&lt;=202508",'CLASSIFICAÇÃO NF'!K:K,$B20)+SUMIFS('CLASSIFICAÇÃO NF'!$N:$N,'CLASSIFICAÇÃO NF'!$O:$O,"&gt;=202507",'CLASSIFICAÇÃO NF'!$O:$O,"&lt;=202508",'CLASSIFICAÇÃO NF'!L:L,$B20)+SUMIFS('CLASSIFICAÇÃO NF'!$N:$N,'CLASSIFICAÇÃO NF'!$O:$O,"&gt;=202507",'CLASSIFICAÇÃO NF'!$O:$O,"&lt;=202508",'CLASSIFICAÇÃO NF'!M:M,$B20)</f>
        <v>0</v>
      </c>
      <c r="U20" s="36">
        <f>SUMIFS('CLASSIFICAÇÃO NF'!$N:$N,'CLASSIFICAÇÃO NF'!$O:$O,"&gt;=202509",'CLASSIFICAÇÃO NF'!$O:$O,"&lt;=202510",'CLASSIFICAÇÃO NF'!I:I,$B20)+SUMIFS('CLASSIFICAÇÃO NF'!$N:$N,'CLASSIFICAÇÃO NF'!$O:$O,"&gt;=202509",'CLASSIFICAÇÃO NF'!$O:$O,"&lt;=202510",'CLASSIFICAÇÃO NF'!J:J,$B20)+SUMIFS('CLASSIFICAÇÃO NF'!$N:$N,'CLASSIFICAÇÃO NF'!$O:$O,"&gt;=202509",'CLASSIFICAÇÃO NF'!$O:$O,"&lt;=202510",'CLASSIFICAÇÃO NF'!K:K,$B20)+SUMIFS('CLASSIFICAÇÃO NF'!$N:$N,'CLASSIFICAÇÃO NF'!$O:$O,"&gt;=202509",'CLASSIFICAÇÃO NF'!$O:$O,"&lt;=202510",'CLASSIFICAÇÃO NF'!L:L,$B20)+SUMIFS('CLASSIFICAÇÃO NF'!$N:$N,'CLASSIFICAÇÃO NF'!$O:$O,"&gt;=202509",'CLASSIFICAÇÃO NF'!$O:$O,"&lt;=202510",'CLASSIFICAÇÃO NF'!M:M,$B20)</f>
        <v>0</v>
      </c>
      <c r="V20" s="36">
        <f>SUMIFS('CLASSIFICAÇÃO NF'!$N:$N,'CLASSIFICAÇÃO NF'!$O:$O,"&gt;=202511",'CLASSIFICAÇÃO NF'!$O:$O,"&lt;=202512",'CLASSIFICAÇÃO NF'!I:I,$B20)+SUMIFS('CLASSIFICAÇÃO NF'!$N:$N,'CLASSIFICAÇÃO NF'!$O:$O,"&gt;=202511",'CLASSIFICAÇÃO NF'!$O:$O,"&lt;=202512",'CLASSIFICAÇÃO NF'!J:J,$B20)+SUMIFS('CLASSIFICAÇÃO NF'!$N:$N,'CLASSIFICAÇÃO NF'!$O:$O,"&gt;=202511",'CLASSIFICAÇÃO NF'!$O:$O,"&lt;=202512",'CLASSIFICAÇÃO NF'!K:K,$B20)+SUMIFS('CLASSIFICAÇÃO NF'!$N:$N,'CLASSIFICAÇÃO NF'!$O:$O,"&gt;=202511",'CLASSIFICAÇÃO NF'!$O:$O,"&lt;=202512",'CLASSIFICAÇÃO NF'!L:L,$B20)+SUMIFS('CLASSIFICAÇÃO NF'!$N:$N,'CLASSIFICAÇÃO NF'!$O:$O,"&gt;=202511",'CLASSIFICAÇÃO NF'!$O:$O,"&lt;=202512",'CLASSIFICAÇÃO NF'!M:M,$B20)</f>
        <v>0</v>
      </c>
      <c r="W20" s="36">
        <f>SUMIFS('CLASSIFICAÇÃO NF'!$N:$N,'CLASSIFICAÇÃO NF'!$O:$O,"&gt;=202601",'CLASSIFICAÇÃO NF'!$O:$O,"&lt;=202602",'CLASSIFICAÇÃO NF'!I:I,$B20)+SUMIFS('CLASSIFICAÇÃO NF'!$N:$N,'CLASSIFICAÇÃO NF'!$O:$O,"&gt;=202601",'CLASSIFICAÇÃO NF'!$O:$O,"&lt;=202602",'CLASSIFICAÇÃO NF'!J:J,$B20)+SUMIFS('CLASSIFICAÇÃO NF'!$N:$N,'CLASSIFICAÇÃO NF'!$O:$O,"&gt;=202601",'CLASSIFICAÇÃO NF'!$O:$O,"&lt;=202602",'CLASSIFICAÇÃO NF'!K:K,$B20)+SUMIFS('CLASSIFICAÇÃO NF'!$N:$N,'CLASSIFICAÇÃO NF'!$O:$O,"&gt;=202601",'CLASSIFICAÇÃO NF'!$O:$O,"&lt;=202602",'CLASSIFICAÇÃO NF'!L:L,$B20)+SUMIFS('CLASSIFICAÇÃO NF'!$N:$N,'CLASSIFICAÇÃO NF'!$O:$O,"&gt;=202601",'CLASSIFICAÇÃO NF'!$O:$O,"&lt;=202602",'CLASSIFICAÇÃO NF'!M:M,$B20)</f>
        <v>0</v>
      </c>
      <c r="X20" s="36">
        <f>SUMIFS('CLASSIFICAÇÃO NF'!$N:$N,'CLASSIFICAÇÃO NF'!$O:$O,"&gt;=202603",'CLASSIFICAÇÃO NF'!$O:$O,"&lt;=202604",'CLASSIFICAÇÃO NF'!I:I,$B20)+SUMIFS('CLASSIFICAÇÃO NF'!$N:$N,'CLASSIFICAÇÃO NF'!$O:$O,"&gt;=202603",'CLASSIFICAÇÃO NF'!$O:$O,"&lt;=202604",'CLASSIFICAÇÃO NF'!J:J,$B20)+SUMIFS('CLASSIFICAÇÃO NF'!$N:$N,'CLASSIFICAÇÃO NF'!$O:$O,"&gt;=202603",'CLASSIFICAÇÃO NF'!$O:$O,"&lt;=202604",'CLASSIFICAÇÃO NF'!K:K,$B20)+SUMIFS('CLASSIFICAÇÃO NF'!$N:$N,'CLASSIFICAÇÃO NF'!$O:$O,"&gt;=202603",'CLASSIFICAÇÃO NF'!$O:$O,"&lt;=202604",'CLASSIFICAÇÃO NF'!L:L,$B20)+SUMIFS('CLASSIFICAÇÃO NF'!$N:$N,'CLASSIFICAÇÃO NF'!$O:$O,"&gt;=202603",'CLASSIFICAÇÃO NF'!$O:$O,"&lt;=202604",'CLASSIFICAÇÃO NF'!M:M,$B20)</f>
        <v>0</v>
      </c>
      <c r="Y20" s="36">
        <f>SUMIFS('CLASSIFICAÇÃO NF'!$N:$N,'CLASSIFICAÇÃO NF'!$O:$O,"&gt;=202605",'CLASSIFICAÇÃO NF'!$O:$O,"&lt;=202606",'CLASSIFICAÇÃO NF'!I:I,$B20)+SUMIFS('CLASSIFICAÇÃO NF'!$N:$N,'CLASSIFICAÇÃO NF'!$O:$O,"&gt;=202605",'CLASSIFICAÇÃO NF'!$O:$O,"&lt;=202606",'CLASSIFICAÇÃO NF'!J:J,$B20)+SUMIFS('CLASSIFICAÇÃO NF'!$N:$N,'CLASSIFICAÇÃO NF'!$O:$O,"&gt;=202605",'CLASSIFICAÇÃO NF'!$O:$O,"&lt;=202606",'CLASSIFICAÇÃO NF'!K:K,$B20)+SUMIFS('CLASSIFICAÇÃO NF'!$N:$N,'CLASSIFICAÇÃO NF'!$O:$O,"&gt;=202605",'CLASSIFICAÇÃO NF'!$O:$O,"&lt;=202606",'CLASSIFICAÇÃO NF'!L:L,$B20)+SUMIFS('CLASSIFICAÇÃO NF'!$N:$N,'CLASSIFICAÇÃO NF'!$O:$O,"&gt;=202605",'CLASSIFICAÇÃO NF'!$O:$O,"&lt;=202606",'CLASSIFICAÇÃO NF'!M:M,$B20)</f>
        <v>0</v>
      </c>
      <c r="Z20" s="36">
        <f>SUMIFS('CLASSIFICAÇÃO NF'!$N:$N,'CLASSIFICAÇÃO NF'!$O:$O,"&gt;=202607",'CLASSIFICAÇÃO NF'!$O:$O,"&lt;=202608",'CLASSIFICAÇÃO NF'!I:I,$B20)+SUMIFS('CLASSIFICAÇÃO NF'!$N:$N,'CLASSIFICAÇÃO NF'!$O:$O,"&gt;=202607",'CLASSIFICAÇÃO NF'!$O:$O,"&lt;=202608",'CLASSIFICAÇÃO NF'!J:J,$B20)+SUMIFS('CLASSIFICAÇÃO NF'!$N:$N,'CLASSIFICAÇÃO NF'!$O:$O,"&gt;=202607",'CLASSIFICAÇÃO NF'!$O:$O,"&lt;=202608",'CLASSIFICAÇÃO NF'!K:K,$B20)+SUMIFS('CLASSIFICAÇÃO NF'!$N:$N,'CLASSIFICAÇÃO NF'!$O:$O,"&gt;=202607",'CLASSIFICAÇÃO NF'!$O:$O,"&lt;=202608",'CLASSIFICAÇÃO NF'!L:L,$B20)+SUMIFS('CLASSIFICAÇÃO NF'!$N:$N,'CLASSIFICAÇÃO NF'!$O:$O,"&gt;=202607",'CLASSIFICAÇÃO NF'!$O:$O,"&lt;=202608",'CLASSIFICAÇÃO NF'!M:M,$B20)</f>
        <v>0</v>
      </c>
      <c r="AA20" s="36">
        <f>SUMIFS('CLASSIFICAÇÃO NF'!$N:$N,'CLASSIFICAÇÃO NF'!$O:$O,"&gt;=202609",'CLASSIFICAÇÃO NF'!$O:$O,"&lt;=202610",'CLASSIFICAÇÃO NF'!I:I,$B20)+SUMIFS('CLASSIFICAÇÃO NF'!$N:$N,'CLASSIFICAÇÃO NF'!$O:$O,"&gt;=202609",'CLASSIFICAÇÃO NF'!$O:$O,"&lt;=202610",'CLASSIFICAÇÃO NF'!J:J,$B20)+SUMIFS('CLASSIFICAÇÃO NF'!$N:$N,'CLASSIFICAÇÃO NF'!$O:$O,"&gt;=202609",'CLASSIFICAÇÃO NF'!$O:$O,"&lt;=202610",'CLASSIFICAÇÃO NF'!K:K,$B20)+SUMIFS('CLASSIFICAÇÃO NF'!$N:$N,'CLASSIFICAÇÃO NF'!$O:$O,"&gt;=202609",'CLASSIFICAÇÃO NF'!$O:$O,"&lt;=202610",'CLASSIFICAÇÃO NF'!L:L,$B20)+SUMIFS('CLASSIFICAÇÃO NF'!$N:$N,'CLASSIFICAÇÃO NF'!$O:$O,"&gt;=202609",'CLASSIFICAÇÃO NF'!$O:$O,"&lt;=202610",'CLASSIFICAÇÃO NF'!M:M,$B20)</f>
        <v>0</v>
      </c>
      <c r="AB20" s="36">
        <f>SUMIFS('CLASSIFICAÇÃO NF'!$N:$N,'CLASSIFICAÇÃO NF'!$O:$O,"&gt;=202611",'CLASSIFICAÇÃO NF'!$O:$O,"&lt;=202612",'CLASSIFICAÇÃO NF'!I:I,$B20)+SUMIFS('CLASSIFICAÇÃO NF'!$N:$N,'CLASSIFICAÇÃO NF'!$O:$O,"&gt;=202611",'CLASSIFICAÇÃO NF'!$O:$O,"&lt;=202612",'CLASSIFICAÇÃO NF'!J:J,$B20)+SUMIFS('CLASSIFICAÇÃO NF'!$N:$N,'CLASSIFICAÇÃO NF'!$O:$O,"&gt;=202610",'CLASSIFICAÇÃO NF'!$O:$O,"&lt;=202612",'CLASSIFICAÇÃO NF'!K:K,$B20)+SUMIFS('CLASSIFICAÇÃO NF'!$N:$N,'CLASSIFICAÇÃO NF'!$O:$O,"&gt;=202610",'CLASSIFICAÇÃO NF'!$O:$O,"&lt;=202612",'CLASSIFICAÇÃO NF'!L:L,$B20)+SUMIFS('CLASSIFICAÇÃO NF'!$N:$N,'CLASSIFICAÇÃO NF'!$O:$O,"&gt;=202611",'CLASSIFICAÇÃO NF'!$O:$O,"&lt;=202612",'CLASSIFICAÇÃO NF'!M:M,$B20)</f>
        <v>0</v>
      </c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</row>
    <row r="21" spans="1:39" ht="15.75" customHeight="1" outlineLevel="1">
      <c r="A21" s="189">
        <v>45871</v>
      </c>
      <c r="B21" s="40" t="s">
        <v>43</v>
      </c>
      <c r="C21" s="184">
        <f>SUMIF('CLASSIFICAÇÃO NF'!I:I,B21,'CLASSIFICAÇÃO NF'!N:N)+SUMIF('CLASSIFICAÇÃO NF'!J:J,B21,'CLASSIFICAÇÃO NF'!N:N)+SUMIF('CLASSIFICAÇÃO NF'!K:K,B21,'CLASSIFICAÇÃO NF'!N:N)+SUMIF('CLASSIFICAÇÃO NF'!L:L,B21,'CLASSIFICAÇÃO NF'!N:N)+SUMIF('CLASSIFICAÇÃO NF'!M:M,B21,'CLASSIFICAÇÃO NF'!N:N)</f>
        <v>6282919.4796666671</v>
      </c>
      <c r="D21" s="185">
        <f t="shared" si="12"/>
        <v>0.86213355247879098</v>
      </c>
      <c r="E21" s="184">
        <v>7287640.5999999996</v>
      </c>
      <c r="F21" s="185">
        <f t="shared" si="11"/>
        <v>0.95759093474532164</v>
      </c>
      <c r="G21" s="186">
        <v>6561172.6799999997</v>
      </c>
      <c r="H21" s="36">
        <f>SUMIFS('CLASSIFICAÇÃO NF'!$N:$N,'CLASSIFICAÇÃO NF'!$O:$O,"&gt;=202301",'CLASSIFICAÇÃO NF'!$O:$O,"&lt;=202303",'CLASSIFICAÇÃO NF'!I:I,$B21)+SUMIFS('CLASSIFICAÇÃO NF'!$N:$N,'CLASSIFICAÇÃO NF'!$O:$O,"&gt;=202301",'CLASSIFICAÇÃO NF'!$O:$O,"&lt;=202303",'CLASSIFICAÇÃO NF'!J:J,$B21)+SUMIFS('CLASSIFICAÇÃO NF'!$N:$N,'CLASSIFICAÇÃO NF'!$O:$O,"&gt;=202301",'CLASSIFICAÇÃO NF'!$O:$O,"&lt;=202303",'CLASSIFICAÇÃO NF'!K:K,$B21)+SUMIFS('CLASSIFICAÇÃO NF'!$N:$N,'CLASSIFICAÇÃO NF'!$O:$O,"&gt;=202301",'CLASSIFICAÇÃO NF'!$O:$O,"&lt;=202303",'CLASSIFICAÇÃO NF'!L:L,$B21)+SUMIFS('CLASSIFICAÇÃO NF'!$N:$N,'CLASSIFICAÇÃO NF'!$O:$O,"&gt;=202301",'CLASSIFICAÇÃO NF'!$O:$O,"&lt;=202303",'CLASSIFICAÇÃO NF'!M:M,$B21)</f>
        <v>21366.1</v>
      </c>
      <c r="I21" s="36">
        <f>SUMIFS('CLASSIFICAÇÃO NF'!$N:$N,'CLASSIFICAÇÃO NF'!$O:$O,"&gt;=202304",'CLASSIFICAÇÃO NF'!$O:$O,"&lt;=202306",'CLASSIFICAÇÃO NF'!I:I,$B21)+SUMIFS('CLASSIFICAÇÃO NF'!$N:$N,'CLASSIFICAÇÃO NF'!$O:$O,"&gt;=202304",'CLASSIFICAÇÃO NF'!$O:$O,"&lt;=202306",'CLASSIFICAÇÃO NF'!J:J,$B21)+SUMIFS('CLASSIFICAÇÃO NF'!$N:$N,'CLASSIFICAÇÃO NF'!$O:$O,"&gt;=202304",'CLASSIFICAÇÃO NF'!$O:$O,"&lt;=202306",'CLASSIFICAÇÃO NF'!K:K,$B21)+SUMIFS('CLASSIFICAÇÃO NF'!$N:$N,'CLASSIFICAÇÃO NF'!$O:$O,"&gt;=202304",'CLASSIFICAÇÃO NF'!$O:$O,"&lt;=202306",'CLASSIFICAÇÃO NF'!L:L,$B21)+SUMIFS('CLASSIFICAÇÃO NF'!$N:$N,'CLASSIFICAÇÃO NF'!$O:$O,"&gt;=202304",'CLASSIFICAÇÃO NF'!$O:$O,"&lt;=202306",'CLASSIFICAÇÃO NF'!M:M,$B21)</f>
        <v>0</v>
      </c>
      <c r="J21" s="36">
        <f>SUMIFS('CLASSIFICAÇÃO NF'!$N:$N,'CLASSIFICAÇÃO NF'!$O:$O,"&gt;=202307",'CLASSIFICAÇÃO NF'!$O:$O,"&lt;=202309",'CLASSIFICAÇÃO NF'!I:I,$B21)+SUMIFS('CLASSIFICAÇÃO NF'!$N:$N,'CLASSIFICAÇÃO NF'!$O:$O,"&gt;=202307",'CLASSIFICAÇÃO NF'!$O:$O,"&lt;=202309",'CLASSIFICAÇÃO NF'!J:J,$B21)+SUMIFS('CLASSIFICAÇÃO NF'!$N:$N,'CLASSIFICAÇÃO NF'!$O:$O,"&gt;=202307",'CLASSIFICAÇÃO NF'!$O:$O,"&lt;=202309",'CLASSIFICAÇÃO NF'!K:K,$B21)+SUMIFS('CLASSIFICAÇÃO NF'!$N:$N,'CLASSIFICAÇÃO NF'!$O:$O,"&gt;=202307",'CLASSIFICAÇÃO NF'!$O:$O,"&lt;=202309",'CLASSIFICAÇÃO NF'!L:L,$B21)+SUMIFS('CLASSIFICAÇÃO NF'!$N:$N,'CLASSIFICAÇÃO NF'!$O:$O,"&gt;=202307",'CLASSIFICAÇÃO NF'!$O:$O,"&lt;=202309",'CLASSIFICAÇÃO NF'!M:M,$B21)</f>
        <v>205002.47999999998</v>
      </c>
      <c r="K21" s="36">
        <f>SUMIFS('CLASSIFICAÇÃO NF'!$N:$N,'CLASSIFICAÇÃO NF'!$O:$O,"&gt;=202310",'CLASSIFICAÇÃO NF'!$O:$O,"&lt;=202312",'CLASSIFICAÇÃO NF'!I:I,$B21)+SUMIFS('CLASSIFICAÇÃO NF'!$N:$N,'CLASSIFICAÇÃO NF'!$O:$O,"&gt;=202310",'CLASSIFICAÇÃO NF'!$O:$O,"&lt;=202312",'CLASSIFICAÇÃO NF'!J:J,$B21)+SUMIFS('CLASSIFICAÇÃO NF'!$N:$N,'CLASSIFICAÇÃO NF'!$O:$O,"&gt;=202310",'CLASSIFICAÇÃO NF'!$O:$O,"&lt;=202312",'CLASSIFICAÇÃO NF'!K:K,$B21)+SUMIFS('CLASSIFICAÇÃO NF'!$N:$N,'CLASSIFICAÇÃO NF'!$O:$O,"&gt;=202310",'CLASSIFICAÇÃO NF'!$O:$O,"&lt;=202312",'CLASSIFICAÇÃO NF'!L:L,$B21)+SUMIFS('CLASSIFICAÇÃO NF'!$N:$N,'CLASSIFICAÇÃO NF'!$O:$O,"&gt;=202310",'CLASSIFICAÇÃO NF'!$O:$O,"&lt;=202312",'CLASSIFICAÇÃO NF'!M:M,$B21)</f>
        <v>146323.88</v>
      </c>
      <c r="L21" s="36">
        <f>SUMIFS('CLASSIFICAÇÃO NF'!$N:$N,'CLASSIFICAÇÃO NF'!$O:$O,"&gt;=202401",'CLASSIFICAÇÃO NF'!$O:$O,"&lt;=202403",'CLASSIFICAÇÃO NF'!I:I,$B21)+SUMIFS('CLASSIFICAÇÃO NF'!$N:$N,'CLASSIFICAÇÃO NF'!$O:$O,"&gt;=202401",'CLASSIFICAÇÃO NF'!$O:$O,"&lt;=202403",'CLASSIFICAÇÃO NF'!J:J,$B21)+SUMIFS('CLASSIFICAÇÃO NF'!$N:$N,'CLASSIFICAÇÃO NF'!$O:$O,"&gt;=202401",'CLASSIFICAÇÃO NF'!$O:$O,"&lt;=202403",'CLASSIFICAÇÃO NF'!K:K,$B21)+SUMIFS('CLASSIFICAÇÃO NF'!$N:$N,'CLASSIFICAÇÃO NF'!$O:$O,"&gt;=202401",'CLASSIFICAÇÃO NF'!$O:$O,"&lt;=202403",'CLASSIFICAÇÃO NF'!L:L,$B21)+SUMIFS('CLASSIFICAÇÃO NF'!$N:$N,'CLASSIFICAÇÃO NF'!$O:$O,"&gt;=202401",'CLASSIFICAÇÃO NF'!$O:$O,"&lt;=202403",'CLASSIFICAÇÃO NF'!M:M,$B21)</f>
        <v>3121347.74</v>
      </c>
      <c r="M21" s="36">
        <f>SUMIFS('CLASSIFICAÇÃO NF'!$N:$N,'CLASSIFICAÇÃO NF'!$O:$O,"&gt;=202404",'CLASSIFICAÇÃO NF'!$O:$O,"&lt;=202406",'CLASSIFICAÇÃO NF'!I:I,$B21)+SUMIFS('CLASSIFICAÇÃO NF'!$N:$N,'CLASSIFICAÇÃO NF'!$O:$O,"&gt;=202404",'CLASSIFICAÇÃO NF'!$O:$O,"&lt;=202406",'CLASSIFICAÇÃO NF'!J:J,$B21)+SUMIFS('CLASSIFICAÇÃO NF'!$N:$N,'CLASSIFICAÇÃO NF'!$O:$O,"&gt;=202404",'CLASSIFICAÇÃO NF'!$O:$O,"&lt;=202406",'CLASSIFICAÇÃO NF'!K:K,$B21)+SUMIFS('CLASSIFICAÇÃO NF'!$N:$N,'CLASSIFICAÇÃO NF'!$O:$O,"&gt;=202404",'CLASSIFICAÇÃO NF'!$O:$O,"&lt;=202406",'CLASSIFICAÇÃO NF'!L:L,$B21)+SUMIFS('CLASSIFICAÇÃO NF'!$N:$N,'CLASSIFICAÇÃO NF'!$O:$O,"&gt;=202404",'CLASSIFICAÇÃO NF'!$O:$O,"&lt;=202406",'CLASSIFICAÇÃO NF'!M:M,$B21)</f>
        <v>530736.04433333338</v>
      </c>
      <c r="N21" s="36">
        <f>SUMIFS('CLASSIFICAÇÃO NF'!$N:$N,'CLASSIFICAÇÃO NF'!$O:$O,"&gt;=202407",'CLASSIFICAÇÃO NF'!$O:$O,"&lt;=202408",'CLASSIFICAÇÃO NF'!I:I,$B21)+SUMIFS('CLASSIFICAÇÃO NF'!$N:$N,'CLASSIFICAÇÃO NF'!$O:$O,"&gt;=202407",'CLASSIFICAÇÃO NF'!$O:$O,"&lt;=202408",'CLASSIFICAÇÃO NF'!J:J,$B21)+SUMIFS('CLASSIFICAÇÃO NF'!$N:$N,'CLASSIFICAÇÃO NF'!$O:$O,"&gt;=202407",'CLASSIFICAÇÃO NF'!$O:$O,"&lt;=202408",'CLASSIFICAÇÃO NF'!K:K,$B21)+SUMIFS('CLASSIFICAÇÃO NF'!$N:$N,'CLASSIFICAÇÃO NF'!$O:$O,"&gt;=202407",'CLASSIFICAÇÃO NF'!$O:$O,"&lt;=202408",'CLASSIFICAÇÃO NF'!L:L,$B21)+SUMIFS('CLASSIFICAÇÃO NF'!$N:$N,'CLASSIFICAÇÃO NF'!$O:$O,"&gt;=202407",'CLASSIFICAÇÃO NF'!$O:$O,"&lt;=202408",'CLASSIFICAÇÃO NF'!M:M,$B21)</f>
        <v>421089.61200000002</v>
      </c>
      <c r="O21" s="36">
        <f>SUMIFS('CLASSIFICAÇÃO NF'!$N:$N,'CLASSIFICAÇÃO NF'!$O:$O,"&gt;=202409",'CLASSIFICAÇÃO NF'!$O:$O,"&lt;=202410",'CLASSIFICAÇÃO NF'!I:I,$B21)+SUMIFS('CLASSIFICAÇÃO NF'!$N:$N,'CLASSIFICAÇÃO NF'!$O:$O,"&gt;=202409",'CLASSIFICAÇÃO NF'!$O:$O,"&lt;=202410",'CLASSIFICAÇÃO NF'!J:J,$B21)+SUMIFS('CLASSIFICAÇÃO NF'!$N:$N,'CLASSIFICAÇÃO NF'!$O:$O,"&gt;=202409",'CLASSIFICAÇÃO NF'!$O:$O,"&lt;=202410",'CLASSIFICAÇÃO NF'!K:K,$B21)+SUMIFS('CLASSIFICAÇÃO NF'!$N:$N,'CLASSIFICAÇÃO NF'!$O:$O,"&gt;=202409",'CLASSIFICAÇÃO NF'!$O:$O,"&lt;=202410",'CLASSIFICAÇÃO NF'!L:L,$B21)+SUMIFS('CLASSIFICAÇÃO NF'!$N:$N,'CLASSIFICAÇÃO NF'!$O:$O,"&gt;=202409",'CLASSIFICAÇÃO NF'!$O:$O,"&lt;=202410",'CLASSIFICAÇÃO NF'!M:M,$B21)</f>
        <v>456024.56633333332</v>
      </c>
      <c r="P21" s="36">
        <f>SUMIFS('CLASSIFICAÇÃO NF'!$N:$N,'CLASSIFICAÇÃO NF'!$O:$O,"&gt;=202411",'CLASSIFICAÇÃO NF'!$O:$O,"&lt;=202412",'CLASSIFICAÇÃO NF'!I:I,$B21)+SUMIFS('CLASSIFICAÇÃO NF'!$N:$N,'CLASSIFICAÇÃO NF'!$O:$O,"&gt;=202411",'CLASSIFICAÇÃO NF'!$O:$O,"&lt;=202412",'CLASSIFICAÇÃO NF'!J:J,$B21)+SUMIFS('CLASSIFICAÇÃO NF'!$N:$N,'CLASSIFICAÇÃO NF'!$O:$O,"&gt;=202411",'CLASSIFICAÇÃO NF'!$O:$O,"&lt;=202412",'CLASSIFICAÇÃO NF'!K:K,$B21)+SUMIFS('CLASSIFICAÇÃO NF'!$N:$N,'CLASSIFICAÇÃO NF'!$O:$O,"&gt;=202411",'CLASSIFICAÇÃO NF'!$O:$O,"&lt;=202412",'CLASSIFICAÇÃO NF'!L:L,$B21)+SUMIFS('CLASSIFICAÇÃO NF'!$N:$N,'CLASSIFICAÇÃO NF'!$O:$O,"&gt;=202411",'CLASSIFICAÇÃO NF'!$O:$O,"&lt;=202412",'CLASSIFICAÇÃO NF'!M:M,$B21)</f>
        <v>636269.20000000007</v>
      </c>
      <c r="Q21" s="36">
        <f>SUMIFS('CLASSIFICAÇÃO NF'!$N:$N,'CLASSIFICAÇÃO NF'!$O:$O,"&gt;=202501",'CLASSIFICAÇÃO NF'!$O:$O,"&lt;=202502",'CLASSIFICAÇÃO NF'!I:I,$B21)+SUMIFS('CLASSIFICAÇÃO NF'!$N:$N,'CLASSIFICAÇÃO NF'!$O:$O,"&gt;=202501",'CLASSIFICAÇÃO NF'!$O:$O,"&lt;=202502",'CLASSIFICAÇÃO NF'!J:J,$B21)+SUMIFS('CLASSIFICAÇÃO NF'!$N:$N,'CLASSIFICAÇÃO NF'!$O:$O,"&gt;=202501",'CLASSIFICAÇÃO NF'!$O:$O,"&lt;=202502",'CLASSIFICAÇÃO NF'!K:K,$B21)+SUMIFS('CLASSIFICAÇÃO NF'!$N:$N,'CLASSIFICAÇÃO NF'!$O:$O,"&gt;=202501",'CLASSIFICAÇÃO NF'!$O:$O,"&lt;=202502",'CLASSIFICAÇÃO NF'!L:L,$B21)+SUMIFS('CLASSIFICAÇÃO NF'!$N:$N,'CLASSIFICAÇÃO NF'!$O:$O,"&gt;=202501",'CLASSIFICAÇÃO NF'!$O:$O,"&lt;=202502",'CLASSIFICAÇÃO NF'!M:M,$B21)</f>
        <v>269567.98499999999</v>
      </c>
      <c r="R21" s="36">
        <f>SUMIFS('CLASSIFICAÇÃO NF'!$N:$N,'CLASSIFICAÇÃO NF'!$O:$O,"&gt;=202503",'CLASSIFICAÇÃO NF'!$O:$O,"&lt;=202504",'CLASSIFICAÇÃO NF'!I:I,$B21)+SUMIFS('CLASSIFICAÇÃO NF'!$N:$N,'CLASSIFICAÇÃO NF'!$O:$O,"&gt;=202503",'CLASSIFICAÇÃO NF'!$O:$O,"&lt;=202504",'CLASSIFICAÇÃO NF'!J:J,$B21)+SUMIFS('CLASSIFICAÇÃO NF'!$N:$N,'CLASSIFICAÇÃO NF'!$O:$O,"&gt;=202503",'CLASSIFICAÇÃO NF'!$O:$O,"&lt;=202504",'CLASSIFICAÇÃO NF'!K:K,$B21)+SUMIFS('CLASSIFICAÇÃO NF'!$N:$N,'CLASSIFICAÇÃO NF'!$O:$O,"&gt;=202503",'CLASSIFICAÇÃO NF'!$O:$O,"&lt;=202504",'CLASSIFICAÇÃO NF'!L:L,$B21)+SUMIFS('CLASSIFICAÇÃO NF'!$N:$N,'CLASSIFICAÇÃO NF'!$O:$O,"&gt;=202503",'CLASSIFICAÇÃO NF'!$O:$O,"&lt;=202504",'CLASSIFICAÇÃO NF'!M:M,$B21)</f>
        <v>338499.13199999998</v>
      </c>
      <c r="S21" s="36">
        <f>SUMIFS('CLASSIFICAÇÃO NF'!$N:$N,'CLASSIFICAÇÃO NF'!$O:$O,"&gt;=202505",'CLASSIFICAÇÃO NF'!$O:$O,"&lt;=202506",'CLASSIFICAÇÃO NF'!I:I,$B21)+SUMIFS('CLASSIFICAÇÃO NF'!$N:$N,'CLASSIFICAÇÃO NF'!$O:$O,"&gt;=202505",'CLASSIFICAÇÃO NF'!$O:$O,"&lt;=202506",'CLASSIFICAÇÃO NF'!J:J,$B21)+SUMIFS('CLASSIFICAÇÃO NF'!$N:$N,'CLASSIFICAÇÃO NF'!$O:$O,"&gt;=202505",'CLASSIFICAÇÃO NF'!$O:$O,"&lt;=202506",'CLASSIFICAÇÃO NF'!K:K,$B21)+SUMIFS('CLASSIFICAÇÃO NF'!$N:$N,'CLASSIFICAÇÃO NF'!$O:$O,"&gt;=202505",'CLASSIFICAÇÃO NF'!$O:$O,"&lt;=202506",'CLASSIFICAÇÃO NF'!L:L,$B21)+SUMIFS('CLASSIFICAÇÃO NF'!$N:$N,'CLASSIFICAÇÃO NF'!$O:$O,"&gt;=202505",'CLASSIFICAÇÃO NF'!$O:$O,"&lt;=202506",'CLASSIFICAÇÃO NF'!M:M,$B21)</f>
        <v>113247.44</v>
      </c>
      <c r="T21" s="36">
        <f>SUMIFS('CLASSIFICAÇÃO NF'!$N:$N,'CLASSIFICAÇÃO NF'!$O:$O,"&gt;=202507",'CLASSIFICAÇÃO NF'!$O:$O,"&lt;=202508",'CLASSIFICAÇÃO NF'!I:I,$B21)+SUMIFS('CLASSIFICAÇÃO NF'!$N:$N,'CLASSIFICAÇÃO NF'!$O:$O,"&gt;=202507",'CLASSIFICAÇÃO NF'!$O:$O,"&lt;=202508",'CLASSIFICAÇÃO NF'!J:J,$B21)+SUMIFS('CLASSIFICAÇÃO NF'!$N:$N,'CLASSIFICAÇÃO NF'!$O:$O,"&gt;=202507",'CLASSIFICAÇÃO NF'!$O:$O,"&lt;=202508",'CLASSIFICAÇÃO NF'!K:K,$B21)+SUMIFS('CLASSIFICAÇÃO NF'!$N:$N,'CLASSIFICAÇÃO NF'!$O:$O,"&gt;=202507",'CLASSIFICAÇÃO NF'!$O:$O,"&lt;=202508",'CLASSIFICAÇÃO NF'!L:L,$B21)+SUMIFS('CLASSIFICAÇÃO NF'!$N:$N,'CLASSIFICAÇÃO NF'!$O:$O,"&gt;=202507",'CLASSIFICAÇÃO NF'!$O:$O,"&lt;=202508",'CLASSIFICAÇÃO NF'!M:M,$B21)</f>
        <v>23445.3</v>
      </c>
      <c r="U21" s="36">
        <f>SUMIFS('CLASSIFICAÇÃO NF'!$N:$N,'CLASSIFICAÇÃO NF'!$O:$O,"&gt;=202509",'CLASSIFICAÇÃO NF'!$O:$O,"&lt;=202510",'CLASSIFICAÇÃO NF'!I:I,$B21)+SUMIFS('CLASSIFICAÇÃO NF'!$N:$N,'CLASSIFICAÇÃO NF'!$O:$O,"&gt;=202509",'CLASSIFICAÇÃO NF'!$O:$O,"&lt;=202510",'CLASSIFICAÇÃO NF'!J:J,$B21)+SUMIFS('CLASSIFICAÇÃO NF'!$N:$N,'CLASSIFICAÇÃO NF'!$O:$O,"&gt;=202509",'CLASSIFICAÇÃO NF'!$O:$O,"&lt;=202510",'CLASSIFICAÇÃO NF'!K:K,$B21)+SUMIFS('CLASSIFICAÇÃO NF'!$N:$N,'CLASSIFICAÇÃO NF'!$O:$O,"&gt;=202509",'CLASSIFICAÇÃO NF'!$O:$O,"&lt;=202510",'CLASSIFICAÇÃO NF'!L:L,$B21)+SUMIFS('CLASSIFICAÇÃO NF'!$N:$N,'CLASSIFICAÇÃO NF'!$O:$O,"&gt;=202509",'CLASSIFICAÇÃO NF'!$O:$O,"&lt;=202510",'CLASSIFICAÇÃO NF'!M:M,$B21)</f>
        <v>0</v>
      </c>
      <c r="V21" s="36">
        <f>SUMIFS('CLASSIFICAÇÃO NF'!$N:$N,'CLASSIFICAÇÃO NF'!$O:$O,"&gt;=202511",'CLASSIFICAÇÃO NF'!$O:$O,"&lt;=202512",'CLASSIFICAÇÃO NF'!I:I,$B21)+SUMIFS('CLASSIFICAÇÃO NF'!$N:$N,'CLASSIFICAÇÃO NF'!$O:$O,"&gt;=202511",'CLASSIFICAÇÃO NF'!$O:$O,"&lt;=202512",'CLASSIFICAÇÃO NF'!J:J,$B21)+SUMIFS('CLASSIFICAÇÃO NF'!$N:$N,'CLASSIFICAÇÃO NF'!$O:$O,"&gt;=202511",'CLASSIFICAÇÃO NF'!$O:$O,"&lt;=202512",'CLASSIFICAÇÃO NF'!K:K,$B21)+SUMIFS('CLASSIFICAÇÃO NF'!$N:$N,'CLASSIFICAÇÃO NF'!$O:$O,"&gt;=202511",'CLASSIFICAÇÃO NF'!$O:$O,"&lt;=202512",'CLASSIFICAÇÃO NF'!L:L,$B21)+SUMIFS('CLASSIFICAÇÃO NF'!$N:$N,'CLASSIFICAÇÃO NF'!$O:$O,"&gt;=202511",'CLASSIFICAÇÃO NF'!$O:$O,"&lt;=202512",'CLASSIFICAÇÃO NF'!M:M,$B21)</f>
        <v>0</v>
      </c>
      <c r="W21" s="36">
        <f>SUMIFS('CLASSIFICAÇÃO NF'!$N:$N,'CLASSIFICAÇÃO NF'!$O:$O,"&gt;=202601",'CLASSIFICAÇÃO NF'!$O:$O,"&lt;=202602",'CLASSIFICAÇÃO NF'!I:I,$B21)+SUMIFS('CLASSIFICAÇÃO NF'!$N:$N,'CLASSIFICAÇÃO NF'!$O:$O,"&gt;=202601",'CLASSIFICAÇÃO NF'!$O:$O,"&lt;=202602",'CLASSIFICAÇÃO NF'!J:J,$B21)+SUMIFS('CLASSIFICAÇÃO NF'!$N:$N,'CLASSIFICAÇÃO NF'!$O:$O,"&gt;=202601",'CLASSIFICAÇÃO NF'!$O:$O,"&lt;=202602",'CLASSIFICAÇÃO NF'!K:K,$B21)+SUMIFS('CLASSIFICAÇÃO NF'!$N:$N,'CLASSIFICAÇÃO NF'!$O:$O,"&gt;=202601",'CLASSIFICAÇÃO NF'!$O:$O,"&lt;=202602",'CLASSIFICAÇÃO NF'!L:L,$B21)+SUMIFS('CLASSIFICAÇÃO NF'!$N:$N,'CLASSIFICAÇÃO NF'!$O:$O,"&gt;=202601",'CLASSIFICAÇÃO NF'!$O:$O,"&lt;=202602",'CLASSIFICAÇÃO NF'!M:M,$B21)</f>
        <v>0</v>
      </c>
      <c r="X21" s="36">
        <f>SUMIFS('CLASSIFICAÇÃO NF'!$N:$N,'CLASSIFICAÇÃO NF'!$O:$O,"&gt;=202603",'CLASSIFICAÇÃO NF'!$O:$O,"&lt;=202604",'CLASSIFICAÇÃO NF'!I:I,$B21)+SUMIFS('CLASSIFICAÇÃO NF'!$N:$N,'CLASSIFICAÇÃO NF'!$O:$O,"&gt;=202603",'CLASSIFICAÇÃO NF'!$O:$O,"&lt;=202604",'CLASSIFICAÇÃO NF'!J:J,$B21)+SUMIFS('CLASSIFICAÇÃO NF'!$N:$N,'CLASSIFICAÇÃO NF'!$O:$O,"&gt;=202603",'CLASSIFICAÇÃO NF'!$O:$O,"&lt;=202604",'CLASSIFICAÇÃO NF'!K:K,$B21)+SUMIFS('CLASSIFICAÇÃO NF'!$N:$N,'CLASSIFICAÇÃO NF'!$O:$O,"&gt;=202603",'CLASSIFICAÇÃO NF'!$O:$O,"&lt;=202604",'CLASSIFICAÇÃO NF'!L:L,$B21)+SUMIFS('CLASSIFICAÇÃO NF'!$N:$N,'CLASSIFICAÇÃO NF'!$O:$O,"&gt;=202603",'CLASSIFICAÇÃO NF'!$O:$O,"&lt;=202604",'CLASSIFICAÇÃO NF'!M:M,$B21)</f>
        <v>0</v>
      </c>
      <c r="Y21" s="36">
        <f>SUMIFS('CLASSIFICAÇÃO NF'!$N:$N,'CLASSIFICAÇÃO NF'!$O:$O,"&gt;=202605",'CLASSIFICAÇÃO NF'!$O:$O,"&lt;=202606",'CLASSIFICAÇÃO NF'!I:I,$B21)+SUMIFS('CLASSIFICAÇÃO NF'!$N:$N,'CLASSIFICAÇÃO NF'!$O:$O,"&gt;=202605",'CLASSIFICAÇÃO NF'!$O:$O,"&lt;=202606",'CLASSIFICAÇÃO NF'!J:J,$B21)+SUMIFS('CLASSIFICAÇÃO NF'!$N:$N,'CLASSIFICAÇÃO NF'!$O:$O,"&gt;=202605",'CLASSIFICAÇÃO NF'!$O:$O,"&lt;=202606",'CLASSIFICAÇÃO NF'!K:K,$B21)+SUMIFS('CLASSIFICAÇÃO NF'!$N:$N,'CLASSIFICAÇÃO NF'!$O:$O,"&gt;=202605",'CLASSIFICAÇÃO NF'!$O:$O,"&lt;=202606",'CLASSIFICAÇÃO NF'!L:L,$B21)+SUMIFS('CLASSIFICAÇÃO NF'!$N:$N,'CLASSIFICAÇÃO NF'!$O:$O,"&gt;=202605",'CLASSIFICAÇÃO NF'!$O:$O,"&lt;=202606",'CLASSIFICAÇÃO NF'!M:M,$B21)</f>
        <v>0</v>
      </c>
      <c r="Z21" s="36">
        <f>SUMIFS('CLASSIFICAÇÃO NF'!$N:$N,'CLASSIFICAÇÃO NF'!$O:$O,"&gt;=202607",'CLASSIFICAÇÃO NF'!$O:$O,"&lt;=202608",'CLASSIFICAÇÃO NF'!I:I,$B21)+SUMIFS('CLASSIFICAÇÃO NF'!$N:$N,'CLASSIFICAÇÃO NF'!$O:$O,"&gt;=202607",'CLASSIFICAÇÃO NF'!$O:$O,"&lt;=202608",'CLASSIFICAÇÃO NF'!J:J,$B21)+SUMIFS('CLASSIFICAÇÃO NF'!$N:$N,'CLASSIFICAÇÃO NF'!$O:$O,"&gt;=202607",'CLASSIFICAÇÃO NF'!$O:$O,"&lt;=202608",'CLASSIFICAÇÃO NF'!K:K,$B21)+SUMIFS('CLASSIFICAÇÃO NF'!$N:$N,'CLASSIFICAÇÃO NF'!$O:$O,"&gt;=202607",'CLASSIFICAÇÃO NF'!$O:$O,"&lt;=202608",'CLASSIFICAÇÃO NF'!L:L,$B21)+SUMIFS('CLASSIFICAÇÃO NF'!$N:$N,'CLASSIFICAÇÃO NF'!$O:$O,"&gt;=202607",'CLASSIFICAÇÃO NF'!$O:$O,"&lt;=202608",'CLASSIFICAÇÃO NF'!M:M,$B21)</f>
        <v>0</v>
      </c>
      <c r="AA21" s="36">
        <f>SUMIFS('CLASSIFICAÇÃO NF'!$N:$N,'CLASSIFICAÇÃO NF'!$O:$O,"&gt;=202609",'CLASSIFICAÇÃO NF'!$O:$O,"&lt;=202610",'CLASSIFICAÇÃO NF'!I:I,$B21)+SUMIFS('CLASSIFICAÇÃO NF'!$N:$N,'CLASSIFICAÇÃO NF'!$O:$O,"&gt;=202609",'CLASSIFICAÇÃO NF'!$O:$O,"&lt;=202610",'CLASSIFICAÇÃO NF'!J:J,$B21)+SUMIFS('CLASSIFICAÇÃO NF'!$N:$N,'CLASSIFICAÇÃO NF'!$O:$O,"&gt;=202609",'CLASSIFICAÇÃO NF'!$O:$O,"&lt;=202610",'CLASSIFICAÇÃO NF'!K:K,$B21)+SUMIFS('CLASSIFICAÇÃO NF'!$N:$N,'CLASSIFICAÇÃO NF'!$O:$O,"&gt;=202609",'CLASSIFICAÇÃO NF'!$O:$O,"&lt;=202610",'CLASSIFICAÇÃO NF'!L:L,$B21)+SUMIFS('CLASSIFICAÇÃO NF'!$N:$N,'CLASSIFICAÇÃO NF'!$O:$O,"&gt;=202609",'CLASSIFICAÇÃO NF'!$O:$O,"&lt;=202610",'CLASSIFICAÇÃO NF'!M:M,$B21)</f>
        <v>0</v>
      </c>
      <c r="AB21" s="36">
        <f>SUMIFS('CLASSIFICAÇÃO NF'!$N:$N,'CLASSIFICAÇÃO NF'!$O:$O,"&gt;=202611",'CLASSIFICAÇÃO NF'!$O:$O,"&lt;=202612",'CLASSIFICAÇÃO NF'!I:I,$B21)+SUMIFS('CLASSIFICAÇÃO NF'!$N:$N,'CLASSIFICAÇÃO NF'!$O:$O,"&gt;=202611",'CLASSIFICAÇÃO NF'!$O:$O,"&lt;=202612",'CLASSIFICAÇÃO NF'!J:J,$B21)+SUMIFS('CLASSIFICAÇÃO NF'!$N:$N,'CLASSIFICAÇÃO NF'!$O:$O,"&gt;=202610",'CLASSIFICAÇÃO NF'!$O:$O,"&lt;=202612",'CLASSIFICAÇÃO NF'!K:K,$B21)+SUMIFS('CLASSIFICAÇÃO NF'!$N:$N,'CLASSIFICAÇÃO NF'!$O:$O,"&gt;=202610",'CLASSIFICAÇÃO NF'!$O:$O,"&lt;=202612",'CLASSIFICAÇÃO NF'!L:L,$B21)+SUMIFS('CLASSIFICAÇÃO NF'!$N:$N,'CLASSIFICAÇÃO NF'!$O:$O,"&gt;=202611",'CLASSIFICAÇÃO NF'!$O:$O,"&lt;=202612",'CLASSIFICAÇÃO NF'!M:M,$B21)</f>
        <v>0</v>
      </c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</row>
    <row r="22" spans="1:39" ht="15.75" customHeight="1" outlineLevel="1">
      <c r="A22" s="189">
        <v>45902</v>
      </c>
      <c r="B22" s="40" t="s">
        <v>44</v>
      </c>
      <c r="C22" s="184">
        <f>SUMIF('CLASSIFICAÇÃO NF'!I:I,B22,'CLASSIFICAÇÃO NF'!N:N)+SUMIF('CLASSIFICAÇÃO NF'!J:J,B22,'CLASSIFICAÇÃO NF'!N:N)+SUMIF('CLASSIFICAÇÃO NF'!K:K,B22,'CLASSIFICAÇÃO NF'!N:N)+SUMIF('CLASSIFICAÇÃO NF'!L:L,B22,'CLASSIFICAÇÃO NF'!N:N)+SUMIF('CLASSIFICAÇÃO NF'!M:M,B22,'CLASSIFICAÇÃO NF'!N:N)</f>
        <v>3398600.0649999999</v>
      </c>
      <c r="D22" s="185">
        <f t="shared" si="12"/>
        <v>0.91858971755404661</v>
      </c>
      <c r="E22" s="184">
        <v>3699801.99</v>
      </c>
      <c r="F22" s="185">
        <f t="shared" si="11"/>
        <v>1.1984494368670064</v>
      </c>
      <c r="G22" s="186">
        <v>2835831</v>
      </c>
      <c r="H22" s="36">
        <f>SUMIFS('CLASSIFICAÇÃO NF'!$N:$N,'CLASSIFICAÇÃO NF'!$O:$O,"&gt;=202301",'CLASSIFICAÇÃO NF'!$O:$O,"&lt;=202303",'CLASSIFICAÇÃO NF'!I:I,$B22)+SUMIFS('CLASSIFICAÇÃO NF'!$N:$N,'CLASSIFICAÇÃO NF'!$O:$O,"&gt;=202301",'CLASSIFICAÇÃO NF'!$O:$O,"&lt;=202303",'CLASSIFICAÇÃO NF'!J:J,$B22)+SUMIFS('CLASSIFICAÇÃO NF'!$N:$N,'CLASSIFICAÇÃO NF'!$O:$O,"&gt;=202301",'CLASSIFICAÇÃO NF'!$O:$O,"&lt;=202303",'CLASSIFICAÇÃO NF'!K:K,$B22)+SUMIFS('CLASSIFICAÇÃO NF'!$N:$N,'CLASSIFICAÇÃO NF'!$O:$O,"&gt;=202301",'CLASSIFICAÇÃO NF'!$O:$O,"&lt;=202303",'CLASSIFICAÇÃO NF'!L:L,$B22)+SUMIFS('CLASSIFICAÇÃO NF'!$N:$N,'CLASSIFICAÇÃO NF'!$O:$O,"&gt;=202301",'CLASSIFICAÇÃO NF'!$O:$O,"&lt;=202303",'CLASSIFICAÇÃO NF'!M:M,$B22)</f>
        <v>0</v>
      </c>
      <c r="I22" s="36">
        <f>SUMIFS('CLASSIFICAÇÃO NF'!$N:$N,'CLASSIFICAÇÃO NF'!$O:$O,"&gt;=202304",'CLASSIFICAÇÃO NF'!$O:$O,"&lt;=202306",'CLASSIFICAÇÃO NF'!I:I,$B22)+SUMIFS('CLASSIFICAÇÃO NF'!$N:$N,'CLASSIFICAÇÃO NF'!$O:$O,"&gt;=202304",'CLASSIFICAÇÃO NF'!$O:$O,"&lt;=202306",'CLASSIFICAÇÃO NF'!J:J,$B22)+SUMIFS('CLASSIFICAÇÃO NF'!$N:$N,'CLASSIFICAÇÃO NF'!$O:$O,"&gt;=202304",'CLASSIFICAÇÃO NF'!$O:$O,"&lt;=202306",'CLASSIFICAÇÃO NF'!K:K,$B22)+SUMIFS('CLASSIFICAÇÃO NF'!$N:$N,'CLASSIFICAÇÃO NF'!$O:$O,"&gt;=202304",'CLASSIFICAÇÃO NF'!$O:$O,"&lt;=202306",'CLASSIFICAÇÃO NF'!L:L,$B22)+SUMIFS('CLASSIFICAÇÃO NF'!$N:$N,'CLASSIFICAÇÃO NF'!$O:$O,"&gt;=202304",'CLASSIFICAÇÃO NF'!$O:$O,"&lt;=202306",'CLASSIFICAÇÃO NF'!M:M,$B22)</f>
        <v>0</v>
      </c>
      <c r="J22" s="36">
        <f>SUMIFS('CLASSIFICAÇÃO NF'!$N:$N,'CLASSIFICAÇÃO NF'!$O:$O,"&gt;=202307",'CLASSIFICAÇÃO NF'!$O:$O,"&lt;=202309",'CLASSIFICAÇÃO NF'!I:I,$B22)+SUMIFS('CLASSIFICAÇÃO NF'!$N:$N,'CLASSIFICAÇÃO NF'!$O:$O,"&gt;=202307",'CLASSIFICAÇÃO NF'!$O:$O,"&lt;=202309",'CLASSIFICAÇÃO NF'!J:J,$B22)+SUMIFS('CLASSIFICAÇÃO NF'!$N:$N,'CLASSIFICAÇÃO NF'!$O:$O,"&gt;=202307",'CLASSIFICAÇÃO NF'!$O:$O,"&lt;=202309",'CLASSIFICAÇÃO NF'!K:K,$B22)+SUMIFS('CLASSIFICAÇÃO NF'!$N:$N,'CLASSIFICAÇÃO NF'!$O:$O,"&gt;=202307",'CLASSIFICAÇÃO NF'!$O:$O,"&lt;=202309",'CLASSIFICAÇÃO NF'!L:L,$B22)+SUMIFS('CLASSIFICAÇÃO NF'!$N:$N,'CLASSIFICAÇÃO NF'!$O:$O,"&gt;=202307",'CLASSIFICAÇÃO NF'!$O:$O,"&lt;=202309",'CLASSIFICAÇÃO NF'!M:M,$B22)</f>
        <v>5850</v>
      </c>
      <c r="K22" s="36">
        <f>SUMIFS('CLASSIFICAÇÃO NF'!$N:$N,'CLASSIFICAÇÃO NF'!$O:$O,"&gt;=202310",'CLASSIFICAÇÃO NF'!$O:$O,"&lt;=202312",'CLASSIFICAÇÃO NF'!I:I,$B22)+SUMIFS('CLASSIFICAÇÃO NF'!$N:$N,'CLASSIFICAÇÃO NF'!$O:$O,"&gt;=202310",'CLASSIFICAÇÃO NF'!$O:$O,"&lt;=202312",'CLASSIFICAÇÃO NF'!J:J,$B22)+SUMIFS('CLASSIFICAÇÃO NF'!$N:$N,'CLASSIFICAÇÃO NF'!$O:$O,"&gt;=202310",'CLASSIFICAÇÃO NF'!$O:$O,"&lt;=202312",'CLASSIFICAÇÃO NF'!K:K,$B22)+SUMIFS('CLASSIFICAÇÃO NF'!$N:$N,'CLASSIFICAÇÃO NF'!$O:$O,"&gt;=202310",'CLASSIFICAÇÃO NF'!$O:$O,"&lt;=202312",'CLASSIFICAÇÃO NF'!L:L,$B22)+SUMIFS('CLASSIFICAÇÃO NF'!$N:$N,'CLASSIFICAÇÃO NF'!$O:$O,"&gt;=202310",'CLASSIFICAÇÃO NF'!$O:$O,"&lt;=202312",'CLASSIFICAÇÃO NF'!M:M,$B22)</f>
        <v>0</v>
      </c>
      <c r="L22" s="36">
        <f>SUMIFS('CLASSIFICAÇÃO NF'!$N:$N,'CLASSIFICAÇÃO NF'!$O:$O,"&gt;=202401",'CLASSIFICAÇÃO NF'!$O:$O,"&lt;=202403",'CLASSIFICAÇÃO NF'!I:I,$B22)+SUMIFS('CLASSIFICAÇÃO NF'!$N:$N,'CLASSIFICAÇÃO NF'!$O:$O,"&gt;=202401",'CLASSIFICAÇÃO NF'!$O:$O,"&lt;=202403",'CLASSIFICAÇÃO NF'!J:J,$B22)+SUMIFS('CLASSIFICAÇÃO NF'!$N:$N,'CLASSIFICAÇÃO NF'!$O:$O,"&gt;=202401",'CLASSIFICAÇÃO NF'!$O:$O,"&lt;=202403",'CLASSIFICAÇÃO NF'!K:K,$B22)+SUMIFS('CLASSIFICAÇÃO NF'!$N:$N,'CLASSIFICAÇÃO NF'!$O:$O,"&gt;=202401",'CLASSIFICAÇÃO NF'!$O:$O,"&lt;=202403",'CLASSIFICAÇÃO NF'!L:L,$B22)+SUMIFS('CLASSIFICAÇÃO NF'!$N:$N,'CLASSIFICAÇÃO NF'!$O:$O,"&gt;=202401",'CLASSIFICAÇÃO NF'!$O:$O,"&lt;=202403",'CLASSIFICAÇÃO NF'!M:M,$B22)</f>
        <v>0</v>
      </c>
      <c r="M22" s="36">
        <f>SUMIFS('CLASSIFICAÇÃO NF'!$N:$N,'CLASSIFICAÇÃO NF'!$O:$O,"&gt;=202404",'CLASSIFICAÇÃO NF'!$O:$O,"&lt;=202406",'CLASSIFICAÇÃO NF'!I:I,$B22)+SUMIFS('CLASSIFICAÇÃO NF'!$N:$N,'CLASSIFICAÇÃO NF'!$O:$O,"&gt;=202404",'CLASSIFICAÇÃO NF'!$O:$O,"&lt;=202406",'CLASSIFICAÇÃO NF'!J:J,$B22)+SUMIFS('CLASSIFICAÇÃO NF'!$N:$N,'CLASSIFICAÇÃO NF'!$O:$O,"&gt;=202404",'CLASSIFICAÇÃO NF'!$O:$O,"&lt;=202406",'CLASSIFICAÇÃO NF'!K:K,$B22)+SUMIFS('CLASSIFICAÇÃO NF'!$N:$N,'CLASSIFICAÇÃO NF'!$O:$O,"&gt;=202404",'CLASSIFICAÇÃO NF'!$O:$O,"&lt;=202406",'CLASSIFICAÇÃO NF'!L:L,$B22)+SUMIFS('CLASSIFICAÇÃO NF'!$N:$N,'CLASSIFICAÇÃO NF'!$O:$O,"&gt;=202404",'CLASSIFICAÇÃO NF'!$O:$O,"&lt;=202406",'CLASSIFICAÇÃO NF'!M:M,$B22)</f>
        <v>799170.91499999992</v>
      </c>
      <c r="N22" s="36">
        <f>SUMIFS('CLASSIFICAÇÃO NF'!$N:$N,'CLASSIFICAÇÃO NF'!$O:$O,"&gt;=202407",'CLASSIFICAÇÃO NF'!$O:$O,"&lt;=202408",'CLASSIFICAÇÃO NF'!I:I,$B22)+SUMIFS('CLASSIFICAÇÃO NF'!$N:$N,'CLASSIFICAÇÃO NF'!$O:$O,"&gt;=202407",'CLASSIFICAÇÃO NF'!$O:$O,"&lt;=202408",'CLASSIFICAÇÃO NF'!J:J,$B22)+SUMIFS('CLASSIFICAÇÃO NF'!$N:$N,'CLASSIFICAÇÃO NF'!$O:$O,"&gt;=202407",'CLASSIFICAÇÃO NF'!$O:$O,"&lt;=202408",'CLASSIFICAÇÃO NF'!K:K,$B22)+SUMIFS('CLASSIFICAÇÃO NF'!$N:$N,'CLASSIFICAÇÃO NF'!$O:$O,"&gt;=202407",'CLASSIFICAÇÃO NF'!$O:$O,"&lt;=202408",'CLASSIFICAÇÃO NF'!L:L,$B22)+SUMIFS('CLASSIFICAÇÃO NF'!$N:$N,'CLASSIFICAÇÃO NF'!$O:$O,"&gt;=202407",'CLASSIFICAÇÃO NF'!$O:$O,"&lt;=202408",'CLASSIFICAÇÃO NF'!M:M,$B22)</f>
        <v>517632.84</v>
      </c>
      <c r="O22" s="36">
        <f>SUMIFS('CLASSIFICAÇÃO NF'!$N:$N,'CLASSIFICAÇÃO NF'!$O:$O,"&gt;=202409",'CLASSIFICAÇÃO NF'!$O:$O,"&lt;=202410",'CLASSIFICAÇÃO NF'!I:I,$B22)+SUMIFS('CLASSIFICAÇÃO NF'!$N:$N,'CLASSIFICAÇÃO NF'!$O:$O,"&gt;=202409",'CLASSIFICAÇÃO NF'!$O:$O,"&lt;=202410",'CLASSIFICAÇÃO NF'!J:J,$B22)+SUMIFS('CLASSIFICAÇÃO NF'!$N:$N,'CLASSIFICAÇÃO NF'!$O:$O,"&gt;=202409",'CLASSIFICAÇÃO NF'!$O:$O,"&lt;=202410",'CLASSIFICAÇÃO NF'!K:K,$B22)+SUMIFS('CLASSIFICAÇÃO NF'!$N:$N,'CLASSIFICAÇÃO NF'!$O:$O,"&gt;=202409",'CLASSIFICAÇÃO NF'!$O:$O,"&lt;=202410",'CLASSIFICAÇÃO NF'!L:L,$B22)+SUMIFS('CLASSIFICAÇÃO NF'!$N:$N,'CLASSIFICAÇÃO NF'!$O:$O,"&gt;=202409",'CLASSIFICAÇÃO NF'!$O:$O,"&lt;=202410",'CLASSIFICAÇÃO NF'!M:M,$B22)</f>
        <v>212857.78499999997</v>
      </c>
      <c r="P22" s="36">
        <f>SUMIFS('CLASSIFICAÇÃO NF'!$N:$N,'CLASSIFICAÇÃO NF'!$O:$O,"&gt;=202411",'CLASSIFICAÇÃO NF'!$O:$O,"&lt;=202412",'CLASSIFICAÇÃO NF'!I:I,$B22)+SUMIFS('CLASSIFICAÇÃO NF'!$N:$N,'CLASSIFICAÇÃO NF'!$O:$O,"&gt;=202411",'CLASSIFICAÇÃO NF'!$O:$O,"&lt;=202412",'CLASSIFICAÇÃO NF'!J:J,$B22)+SUMIFS('CLASSIFICAÇÃO NF'!$N:$N,'CLASSIFICAÇÃO NF'!$O:$O,"&gt;=202411",'CLASSIFICAÇÃO NF'!$O:$O,"&lt;=202412",'CLASSIFICAÇÃO NF'!K:K,$B22)+SUMIFS('CLASSIFICAÇÃO NF'!$N:$N,'CLASSIFICAÇÃO NF'!$O:$O,"&gt;=202411",'CLASSIFICAÇÃO NF'!$O:$O,"&lt;=202412",'CLASSIFICAÇÃO NF'!L:L,$B22)+SUMIFS('CLASSIFICAÇÃO NF'!$N:$N,'CLASSIFICAÇÃO NF'!$O:$O,"&gt;=202411",'CLASSIFICAÇÃO NF'!$O:$O,"&lt;=202412",'CLASSIFICAÇÃO NF'!M:M,$B22)</f>
        <v>603993.78500000003</v>
      </c>
      <c r="Q22" s="36">
        <f>SUMIFS('CLASSIFICAÇÃO NF'!$N:$N,'CLASSIFICAÇÃO NF'!$O:$O,"&gt;=202501",'CLASSIFICAÇÃO NF'!$O:$O,"&lt;=202502",'CLASSIFICAÇÃO NF'!I:I,$B22)+SUMIFS('CLASSIFICAÇÃO NF'!$N:$N,'CLASSIFICAÇÃO NF'!$O:$O,"&gt;=202501",'CLASSIFICAÇÃO NF'!$O:$O,"&lt;=202502",'CLASSIFICAÇÃO NF'!J:J,$B22)+SUMIFS('CLASSIFICAÇÃO NF'!$N:$N,'CLASSIFICAÇÃO NF'!$O:$O,"&gt;=202501",'CLASSIFICAÇÃO NF'!$O:$O,"&lt;=202502",'CLASSIFICAÇÃO NF'!K:K,$B22)+SUMIFS('CLASSIFICAÇÃO NF'!$N:$N,'CLASSIFICAÇÃO NF'!$O:$O,"&gt;=202501",'CLASSIFICAÇÃO NF'!$O:$O,"&lt;=202502",'CLASSIFICAÇÃO NF'!L:L,$B22)+SUMIFS('CLASSIFICAÇÃO NF'!$N:$N,'CLASSIFICAÇÃO NF'!$O:$O,"&gt;=202501",'CLASSIFICAÇÃO NF'!$O:$O,"&lt;=202502",'CLASSIFICAÇÃO NF'!M:M,$B22)</f>
        <v>496619.55500000005</v>
      </c>
      <c r="R22" s="36">
        <f>SUMIFS('CLASSIFICAÇÃO NF'!$N:$N,'CLASSIFICAÇÃO NF'!$O:$O,"&gt;=202503",'CLASSIFICAÇÃO NF'!$O:$O,"&lt;=202504",'CLASSIFICAÇÃO NF'!I:I,$B22)+SUMIFS('CLASSIFICAÇÃO NF'!$N:$N,'CLASSIFICAÇÃO NF'!$O:$O,"&gt;=202503",'CLASSIFICAÇÃO NF'!$O:$O,"&lt;=202504",'CLASSIFICAÇÃO NF'!J:J,$B22)+SUMIFS('CLASSIFICAÇÃO NF'!$N:$N,'CLASSIFICAÇÃO NF'!$O:$O,"&gt;=202503",'CLASSIFICAÇÃO NF'!$O:$O,"&lt;=202504",'CLASSIFICAÇÃO NF'!K:K,$B22)+SUMIFS('CLASSIFICAÇÃO NF'!$N:$N,'CLASSIFICAÇÃO NF'!$O:$O,"&gt;=202503",'CLASSIFICAÇÃO NF'!$O:$O,"&lt;=202504",'CLASSIFICAÇÃO NF'!L:L,$B22)+SUMIFS('CLASSIFICAÇÃO NF'!$N:$N,'CLASSIFICAÇÃO NF'!$O:$O,"&gt;=202503",'CLASSIFICAÇÃO NF'!$O:$O,"&lt;=202504",'CLASSIFICAÇÃO NF'!M:M,$B22)</f>
        <v>0</v>
      </c>
      <c r="S22" s="36">
        <f>SUMIFS('CLASSIFICAÇÃO NF'!$N:$N,'CLASSIFICAÇÃO NF'!$O:$O,"&gt;=202505",'CLASSIFICAÇÃO NF'!$O:$O,"&lt;=202506",'CLASSIFICAÇÃO NF'!I:I,$B22)+SUMIFS('CLASSIFICAÇÃO NF'!$N:$N,'CLASSIFICAÇÃO NF'!$O:$O,"&gt;=202505",'CLASSIFICAÇÃO NF'!$O:$O,"&lt;=202506",'CLASSIFICAÇÃO NF'!J:J,$B22)+SUMIFS('CLASSIFICAÇÃO NF'!$N:$N,'CLASSIFICAÇÃO NF'!$O:$O,"&gt;=202505",'CLASSIFICAÇÃO NF'!$O:$O,"&lt;=202506",'CLASSIFICAÇÃO NF'!K:K,$B22)+SUMIFS('CLASSIFICAÇÃO NF'!$N:$N,'CLASSIFICAÇÃO NF'!$O:$O,"&gt;=202505",'CLASSIFICAÇÃO NF'!$O:$O,"&lt;=202506",'CLASSIFICAÇÃO NF'!L:L,$B22)+SUMIFS('CLASSIFICAÇÃO NF'!$N:$N,'CLASSIFICAÇÃO NF'!$O:$O,"&gt;=202505",'CLASSIFICAÇÃO NF'!$O:$O,"&lt;=202506",'CLASSIFICAÇÃO NF'!M:M,$B22)</f>
        <v>534632.18500000006</v>
      </c>
      <c r="T22" s="36">
        <f>SUMIFS('CLASSIFICAÇÃO NF'!$N:$N,'CLASSIFICAÇÃO NF'!$O:$O,"&gt;=202507",'CLASSIFICAÇÃO NF'!$O:$O,"&lt;=202508",'CLASSIFICAÇÃO NF'!I:I,$B22)+SUMIFS('CLASSIFICAÇÃO NF'!$N:$N,'CLASSIFICAÇÃO NF'!$O:$O,"&gt;=202507",'CLASSIFICAÇÃO NF'!$O:$O,"&lt;=202508",'CLASSIFICAÇÃO NF'!J:J,$B22)+SUMIFS('CLASSIFICAÇÃO NF'!$N:$N,'CLASSIFICAÇÃO NF'!$O:$O,"&gt;=202507",'CLASSIFICAÇÃO NF'!$O:$O,"&lt;=202508",'CLASSIFICAÇÃO NF'!K:K,$B22)+SUMIFS('CLASSIFICAÇÃO NF'!$N:$N,'CLASSIFICAÇÃO NF'!$O:$O,"&gt;=202507",'CLASSIFICAÇÃO NF'!$O:$O,"&lt;=202508",'CLASSIFICAÇÃO NF'!L:L,$B22)+SUMIFS('CLASSIFICAÇÃO NF'!$N:$N,'CLASSIFICAÇÃO NF'!$O:$O,"&gt;=202507",'CLASSIFICAÇÃO NF'!$O:$O,"&lt;=202508",'CLASSIFICAÇÃO NF'!M:M,$B22)</f>
        <v>218330.46000000002</v>
      </c>
      <c r="U22" s="36">
        <f>SUMIFS('CLASSIFICAÇÃO NF'!$N:$N,'CLASSIFICAÇÃO NF'!$O:$O,"&gt;=202509",'CLASSIFICAÇÃO NF'!$O:$O,"&lt;=202510",'CLASSIFICAÇÃO NF'!I:I,$B22)+SUMIFS('CLASSIFICAÇÃO NF'!$N:$N,'CLASSIFICAÇÃO NF'!$O:$O,"&gt;=202509",'CLASSIFICAÇÃO NF'!$O:$O,"&lt;=202510",'CLASSIFICAÇÃO NF'!J:J,$B22)+SUMIFS('CLASSIFICAÇÃO NF'!$N:$N,'CLASSIFICAÇÃO NF'!$O:$O,"&gt;=202509",'CLASSIFICAÇÃO NF'!$O:$O,"&lt;=202510",'CLASSIFICAÇÃO NF'!K:K,$B22)+SUMIFS('CLASSIFICAÇÃO NF'!$N:$N,'CLASSIFICAÇÃO NF'!$O:$O,"&gt;=202509",'CLASSIFICAÇÃO NF'!$O:$O,"&lt;=202510",'CLASSIFICAÇÃO NF'!L:L,$B22)+SUMIFS('CLASSIFICAÇÃO NF'!$N:$N,'CLASSIFICAÇÃO NF'!$O:$O,"&gt;=202509",'CLASSIFICAÇÃO NF'!$O:$O,"&lt;=202510",'CLASSIFICAÇÃO NF'!M:M,$B22)</f>
        <v>9512.5400000000009</v>
      </c>
      <c r="V22" s="36">
        <f>SUMIFS('CLASSIFICAÇÃO NF'!$N:$N,'CLASSIFICAÇÃO NF'!$O:$O,"&gt;=202511",'CLASSIFICAÇÃO NF'!$O:$O,"&lt;=202512",'CLASSIFICAÇÃO NF'!I:I,$B22)+SUMIFS('CLASSIFICAÇÃO NF'!$N:$N,'CLASSIFICAÇÃO NF'!$O:$O,"&gt;=202511",'CLASSIFICAÇÃO NF'!$O:$O,"&lt;=202512",'CLASSIFICAÇÃO NF'!J:J,$B22)+SUMIFS('CLASSIFICAÇÃO NF'!$N:$N,'CLASSIFICAÇÃO NF'!$O:$O,"&gt;=202511",'CLASSIFICAÇÃO NF'!$O:$O,"&lt;=202512",'CLASSIFICAÇÃO NF'!K:K,$B22)+SUMIFS('CLASSIFICAÇÃO NF'!$N:$N,'CLASSIFICAÇÃO NF'!$O:$O,"&gt;=202511",'CLASSIFICAÇÃO NF'!$O:$O,"&lt;=202512",'CLASSIFICAÇÃO NF'!L:L,$B22)+SUMIFS('CLASSIFICAÇÃO NF'!$N:$N,'CLASSIFICAÇÃO NF'!$O:$O,"&gt;=202511",'CLASSIFICAÇÃO NF'!$O:$O,"&lt;=202512",'CLASSIFICAÇÃO NF'!M:M,$B22)</f>
        <v>0</v>
      </c>
      <c r="W22" s="36">
        <f>SUMIFS('CLASSIFICAÇÃO NF'!$N:$N,'CLASSIFICAÇÃO NF'!$O:$O,"&gt;=202601",'CLASSIFICAÇÃO NF'!$O:$O,"&lt;=202602",'CLASSIFICAÇÃO NF'!I:I,$B22)+SUMIFS('CLASSIFICAÇÃO NF'!$N:$N,'CLASSIFICAÇÃO NF'!$O:$O,"&gt;=202601",'CLASSIFICAÇÃO NF'!$O:$O,"&lt;=202602",'CLASSIFICAÇÃO NF'!J:J,$B22)+SUMIFS('CLASSIFICAÇÃO NF'!$N:$N,'CLASSIFICAÇÃO NF'!$O:$O,"&gt;=202601",'CLASSIFICAÇÃO NF'!$O:$O,"&lt;=202602",'CLASSIFICAÇÃO NF'!K:K,$B22)+SUMIFS('CLASSIFICAÇÃO NF'!$N:$N,'CLASSIFICAÇÃO NF'!$O:$O,"&gt;=202601",'CLASSIFICAÇÃO NF'!$O:$O,"&lt;=202602",'CLASSIFICAÇÃO NF'!L:L,$B22)+SUMIFS('CLASSIFICAÇÃO NF'!$N:$N,'CLASSIFICAÇÃO NF'!$O:$O,"&gt;=202601",'CLASSIFICAÇÃO NF'!$O:$O,"&lt;=202602",'CLASSIFICAÇÃO NF'!M:M,$B22)</f>
        <v>0</v>
      </c>
      <c r="X22" s="36">
        <f>SUMIFS('CLASSIFICAÇÃO NF'!$N:$N,'CLASSIFICAÇÃO NF'!$O:$O,"&gt;=202603",'CLASSIFICAÇÃO NF'!$O:$O,"&lt;=202604",'CLASSIFICAÇÃO NF'!I:I,$B22)+SUMIFS('CLASSIFICAÇÃO NF'!$N:$N,'CLASSIFICAÇÃO NF'!$O:$O,"&gt;=202603",'CLASSIFICAÇÃO NF'!$O:$O,"&lt;=202604",'CLASSIFICAÇÃO NF'!J:J,$B22)+SUMIFS('CLASSIFICAÇÃO NF'!$N:$N,'CLASSIFICAÇÃO NF'!$O:$O,"&gt;=202603",'CLASSIFICAÇÃO NF'!$O:$O,"&lt;=202604",'CLASSIFICAÇÃO NF'!K:K,$B22)+SUMIFS('CLASSIFICAÇÃO NF'!$N:$N,'CLASSIFICAÇÃO NF'!$O:$O,"&gt;=202603",'CLASSIFICAÇÃO NF'!$O:$O,"&lt;=202604",'CLASSIFICAÇÃO NF'!L:L,$B22)+SUMIFS('CLASSIFICAÇÃO NF'!$N:$N,'CLASSIFICAÇÃO NF'!$O:$O,"&gt;=202603",'CLASSIFICAÇÃO NF'!$O:$O,"&lt;=202604",'CLASSIFICAÇÃO NF'!M:M,$B22)</f>
        <v>0</v>
      </c>
      <c r="Y22" s="36">
        <f>SUMIFS('CLASSIFICAÇÃO NF'!$N:$N,'CLASSIFICAÇÃO NF'!$O:$O,"&gt;=202605",'CLASSIFICAÇÃO NF'!$O:$O,"&lt;=202606",'CLASSIFICAÇÃO NF'!I:I,$B22)+SUMIFS('CLASSIFICAÇÃO NF'!$N:$N,'CLASSIFICAÇÃO NF'!$O:$O,"&gt;=202605",'CLASSIFICAÇÃO NF'!$O:$O,"&lt;=202606",'CLASSIFICAÇÃO NF'!J:J,$B22)+SUMIFS('CLASSIFICAÇÃO NF'!$N:$N,'CLASSIFICAÇÃO NF'!$O:$O,"&gt;=202605",'CLASSIFICAÇÃO NF'!$O:$O,"&lt;=202606",'CLASSIFICAÇÃO NF'!K:K,$B22)+SUMIFS('CLASSIFICAÇÃO NF'!$N:$N,'CLASSIFICAÇÃO NF'!$O:$O,"&gt;=202605",'CLASSIFICAÇÃO NF'!$O:$O,"&lt;=202606",'CLASSIFICAÇÃO NF'!L:L,$B22)+SUMIFS('CLASSIFICAÇÃO NF'!$N:$N,'CLASSIFICAÇÃO NF'!$O:$O,"&gt;=202605",'CLASSIFICAÇÃO NF'!$O:$O,"&lt;=202606",'CLASSIFICAÇÃO NF'!M:M,$B22)</f>
        <v>0</v>
      </c>
      <c r="Z22" s="36">
        <f>SUMIFS('CLASSIFICAÇÃO NF'!$N:$N,'CLASSIFICAÇÃO NF'!$O:$O,"&gt;=202607",'CLASSIFICAÇÃO NF'!$O:$O,"&lt;=202608",'CLASSIFICAÇÃO NF'!I:I,$B22)+SUMIFS('CLASSIFICAÇÃO NF'!$N:$N,'CLASSIFICAÇÃO NF'!$O:$O,"&gt;=202607",'CLASSIFICAÇÃO NF'!$O:$O,"&lt;=202608",'CLASSIFICAÇÃO NF'!J:J,$B22)+SUMIFS('CLASSIFICAÇÃO NF'!$N:$N,'CLASSIFICAÇÃO NF'!$O:$O,"&gt;=202607",'CLASSIFICAÇÃO NF'!$O:$O,"&lt;=202608",'CLASSIFICAÇÃO NF'!K:K,$B22)+SUMIFS('CLASSIFICAÇÃO NF'!$N:$N,'CLASSIFICAÇÃO NF'!$O:$O,"&gt;=202607",'CLASSIFICAÇÃO NF'!$O:$O,"&lt;=202608",'CLASSIFICAÇÃO NF'!L:L,$B22)+SUMIFS('CLASSIFICAÇÃO NF'!$N:$N,'CLASSIFICAÇÃO NF'!$O:$O,"&gt;=202607",'CLASSIFICAÇÃO NF'!$O:$O,"&lt;=202608",'CLASSIFICAÇÃO NF'!M:M,$B22)</f>
        <v>0</v>
      </c>
      <c r="AA22" s="36">
        <f>SUMIFS('CLASSIFICAÇÃO NF'!$N:$N,'CLASSIFICAÇÃO NF'!$O:$O,"&gt;=202609",'CLASSIFICAÇÃO NF'!$O:$O,"&lt;=202610",'CLASSIFICAÇÃO NF'!I:I,$B22)+SUMIFS('CLASSIFICAÇÃO NF'!$N:$N,'CLASSIFICAÇÃO NF'!$O:$O,"&gt;=202609",'CLASSIFICAÇÃO NF'!$O:$O,"&lt;=202610",'CLASSIFICAÇÃO NF'!J:J,$B22)+SUMIFS('CLASSIFICAÇÃO NF'!$N:$N,'CLASSIFICAÇÃO NF'!$O:$O,"&gt;=202609",'CLASSIFICAÇÃO NF'!$O:$O,"&lt;=202610",'CLASSIFICAÇÃO NF'!K:K,$B22)+SUMIFS('CLASSIFICAÇÃO NF'!$N:$N,'CLASSIFICAÇÃO NF'!$O:$O,"&gt;=202609",'CLASSIFICAÇÃO NF'!$O:$O,"&lt;=202610",'CLASSIFICAÇÃO NF'!L:L,$B22)+SUMIFS('CLASSIFICAÇÃO NF'!$N:$N,'CLASSIFICAÇÃO NF'!$O:$O,"&gt;=202609",'CLASSIFICAÇÃO NF'!$O:$O,"&lt;=202610",'CLASSIFICAÇÃO NF'!M:M,$B22)</f>
        <v>0</v>
      </c>
      <c r="AB22" s="36">
        <f>SUMIFS('CLASSIFICAÇÃO NF'!$N:$N,'CLASSIFICAÇÃO NF'!$O:$O,"&gt;=202611",'CLASSIFICAÇÃO NF'!$O:$O,"&lt;=202612",'CLASSIFICAÇÃO NF'!I:I,$B22)+SUMIFS('CLASSIFICAÇÃO NF'!$N:$N,'CLASSIFICAÇÃO NF'!$O:$O,"&gt;=202611",'CLASSIFICAÇÃO NF'!$O:$O,"&lt;=202612",'CLASSIFICAÇÃO NF'!J:J,$B22)+SUMIFS('CLASSIFICAÇÃO NF'!$N:$N,'CLASSIFICAÇÃO NF'!$O:$O,"&gt;=202610",'CLASSIFICAÇÃO NF'!$O:$O,"&lt;=202612",'CLASSIFICAÇÃO NF'!K:K,$B22)+SUMIFS('CLASSIFICAÇÃO NF'!$N:$N,'CLASSIFICAÇÃO NF'!$O:$O,"&gt;=202610",'CLASSIFICAÇÃO NF'!$O:$O,"&lt;=202612",'CLASSIFICAÇÃO NF'!L:L,$B22)+SUMIFS('CLASSIFICAÇÃO NF'!$N:$N,'CLASSIFICAÇÃO NF'!$O:$O,"&gt;=202611",'CLASSIFICAÇÃO NF'!$O:$O,"&lt;=202612",'CLASSIFICAÇÃO NF'!M:M,$B22)</f>
        <v>0</v>
      </c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</row>
    <row r="23" spans="1:39" ht="15.75" customHeight="1" outlineLevel="1">
      <c r="A23" s="189">
        <v>45932</v>
      </c>
      <c r="B23" s="40" t="s">
        <v>45</v>
      </c>
      <c r="C23" s="184">
        <f>SUMIF('CLASSIFICAÇÃO NF'!I:I,B23,'CLASSIFICAÇÃO NF'!N:N)+SUMIF('CLASSIFICAÇÃO NF'!J:J,B23,'CLASSIFICAÇÃO NF'!N:N)+SUMIF('CLASSIFICAÇÃO NF'!K:K,B23,'CLASSIFICAÇÃO NF'!N:N)+SUMIF('CLASSIFICAÇÃO NF'!L:L,B23,'CLASSIFICAÇÃO NF'!N:N)+SUMIF('CLASSIFICAÇÃO NF'!M:M,B23,'CLASSIFICAÇÃO NF'!N:N)</f>
        <v>939075.34833333327</v>
      </c>
      <c r="D23" s="185">
        <f t="shared" si="12"/>
        <v>0.89077493053682932</v>
      </c>
      <c r="E23" s="184">
        <v>1054222.92</v>
      </c>
      <c r="F23" s="185">
        <f t="shared" si="11"/>
        <v>0.91153203158560647</v>
      </c>
      <c r="G23" s="186">
        <v>1030216.51</v>
      </c>
      <c r="H23" s="36">
        <f>SUMIFS('CLASSIFICAÇÃO NF'!$N:$N,'CLASSIFICAÇÃO NF'!$O:$O,"&gt;=202301",'CLASSIFICAÇÃO NF'!$O:$O,"&lt;=202303",'CLASSIFICAÇÃO NF'!I:I,$B23)+SUMIFS('CLASSIFICAÇÃO NF'!$N:$N,'CLASSIFICAÇÃO NF'!$O:$O,"&gt;=202301",'CLASSIFICAÇÃO NF'!$O:$O,"&lt;=202303",'CLASSIFICAÇÃO NF'!J:J,$B23)+SUMIFS('CLASSIFICAÇÃO NF'!$N:$N,'CLASSIFICAÇÃO NF'!$O:$O,"&gt;=202301",'CLASSIFICAÇÃO NF'!$O:$O,"&lt;=202303",'CLASSIFICAÇÃO NF'!K:K,$B23)+SUMIFS('CLASSIFICAÇÃO NF'!$N:$N,'CLASSIFICAÇÃO NF'!$O:$O,"&gt;=202301",'CLASSIFICAÇÃO NF'!$O:$O,"&lt;=202303",'CLASSIFICAÇÃO NF'!L:L,$B23)+SUMIFS('CLASSIFICAÇÃO NF'!$N:$N,'CLASSIFICAÇÃO NF'!$O:$O,"&gt;=202301",'CLASSIFICAÇÃO NF'!$O:$O,"&lt;=202303",'CLASSIFICAÇÃO NF'!M:M,$B23)</f>
        <v>0</v>
      </c>
      <c r="I23" s="36">
        <f>SUMIFS('CLASSIFICAÇÃO NF'!$N:$N,'CLASSIFICAÇÃO NF'!$O:$O,"&gt;=202304",'CLASSIFICAÇÃO NF'!$O:$O,"&lt;=202306",'CLASSIFICAÇÃO NF'!I:I,$B23)+SUMIFS('CLASSIFICAÇÃO NF'!$N:$N,'CLASSIFICAÇÃO NF'!$O:$O,"&gt;=202304",'CLASSIFICAÇÃO NF'!$O:$O,"&lt;=202306",'CLASSIFICAÇÃO NF'!J:J,$B23)+SUMIFS('CLASSIFICAÇÃO NF'!$N:$N,'CLASSIFICAÇÃO NF'!$O:$O,"&gt;=202304",'CLASSIFICAÇÃO NF'!$O:$O,"&lt;=202306",'CLASSIFICAÇÃO NF'!K:K,$B23)+SUMIFS('CLASSIFICAÇÃO NF'!$N:$N,'CLASSIFICAÇÃO NF'!$O:$O,"&gt;=202304",'CLASSIFICAÇÃO NF'!$O:$O,"&lt;=202306",'CLASSIFICAÇÃO NF'!L:L,$B23)+SUMIFS('CLASSIFICAÇÃO NF'!$N:$N,'CLASSIFICAÇÃO NF'!$O:$O,"&gt;=202304",'CLASSIFICAÇÃO NF'!$O:$O,"&lt;=202306",'CLASSIFICAÇÃO NF'!M:M,$B23)</f>
        <v>0</v>
      </c>
      <c r="J23" s="36">
        <f>SUMIFS('CLASSIFICAÇÃO NF'!$N:$N,'CLASSIFICAÇÃO NF'!$O:$O,"&gt;=202307",'CLASSIFICAÇÃO NF'!$O:$O,"&lt;=202309",'CLASSIFICAÇÃO NF'!I:I,$B23)+SUMIFS('CLASSIFICAÇÃO NF'!$N:$N,'CLASSIFICAÇÃO NF'!$O:$O,"&gt;=202307",'CLASSIFICAÇÃO NF'!$O:$O,"&lt;=202309",'CLASSIFICAÇÃO NF'!J:J,$B23)+SUMIFS('CLASSIFICAÇÃO NF'!$N:$N,'CLASSIFICAÇÃO NF'!$O:$O,"&gt;=202307",'CLASSIFICAÇÃO NF'!$O:$O,"&lt;=202309",'CLASSIFICAÇÃO NF'!K:K,$B23)+SUMIFS('CLASSIFICAÇÃO NF'!$N:$N,'CLASSIFICAÇÃO NF'!$O:$O,"&gt;=202307",'CLASSIFICAÇÃO NF'!$O:$O,"&lt;=202309",'CLASSIFICAÇÃO NF'!L:L,$B23)+SUMIFS('CLASSIFICAÇÃO NF'!$N:$N,'CLASSIFICAÇÃO NF'!$O:$O,"&gt;=202307",'CLASSIFICAÇÃO NF'!$O:$O,"&lt;=202309",'CLASSIFICAÇÃO NF'!M:M,$B23)</f>
        <v>0</v>
      </c>
      <c r="K23" s="36">
        <f>SUMIFS('CLASSIFICAÇÃO NF'!$N:$N,'CLASSIFICAÇÃO NF'!$O:$O,"&gt;=202310",'CLASSIFICAÇÃO NF'!$O:$O,"&lt;=202312",'CLASSIFICAÇÃO NF'!I:I,$B23)+SUMIFS('CLASSIFICAÇÃO NF'!$N:$N,'CLASSIFICAÇÃO NF'!$O:$O,"&gt;=202310",'CLASSIFICAÇÃO NF'!$O:$O,"&lt;=202312",'CLASSIFICAÇÃO NF'!J:J,$B23)+SUMIFS('CLASSIFICAÇÃO NF'!$N:$N,'CLASSIFICAÇÃO NF'!$O:$O,"&gt;=202310",'CLASSIFICAÇÃO NF'!$O:$O,"&lt;=202312",'CLASSIFICAÇÃO NF'!K:K,$B23)+SUMIFS('CLASSIFICAÇÃO NF'!$N:$N,'CLASSIFICAÇÃO NF'!$O:$O,"&gt;=202310",'CLASSIFICAÇÃO NF'!$O:$O,"&lt;=202312",'CLASSIFICAÇÃO NF'!L:L,$B23)+SUMIFS('CLASSIFICAÇÃO NF'!$N:$N,'CLASSIFICAÇÃO NF'!$O:$O,"&gt;=202310",'CLASSIFICAÇÃO NF'!$O:$O,"&lt;=202312",'CLASSIFICAÇÃO NF'!M:M,$B23)</f>
        <v>0</v>
      </c>
      <c r="L23" s="36">
        <f>SUMIFS('CLASSIFICAÇÃO NF'!$N:$N,'CLASSIFICAÇÃO NF'!$O:$O,"&gt;=202401",'CLASSIFICAÇÃO NF'!$O:$O,"&lt;=202403",'CLASSIFICAÇÃO NF'!I:I,$B23)+SUMIFS('CLASSIFICAÇÃO NF'!$N:$N,'CLASSIFICAÇÃO NF'!$O:$O,"&gt;=202401",'CLASSIFICAÇÃO NF'!$O:$O,"&lt;=202403",'CLASSIFICAÇÃO NF'!J:J,$B23)+SUMIFS('CLASSIFICAÇÃO NF'!$N:$N,'CLASSIFICAÇÃO NF'!$O:$O,"&gt;=202401",'CLASSIFICAÇÃO NF'!$O:$O,"&lt;=202403",'CLASSIFICAÇÃO NF'!K:K,$B23)+SUMIFS('CLASSIFICAÇÃO NF'!$N:$N,'CLASSIFICAÇÃO NF'!$O:$O,"&gt;=202401",'CLASSIFICAÇÃO NF'!$O:$O,"&lt;=202403",'CLASSIFICAÇÃO NF'!L:L,$B23)+SUMIFS('CLASSIFICAÇÃO NF'!$N:$N,'CLASSIFICAÇÃO NF'!$O:$O,"&gt;=202401",'CLASSIFICAÇÃO NF'!$O:$O,"&lt;=202403",'CLASSIFICAÇÃO NF'!M:M,$B23)</f>
        <v>132231.75</v>
      </c>
      <c r="M23" s="36">
        <f>SUMIFS('CLASSIFICAÇÃO NF'!$N:$N,'CLASSIFICAÇÃO NF'!$O:$O,"&gt;=202404",'CLASSIFICAÇÃO NF'!$O:$O,"&lt;=202406",'CLASSIFICAÇÃO NF'!I:I,$B23)+SUMIFS('CLASSIFICAÇÃO NF'!$N:$N,'CLASSIFICAÇÃO NF'!$O:$O,"&gt;=202404",'CLASSIFICAÇÃO NF'!$O:$O,"&lt;=202406",'CLASSIFICAÇÃO NF'!J:J,$B23)+SUMIFS('CLASSIFICAÇÃO NF'!$N:$N,'CLASSIFICAÇÃO NF'!$O:$O,"&gt;=202404",'CLASSIFICAÇÃO NF'!$O:$O,"&lt;=202406",'CLASSIFICAÇÃO NF'!K:K,$B23)+SUMIFS('CLASSIFICAÇÃO NF'!$N:$N,'CLASSIFICAÇÃO NF'!$O:$O,"&gt;=202404",'CLASSIFICAÇÃO NF'!$O:$O,"&lt;=202406",'CLASSIFICAÇÃO NF'!L:L,$B23)+SUMIFS('CLASSIFICAÇÃO NF'!$N:$N,'CLASSIFICAÇÃO NF'!$O:$O,"&gt;=202404",'CLASSIFICAÇÃO NF'!$O:$O,"&lt;=202406",'CLASSIFICAÇÃO NF'!M:M,$B23)</f>
        <v>403545.70833333326</v>
      </c>
      <c r="N23" s="36">
        <f>SUMIFS('CLASSIFICAÇÃO NF'!$N:$N,'CLASSIFICAÇÃO NF'!$O:$O,"&gt;=202407",'CLASSIFICAÇÃO NF'!$O:$O,"&lt;=202408",'CLASSIFICAÇÃO NF'!I:I,$B23)+SUMIFS('CLASSIFICAÇÃO NF'!$N:$N,'CLASSIFICAÇÃO NF'!$O:$O,"&gt;=202407",'CLASSIFICAÇÃO NF'!$O:$O,"&lt;=202408",'CLASSIFICAÇÃO NF'!J:J,$B23)+SUMIFS('CLASSIFICAÇÃO NF'!$N:$N,'CLASSIFICAÇÃO NF'!$O:$O,"&gt;=202407",'CLASSIFICAÇÃO NF'!$O:$O,"&lt;=202408",'CLASSIFICAÇÃO NF'!K:K,$B23)+SUMIFS('CLASSIFICAÇÃO NF'!$N:$N,'CLASSIFICAÇÃO NF'!$O:$O,"&gt;=202407",'CLASSIFICAÇÃO NF'!$O:$O,"&lt;=202408",'CLASSIFICAÇÃO NF'!L:L,$B23)+SUMIFS('CLASSIFICAÇÃO NF'!$N:$N,'CLASSIFICAÇÃO NF'!$O:$O,"&gt;=202407",'CLASSIFICAÇÃO NF'!$O:$O,"&lt;=202408",'CLASSIFICAÇÃO NF'!M:M,$B23)</f>
        <v>231056.68999999997</v>
      </c>
      <c r="O23" s="36">
        <f>SUMIFS('CLASSIFICAÇÃO NF'!$N:$N,'CLASSIFICAÇÃO NF'!$O:$O,"&gt;=202409",'CLASSIFICAÇÃO NF'!$O:$O,"&lt;=202410",'CLASSIFICAÇÃO NF'!I:I,$B23)+SUMIFS('CLASSIFICAÇÃO NF'!$N:$N,'CLASSIFICAÇÃO NF'!$O:$O,"&gt;=202409",'CLASSIFICAÇÃO NF'!$O:$O,"&lt;=202410",'CLASSIFICAÇÃO NF'!J:J,$B23)+SUMIFS('CLASSIFICAÇÃO NF'!$N:$N,'CLASSIFICAÇÃO NF'!$O:$O,"&gt;=202409",'CLASSIFICAÇÃO NF'!$O:$O,"&lt;=202410",'CLASSIFICAÇÃO NF'!K:K,$B23)+SUMIFS('CLASSIFICAÇÃO NF'!$N:$N,'CLASSIFICAÇÃO NF'!$O:$O,"&gt;=202409",'CLASSIFICAÇÃO NF'!$O:$O,"&lt;=202410",'CLASSIFICAÇÃO NF'!L:L,$B23)+SUMIFS('CLASSIFICAÇÃO NF'!$N:$N,'CLASSIFICAÇÃO NF'!$O:$O,"&gt;=202409",'CLASSIFICAÇÃO NF'!$O:$O,"&lt;=202410",'CLASSIFICAÇÃO NF'!M:M,$B23)</f>
        <v>36865.629999999997</v>
      </c>
      <c r="P23" s="36">
        <f>SUMIFS('CLASSIFICAÇÃO NF'!$N:$N,'CLASSIFICAÇÃO NF'!$O:$O,"&gt;=202411",'CLASSIFICAÇÃO NF'!$O:$O,"&lt;=202412",'CLASSIFICAÇÃO NF'!I:I,$B23)+SUMIFS('CLASSIFICAÇÃO NF'!$N:$N,'CLASSIFICAÇÃO NF'!$O:$O,"&gt;=202411",'CLASSIFICAÇÃO NF'!$O:$O,"&lt;=202412",'CLASSIFICAÇÃO NF'!J:J,$B23)+SUMIFS('CLASSIFICAÇÃO NF'!$N:$N,'CLASSIFICAÇÃO NF'!$O:$O,"&gt;=202411",'CLASSIFICAÇÃO NF'!$O:$O,"&lt;=202412",'CLASSIFICAÇÃO NF'!K:K,$B23)+SUMIFS('CLASSIFICAÇÃO NF'!$N:$N,'CLASSIFICAÇÃO NF'!$O:$O,"&gt;=202411",'CLASSIFICAÇÃO NF'!$O:$O,"&lt;=202412",'CLASSIFICAÇÃO NF'!L:L,$B23)+SUMIFS('CLASSIFICAÇÃO NF'!$N:$N,'CLASSIFICAÇÃO NF'!$O:$O,"&gt;=202411",'CLASSIFICAÇÃO NF'!$O:$O,"&lt;=202412",'CLASSIFICAÇÃO NF'!M:M,$B23)</f>
        <v>104022.34</v>
      </c>
      <c r="Q23" s="36">
        <f>SUMIFS('CLASSIFICAÇÃO NF'!$N:$N,'CLASSIFICAÇÃO NF'!$O:$O,"&gt;=202501",'CLASSIFICAÇÃO NF'!$O:$O,"&lt;=202502",'CLASSIFICAÇÃO NF'!I:I,$B23)+SUMIFS('CLASSIFICAÇÃO NF'!$N:$N,'CLASSIFICAÇÃO NF'!$O:$O,"&gt;=202501",'CLASSIFICAÇÃO NF'!$O:$O,"&lt;=202502",'CLASSIFICAÇÃO NF'!J:J,$B23)+SUMIFS('CLASSIFICAÇÃO NF'!$N:$N,'CLASSIFICAÇÃO NF'!$O:$O,"&gt;=202501",'CLASSIFICAÇÃO NF'!$O:$O,"&lt;=202502",'CLASSIFICAÇÃO NF'!K:K,$B23)+SUMIFS('CLASSIFICAÇÃO NF'!$N:$N,'CLASSIFICAÇÃO NF'!$O:$O,"&gt;=202501",'CLASSIFICAÇÃO NF'!$O:$O,"&lt;=202502",'CLASSIFICAÇÃO NF'!L:L,$B23)+SUMIFS('CLASSIFICAÇÃO NF'!$N:$N,'CLASSIFICAÇÃO NF'!$O:$O,"&gt;=202501",'CLASSIFICAÇÃO NF'!$O:$O,"&lt;=202502",'CLASSIFICAÇÃO NF'!M:M,$B23)</f>
        <v>7351.8</v>
      </c>
      <c r="R23" s="36">
        <f>SUMIFS('CLASSIFICAÇÃO NF'!$N:$N,'CLASSIFICAÇÃO NF'!$O:$O,"&gt;=202503",'CLASSIFICAÇÃO NF'!$O:$O,"&lt;=202504",'CLASSIFICAÇÃO NF'!I:I,$B23)+SUMIFS('CLASSIFICAÇÃO NF'!$N:$N,'CLASSIFICAÇÃO NF'!$O:$O,"&gt;=202503",'CLASSIFICAÇÃO NF'!$O:$O,"&lt;=202504",'CLASSIFICAÇÃO NF'!J:J,$B23)+SUMIFS('CLASSIFICAÇÃO NF'!$N:$N,'CLASSIFICAÇÃO NF'!$O:$O,"&gt;=202503",'CLASSIFICAÇÃO NF'!$O:$O,"&lt;=202504",'CLASSIFICAÇÃO NF'!K:K,$B23)+SUMIFS('CLASSIFICAÇÃO NF'!$N:$N,'CLASSIFICAÇÃO NF'!$O:$O,"&gt;=202503",'CLASSIFICAÇÃO NF'!$O:$O,"&lt;=202504",'CLASSIFICAÇÃO NF'!L:L,$B23)+SUMIFS('CLASSIFICAÇÃO NF'!$N:$N,'CLASSIFICAÇÃO NF'!$O:$O,"&gt;=202503",'CLASSIFICAÇÃO NF'!$O:$O,"&lt;=202504",'CLASSIFICAÇÃO NF'!M:M,$B23)</f>
        <v>15130</v>
      </c>
      <c r="S23" s="36">
        <f>SUMIFS('CLASSIFICAÇÃO NF'!$N:$N,'CLASSIFICAÇÃO NF'!$O:$O,"&gt;=202505",'CLASSIFICAÇÃO NF'!$O:$O,"&lt;=202506",'CLASSIFICAÇÃO NF'!I:I,$B23)+SUMIFS('CLASSIFICAÇÃO NF'!$N:$N,'CLASSIFICAÇÃO NF'!$O:$O,"&gt;=202505",'CLASSIFICAÇÃO NF'!$O:$O,"&lt;=202506",'CLASSIFICAÇÃO NF'!J:J,$B23)+SUMIFS('CLASSIFICAÇÃO NF'!$N:$N,'CLASSIFICAÇÃO NF'!$O:$O,"&gt;=202505",'CLASSIFICAÇÃO NF'!$O:$O,"&lt;=202506",'CLASSIFICAÇÃO NF'!K:K,$B23)+SUMIFS('CLASSIFICAÇÃO NF'!$N:$N,'CLASSIFICAÇÃO NF'!$O:$O,"&gt;=202505",'CLASSIFICAÇÃO NF'!$O:$O,"&lt;=202506",'CLASSIFICAÇÃO NF'!L:L,$B23)+SUMIFS('CLASSIFICAÇÃO NF'!$N:$N,'CLASSIFICAÇÃO NF'!$O:$O,"&gt;=202505",'CLASSIFICAÇÃO NF'!$O:$O,"&lt;=202506",'CLASSIFICAÇÃO NF'!M:M,$B23)</f>
        <v>0</v>
      </c>
      <c r="T23" s="36">
        <f>SUMIFS('CLASSIFICAÇÃO NF'!$N:$N,'CLASSIFICAÇÃO NF'!$O:$O,"&gt;=202507",'CLASSIFICAÇÃO NF'!$O:$O,"&lt;=202508",'CLASSIFICAÇÃO NF'!I:I,$B23)+SUMIFS('CLASSIFICAÇÃO NF'!$N:$N,'CLASSIFICAÇÃO NF'!$O:$O,"&gt;=202507",'CLASSIFICAÇÃO NF'!$O:$O,"&lt;=202508",'CLASSIFICAÇÃO NF'!J:J,$B23)+SUMIFS('CLASSIFICAÇÃO NF'!$N:$N,'CLASSIFICAÇÃO NF'!$O:$O,"&gt;=202507",'CLASSIFICAÇÃO NF'!$O:$O,"&lt;=202508",'CLASSIFICAÇÃO NF'!K:K,$B23)+SUMIFS('CLASSIFICAÇÃO NF'!$N:$N,'CLASSIFICAÇÃO NF'!$O:$O,"&gt;=202507",'CLASSIFICAÇÃO NF'!$O:$O,"&lt;=202508",'CLASSIFICAÇÃO NF'!L:L,$B23)+SUMIFS('CLASSIFICAÇÃO NF'!$N:$N,'CLASSIFICAÇÃO NF'!$O:$O,"&gt;=202507",'CLASSIFICAÇÃO NF'!$O:$O,"&lt;=202508",'CLASSIFICAÇÃO NF'!M:M,$B23)</f>
        <v>0</v>
      </c>
      <c r="U23" s="36">
        <f>SUMIFS('CLASSIFICAÇÃO NF'!$N:$N,'CLASSIFICAÇÃO NF'!$O:$O,"&gt;=202509",'CLASSIFICAÇÃO NF'!$O:$O,"&lt;=202510",'CLASSIFICAÇÃO NF'!I:I,$B23)+SUMIFS('CLASSIFICAÇÃO NF'!$N:$N,'CLASSIFICAÇÃO NF'!$O:$O,"&gt;=202509",'CLASSIFICAÇÃO NF'!$O:$O,"&lt;=202510",'CLASSIFICAÇÃO NF'!J:J,$B23)+SUMIFS('CLASSIFICAÇÃO NF'!$N:$N,'CLASSIFICAÇÃO NF'!$O:$O,"&gt;=202509",'CLASSIFICAÇÃO NF'!$O:$O,"&lt;=202510",'CLASSIFICAÇÃO NF'!K:K,$B23)+SUMIFS('CLASSIFICAÇÃO NF'!$N:$N,'CLASSIFICAÇÃO NF'!$O:$O,"&gt;=202509",'CLASSIFICAÇÃO NF'!$O:$O,"&lt;=202510",'CLASSIFICAÇÃO NF'!L:L,$B23)+SUMIFS('CLASSIFICAÇÃO NF'!$N:$N,'CLASSIFICAÇÃO NF'!$O:$O,"&gt;=202509",'CLASSIFICAÇÃO NF'!$O:$O,"&lt;=202510",'CLASSIFICAÇÃO NF'!M:M,$B23)</f>
        <v>8871.43</v>
      </c>
      <c r="V23" s="36">
        <f>SUMIFS('CLASSIFICAÇÃO NF'!$N:$N,'CLASSIFICAÇÃO NF'!$O:$O,"&gt;=202511",'CLASSIFICAÇÃO NF'!$O:$O,"&lt;=202512",'CLASSIFICAÇÃO NF'!I:I,$B23)+SUMIFS('CLASSIFICAÇÃO NF'!$N:$N,'CLASSIFICAÇÃO NF'!$O:$O,"&gt;=202511",'CLASSIFICAÇÃO NF'!$O:$O,"&lt;=202512",'CLASSIFICAÇÃO NF'!J:J,$B23)+SUMIFS('CLASSIFICAÇÃO NF'!$N:$N,'CLASSIFICAÇÃO NF'!$O:$O,"&gt;=202511",'CLASSIFICAÇÃO NF'!$O:$O,"&lt;=202512",'CLASSIFICAÇÃO NF'!K:K,$B23)+SUMIFS('CLASSIFICAÇÃO NF'!$N:$N,'CLASSIFICAÇÃO NF'!$O:$O,"&gt;=202511",'CLASSIFICAÇÃO NF'!$O:$O,"&lt;=202512",'CLASSIFICAÇÃO NF'!L:L,$B23)+SUMIFS('CLASSIFICAÇÃO NF'!$N:$N,'CLASSIFICAÇÃO NF'!$O:$O,"&gt;=202511",'CLASSIFICAÇÃO NF'!$O:$O,"&lt;=202512",'CLASSIFICAÇÃO NF'!M:M,$B23)</f>
        <v>0</v>
      </c>
      <c r="W23" s="36">
        <f>SUMIFS('CLASSIFICAÇÃO NF'!$N:$N,'CLASSIFICAÇÃO NF'!$O:$O,"&gt;=202601",'CLASSIFICAÇÃO NF'!$O:$O,"&lt;=202602",'CLASSIFICAÇÃO NF'!I:I,$B23)+SUMIFS('CLASSIFICAÇÃO NF'!$N:$N,'CLASSIFICAÇÃO NF'!$O:$O,"&gt;=202601",'CLASSIFICAÇÃO NF'!$O:$O,"&lt;=202602",'CLASSIFICAÇÃO NF'!J:J,$B23)+SUMIFS('CLASSIFICAÇÃO NF'!$N:$N,'CLASSIFICAÇÃO NF'!$O:$O,"&gt;=202601",'CLASSIFICAÇÃO NF'!$O:$O,"&lt;=202602",'CLASSIFICAÇÃO NF'!K:K,$B23)+SUMIFS('CLASSIFICAÇÃO NF'!$N:$N,'CLASSIFICAÇÃO NF'!$O:$O,"&gt;=202601",'CLASSIFICAÇÃO NF'!$O:$O,"&lt;=202602",'CLASSIFICAÇÃO NF'!L:L,$B23)+SUMIFS('CLASSIFICAÇÃO NF'!$N:$N,'CLASSIFICAÇÃO NF'!$O:$O,"&gt;=202601",'CLASSIFICAÇÃO NF'!$O:$O,"&lt;=202602",'CLASSIFICAÇÃO NF'!M:M,$B23)</f>
        <v>0</v>
      </c>
      <c r="X23" s="36">
        <f>SUMIFS('CLASSIFICAÇÃO NF'!$N:$N,'CLASSIFICAÇÃO NF'!$O:$O,"&gt;=202603",'CLASSIFICAÇÃO NF'!$O:$O,"&lt;=202604",'CLASSIFICAÇÃO NF'!I:I,$B23)+SUMIFS('CLASSIFICAÇÃO NF'!$N:$N,'CLASSIFICAÇÃO NF'!$O:$O,"&gt;=202603",'CLASSIFICAÇÃO NF'!$O:$O,"&lt;=202604",'CLASSIFICAÇÃO NF'!J:J,$B23)+SUMIFS('CLASSIFICAÇÃO NF'!$N:$N,'CLASSIFICAÇÃO NF'!$O:$O,"&gt;=202603",'CLASSIFICAÇÃO NF'!$O:$O,"&lt;=202604",'CLASSIFICAÇÃO NF'!K:K,$B23)+SUMIFS('CLASSIFICAÇÃO NF'!$N:$N,'CLASSIFICAÇÃO NF'!$O:$O,"&gt;=202603",'CLASSIFICAÇÃO NF'!$O:$O,"&lt;=202604",'CLASSIFICAÇÃO NF'!L:L,$B23)+SUMIFS('CLASSIFICAÇÃO NF'!$N:$N,'CLASSIFICAÇÃO NF'!$O:$O,"&gt;=202603",'CLASSIFICAÇÃO NF'!$O:$O,"&lt;=202604",'CLASSIFICAÇÃO NF'!M:M,$B23)</f>
        <v>0</v>
      </c>
      <c r="Y23" s="36">
        <f>SUMIFS('CLASSIFICAÇÃO NF'!$N:$N,'CLASSIFICAÇÃO NF'!$O:$O,"&gt;=202605",'CLASSIFICAÇÃO NF'!$O:$O,"&lt;=202606",'CLASSIFICAÇÃO NF'!I:I,$B23)+SUMIFS('CLASSIFICAÇÃO NF'!$N:$N,'CLASSIFICAÇÃO NF'!$O:$O,"&gt;=202605",'CLASSIFICAÇÃO NF'!$O:$O,"&lt;=202606",'CLASSIFICAÇÃO NF'!J:J,$B23)+SUMIFS('CLASSIFICAÇÃO NF'!$N:$N,'CLASSIFICAÇÃO NF'!$O:$O,"&gt;=202605",'CLASSIFICAÇÃO NF'!$O:$O,"&lt;=202606",'CLASSIFICAÇÃO NF'!K:K,$B23)+SUMIFS('CLASSIFICAÇÃO NF'!$N:$N,'CLASSIFICAÇÃO NF'!$O:$O,"&gt;=202605",'CLASSIFICAÇÃO NF'!$O:$O,"&lt;=202606",'CLASSIFICAÇÃO NF'!L:L,$B23)+SUMIFS('CLASSIFICAÇÃO NF'!$N:$N,'CLASSIFICAÇÃO NF'!$O:$O,"&gt;=202605",'CLASSIFICAÇÃO NF'!$O:$O,"&lt;=202606",'CLASSIFICAÇÃO NF'!M:M,$B23)</f>
        <v>0</v>
      </c>
      <c r="Z23" s="36">
        <f>SUMIFS('CLASSIFICAÇÃO NF'!$N:$N,'CLASSIFICAÇÃO NF'!$O:$O,"&gt;=202607",'CLASSIFICAÇÃO NF'!$O:$O,"&lt;=202608",'CLASSIFICAÇÃO NF'!I:I,$B23)+SUMIFS('CLASSIFICAÇÃO NF'!$N:$N,'CLASSIFICAÇÃO NF'!$O:$O,"&gt;=202607",'CLASSIFICAÇÃO NF'!$O:$O,"&lt;=202608",'CLASSIFICAÇÃO NF'!J:J,$B23)+SUMIFS('CLASSIFICAÇÃO NF'!$N:$N,'CLASSIFICAÇÃO NF'!$O:$O,"&gt;=202607",'CLASSIFICAÇÃO NF'!$O:$O,"&lt;=202608",'CLASSIFICAÇÃO NF'!K:K,$B23)+SUMIFS('CLASSIFICAÇÃO NF'!$N:$N,'CLASSIFICAÇÃO NF'!$O:$O,"&gt;=202607",'CLASSIFICAÇÃO NF'!$O:$O,"&lt;=202608",'CLASSIFICAÇÃO NF'!L:L,$B23)+SUMIFS('CLASSIFICAÇÃO NF'!$N:$N,'CLASSIFICAÇÃO NF'!$O:$O,"&gt;=202607",'CLASSIFICAÇÃO NF'!$O:$O,"&lt;=202608",'CLASSIFICAÇÃO NF'!M:M,$B23)</f>
        <v>0</v>
      </c>
      <c r="AA23" s="36">
        <f>SUMIFS('CLASSIFICAÇÃO NF'!$N:$N,'CLASSIFICAÇÃO NF'!$O:$O,"&gt;=202609",'CLASSIFICAÇÃO NF'!$O:$O,"&lt;=202610",'CLASSIFICAÇÃO NF'!I:I,$B23)+SUMIFS('CLASSIFICAÇÃO NF'!$N:$N,'CLASSIFICAÇÃO NF'!$O:$O,"&gt;=202609",'CLASSIFICAÇÃO NF'!$O:$O,"&lt;=202610",'CLASSIFICAÇÃO NF'!J:J,$B23)+SUMIFS('CLASSIFICAÇÃO NF'!$N:$N,'CLASSIFICAÇÃO NF'!$O:$O,"&gt;=202609",'CLASSIFICAÇÃO NF'!$O:$O,"&lt;=202610",'CLASSIFICAÇÃO NF'!K:K,$B23)+SUMIFS('CLASSIFICAÇÃO NF'!$N:$N,'CLASSIFICAÇÃO NF'!$O:$O,"&gt;=202609",'CLASSIFICAÇÃO NF'!$O:$O,"&lt;=202610",'CLASSIFICAÇÃO NF'!L:L,$B23)+SUMIFS('CLASSIFICAÇÃO NF'!$N:$N,'CLASSIFICAÇÃO NF'!$O:$O,"&gt;=202609",'CLASSIFICAÇÃO NF'!$O:$O,"&lt;=202610",'CLASSIFICAÇÃO NF'!M:M,$B23)</f>
        <v>0</v>
      </c>
      <c r="AB23" s="36">
        <f>SUMIFS('CLASSIFICAÇÃO NF'!$N:$N,'CLASSIFICAÇÃO NF'!$O:$O,"&gt;=202611",'CLASSIFICAÇÃO NF'!$O:$O,"&lt;=202612",'CLASSIFICAÇÃO NF'!I:I,$B23)+SUMIFS('CLASSIFICAÇÃO NF'!$N:$N,'CLASSIFICAÇÃO NF'!$O:$O,"&gt;=202611",'CLASSIFICAÇÃO NF'!$O:$O,"&lt;=202612",'CLASSIFICAÇÃO NF'!J:J,$B23)+SUMIFS('CLASSIFICAÇÃO NF'!$N:$N,'CLASSIFICAÇÃO NF'!$O:$O,"&gt;=202610",'CLASSIFICAÇÃO NF'!$O:$O,"&lt;=202612",'CLASSIFICAÇÃO NF'!K:K,$B23)+SUMIFS('CLASSIFICAÇÃO NF'!$N:$N,'CLASSIFICAÇÃO NF'!$O:$O,"&gt;=202610",'CLASSIFICAÇÃO NF'!$O:$O,"&lt;=202612",'CLASSIFICAÇÃO NF'!L:L,$B23)+SUMIFS('CLASSIFICAÇÃO NF'!$N:$N,'CLASSIFICAÇÃO NF'!$O:$O,"&gt;=202611",'CLASSIFICAÇÃO NF'!$O:$O,"&lt;=202612",'CLASSIFICAÇÃO NF'!M:M,$B23)</f>
        <v>0</v>
      </c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</row>
    <row r="24" spans="1:39" ht="15.75" customHeight="1" outlineLevel="1">
      <c r="A24" s="189">
        <v>45963</v>
      </c>
      <c r="B24" s="40" t="s">
        <v>46</v>
      </c>
      <c r="C24" s="184">
        <f>SUMIF('CLASSIFICAÇÃO NF'!I:I,B24,'CLASSIFICAÇÃO NF'!N:N)+SUMIF('CLASSIFICAÇÃO NF'!J:J,B24,'CLASSIFICAÇÃO NF'!N:N)+SUMIF('CLASSIFICAÇÃO NF'!K:K,B24,'CLASSIFICAÇÃO NF'!N:N)+SUMIF('CLASSIFICAÇÃO NF'!L:L,B24,'CLASSIFICAÇÃO NF'!N:N)+SUMIF('CLASSIFICAÇÃO NF'!M:M,B24,'CLASSIFICAÇÃO NF'!N:N)</f>
        <v>1363563.2674999998</v>
      </c>
      <c r="D24" s="185">
        <f t="shared" si="12"/>
        <v>0.80271116199114645</v>
      </c>
      <c r="E24" s="184">
        <v>1698697.28</v>
      </c>
      <c r="F24" s="185">
        <f t="shared" si="11"/>
        <v>0.94061146310529076</v>
      </c>
      <c r="G24" s="186">
        <v>1449656.23</v>
      </c>
      <c r="H24" s="36">
        <f>SUMIFS('CLASSIFICAÇÃO NF'!$N:$N,'CLASSIFICAÇÃO NF'!$O:$O,"&gt;=202301",'CLASSIFICAÇÃO NF'!$O:$O,"&lt;=202303",'CLASSIFICAÇÃO NF'!I:I,$B24)+SUMIFS('CLASSIFICAÇÃO NF'!$N:$N,'CLASSIFICAÇÃO NF'!$O:$O,"&gt;=202301",'CLASSIFICAÇÃO NF'!$O:$O,"&lt;=202303",'CLASSIFICAÇÃO NF'!J:J,$B24)+SUMIFS('CLASSIFICAÇÃO NF'!$N:$N,'CLASSIFICAÇÃO NF'!$O:$O,"&gt;=202301",'CLASSIFICAÇÃO NF'!$O:$O,"&lt;=202303",'CLASSIFICAÇÃO NF'!K:K,$B24)+SUMIFS('CLASSIFICAÇÃO NF'!$N:$N,'CLASSIFICAÇÃO NF'!$O:$O,"&gt;=202301",'CLASSIFICAÇÃO NF'!$O:$O,"&lt;=202303",'CLASSIFICAÇÃO NF'!L:L,$B24)+SUMIFS('CLASSIFICAÇÃO NF'!$N:$N,'CLASSIFICAÇÃO NF'!$O:$O,"&gt;=202301",'CLASSIFICAÇÃO NF'!$O:$O,"&lt;=202303",'CLASSIFICAÇÃO NF'!M:M,$B24)</f>
        <v>0</v>
      </c>
      <c r="I24" s="36">
        <f>SUMIFS('CLASSIFICAÇÃO NF'!$N:$N,'CLASSIFICAÇÃO NF'!$O:$O,"&gt;=202304",'CLASSIFICAÇÃO NF'!$O:$O,"&lt;=202306",'CLASSIFICAÇÃO NF'!I:I,$B24)+SUMIFS('CLASSIFICAÇÃO NF'!$N:$N,'CLASSIFICAÇÃO NF'!$O:$O,"&gt;=202304",'CLASSIFICAÇÃO NF'!$O:$O,"&lt;=202306",'CLASSIFICAÇÃO NF'!J:J,$B24)+SUMIFS('CLASSIFICAÇÃO NF'!$N:$N,'CLASSIFICAÇÃO NF'!$O:$O,"&gt;=202304",'CLASSIFICAÇÃO NF'!$O:$O,"&lt;=202306",'CLASSIFICAÇÃO NF'!K:K,$B24)+SUMIFS('CLASSIFICAÇÃO NF'!$N:$N,'CLASSIFICAÇÃO NF'!$O:$O,"&gt;=202304",'CLASSIFICAÇÃO NF'!$O:$O,"&lt;=202306",'CLASSIFICAÇÃO NF'!L:L,$B24)+SUMIFS('CLASSIFICAÇÃO NF'!$N:$N,'CLASSIFICAÇÃO NF'!$O:$O,"&gt;=202304",'CLASSIFICAÇÃO NF'!$O:$O,"&lt;=202306",'CLASSIFICAÇÃO NF'!M:M,$B24)</f>
        <v>0</v>
      </c>
      <c r="J24" s="36">
        <f>SUMIFS('CLASSIFICAÇÃO NF'!$N:$N,'CLASSIFICAÇÃO NF'!$O:$O,"&gt;=202307",'CLASSIFICAÇÃO NF'!$O:$O,"&lt;=202309",'CLASSIFICAÇÃO NF'!I:I,$B24)+SUMIFS('CLASSIFICAÇÃO NF'!$N:$N,'CLASSIFICAÇÃO NF'!$O:$O,"&gt;=202307",'CLASSIFICAÇÃO NF'!$O:$O,"&lt;=202309",'CLASSIFICAÇÃO NF'!J:J,$B24)+SUMIFS('CLASSIFICAÇÃO NF'!$N:$N,'CLASSIFICAÇÃO NF'!$O:$O,"&gt;=202307",'CLASSIFICAÇÃO NF'!$O:$O,"&lt;=202309",'CLASSIFICAÇÃO NF'!K:K,$B24)+SUMIFS('CLASSIFICAÇÃO NF'!$N:$N,'CLASSIFICAÇÃO NF'!$O:$O,"&gt;=202307",'CLASSIFICAÇÃO NF'!$O:$O,"&lt;=202309",'CLASSIFICAÇÃO NF'!L:L,$B24)+SUMIFS('CLASSIFICAÇÃO NF'!$N:$N,'CLASSIFICAÇÃO NF'!$O:$O,"&gt;=202307",'CLASSIFICAÇÃO NF'!$O:$O,"&lt;=202309",'CLASSIFICAÇÃO NF'!M:M,$B24)</f>
        <v>9608.7400000000016</v>
      </c>
      <c r="K24" s="36">
        <f>SUMIFS('CLASSIFICAÇÃO NF'!$N:$N,'CLASSIFICAÇÃO NF'!$O:$O,"&gt;=202310",'CLASSIFICAÇÃO NF'!$O:$O,"&lt;=202312",'CLASSIFICAÇÃO NF'!I:I,$B24)+SUMIFS('CLASSIFICAÇÃO NF'!$N:$N,'CLASSIFICAÇÃO NF'!$O:$O,"&gt;=202310",'CLASSIFICAÇÃO NF'!$O:$O,"&lt;=202312",'CLASSIFICAÇÃO NF'!J:J,$B24)+SUMIFS('CLASSIFICAÇÃO NF'!$N:$N,'CLASSIFICAÇÃO NF'!$O:$O,"&gt;=202310",'CLASSIFICAÇÃO NF'!$O:$O,"&lt;=202312",'CLASSIFICAÇÃO NF'!K:K,$B24)+SUMIFS('CLASSIFICAÇÃO NF'!$N:$N,'CLASSIFICAÇÃO NF'!$O:$O,"&gt;=202310",'CLASSIFICAÇÃO NF'!$O:$O,"&lt;=202312",'CLASSIFICAÇÃO NF'!L:L,$B24)+SUMIFS('CLASSIFICAÇÃO NF'!$N:$N,'CLASSIFICAÇÃO NF'!$O:$O,"&gt;=202310",'CLASSIFICAÇÃO NF'!$O:$O,"&lt;=202312",'CLASSIFICAÇÃO NF'!M:M,$B24)</f>
        <v>22672.23</v>
      </c>
      <c r="L24" s="36">
        <f>SUMIFS('CLASSIFICAÇÃO NF'!$N:$N,'CLASSIFICAÇÃO NF'!$O:$O,"&gt;=202401",'CLASSIFICAÇÃO NF'!$O:$O,"&lt;=202403",'CLASSIFICAÇÃO NF'!I:I,$B24)+SUMIFS('CLASSIFICAÇÃO NF'!$N:$N,'CLASSIFICAÇÃO NF'!$O:$O,"&gt;=202401",'CLASSIFICAÇÃO NF'!$O:$O,"&lt;=202403",'CLASSIFICAÇÃO NF'!J:J,$B24)+SUMIFS('CLASSIFICAÇÃO NF'!$N:$N,'CLASSIFICAÇÃO NF'!$O:$O,"&gt;=202401",'CLASSIFICAÇÃO NF'!$O:$O,"&lt;=202403",'CLASSIFICAÇÃO NF'!K:K,$B24)+SUMIFS('CLASSIFICAÇÃO NF'!$N:$N,'CLASSIFICAÇÃO NF'!$O:$O,"&gt;=202401",'CLASSIFICAÇÃO NF'!$O:$O,"&lt;=202403",'CLASSIFICAÇÃO NF'!L:L,$B24)+SUMIFS('CLASSIFICAÇÃO NF'!$N:$N,'CLASSIFICAÇÃO NF'!$O:$O,"&gt;=202401",'CLASSIFICAÇÃO NF'!$O:$O,"&lt;=202403",'CLASSIFICAÇÃO NF'!M:M,$B24)</f>
        <v>6959</v>
      </c>
      <c r="M24" s="36">
        <f>SUMIFS('CLASSIFICAÇÃO NF'!$N:$N,'CLASSIFICAÇÃO NF'!$O:$O,"&gt;=202404",'CLASSIFICAÇÃO NF'!$O:$O,"&lt;=202406",'CLASSIFICAÇÃO NF'!I:I,$B24)+SUMIFS('CLASSIFICAÇÃO NF'!$N:$N,'CLASSIFICAÇÃO NF'!$O:$O,"&gt;=202404",'CLASSIFICAÇÃO NF'!$O:$O,"&lt;=202406",'CLASSIFICAÇÃO NF'!J:J,$B24)+SUMIFS('CLASSIFICAÇÃO NF'!$N:$N,'CLASSIFICAÇÃO NF'!$O:$O,"&gt;=202404",'CLASSIFICAÇÃO NF'!$O:$O,"&lt;=202406",'CLASSIFICAÇÃO NF'!K:K,$B24)+SUMIFS('CLASSIFICAÇÃO NF'!$N:$N,'CLASSIFICAÇÃO NF'!$O:$O,"&gt;=202404",'CLASSIFICAÇÃO NF'!$O:$O,"&lt;=202406",'CLASSIFICAÇÃO NF'!L:L,$B24)+SUMIFS('CLASSIFICAÇÃO NF'!$N:$N,'CLASSIFICAÇÃO NF'!$O:$O,"&gt;=202404",'CLASSIFICAÇÃO NF'!$O:$O,"&lt;=202406",'CLASSIFICAÇÃO NF'!M:M,$B24)</f>
        <v>6942.3</v>
      </c>
      <c r="N24" s="36">
        <f>SUMIFS('CLASSIFICAÇÃO NF'!$N:$N,'CLASSIFICAÇÃO NF'!$O:$O,"&gt;=202407",'CLASSIFICAÇÃO NF'!$O:$O,"&lt;=202408",'CLASSIFICAÇÃO NF'!I:I,$B24)+SUMIFS('CLASSIFICAÇÃO NF'!$N:$N,'CLASSIFICAÇÃO NF'!$O:$O,"&gt;=202407",'CLASSIFICAÇÃO NF'!$O:$O,"&lt;=202408",'CLASSIFICAÇÃO NF'!J:J,$B24)+SUMIFS('CLASSIFICAÇÃO NF'!$N:$N,'CLASSIFICAÇÃO NF'!$O:$O,"&gt;=202407",'CLASSIFICAÇÃO NF'!$O:$O,"&lt;=202408",'CLASSIFICAÇÃO NF'!K:K,$B24)+SUMIFS('CLASSIFICAÇÃO NF'!$N:$N,'CLASSIFICAÇÃO NF'!$O:$O,"&gt;=202407",'CLASSIFICAÇÃO NF'!$O:$O,"&lt;=202408",'CLASSIFICAÇÃO NF'!L:L,$B24)+SUMIFS('CLASSIFICAÇÃO NF'!$N:$N,'CLASSIFICAÇÃO NF'!$O:$O,"&gt;=202407",'CLASSIFICAÇÃO NF'!$O:$O,"&lt;=202408",'CLASSIFICAÇÃO NF'!M:M,$B24)</f>
        <v>36088.089999999997</v>
      </c>
      <c r="O24" s="36">
        <f>SUMIFS('CLASSIFICAÇÃO NF'!$N:$N,'CLASSIFICAÇÃO NF'!$O:$O,"&gt;=202409",'CLASSIFICAÇÃO NF'!$O:$O,"&lt;=202410",'CLASSIFICAÇÃO NF'!I:I,$B24)+SUMIFS('CLASSIFICAÇÃO NF'!$N:$N,'CLASSIFICAÇÃO NF'!$O:$O,"&gt;=202409",'CLASSIFICAÇÃO NF'!$O:$O,"&lt;=202410",'CLASSIFICAÇÃO NF'!J:J,$B24)+SUMIFS('CLASSIFICAÇÃO NF'!$N:$N,'CLASSIFICAÇÃO NF'!$O:$O,"&gt;=202409",'CLASSIFICAÇÃO NF'!$O:$O,"&lt;=202410",'CLASSIFICAÇÃO NF'!K:K,$B24)+SUMIFS('CLASSIFICAÇÃO NF'!$N:$N,'CLASSIFICAÇÃO NF'!$O:$O,"&gt;=202409",'CLASSIFICAÇÃO NF'!$O:$O,"&lt;=202410",'CLASSIFICAÇÃO NF'!L:L,$B24)+SUMIFS('CLASSIFICAÇÃO NF'!$N:$N,'CLASSIFICAÇÃO NF'!$O:$O,"&gt;=202409",'CLASSIFICAÇÃO NF'!$O:$O,"&lt;=202410",'CLASSIFICAÇÃO NF'!M:M,$B24)</f>
        <v>341261.41999999993</v>
      </c>
      <c r="P24" s="36">
        <f>SUMIFS('CLASSIFICAÇÃO NF'!$N:$N,'CLASSIFICAÇÃO NF'!$O:$O,"&gt;=202411",'CLASSIFICAÇÃO NF'!$O:$O,"&lt;=202412",'CLASSIFICAÇÃO NF'!I:I,$B24)+SUMIFS('CLASSIFICAÇÃO NF'!$N:$N,'CLASSIFICAÇÃO NF'!$O:$O,"&gt;=202411",'CLASSIFICAÇÃO NF'!$O:$O,"&lt;=202412",'CLASSIFICAÇÃO NF'!J:J,$B24)+SUMIFS('CLASSIFICAÇÃO NF'!$N:$N,'CLASSIFICAÇÃO NF'!$O:$O,"&gt;=202411",'CLASSIFICAÇÃO NF'!$O:$O,"&lt;=202412",'CLASSIFICAÇÃO NF'!K:K,$B24)+SUMIFS('CLASSIFICAÇÃO NF'!$N:$N,'CLASSIFICAÇÃO NF'!$O:$O,"&gt;=202411",'CLASSIFICAÇÃO NF'!$O:$O,"&lt;=202412",'CLASSIFICAÇÃO NF'!L:L,$B24)+SUMIFS('CLASSIFICAÇÃO NF'!$N:$N,'CLASSIFICAÇÃO NF'!$O:$O,"&gt;=202411",'CLASSIFICAÇÃO NF'!$O:$O,"&lt;=202412",'CLASSIFICAÇÃO NF'!M:M,$B24)</f>
        <v>309133.25</v>
      </c>
      <c r="Q24" s="36">
        <f>SUMIFS('CLASSIFICAÇÃO NF'!$N:$N,'CLASSIFICAÇÃO NF'!$O:$O,"&gt;=202501",'CLASSIFICAÇÃO NF'!$O:$O,"&lt;=202502",'CLASSIFICAÇÃO NF'!I:I,$B24)+SUMIFS('CLASSIFICAÇÃO NF'!$N:$N,'CLASSIFICAÇÃO NF'!$O:$O,"&gt;=202501",'CLASSIFICAÇÃO NF'!$O:$O,"&lt;=202502",'CLASSIFICAÇÃO NF'!J:J,$B24)+SUMIFS('CLASSIFICAÇÃO NF'!$N:$N,'CLASSIFICAÇÃO NF'!$O:$O,"&gt;=202501",'CLASSIFICAÇÃO NF'!$O:$O,"&lt;=202502",'CLASSIFICAÇÃO NF'!K:K,$B24)+SUMIFS('CLASSIFICAÇÃO NF'!$N:$N,'CLASSIFICAÇÃO NF'!$O:$O,"&gt;=202501",'CLASSIFICAÇÃO NF'!$O:$O,"&lt;=202502",'CLASSIFICAÇÃO NF'!L:L,$B24)+SUMIFS('CLASSIFICAÇÃO NF'!$N:$N,'CLASSIFICAÇÃO NF'!$O:$O,"&gt;=202501",'CLASSIFICAÇÃO NF'!$O:$O,"&lt;=202502",'CLASSIFICAÇÃO NF'!M:M,$B24)</f>
        <v>161209.7175</v>
      </c>
      <c r="R24" s="36">
        <f>SUMIFS('CLASSIFICAÇÃO NF'!$N:$N,'CLASSIFICAÇÃO NF'!$O:$O,"&gt;=202503",'CLASSIFICAÇÃO NF'!$O:$O,"&lt;=202504",'CLASSIFICAÇÃO NF'!I:I,$B24)+SUMIFS('CLASSIFICAÇÃO NF'!$N:$N,'CLASSIFICAÇÃO NF'!$O:$O,"&gt;=202503",'CLASSIFICAÇÃO NF'!$O:$O,"&lt;=202504",'CLASSIFICAÇÃO NF'!J:J,$B24)+SUMIFS('CLASSIFICAÇÃO NF'!$N:$N,'CLASSIFICAÇÃO NF'!$O:$O,"&gt;=202503",'CLASSIFICAÇÃO NF'!$O:$O,"&lt;=202504",'CLASSIFICAÇÃO NF'!K:K,$B24)+SUMIFS('CLASSIFICAÇÃO NF'!$N:$N,'CLASSIFICAÇÃO NF'!$O:$O,"&gt;=202503",'CLASSIFICAÇÃO NF'!$O:$O,"&lt;=202504",'CLASSIFICAÇÃO NF'!L:L,$B24)+SUMIFS('CLASSIFICAÇÃO NF'!$N:$N,'CLASSIFICAÇÃO NF'!$O:$O,"&gt;=202503",'CLASSIFICAÇÃO NF'!$O:$O,"&lt;=202504",'CLASSIFICAÇÃO NF'!M:M,$B24)</f>
        <v>158275.56</v>
      </c>
      <c r="S24" s="36">
        <f>SUMIFS('CLASSIFICAÇÃO NF'!$N:$N,'CLASSIFICAÇÃO NF'!$O:$O,"&gt;=202505",'CLASSIFICAÇÃO NF'!$O:$O,"&lt;=202506",'CLASSIFICAÇÃO NF'!I:I,$B24)+SUMIFS('CLASSIFICAÇÃO NF'!$N:$N,'CLASSIFICAÇÃO NF'!$O:$O,"&gt;=202505",'CLASSIFICAÇÃO NF'!$O:$O,"&lt;=202506",'CLASSIFICAÇÃO NF'!J:J,$B24)+SUMIFS('CLASSIFICAÇÃO NF'!$N:$N,'CLASSIFICAÇÃO NF'!$O:$O,"&gt;=202505",'CLASSIFICAÇÃO NF'!$O:$O,"&lt;=202506",'CLASSIFICAÇÃO NF'!K:K,$B24)+SUMIFS('CLASSIFICAÇÃO NF'!$N:$N,'CLASSIFICAÇÃO NF'!$O:$O,"&gt;=202505",'CLASSIFICAÇÃO NF'!$O:$O,"&lt;=202506",'CLASSIFICAÇÃO NF'!L:L,$B24)+SUMIFS('CLASSIFICAÇÃO NF'!$N:$N,'CLASSIFICAÇÃO NF'!$O:$O,"&gt;=202505",'CLASSIFICAÇÃO NF'!$O:$O,"&lt;=202506",'CLASSIFICAÇÃO NF'!M:M,$B24)</f>
        <v>201392.36</v>
      </c>
      <c r="T24" s="36">
        <f>SUMIFS('CLASSIFICAÇÃO NF'!$N:$N,'CLASSIFICAÇÃO NF'!$O:$O,"&gt;=202507",'CLASSIFICAÇÃO NF'!$O:$O,"&lt;=202508",'CLASSIFICAÇÃO NF'!I:I,$B24)+SUMIFS('CLASSIFICAÇÃO NF'!$N:$N,'CLASSIFICAÇÃO NF'!$O:$O,"&gt;=202507",'CLASSIFICAÇÃO NF'!$O:$O,"&lt;=202508",'CLASSIFICAÇÃO NF'!J:J,$B24)+SUMIFS('CLASSIFICAÇÃO NF'!$N:$N,'CLASSIFICAÇÃO NF'!$O:$O,"&gt;=202507",'CLASSIFICAÇÃO NF'!$O:$O,"&lt;=202508",'CLASSIFICAÇÃO NF'!K:K,$B24)+SUMIFS('CLASSIFICAÇÃO NF'!$N:$N,'CLASSIFICAÇÃO NF'!$O:$O,"&gt;=202505",'CLASSIFICAÇÃO NF'!$O:$O,"&lt;=202506",'CLASSIFICAÇÃO NF'!L:L,$B24)+SUMIFS('CLASSIFICAÇÃO NF'!$N:$N,'CLASSIFICAÇÃO NF'!$O:$O,"&gt;=202507",'CLASSIFICAÇÃO NF'!$O:$O,"&lt;=202508",'CLASSIFICAÇÃO NF'!M:M,$B24)</f>
        <v>92281</v>
      </c>
      <c r="U24" s="36">
        <f>SUMIFS('CLASSIFICAÇÃO NF'!$N:$N,'CLASSIFICAÇÃO NF'!$O:$O,"&gt;=202509",'CLASSIFICAÇÃO NF'!$O:$O,"&lt;=202510",'CLASSIFICAÇÃO NF'!I:I,$B24)+SUMIFS('CLASSIFICAÇÃO NF'!$N:$N,'CLASSIFICAÇÃO NF'!$O:$O,"&gt;=202509",'CLASSIFICAÇÃO NF'!$O:$O,"&lt;=202510",'CLASSIFICAÇÃO NF'!J:J,$B24)+SUMIFS('CLASSIFICAÇÃO NF'!$N:$N,'CLASSIFICAÇÃO NF'!$O:$O,"&gt;=202509",'CLASSIFICAÇÃO NF'!$O:$O,"&lt;=202510",'CLASSIFICAÇÃO NF'!K:K,$B24)+SUMIFS('CLASSIFICAÇÃO NF'!$N:$N,'CLASSIFICAÇÃO NF'!$O:$O,"&gt;=202509",'CLASSIFICAÇÃO NF'!$O:$O,"&lt;=202510",'CLASSIFICAÇÃO NF'!L:L,$B24)+SUMIFS('CLASSIFICAÇÃO NF'!$N:$N,'CLASSIFICAÇÃO NF'!$O:$O,"&gt;=202509",'CLASSIFICAÇÃO NF'!$O:$O,"&lt;=202510",'CLASSIFICAÇÃO NF'!M:M,$B24)</f>
        <v>17221.7</v>
      </c>
      <c r="V24" s="36">
        <f>SUMIFS('CLASSIFICAÇÃO NF'!$N:$N,'CLASSIFICAÇÃO NF'!$O:$O,"&gt;=202511",'CLASSIFICAÇÃO NF'!$O:$O,"&lt;=202512",'CLASSIFICAÇÃO NF'!I:I,$B24)+SUMIFS('CLASSIFICAÇÃO NF'!$N:$N,'CLASSIFICAÇÃO NF'!$O:$O,"&gt;=202511",'CLASSIFICAÇÃO NF'!$O:$O,"&lt;=202512",'CLASSIFICAÇÃO NF'!J:J,$B24)+SUMIFS('CLASSIFICAÇÃO NF'!$N:$N,'CLASSIFICAÇÃO NF'!$O:$O,"&gt;=202511",'CLASSIFICAÇÃO NF'!$O:$O,"&lt;=202512",'CLASSIFICAÇÃO NF'!K:K,$B24)+SUMIFS('CLASSIFICAÇÃO NF'!$N:$N,'CLASSIFICAÇÃO NF'!$O:$O,"&gt;=202511",'CLASSIFICAÇÃO NF'!$O:$O,"&lt;=202512",'CLASSIFICAÇÃO NF'!L:L,$B24)+SUMIFS('CLASSIFICAÇÃO NF'!$N:$N,'CLASSIFICAÇÃO NF'!$O:$O,"&gt;=202511",'CLASSIFICAÇÃO NF'!$O:$O,"&lt;=202512",'CLASSIFICAÇÃO NF'!M:M,$B24)</f>
        <v>517.9</v>
      </c>
      <c r="W24" s="36">
        <f>SUMIFS('CLASSIFICAÇÃO NF'!$N:$N,'CLASSIFICAÇÃO NF'!$O:$O,"&gt;=202601",'CLASSIFICAÇÃO NF'!$O:$O,"&lt;=202602",'CLASSIFICAÇÃO NF'!I:I,$B24)+SUMIFS('CLASSIFICAÇÃO NF'!$N:$N,'CLASSIFICAÇÃO NF'!$O:$O,"&gt;=202601",'CLASSIFICAÇÃO NF'!$O:$O,"&lt;=202602",'CLASSIFICAÇÃO NF'!J:J,$B24)+SUMIFS('CLASSIFICAÇÃO NF'!$N:$N,'CLASSIFICAÇÃO NF'!$O:$O,"&gt;=202601",'CLASSIFICAÇÃO NF'!$O:$O,"&lt;=202602",'CLASSIFICAÇÃO NF'!K:K,$B24)+SUMIFS('CLASSIFICAÇÃO NF'!$N:$N,'CLASSIFICAÇÃO NF'!$O:$O,"&gt;=202601",'CLASSIFICAÇÃO NF'!$O:$O,"&lt;=202602",'CLASSIFICAÇÃO NF'!L:L,$B24)+SUMIFS('CLASSIFICAÇÃO NF'!$N:$N,'CLASSIFICAÇÃO NF'!$O:$O,"&gt;=202601",'CLASSIFICAÇÃO NF'!$O:$O,"&lt;=202602",'CLASSIFICAÇÃO NF'!M:M,$B24)</f>
        <v>0</v>
      </c>
      <c r="X24" s="36">
        <f>SUMIFS('CLASSIFICAÇÃO NF'!$N:$N,'CLASSIFICAÇÃO NF'!$O:$O,"&gt;=202603",'CLASSIFICAÇÃO NF'!$O:$O,"&lt;=202604",'CLASSIFICAÇÃO NF'!I:I,$B24)+SUMIFS('CLASSIFICAÇÃO NF'!$N:$N,'CLASSIFICAÇÃO NF'!$O:$O,"&gt;=202603",'CLASSIFICAÇÃO NF'!$O:$O,"&lt;=202604",'CLASSIFICAÇÃO NF'!J:J,$B24)+SUMIFS('CLASSIFICAÇÃO NF'!$N:$N,'CLASSIFICAÇÃO NF'!$O:$O,"&gt;=202603",'CLASSIFICAÇÃO NF'!$O:$O,"&lt;=202604",'CLASSIFICAÇÃO NF'!K:K,$B24)+SUMIFS('CLASSIFICAÇÃO NF'!$N:$N,'CLASSIFICAÇÃO NF'!$O:$O,"&gt;=202603",'CLASSIFICAÇÃO NF'!$O:$O,"&lt;=202604",'CLASSIFICAÇÃO NF'!L:L,$B24)+SUMIFS('CLASSIFICAÇÃO NF'!$N:$N,'CLASSIFICAÇÃO NF'!$O:$O,"&gt;=202603",'CLASSIFICAÇÃO NF'!$O:$O,"&lt;=202604",'CLASSIFICAÇÃO NF'!M:M,$B24)</f>
        <v>0</v>
      </c>
      <c r="Y24" s="36">
        <f>SUMIFS('CLASSIFICAÇÃO NF'!$N:$N,'CLASSIFICAÇÃO NF'!$O:$O,"&gt;=202605",'CLASSIFICAÇÃO NF'!$O:$O,"&lt;=202606",'CLASSIFICAÇÃO NF'!I:I,$B24)+SUMIFS('CLASSIFICAÇÃO NF'!$N:$N,'CLASSIFICAÇÃO NF'!$O:$O,"&gt;=202605",'CLASSIFICAÇÃO NF'!$O:$O,"&lt;=202606",'CLASSIFICAÇÃO NF'!J:J,$B24)+SUMIFS('CLASSIFICAÇÃO NF'!$N:$N,'CLASSIFICAÇÃO NF'!$O:$O,"&gt;=202605",'CLASSIFICAÇÃO NF'!$O:$O,"&lt;=202606",'CLASSIFICAÇÃO NF'!K:K,$B24)+SUMIFS('CLASSIFICAÇÃO NF'!$N:$N,'CLASSIFICAÇÃO NF'!$O:$O,"&gt;=202605",'CLASSIFICAÇÃO NF'!$O:$O,"&lt;=202606",'CLASSIFICAÇÃO NF'!L:L,$B24)+SUMIFS('CLASSIFICAÇÃO NF'!$N:$N,'CLASSIFICAÇÃO NF'!$O:$O,"&gt;=202605",'CLASSIFICAÇÃO NF'!$O:$O,"&lt;=202606",'CLASSIFICAÇÃO NF'!M:M,$B24)</f>
        <v>0</v>
      </c>
      <c r="Z24" s="36">
        <f>SUMIFS('CLASSIFICAÇÃO NF'!$N:$N,'CLASSIFICAÇÃO NF'!$O:$O,"&gt;=202607",'CLASSIFICAÇÃO NF'!$O:$O,"&lt;=202608",'CLASSIFICAÇÃO NF'!I:I,$B24)+SUMIFS('CLASSIFICAÇÃO NF'!$N:$N,'CLASSIFICAÇÃO NF'!$O:$O,"&gt;=202607",'CLASSIFICAÇÃO NF'!$O:$O,"&lt;=202608",'CLASSIFICAÇÃO NF'!J:J,$B24)+SUMIFS('CLASSIFICAÇÃO NF'!$N:$N,'CLASSIFICAÇÃO NF'!$O:$O,"&gt;=202607",'CLASSIFICAÇÃO NF'!$O:$O,"&lt;=202608",'CLASSIFICAÇÃO NF'!K:K,$B24)+SUMIFS('CLASSIFICAÇÃO NF'!$N:$N,'CLASSIFICAÇÃO NF'!$O:$O,"&gt;=202607",'CLASSIFICAÇÃO NF'!$O:$O,"&lt;=202608",'CLASSIFICAÇÃO NF'!L:L,$B24)+SUMIFS('CLASSIFICAÇÃO NF'!$N:$N,'CLASSIFICAÇÃO NF'!$O:$O,"&gt;=202607",'CLASSIFICAÇÃO NF'!$O:$O,"&lt;=202608",'CLASSIFICAÇÃO NF'!M:M,$B24)</f>
        <v>0</v>
      </c>
      <c r="AA24" s="36">
        <f>SUMIFS('CLASSIFICAÇÃO NF'!$N:$N,'CLASSIFICAÇÃO NF'!$O:$O,"&gt;=202609",'CLASSIFICAÇÃO NF'!$O:$O,"&lt;=202610",'CLASSIFICAÇÃO NF'!I:I,$B24)+SUMIFS('CLASSIFICAÇÃO NF'!$N:$N,'CLASSIFICAÇÃO NF'!$O:$O,"&gt;=202609",'CLASSIFICAÇÃO NF'!$O:$O,"&lt;=202610",'CLASSIFICAÇÃO NF'!J:J,$B24)+SUMIFS('CLASSIFICAÇÃO NF'!$N:$N,'CLASSIFICAÇÃO NF'!$O:$O,"&gt;=202609",'CLASSIFICAÇÃO NF'!$O:$O,"&lt;=202610",'CLASSIFICAÇÃO NF'!K:K,$B24)+SUMIFS('CLASSIFICAÇÃO NF'!$N:$N,'CLASSIFICAÇÃO NF'!$O:$O,"&gt;=202609",'CLASSIFICAÇÃO NF'!$O:$O,"&lt;=202610",'CLASSIFICAÇÃO NF'!L:L,$B24)+SUMIFS('CLASSIFICAÇÃO NF'!$N:$N,'CLASSIFICAÇÃO NF'!$O:$O,"&gt;=202609",'CLASSIFICAÇÃO NF'!$O:$O,"&lt;=202610",'CLASSIFICAÇÃO NF'!M:M,$B24)</f>
        <v>0</v>
      </c>
      <c r="AB24" s="36">
        <f>SUMIFS('CLASSIFICAÇÃO NF'!$N:$N,'CLASSIFICAÇÃO NF'!$O:$O,"&gt;=202611",'CLASSIFICAÇÃO NF'!$O:$O,"&lt;=202612",'CLASSIFICAÇÃO NF'!I:I,$B24)+SUMIFS('CLASSIFICAÇÃO NF'!$N:$N,'CLASSIFICAÇÃO NF'!$O:$O,"&gt;=202611",'CLASSIFICAÇÃO NF'!$O:$O,"&lt;=202612",'CLASSIFICAÇÃO NF'!J:J,$B24)+SUMIFS('CLASSIFICAÇÃO NF'!$N:$N,'CLASSIFICAÇÃO NF'!$O:$O,"&gt;=202610",'CLASSIFICAÇÃO NF'!$O:$O,"&lt;=202612",'CLASSIFICAÇÃO NF'!K:K,$B24)+SUMIFS('CLASSIFICAÇÃO NF'!$N:$N,'CLASSIFICAÇÃO NF'!$O:$O,"&gt;=202610",'CLASSIFICAÇÃO NF'!$O:$O,"&lt;=202612",'CLASSIFICAÇÃO NF'!L:L,$B24)+SUMIFS('CLASSIFICAÇÃO NF'!$N:$N,'CLASSIFICAÇÃO NF'!$O:$O,"&gt;=202611",'CLASSIFICAÇÃO NF'!$O:$O,"&lt;=202612",'CLASSIFICAÇÃO NF'!M:M,$B24)</f>
        <v>0</v>
      </c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</row>
    <row r="25" spans="1:39" ht="15.75" customHeight="1" outlineLevel="1">
      <c r="A25" s="189">
        <v>45993</v>
      </c>
      <c r="B25" s="40" t="s">
        <v>47</v>
      </c>
      <c r="C25" s="184">
        <f>SUMIF('CLASSIFICAÇÃO NF'!I:I,B25,'CLASSIFICAÇÃO NF'!N:N)+SUMIF('CLASSIFICAÇÃO NF'!J:J,B25,'CLASSIFICAÇÃO NF'!N:N)+SUMIF('CLASSIFICAÇÃO NF'!K:K,B25,'CLASSIFICAÇÃO NF'!N:N)+SUMIF('CLASSIFICAÇÃO NF'!L:L,B25,'CLASSIFICAÇÃO NF'!N:N)+SUMIF('CLASSIFICAÇÃO NF'!M:M,B25,'CLASSIFICAÇÃO NF'!N:N)</f>
        <v>1328429.6666666667</v>
      </c>
      <c r="D25" s="185">
        <f t="shared" si="12"/>
        <v>0.60683503392495552</v>
      </c>
      <c r="E25" s="184">
        <v>2189111.69</v>
      </c>
      <c r="F25" s="185">
        <f t="shared" si="11"/>
        <v>0.65430378635858033</v>
      </c>
      <c r="G25" s="186">
        <v>2030294.94</v>
      </c>
      <c r="H25" s="36">
        <f>SUMIFS('CLASSIFICAÇÃO NF'!$N:$N,'CLASSIFICAÇÃO NF'!$O:$O,"&gt;=202301",'CLASSIFICAÇÃO NF'!$O:$O,"&lt;=202303",'CLASSIFICAÇÃO NF'!I:I,$B25)+SUMIFS('CLASSIFICAÇÃO NF'!$N:$N,'CLASSIFICAÇÃO NF'!$O:$O,"&gt;=202301",'CLASSIFICAÇÃO NF'!$O:$O,"&lt;=202303",'CLASSIFICAÇÃO NF'!J:J,$B25)+SUMIFS('CLASSIFICAÇÃO NF'!$N:$N,'CLASSIFICAÇÃO NF'!$O:$O,"&gt;=202301",'CLASSIFICAÇÃO NF'!$O:$O,"&lt;=202303",'CLASSIFICAÇÃO NF'!K:K,$B25)+SUMIFS('CLASSIFICAÇÃO NF'!$N:$N,'CLASSIFICAÇÃO NF'!$O:$O,"&gt;=202301",'CLASSIFICAÇÃO NF'!$O:$O,"&lt;=202303",'CLASSIFICAÇÃO NF'!L:L,$B25)+SUMIFS('CLASSIFICAÇÃO NF'!$N:$N,'CLASSIFICAÇÃO NF'!$O:$O,"&gt;=202301",'CLASSIFICAÇÃO NF'!$O:$O,"&lt;=202303",'CLASSIFICAÇÃO NF'!M:M,$B25)</f>
        <v>0</v>
      </c>
      <c r="I25" s="36">
        <f>SUMIFS('CLASSIFICAÇÃO NF'!$N:$N,'CLASSIFICAÇÃO NF'!$O:$O,"&gt;=202304",'CLASSIFICAÇÃO NF'!$O:$O,"&lt;=202306",'CLASSIFICAÇÃO NF'!I:I,$B25)+SUMIFS('CLASSIFICAÇÃO NF'!$N:$N,'CLASSIFICAÇÃO NF'!$O:$O,"&gt;=202304",'CLASSIFICAÇÃO NF'!$O:$O,"&lt;=202306",'CLASSIFICAÇÃO NF'!J:J,$B25)+SUMIFS('CLASSIFICAÇÃO NF'!$N:$N,'CLASSIFICAÇÃO NF'!$O:$O,"&gt;=202304",'CLASSIFICAÇÃO NF'!$O:$O,"&lt;=202306",'CLASSIFICAÇÃO NF'!K:K,$B25)+SUMIFS('CLASSIFICAÇÃO NF'!$N:$N,'CLASSIFICAÇÃO NF'!$O:$O,"&gt;=202304",'CLASSIFICAÇÃO NF'!$O:$O,"&lt;=202306",'CLASSIFICAÇÃO NF'!L:L,$B25)+SUMIFS('CLASSIFICAÇÃO NF'!$N:$N,'CLASSIFICAÇÃO NF'!$O:$O,"&gt;=202304",'CLASSIFICAÇÃO NF'!$O:$O,"&lt;=202306",'CLASSIFICAÇÃO NF'!M:M,$B25)</f>
        <v>0</v>
      </c>
      <c r="J25" s="36">
        <f>SUMIFS('CLASSIFICAÇÃO NF'!$N:$N,'CLASSIFICAÇÃO NF'!$O:$O,"&gt;=202307",'CLASSIFICAÇÃO NF'!$O:$O,"&lt;=202309",'CLASSIFICAÇÃO NF'!I:I,$B25)+SUMIFS('CLASSIFICAÇÃO NF'!$N:$N,'CLASSIFICAÇÃO NF'!$O:$O,"&gt;=202307",'CLASSIFICAÇÃO NF'!$O:$O,"&lt;=202309",'CLASSIFICAÇÃO NF'!J:J,$B25)+SUMIFS('CLASSIFICAÇÃO NF'!$N:$N,'CLASSIFICAÇÃO NF'!$O:$O,"&gt;=202307",'CLASSIFICAÇÃO NF'!$O:$O,"&lt;=202309",'CLASSIFICAÇÃO NF'!K:K,$B25)+SUMIFS('CLASSIFICAÇÃO NF'!$N:$N,'CLASSIFICAÇÃO NF'!$O:$O,"&gt;=202307",'CLASSIFICAÇÃO NF'!$O:$O,"&lt;=202309",'CLASSIFICAÇÃO NF'!L:L,$B25)+SUMIFS('CLASSIFICAÇÃO NF'!$N:$N,'CLASSIFICAÇÃO NF'!$O:$O,"&gt;=202307",'CLASSIFICAÇÃO NF'!$O:$O,"&lt;=202309",'CLASSIFICAÇÃO NF'!M:M,$B25)</f>
        <v>0</v>
      </c>
      <c r="K25" s="36">
        <f>SUMIFS('CLASSIFICAÇÃO NF'!$N:$N,'CLASSIFICAÇÃO NF'!$O:$O,"&gt;=202310",'CLASSIFICAÇÃO NF'!$O:$O,"&lt;=202312",'CLASSIFICAÇÃO NF'!I:I,$B25)+SUMIFS('CLASSIFICAÇÃO NF'!$N:$N,'CLASSIFICAÇÃO NF'!$O:$O,"&gt;=202310",'CLASSIFICAÇÃO NF'!$O:$O,"&lt;=202312",'CLASSIFICAÇÃO NF'!J:J,$B25)+SUMIFS('CLASSIFICAÇÃO NF'!$N:$N,'CLASSIFICAÇÃO NF'!$O:$O,"&gt;=202310",'CLASSIFICAÇÃO NF'!$O:$O,"&lt;=202312",'CLASSIFICAÇÃO NF'!K:K,$B25)+SUMIFS('CLASSIFICAÇÃO NF'!$N:$N,'CLASSIFICAÇÃO NF'!$O:$O,"&gt;=202310",'CLASSIFICAÇÃO NF'!$O:$O,"&lt;=202312",'CLASSIFICAÇÃO NF'!L:L,$B25)+SUMIFS('CLASSIFICAÇÃO NF'!$N:$N,'CLASSIFICAÇÃO NF'!$O:$O,"&gt;=202310",'CLASSIFICAÇÃO NF'!$O:$O,"&lt;=202312",'CLASSIFICAÇÃO NF'!M:M,$B25)</f>
        <v>0</v>
      </c>
      <c r="L25" s="36">
        <f>SUMIFS('CLASSIFICAÇÃO NF'!$N:$N,'CLASSIFICAÇÃO NF'!$O:$O,"&gt;=202401",'CLASSIFICAÇÃO NF'!$O:$O,"&lt;=202403",'CLASSIFICAÇÃO NF'!I:I,$B25)+SUMIFS('CLASSIFICAÇÃO NF'!$N:$N,'CLASSIFICAÇÃO NF'!$O:$O,"&gt;=202401",'CLASSIFICAÇÃO NF'!$O:$O,"&lt;=202403",'CLASSIFICAÇÃO NF'!J:J,$B25)+SUMIFS('CLASSIFICAÇÃO NF'!$N:$N,'CLASSIFICAÇÃO NF'!$O:$O,"&gt;=202401",'CLASSIFICAÇÃO NF'!$O:$O,"&lt;=202403",'CLASSIFICAÇÃO NF'!K:K,$B25)+SUMIFS('CLASSIFICAÇÃO NF'!$N:$N,'CLASSIFICAÇÃO NF'!$O:$O,"&gt;=202401",'CLASSIFICAÇÃO NF'!$O:$O,"&lt;=202403",'CLASSIFICAÇÃO NF'!L:L,$B25)+SUMIFS('CLASSIFICAÇÃO NF'!$N:$N,'CLASSIFICAÇÃO NF'!$O:$O,"&gt;=202401",'CLASSIFICAÇÃO NF'!$O:$O,"&lt;=202403",'CLASSIFICAÇÃO NF'!M:M,$B25)</f>
        <v>0</v>
      </c>
      <c r="M25" s="36">
        <f>SUMIFS('CLASSIFICAÇÃO NF'!$N:$N,'CLASSIFICAÇÃO NF'!$O:$O,"&gt;=202404",'CLASSIFICAÇÃO NF'!$O:$O,"&lt;=202406",'CLASSIFICAÇÃO NF'!I:I,$B25)+SUMIFS('CLASSIFICAÇÃO NF'!$N:$N,'CLASSIFICAÇÃO NF'!$O:$O,"&gt;=202404",'CLASSIFICAÇÃO NF'!$O:$O,"&lt;=202406",'CLASSIFICAÇÃO NF'!J:J,$B25)+SUMIFS('CLASSIFICAÇÃO NF'!$N:$N,'CLASSIFICAÇÃO NF'!$O:$O,"&gt;=202404",'CLASSIFICAÇÃO NF'!$O:$O,"&lt;=202406",'CLASSIFICAÇÃO NF'!K:K,$B25)+SUMIFS('CLASSIFICAÇÃO NF'!$N:$N,'CLASSIFICAÇÃO NF'!$O:$O,"&gt;=202404",'CLASSIFICAÇÃO NF'!$O:$O,"&lt;=202406",'CLASSIFICAÇÃO NF'!L:L,$B25)+SUMIFS('CLASSIFICAÇÃO NF'!$N:$N,'CLASSIFICAÇÃO NF'!$O:$O,"&gt;=202404",'CLASSIFICAÇÃO NF'!$O:$O,"&lt;=202406",'CLASSIFICAÇÃO NF'!M:M,$B25)</f>
        <v>0</v>
      </c>
      <c r="N25" s="36">
        <f>SUMIFS('CLASSIFICAÇÃO NF'!$N:$N,'CLASSIFICAÇÃO NF'!$O:$O,"&gt;=202407",'CLASSIFICAÇÃO NF'!$O:$O,"&lt;=202408",'CLASSIFICAÇÃO NF'!I:I,$B25)+SUMIFS('CLASSIFICAÇÃO NF'!$N:$N,'CLASSIFICAÇÃO NF'!$O:$O,"&gt;=202407",'CLASSIFICAÇÃO NF'!$O:$O,"&lt;=202408",'CLASSIFICAÇÃO NF'!J:J,$B25)+SUMIFS('CLASSIFICAÇÃO NF'!$N:$N,'CLASSIFICAÇÃO NF'!$O:$O,"&gt;=202407",'CLASSIFICAÇÃO NF'!$O:$O,"&lt;=202408",'CLASSIFICAÇÃO NF'!K:K,$B25)+SUMIFS('CLASSIFICAÇÃO NF'!$N:$N,'CLASSIFICAÇÃO NF'!$O:$O,"&gt;=202407",'CLASSIFICAÇÃO NF'!$O:$O,"&lt;=202408",'CLASSIFICAÇÃO NF'!L:L,$B25)+SUMIFS('CLASSIFICAÇÃO NF'!$N:$N,'CLASSIFICAÇÃO NF'!$O:$O,"&gt;=202407",'CLASSIFICAÇÃO NF'!$O:$O,"&lt;=202408",'CLASSIFICAÇÃO NF'!M:M,$B25)</f>
        <v>881342.33333333326</v>
      </c>
      <c r="O25" s="36">
        <f>SUMIFS('CLASSIFICAÇÃO NF'!$N:$N,'CLASSIFICAÇÃO NF'!$O:$O,"&gt;=202409",'CLASSIFICAÇÃO NF'!$O:$O,"&lt;=202410",'CLASSIFICAÇÃO NF'!I:I,$B25)+SUMIFS('CLASSIFICAÇÃO NF'!$N:$N,'CLASSIFICAÇÃO NF'!$O:$O,"&gt;=202409",'CLASSIFICAÇÃO NF'!$O:$O,"&lt;=202410",'CLASSIFICAÇÃO NF'!J:J,$B25)+SUMIFS('CLASSIFICAÇÃO NF'!$N:$N,'CLASSIFICAÇÃO NF'!$O:$O,"&gt;=202409",'CLASSIFICAÇÃO NF'!$O:$O,"&lt;=202410",'CLASSIFICAÇÃO NF'!K:K,$B25)+SUMIFS('CLASSIFICAÇÃO NF'!$N:$N,'CLASSIFICAÇÃO NF'!$O:$O,"&gt;=202409",'CLASSIFICAÇÃO NF'!$O:$O,"&lt;=202410",'CLASSIFICAÇÃO NF'!L:L,$B25)+SUMIFS('CLASSIFICAÇÃO NF'!$N:$N,'CLASSIFICAÇÃO NF'!$O:$O,"&gt;=202409",'CLASSIFICAÇÃO NF'!$O:$O,"&lt;=202410",'CLASSIFICAÇÃO NF'!M:M,$B25)</f>
        <v>447087.33333333331</v>
      </c>
      <c r="P25" s="36">
        <f>SUMIFS('CLASSIFICAÇÃO NF'!$N:$N,'CLASSIFICAÇÃO NF'!$O:$O,"&gt;=202411",'CLASSIFICAÇÃO NF'!$O:$O,"&lt;=202412",'CLASSIFICAÇÃO NF'!I:I,$B25)+SUMIFS('CLASSIFICAÇÃO NF'!$N:$N,'CLASSIFICAÇÃO NF'!$O:$O,"&gt;=202411",'CLASSIFICAÇÃO NF'!$O:$O,"&lt;=202412",'CLASSIFICAÇÃO NF'!J:J,$B25)+SUMIFS('CLASSIFICAÇÃO NF'!$N:$N,'CLASSIFICAÇÃO NF'!$O:$O,"&gt;=202411",'CLASSIFICAÇÃO NF'!$O:$O,"&lt;=202412",'CLASSIFICAÇÃO NF'!K:K,$B25)+SUMIFS('CLASSIFICAÇÃO NF'!$N:$N,'CLASSIFICAÇÃO NF'!$O:$O,"&gt;=202411",'CLASSIFICAÇÃO NF'!$O:$O,"&lt;=202412",'CLASSIFICAÇÃO NF'!L:L,$B25)+SUMIFS('CLASSIFICAÇÃO NF'!$N:$N,'CLASSIFICAÇÃO NF'!$O:$O,"&gt;=202411",'CLASSIFICAÇÃO NF'!$O:$O,"&lt;=202412",'CLASSIFICAÇÃO NF'!M:M,$B25)</f>
        <v>0</v>
      </c>
      <c r="Q25" s="36">
        <f>SUMIFS('CLASSIFICAÇÃO NF'!$N:$N,'CLASSIFICAÇÃO NF'!$O:$O,"&gt;=202501",'CLASSIFICAÇÃO NF'!$O:$O,"&lt;=202502",'CLASSIFICAÇÃO NF'!I:I,$B25)+SUMIFS('CLASSIFICAÇÃO NF'!$N:$N,'CLASSIFICAÇÃO NF'!$O:$O,"&gt;=202501",'CLASSIFICAÇÃO NF'!$O:$O,"&lt;=202502",'CLASSIFICAÇÃO NF'!J:J,$B25)+SUMIFS('CLASSIFICAÇÃO NF'!$N:$N,'CLASSIFICAÇÃO NF'!$O:$O,"&gt;=202501",'CLASSIFICAÇÃO NF'!$O:$O,"&lt;=202502",'CLASSIFICAÇÃO NF'!K:K,$B25)+SUMIFS('CLASSIFICAÇÃO NF'!$N:$N,'CLASSIFICAÇÃO NF'!$O:$O,"&gt;=202501",'CLASSIFICAÇÃO NF'!$O:$O,"&lt;=202502",'CLASSIFICAÇÃO NF'!L:L,$B25)+SUMIFS('CLASSIFICAÇÃO NF'!$N:$N,'CLASSIFICAÇÃO NF'!$O:$O,"&gt;=202501",'CLASSIFICAÇÃO NF'!$O:$O,"&lt;=202502",'CLASSIFICAÇÃO NF'!M:M,$B25)</f>
        <v>0</v>
      </c>
      <c r="R25" s="36">
        <f>SUMIFS('CLASSIFICAÇÃO NF'!$N:$N,'CLASSIFICAÇÃO NF'!$O:$O,"&gt;=202503",'CLASSIFICAÇÃO NF'!$O:$O,"&lt;=202504",'CLASSIFICAÇÃO NF'!I:I,$B25)+SUMIFS('CLASSIFICAÇÃO NF'!$N:$N,'CLASSIFICAÇÃO NF'!$O:$O,"&gt;=202503",'CLASSIFICAÇÃO NF'!$O:$O,"&lt;=202504",'CLASSIFICAÇÃO NF'!J:J,$B25)+SUMIFS('CLASSIFICAÇÃO NF'!$N:$N,'CLASSIFICAÇÃO NF'!$O:$O,"&gt;=202503",'CLASSIFICAÇÃO NF'!$O:$O,"&lt;=202504",'CLASSIFICAÇÃO NF'!K:K,$B25)+SUMIFS('CLASSIFICAÇÃO NF'!$N:$N,'CLASSIFICAÇÃO NF'!$O:$O,"&gt;=202503",'CLASSIFICAÇÃO NF'!$O:$O,"&lt;=202504",'CLASSIFICAÇÃO NF'!L:L,$B25)+SUMIFS('CLASSIFICAÇÃO NF'!$N:$N,'CLASSIFICAÇÃO NF'!$O:$O,"&gt;=202503",'CLASSIFICAÇÃO NF'!$O:$O,"&lt;=202504",'CLASSIFICAÇÃO NF'!M:M,$B25)</f>
        <v>0</v>
      </c>
      <c r="S25" s="36">
        <f>SUMIFS('CLASSIFICAÇÃO NF'!$N:$N,'CLASSIFICAÇÃO NF'!$O:$O,"&gt;=202505",'CLASSIFICAÇÃO NF'!$O:$O,"&lt;=202506",'CLASSIFICAÇÃO NF'!I:I,$B25)+SUMIFS('CLASSIFICAÇÃO NF'!$N:$N,'CLASSIFICAÇÃO NF'!$O:$O,"&gt;=202505",'CLASSIFICAÇÃO NF'!$O:$O,"&lt;=202506",'CLASSIFICAÇÃO NF'!J:J,$B25)+SUMIFS('CLASSIFICAÇÃO NF'!$N:$N,'CLASSIFICAÇÃO NF'!$O:$O,"&gt;=202505",'CLASSIFICAÇÃO NF'!$O:$O,"&lt;=202506",'CLASSIFICAÇÃO NF'!K:K,$B25)+SUMIFS('CLASSIFICAÇÃO NF'!$N:$N,'CLASSIFICAÇÃO NF'!$O:$O,"&gt;=202505",'CLASSIFICAÇÃO NF'!$O:$O,"&lt;=202506",'CLASSIFICAÇÃO NF'!L:L,$B25)+SUMIFS('CLASSIFICAÇÃO NF'!$N:$N,'CLASSIFICAÇÃO NF'!$O:$O,"&gt;=202505",'CLASSIFICAÇÃO NF'!$O:$O,"&lt;=202506",'CLASSIFICAÇÃO NF'!M:M,$B25)</f>
        <v>0</v>
      </c>
      <c r="T25" s="36">
        <f>SUMIFS('CLASSIFICAÇÃO NF'!$N:$N,'CLASSIFICAÇÃO NF'!$O:$O,"&gt;=202507",'CLASSIFICAÇÃO NF'!$O:$O,"&lt;=202508",'CLASSIFICAÇÃO NF'!I:I,$B25)+SUMIFS('CLASSIFICAÇÃO NF'!$N:$N,'CLASSIFICAÇÃO NF'!$O:$O,"&gt;=202507",'CLASSIFICAÇÃO NF'!$O:$O,"&lt;=202508",'CLASSIFICAÇÃO NF'!J:J,$B25)+SUMIFS('CLASSIFICAÇÃO NF'!$N:$N,'CLASSIFICAÇÃO NF'!$O:$O,"&gt;=202507",'CLASSIFICAÇÃO NF'!$O:$O,"&lt;=202508",'CLASSIFICAÇÃO NF'!K:K,$B25)+SUMIFS('CLASSIFICAÇÃO NF'!$N:$N,'CLASSIFICAÇÃO NF'!$O:$O,"&gt;=202507",'CLASSIFICAÇÃO NF'!$O:$O,"&lt;=202508",'CLASSIFICAÇÃO NF'!L:L,$B25)+SUMIFS('CLASSIFICAÇÃO NF'!$N:$N,'CLASSIFICAÇÃO NF'!$O:$O,"&gt;=202507",'CLASSIFICAÇÃO NF'!$O:$O,"&lt;=202508",'CLASSIFICAÇÃO NF'!M:M,$B25)</f>
        <v>0</v>
      </c>
      <c r="U25" s="36">
        <f>SUMIFS('CLASSIFICAÇÃO NF'!$N:$N,'CLASSIFICAÇÃO NF'!$O:$O,"&gt;=202509",'CLASSIFICAÇÃO NF'!$O:$O,"&lt;=202510",'CLASSIFICAÇÃO NF'!I:I,$B25)+SUMIFS('CLASSIFICAÇÃO NF'!$N:$N,'CLASSIFICAÇÃO NF'!$O:$O,"&gt;=202509",'CLASSIFICAÇÃO NF'!$O:$O,"&lt;=202510",'CLASSIFICAÇÃO NF'!J:J,$B25)+SUMIFS('CLASSIFICAÇÃO NF'!$N:$N,'CLASSIFICAÇÃO NF'!$O:$O,"&gt;=202509",'CLASSIFICAÇÃO NF'!$O:$O,"&lt;=202510",'CLASSIFICAÇÃO NF'!K:K,$B25)+SUMIFS('CLASSIFICAÇÃO NF'!$N:$N,'CLASSIFICAÇÃO NF'!$O:$O,"&gt;=202509",'CLASSIFICAÇÃO NF'!$O:$O,"&lt;=202510",'CLASSIFICAÇÃO NF'!L:L,$B25)+SUMIFS('CLASSIFICAÇÃO NF'!$N:$N,'CLASSIFICAÇÃO NF'!$O:$O,"&gt;=202509",'CLASSIFICAÇÃO NF'!$O:$O,"&lt;=202510",'CLASSIFICAÇÃO NF'!M:M,$B25)</f>
        <v>0</v>
      </c>
      <c r="V25" s="36">
        <f>SUMIFS('CLASSIFICAÇÃO NF'!$N:$N,'CLASSIFICAÇÃO NF'!$O:$O,"&gt;=202511",'CLASSIFICAÇÃO NF'!$O:$O,"&lt;=202512",'CLASSIFICAÇÃO NF'!I:I,$B25)+SUMIFS('CLASSIFICAÇÃO NF'!$N:$N,'CLASSIFICAÇÃO NF'!$O:$O,"&gt;=202511",'CLASSIFICAÇÃO NF'!$O:$O,"&lt;=202512",'CLASSIFICAÇÃO NF'!J:J,$B25)+SUMIFS('CLASSIFICAÇÃO NF'!$N:$N,'CLASSIFICAÇÃO NF'!$O:$O,"&gt;=202511",'CLASSIFICAÇÃO NF'!$O:$O,"&lt;=202512",'CLASSIFICAÇÃO NF'!K:K,$B25)+SUMIFS('CLASSIFICAÇÃO NF'!$N:$N,'CLASSIFICAÇÃO NF'!$O:$O,"&gt;=202511",'CLASSIFICAÇÃO NF'!$O:$O,"&lt;=202512",'CLASSIFICAÇÃO NF'!L:L,$B25)+SUMIFS('CLASSIFICAÇÃO NF'!$N:$N,'CLASSIFICAÇÃO NF'!$O:$O,"&gt;=202511",'CLASSIFICAÇÃO NF'!$O:$O,"&lt;=202512",'CLASSIFICAÇÃO NF'!M:M,$B25)</f>
        <v>0</v>
      </c>
      <c r="W25" s="36">
        <f>SUMIFS('CLASSIFICAÇÃO NF'!$N:$N,'CLASSIFICAÇÃO NF'!$O:$O,"&gt;=202601",'CLASSIFICAÇÃO NF'!$O:$O,"&lt;=202602",'CLASSIFICAÇÃO NF'!I:I,$B25)+SUMIFS('CLASSIFICAÇÃO NF'!$N:$N,'CLASSIFICAÇÃO NF'!$O:$O,"&gt;=202601",'CLASSIFICAÇÃO NF'!$O:$O,"&lt;=202602",'CLASSIFICAÇÃO NF'!J:J,$B25)+SUMIFS('CLASSIFICAÇÃO NF'!$N:$N,'CLASSIFICAÇÃO NF'!$O:$O,"&gt;=202601",'CLASSIFICAÇÃO NF'!$O:$O,"&lt;=202602",'CLASSIFICAÇÃO NF'!K:K,$B25)+SUMIFS('CLASSIFICAÇÃO NF'!$N:$N,'CLASSIFICAÇÃO NF'!$O:$O,"&gt;=202601",'CLASSIFICAÇÃO NF'!$O:$O,"&lt;=202602",'CLASSIFICAÇÃO NF'!L:L,$B25)+SUMIFS('CLASSIFICAÇÃO NF'!$N:$N,'CLASSIFICAÇÃO NF'!$O:$O,"&gt;=202601",'CLASSIFICAÇÃO NF'!$O:$O,"&lt;=202602",'CLASSIFICAÇÃO NF'!M:M,$B25)</f>
        <v>0</v>
      </c>
      <c r="X25" s="36">
        <f>SUMIFS('CLASSIFICAÇÃO NF'!$N:$N,'CLASSIFICAÇÃO NF'!$O:$O,"&gt;=202603",'CLASSIFICAÇÃO NF'!$O:$O,"&lt;=202604",'CLASSIFICAÇÃO NF'!I:I,$B25)+SUMIFS('CLASSIFICAÇÃO NF'!$N:$N,'CLASSIFICAÇÃO NF'!$O:$O,"&gt;=202603",'CLASSIFICAÇÃO NF'!$O:$O,"&lt;=202604",'CLASSIFICAÇÃO NF'!J:J,$B25)+SUMIFS('CLASSIFICAÇÃO NF'!$N:$N,'CLASSIFICAÇÃO NF'!$O:$O,"&gt;=202603",'CLASSIFICAÇÃO NF'!$O:$O,"&lt;=202604",'CLASSIFICAÇÃO NF'!K:K,$B25)+SUMIFS('CLASSIFICAÇÃO NF'!$N:$N,'CLASSIFICAÇÃO NF'!$O:$O,"&gt;=202603",'CLASSIFICAÇÃO NF'!$O:$O,"&lt;=202604",'CLASSIFICAÇÃO NF'!L:L,$B25)+SUMIFS('CLASSIFICAÇÃO NF'!$N:$N,'CLASSIFICAÇÃO NF'!$O:$O,"&gt;=202603",'CLASSIFICAÇÃO NF'!$O:$O,"&lt;=202604",'CLASSIFICAÇÃO NF'!M:M,$B25)</f>
        <v>0</v>
      </c>
      <c r="Y25" s="36">
        <f>SUMIFS('CLASSIFICAÇÃO NF'!$N:$N,'CLASSIFICAÇÃO NF'!$O:$O,"&gt;=202605",'CLASSIFICAÇÃO NF'!$O:$O,"&lt;=202606",'CLASSIFICAÇÃO NF'!I:I,$B25)+SUMIFS('CLASSIFICAÇÃO NF'!$N:$N,'CLASSIFICAÇÃO NF'!$O:$O,"&gt;=202605",'CLASSIFICAÇÃO NF'!$O:$O,"&lt;=202606",'CLASSIFICAÇÃO NF'!J:J,$B25)+SUMIFS('CLASSIFICAÇÃO NF'!$N:$N,'CLASSIFICAÇÃO NF'!$O:$O,"&gt;=202605",'CLASSIFICAÇÃO NF'!$O:$O,"&lt;=202606",'CLASSIFICAÇÃO NF'!K:K,$B25)+SUMIFS('CLASSIFICAÇÃO NF'!$N:$N,'CLASSIFICAÇÃO NF'!$O:$O,"&gt;=202605",'CLASSIFICAÇÃO NF'!$O:$O,"&lt;=202606",'CLASSIFICAÇÃO NF'!L:L,$B25)+SUMIFS('CLASSIFICAÇÃO NF'!$N:$N,'CLASSIFICAÇÃO NF'!$O:$O,"&gt;=202605",'CLASSIFICAÇÃO NF'!$O:$O,"&lt;=202606",'CLASSIFICAÇÃO NF'!M:M,$B25)</f>
        <v>0</v>
      </c>
      <c r="Z25" s="36">
        <f>SUMIFS('CLASSIFICAÇÃO NF'!$N:$N,'CLASSIFICAÇÃO NF'!$O:$O,"&gt;=202607",'CLASSIFICAÇÃO NF'!$O:$O,"&lt;=202608",'CLASSIFICAÇÃO NF'!I:I,$B25)+SUMIFS('CLASSIFICAÇÃO NF'!$N:$N,'CLASSIFICAÇÃO NF'!$O:$O,"&gt;=202607",'CLASSIFICAÇÃO NF'!$O:$O,"&lt;=202608",'CLASSIFICAÇÃO NF'!J:J,$B25)+SUMIFS('CLASSIFICAÇÃO NF'!$N:$N,'CLASSIFICAÇÃO NF'!$O:$O,"&gt;=202607",'CLASSIFICAÇÃO NF'!$O:$O,"&lt;=202608",'CLASSIFICAÇÃO NF'!K:K,$B25)+SUMIFS('CLASSIFICAÇÃO NF'!$N:$N,'CLASSIFICAÇÃO NF'!$O:$O,"&gt;=202607",'CLASSIFICAÇÃO NF'!$O:$O,"&lt;=202608",'CLASSIFICAÇÃO NF'!L:L,$B25)+SUMIFS('CLASSIFICAÇÃO NF'!$N:$N,'CLASSIFICAÇÃO NF'!$O:$O,"&gt;=202607",'CLASSIFICAÇÃO NF'!$O:$O,"&lt;=202608",'CLASSIFICAÇÃO NF'!M:M,$B25)</f>
        <v>0</v>
      </c>
      <c r="AA25" s="36">
        <f>SUMIFS('CLASSIFICAÇÃO NF'!$N:$N,'CLASSIFICAÇÃO NF'!$O:$O,"&gt;=202609",'CLASSIFICAÇÃO NF'!$O:$O,"&lt;=202610",'CLASSIFICAÇÃO NF'!I:I,$B25)+SUMIFS('CLASSIFICAÇÃO NF'!$N:$N,'CLASSIFICAÇÃO NF'!$O:$O,"&gt;=202609",'CLASSIFICAÇÃO NF'!$O:$O,"&lt;=202610",'CLASSIFICAÇÃO NF'!J:J,$B25)+SUMIFS('CLASSIFICAÇÃO NF'!$N:$N,'CLASSIFICAÇÃO NF'!$O:$O,"&gt;=202609",'CLASSIFICAÇÃO NF'!$O:$O,"&lt;=202610",'CLASSIFICAÇÃO NF'!K:K,$B25)+SUMIFS('CLASSIFICAÇÃO NF'!$N:$N,'CLASSIFICAÇÃO NF'!$O:$O,"&gt;=202609",'CLASSIFICAÇÃO NF'!$O:$O,"&lt;=202610",'CLASSIFICAÇÃO NF'!L:L,$B25)+SUMIFS('CLASSIFICAÇÃO NF'!$N:$N,'CLASSIFICAÇÃO NF'!$O:$O,"&gt;=202609",'CLASSIFICAÇÃO NF'!$O:$O,"&lt;=202610",'CLASSIFICAÇÃO NF'!M:M,$B25)</f>
        <v>0</v>
      </c>
      <c r="AB25" s="36">
        <f>SUMIFS('CLASSIFICAÇÃO NF'!$N:$N,'CLASSIFICAÇÃO NF'!$O:$O,"&gt;=202611",'CLASSIFICAÇÃO NF'!$O:$O,"&lt;=202612",'CLASSIFICAÇÃO NF'!I:I,$B25)+SUMIFS('CLASSIFICAÇÃO NF'!$N:$N,'CLASSIFICAÇÃO NF'!$O:$O,"&gt;=202611",'CLASSIFICAÇÃO NF'!$O:$O,"&lt;=202612",'CLASSIFICAÇÃO NF'!J:J,$B25)+SUMIFS('CLASSIFICAÇÃO NF'!$N:$N,'CLASSIFICAÇÃO NF'!$O:$O,"&gt;=202610",'CLASSIFICAÇÃO NF'!$O:$O,"&lt;=202612",'CLASSIFICAÇÃO NF'!K:K,$B25)+SUMIFS('CLASSIFICAÇÃO NF'!$N:$N,'CLASSIFICAÇÃO NF'!$O:$O,"&gt;=202610",'CLASSIFICAÇÃO NF'!$O:$O,"&lt;=202612",'CLASSIFICAÇÃO NF'!L:L,$B25)+SUMIFS('CLASSIFICAÇÃO NF'!$N:$N,'CLASSIFICAÇÃO NF'!$O:$O,"&gt;=202611",'CLASSIFICAÇÃO NF'!$O:$O,"&lt;=202612",'CLASSIFICAÇÃO NF'!M:M,$B25)</f>
        <v>0</v>
      </c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</row>
    <row r="26" spans="1:39" ht="15.75" customHeight="1" outlineLevel="1">
      <c r="A26" s="189" t="s">
        <v>48</v>
      </c>
      <c r="B26" s="40" t="s">
        <v>49</v>
      </c>
      <c r="C26" s="184">
        <f>SUMIF('CLASSIFICAÇÃO NF'!I:I,B26,'CLASSIFICAÇÃO NF'!N:N)+SUMIF('CLASSIFICAÇÃO NF'!J:J,B26,'CLASSIFICAÇÃO NF'!N:N)+SUMIF('CLASSIFICAÇÃO NF'!K:K,B26,'CLASSIFICAÇÃO NF'!N:N)+SUMIF('CLASSIFICAÇÃO NF'!L:L,B26,'CLASSIFICAÇÃO NF'!N:N)+SUMIF('CLASSIFICAÇÃO NF'!M:M,B26,'CLASSIFICAÇÃO NF'!N:N)</f>
        <v>4649842</v>
      </c>
      <c r="D26" s="185">
        <f t="shared" si="12"/>
        <v>0.98588128262560315</v>
      </c>
      <c r="E26" s="184">
        <v>4716431.97</v>
      </c>
      <c r="F26" s="185">
        <f t="shared" si="11"/>
        <v>1.034986701827554</v>
      </c>
      <c r="G26" s="186">
        <v>4492658.6900000004</v>
      </c>
      <c r="H26" s="36">
        <f>SUMIFS('CLASSIFICAÇÃO NF'!$N:$N,'CLASSIFICAÇÃO NF'!$O:$O,"&gt;=202301",'CLASSIFICAÇÃO NF'!$O:$O,"&lt;=202303",'CLASSIFICAÇÃO NF'!I:I,$B26)+SUMIFS('CLASSIFICAÇÃO NF'!$N:$N,'CLASSIFICAÇÃO NF'!$O:$O,"&gt;=202301",'CLASSIFICAÇÃO NF'!$O:$O,"&lt;=202303",'CLASSIFICAÇÃO NF'!J:J,$B26)+SUMIFS('CLASSIFICAÇÃO NF'!$N:$N,'CLASSIFICAÇÃO NF'!$O:$O,"&gt;=202301",'CLASSIFICAÇÃO NF'!$O:$O,"&lt;=202303",'CLASSIFICAÇÃO NF'!K:K,$B26)+SUMIFS('CLASSIFICAÇÃO NF'!$N:$N,'CLASSIFICAÇÃO NF'!$O:$O,"&gt;=202301",'CLASSIFICAÇÃO NF'!$O:$O,"&lt;=202303",'CLASSIFICAÇÃO NF'!L:L,$B26)+SUMIFS('CLASSIFICAÇÃO NF'!$N:$N,'CLASSIFICAÇÃO NF'!$O:$O,"&gt;=202301",'CLASSIFICAÇÃO NF'!$O:$O,"&lt;=202303",'CLASSIFICAÇÃO NF'!M:M,$B26)</f>
        <v>0</v>
      </c>
      <c r="I26" s="36">
        <f>SUMIFS('CLASSIFICAÇÃO NF'!$N:$N,'CLASSIFICAÇÃO NF'!$O:$O,"&gt;=202304",'CLASSIFICAÇÃO NF'!$O:$O,"&lt;=202306",'CLASSIFICAÇÃO NF'!I:I,$B26)+SUMIFS('CLASSIFICAÇÃO NF'!$N:$N,'CLASSIFICAÇÃO NF'!$O:$O,"&gt;=202304",'CLASSIFICAÇÃO NF'!$O:$O,"&lt;=202306",'CLASSIFICAÇÃO NF'!J:J,$B26)+SUMIFS('CLASSIFICAÇÃO NF'!$N:$N,'CLASSIFICAÇÃO NF'!$O:$O,"&gt;=202304",'CLASSIFICAÇÃO NF'!$O:$O,"&lt;=202306",'CLASSIFICAÇÃO NF'!K:K,$B26)+SUMIFS('CLASSIFICAÇÃO NF'!$N:$N,'CLASSIFICAÇÃO NF'!$O:$O,"&gt;=202304",'CLASSIFICAÇÃO NF'!$O:$O,"&lt;=202306",'CLASSIFICAÇÃO NF'!L:L,$B26)+SUMIFS('CLASSIFICAÇÃO NF'!$N:$N,'CLASSIFICAÇÃO NF'!$O:$O,"&gt;=202304",'CLASSIFICAÇÃO NF'!$O:$O,"&lt;=202306",'CLASSIFICAÇÃO NF'!M:M,$B26)</f>
        <v>0</v>
      </c>
      <c r="J26" s="36">
        <f>SUMIFS('CLASSIFICAÇÃO NF'!$N:$N,'CLASSIFICAÇÃO NF'!$O:$O,"&gt;=202307",'CLASSIFICAÇÃO NF'!$O:$O,"&lt;=202309",'CLASSIFICAÇÃO NF'!I:I,$B26)+SUMIFS('CLASSIFICAÇÃO NF'!$N:$N,'CLASSIFICAÇÃO NF'!$O:$O,"&gt;=202307",'CLASSIFICAÇÃO NF'!$O:$O,"&lt;=202309",'CLASSIFICAÇÃO NF'!J:J,$B26)+SUMIFS('CLASSIFICAÇÃO NF'!$N:$N,'CLASSIFICAÇÃO NF'!$O:$O,"&gt;=202307",'CLASSIFICAÇÃO NF'!$O:$O,"&lt;=202309",'CLASSIFICAÇÃO NF'!K:K,$B26)+SUMIFS('CLASSIFICAÇÃO NF'!$N:$N,'CLASSIFICAÇÃO NF'!$O:$O,"&gt;=202307",'CLASSIFICAÇÃO NF'!$O:$O,"&lt;=202309",'CLASSIFICAÇÃO NF'!L:L,$B26)+SUMIFS('CLASSIFICAÇÃO NF'!$N:$N,'CLASSIFICAÇÃO NF'!$O:$O,"&gt;=202307",'CLASSIFICAÇÃO NF'!$O:$O,"&lt;=202309",'CLASSIFICAÇÃO NF'!M:M,$B26)</f>
        <v>0</v>
      </c>
      <c r="K26" s="36">
        <f>SUMIFS('CLASSIFICAÇÃO NF'!$N:$N,'CLASSIFICAÇÃO NF'!$O:$O,"&gt;=202310",'CLASSIFICAÇÃO NF'!$O:$O,"&lt;=202312",'CLASSIFICAÇÃO NF'!I:I,$B26)+SUMIFS('CLASSIFICAÇÃO NF'!$N:$N,'CLASSIFICAÇÃO NF'!$O:$O,"&gt;=202310",'CLASSIFICAÇÃO NF'!$O:$O,"&lt;=202312",'CLASSIFICAÇÃO NF'!J:J,$B26)+SUMIFS('CLASSIFICAÇÃO NF'!$N:$N,'CLASSIFICAÇÃO NF'!$O:$O,"&gt;=202310",'CLASSIFICAÇÃO NF'!$O:$O,"&lt;=202312",'CLASSIFICAÇÃO NF'!K:K,$B26)+SUMIFS('CLASSIFICAÇÃO NF'!$N:$N,'CLASSIFICAÇÃO NF'!$O:$O,"&gt;=202310",'CLASSIFICAÇÃO NF'!$O:$O,"&lt;=202312",'CLASSIFICAÇÃO NF'!L:L,$B26)+SUMIFS('CLASSIFICAÇÃO NF'!$N:$N,'CLASSIFICAÇÃO NF'!$O:$O,"&gt;=202310",'CLASSIFICAÇÃO NF'!$O:$O,"&lt;=202312",'CLASSIFICAÇÃO NF'!M:M,$B26)</f>
        <v>0</v>
      </c>
      <c r="L26" s="36">
        <f>SUMIFS('CLASSIFICAÇÃO NF'!$N:$N,'CLASSIFICAÇÃO NF'!$O:$O,"&gt;=202401",'CLASSIFICAÇÃO NF'!$O:$O,"&lt;=202403",'CLASSIFICAÇÃO NF'!I:I,$B26)+SUMIFS('CLASSIFICAÇÃO NF'!$N:$N,'CLASSIFICAÇÃO NF'!$O:$O,"&gt;=202401",'CLASSIFICAÇÃO NF'!$O:$O,"&lt;=202403",'CLASSIFICAÇÃO NF'!J:J,$B26)+SUMIFS('CLASSIFICAÇÃO NF'!$N:$N,'CLASSIFICAÇÃO NF'!$O:$O,"&gt;=202401",'CLASSIFICAÇÃO NF'!$O:$O,"&lt;=202403",'CLASSIFICAÇÃO NF'!K:K,$B26)+SUMIFS('CLASSIFICAÇÃO NF'!$N:$N,'CLASSIFICAÇÃO NF'!$O:$O,"&gt;=202401",'CLASSIFICAÇÃO NF'!$O:$O,"&lt;=202403",'CLASSIFICAÇÃO NF'!L:L,$B26)+SUMIFS('CLASSIFICAÇÃO NF'!$N:$N,'CLASSIFICAÇÃO NF'!$O:$O,"&gt;=202401",'CLASSIFICAÇÃO NF'!$O:$O,"&lt;=202403",'CLASSIFICAÇÃO NF'!M:M,$B26)</f>
        <v>0</v>
      </c>
      <c r="M26" s="36">
        <f>SUMIFS('CLASSIFICAÇÃO NF'!$N:$N,'CLASSIFICAÇÃO NF'!$O:$O,"&gt;=202404",'CLASSIFICAÇÃO NF'!$O:$O,"&lt;=202406",'CLASSIFICAÇÃO NF'!I:I,$B26)+SUMIFS('CLASSIFICAÇÃO NF'!$N:$N,'CLASSIFICAÇÃO NF'!$O:$O,"&gt;=202404",'CLASSIFICAÇÃO NF'!$O:$O,"&lt;=202406",'CLASSIFICAÇÃO NF'!J:J,$B26)+SUMIFS('CLASSIFICAÇÃO NF'!$N:$N,'CLASSIFICAÇÃO NF'!$O:$O,"&gt;=202404",'CLASSIFICAÇÃO NF'!$O:$O,"&lt;=202406",'CLASSIFICAÇÃO NF'!K:K,$B26)+SUMIFS('CLASSIFICAÇÃO NF'!$N:$N,'CLASSIFICAÇÃO NF'!$O:$O,"&gt;=202404",'CLASSIFICAÇÃO NF'!$O:$O,"&lt;=202406",'CLASSIFICAÇÃO NF'!L:L,$B26)+SUMIFS('CLASSIFICAÇÃO NF'!$N:$N,'CLASSIFICAÇÃO NF'!$O:$O,"&gt;=202404",'CLASSIFICAÇÃO NF'!$O:$O,"&lt;=202406",'CLASSIFICAÇÃO NF'!M:M,$B26)</f>
        <v>0</v>
      </c>
      <c r="N26" s="36">
        <f>SUMIFS('CLASSIFICAÇÃO NF'!$N:$N,'CLASSIFICAÇÃO NF'!$O:$O,"&gt;=202407",'CLASSIFICAÇÃO NF'!$O:$O,"&lt;=202408",'CLASSIFICAÇÃO NF'!I:I,$B26)+SUMIFS('CLASSIFICAÇÃO NF'!$N:$N,'CLASSIFICAÇÃO NF'!$O:$O,"&gt;=202407",'CLASSIFICAÇÃO NF'!$O:$O,"&lt;=202408",'CLASSIFICAÇÃO NF'!J:J,$B26)+SUMIFS('CLASSIFICAÇÃO NF'!$N:$N,'CLASSIFICAÇÃO NF'!$O:$O,"&gt;=202407",'CLASSIFICAÇÃO NF'!$O:$O,"&lt;=202408",'CLASSIFICAÇÃO NF'!K:K,$B26)+SUMIFS('CLASSIFICAÇÃO NF'!$N:$N,'CLASSIFICAÇÃO NF'!$O:$O,"&gt;=202407",'CLASSIFICAÇÃO NF'!$O:$O,"&lt;=202408",'CLASSIFICAÇÃO NF'!L:L,$B26)+SUMIFS('CLASSIFICAÇÃO NF'!$N:$N,'CLASSIFICAÇÃO NF'!$O:$O,"&gt;=202407",'CLASSIFICAÇÃO NF'!$O:$O,"&lt;=202408",'CLASSIFICAÇÃO NF'!M:M,$B26)</f>
        <v>1732584.6666666665</v>
      </c>
      <c r="O26" s="36">
        <f>SUMIFS('CLASSIFICAÇÃO NF'!$N:$N,'CLASSIFICAÇÃO NF'!$O:$O,"&gt;=202409",'CLASSIFICAÇÃO NF'!$O:$O,"&lt;=202410",'CLASSIFICAÇÃO NF'!I:I,$B26)+SUMIFS('CLASSIFICAÇÃO NF'!$N:$N,'CLASSIFICAÇÃO NF'!$O:$O,"&gt;=202409",'CLASSIFICAÇÃO NF'!$O:$O,"&lt;=202410",'CLASSIFICAÇÃO NF'!J:J,$B26)+SUMIFS('CLASSIFICAÇÃO NF'!$N:$N,'CLASSIFICAÇÃO NF'!$O:$O,"&gt;=202409",'CLASSIFICAÇÃO NF'!$O:$O,"&lt;=202410",'CLASSIFICAÇÃO NF'!K:K,$B26)+SUMIFS('CLASSIFICAÇÃO NF'!$N:$N,'CLASSIFICAÇÃO NF'!$O:$O,"&gt;=202409",'CLASSIFICAÇÃO NF'!$O:$O,"&lt;=202410",'CLASSIFICAÇÃO NF'!L:L,$B26)+SUMIFS('CLASSIFICAÇÃO NF'!$N:$N,'CLASSIFICAÇÃO NF'!$O:$O,"&gt;=202409",'CLASSIFICAÇÃO NF'!$O:$O,"&lt;=202410",'CLASSIFICAÇÃO NF'!M:M,$B26)</f>
        <v>1758203.3333333335</v>
      </c>
      <c r="P26" s="36">
        <f>SUMIFS('CLASSIFICAÇÃO NF'!$N:$N,'CLASSIFICAÇÃO NF'!$O:$O,"&gt;=202411",'CLASSIFICAÇÃO NF'!$O:$O,"&lt;=202412",'CLASSIFICAÇÃO NF'!I:I,$B26)+SUMIFS('CLASSIFICAÇÃO NF'!$N:$N,'CLASSIFICAÇÃO NF'!$O:$O,"&gt;=202411",'CLASSIFICAÇÃO NF'!$O:$O,"&lt;=202412",'CLASSIFICAÇÃO NF'!J:J,$B26)+SUMIFS('CLASSIFICAÇÃO NF'!$N:$N,'CLASSIFICAÇÃO NF'!$O:$O,"&gt;=202411",'CLASSIFICAÇÃO NF'!$O:$O,"&lt;=202412",'CLASSIFICAÇÃO NF'!K:K,$B26)+SUMIFS('CLASSIFICAÇÃO NF'!$N:$N,'CLASSIFICAÇÃO NF'!$O:$O,"&gt;=202411",'CLASSIFICAÇÃO NF'!$O:$O,"&lt;=202412",'CLASSIFICAÇÃO NF'!L:L,$B26)+SUMIFS('CLASSIFICAÇÃO NF'!$N:$N,'CLASSIFICAÇÃO NF'!$O:$O,"&gt;=202411",'CLASSIFICAÇÃO NF'!$O:$O,"&lt;=202412",'CLASSIFICAÇÃO NF'!M:M,$B26)</f>
        <v>88500</v>
      </c>
      <c r="Q26" s="36">
        <f>SUMIFS('CLASSIFICAÇÃO NF'!$N:$N,'CLASSIFICAÇÃO NF'!$O:$O,"&gt;=202501",'CLASSIFICAÇÃO NF'!$O:$O,"&lt;=202502",'CLASSIFICAÇÃO NF'!I:I,$B26)+SUMIFS('CLASSIFICAÇÃO NF'!$N:$N,'CLASSIFICAÇÃO NF'!$O:$O,"&gt;=202501",'CLASSIFICAÇÃO NF'!$O:$O,"&lt;=202502",'CLASSIFICAÇÃO NF'!J:J,$B26)+SUMIFS('CLASSIFICAÇÃO NF'!$N:$N,'CLASSIFICAÇÃO NF'!$O:$O,"&gt;=202501",'CLASSIFICAÇÃO NF'!$O:$O,"&lt;=202502",'CLASSIFICAÇÃO NF'!K:K,$B26)+SUMIFS('CLASSIFICAÇÃO NF'!$N:$N,'CLASSIFICAÇÃO NF'!$O:$O,"&gt;=202501",'CLASSIFICAÇÃO NF'!$O:$O,"&lt;=202502",'CLASSIFICAÇÃO NF'!L:L,$B26)+SUMIFS('CLASSIFICAÇÃO NF'!$N:$N,'CLASSIFICAÇÃO NF'!$O:$O,"&gt;=202501",'CLASSIFICAÇÃO NF'!$O:$O,"&lt;=202502",'CLASSIFICAÇÃO NF'!M:M,$B26)</f>
        <v>200000</v>
      </c>
      <c r="R26" s="36">
        <f>SUMIFS('CLASSIFICAÇÃO NF'!$N:$N,'CLASSIFICAÇÃO NF'!$O:$O,"&gt;=202503",'CLASSIFICAÇÃO NF'!$O:$O,"&lt;=202504",'CLASSIFICAÇÃO NF'!I:I,$B26)+SUMIFS('CLASSIFICAÇÃO NF'!$N:$N,'CLASSIFICAÇÃO NF'!$O:$O,"&gt;=202503",'CLASSIFICAÇÃO NF'!$O:$O,"&lt;=202504",'CLASSIFICAÇÃO NF'!J:J,$B26)+SUMIFS('CLASSIFICAÇÃO NF'!$N:$N,'CLASSIFICAÇÃO NF'!$O:$O,"&gt;=202503",'CLASSIFICAÇÃO NF'!$O:$O,"&lt;=202504",'CLASSIFICAÇÃO NF'!K:K,$B26)+SUMIFS('CLASSIFICAÇÃO NF'!$N:$N,'CLASSIFICAÇÃO NF'!$O:$O,"&gt;=202503",'CLASSIFICAÇÃO NF'!$O:$O,"&lt;=202504",'CLASSIFICAÇÃO NF'!L:L,$B26)+SUMIFS('CLASSIFICAÇÃO NF'!$N:$N,'CLASSIFICAÇÃO NF'!$O:$O,"&gt;=202503",'CLASSIFICAÇÃO NF'!$O:$O,"&lt;=202504",'CLASSIFICAÇÃO NF'!M:M,$B26)</f>
        <v>470554</v>
      </c>
      <c r="S26" s="36">
        <f>SUMIFS('CLASSIFICAÇÃO NF'!$N:$N,'CLASSIFICAÇÃO NF'!$O:$O,"&gt;=202505",'CLASSIFICAÇÃO NF'!$O:$O,"&lt;=202506",'CLASSIFICAÇÃO NF'!I:I,$B26)+SUMIFS('CLASSIFICAÇÃO NF'!$N:$N,'CLASSIFICAÇÃO NF'!$O:$O,"&gt;=202505",'CLASSIFICAÇÃO NF'!$O:$O,"&lt;=202506",'CLASSIFICAÇÃO NF'!J:J,$B26)+SUMIFS('CLASSIFICAÇÃO NF'!$N:$N,'CLASSIFICAÇÃO NF'!$O:$O,"&gt;=202505",'CLASSIFICAÇÃO NF'!$O:$O,"&lt;=202506",'CLASSIFICAÇÃO NF'!K:K,$B26)+SUMIFS('CLASSIFICAÇÃO NF'!$N:$N,'CLASSIFICAÇÃO NF'!$O:$O,"&gt;=202505",'CLASSIFICAÇÃO NF'!$O:$O,"&lt;=202506",'CLASSIFICAÇÃO NF'!L:L,$B26)+SUMIFS('CLASSIFICAÇÃO NF'!$N:$N,'CLASSIFICAÇÃO NF'!$O:$O,"&gt;=202505",'CLASSIFICAÇÃO NF'!$O:$O,"&lt;=202506",'CLASSIFICAÇÃO NF'!M:M,$B26)</f>
        <v>400000</v>
      </c>
      <c r="T26" s="36">
        <f>SUMIFS('CLASSIFICAÇÃO NF'!$N:$N,'CLASSIFICAÇÃO NF'!$O:$O,"&gt;=202507",'CLASSIFICAÇÃO NF'!$O:$O,"&lt;=202508",'CLASSIFICAÇÃO NF'!I:I,$B26)+SUMIFS('CLASSIFICAÇÃO NF'!$N:$N,'CLASSIFICAÇÃO NF'!$O:$O,"&gt;=202507",'CLASSIFICAÇÃO NF'!$O:$O,"&lt;=202508",'CLASSIFICAÇÃO NF'!J:J,$B26)+SUMIFS('CLASSIFICAÇÃO NF'!$N:$N,'CLASSIFICAÇÃO NF'!$O:$O,"&gt;=202507",'CLASSIFICAÇÃO NF'!$O:$O,"&lt;=202508",'CLASSIFICAÇÃO NF'!K:K,$B26)+SUMIFS('CLASSIFICAÇÃO NF'!$N:$N,'CLASSIFICAÇÃO NF'!$O:$O,"&gt;=202507",'CLASSIFICAÇÃO NF'!$O:$O,"&lt;=202508",'CLASSIFICAÇÃO NF'!L:L,$B26)+SUMIFS('CLASSIFICAÇÃO NF'!$N:$N,'CLASSIFICAÇÃO NF'!$O:$O,"&gt;=202507",'CLASSIFICAÇÃO NF'!$O:$O,"&lt;=202508",'CLASSIFICAÇÃO NF'!M:M,$B26)</f>
        <v>0</v>
      </c>
      <c r="U26" s="36">
        <f>SUMIFS('CLASSIFICAÇÃO NF'!$N:$N,'CLASSIFICAÇÃO NF'!$O:$O,"&gt;=202509",'CLASSIFICAÇÃO NF'!$O:$O,"&lt;=202510",'CLASSIFICAÇÃO NF'!I:I,$B26)+SUMIFS('CLASSIFICAÇÃO NF'!$N:$N,'CLASSIFICAÇÃO NF'!$O:$O,"&gt;=202509",'CLASSIFICAÇÃO NF'!$O:$O,"&lt;=202510",'CLASSIFICAÇÃO NF'!J:J,$B26)+SUMIFS('CLASSIFICAÇÃO NF'!$N:$N,'CLASSIFICAÇÃO NF'!$O:$O,"&gt;=202509",'CLASSIFICAÇÃO NF'!$O:$O,"&lt;=202510",'CLASSIFICAÇÃO NF'!K:K,$B26)+SUMIFS('CLASSIFICAÇÃO NF'!$N:$N,'CLASSIFICAÇÃO NF'!$O:$O,"&gt;=202509",'CLASSIFICAÇÃO NF'!$O:$O,"&lt;=202510",'CLASSIFICAÇÃO NF'!L:L,$B26)+SUMIFS('CLASSIFICAÇÃO NF'!$N:$N,'CLASSIFICAÇÃO NF'!$O:$O,"&gt;=202509",'CLASSIFICAÇÃO NF'!$O:$O,"&lt;=202510",'CLASSIFICAÇÃO NF'!M:M,$B26)</f>
        <v>0</v>
      </c>
      <c r="V26" s="36">
        <f>SUMIFS('CLASSIFICAÇÃO NF'!$N:$N,'CLASSIFICAÇÃO NF'!$O:$O,"&gt;=202511",'CLASSIFICAÇÃO NF'!$O:$O,"&lt;=202512",'CLASSIFICAÇÃO NF'!I:I,$B26)+SUMIFS('CLASSIFICAÇÃO NF'!$N:$N,'CLASSIFICAÇÃO NF'!$O:$O,"&gt;=202511",'CLASSIFICAÇÃO NF'!$O:$O,"&lt;=202512",'CLASSIFICAÇÃO NF'!J:J,$B26)+SUMIFS('CLASSIFICAÇÃO NF'!$N:$N,'CLASSIFICAÇÃO NF'!$O:$O,"&gt;=202511",'CLASSIFICAÇÃO NF'!$O:$O,"&lt;=202512",'CLASSIFICAÇÃO NF'!K:K,$B26)+SUMIFS('CLASSIFICAÇÃO NF'!$N:$N,'CLASSIFICAÇÃO NF'!$O:$O,"&gt;=202511",'CLASSIFICAÇÃO NF'!$O:$O,"&lt;=202512",'CLASSIFICAÇÃO NF'!L:L,$B26)+SUMIFS('CLASSIFICAÇÃO NF'!$N:$N,'CLASSIFICAÇÃO NF'!$O:$O,"&gt;=202511",'CLASSIFICAÇÃO NF'!$O:$O,"&lt;=202512",'CLASSIFICAÇÃO NF'!M:M,$B26)</f>
        <v>0</v>
      </c>
      <c r="W26" s="36">
        <f>SUMIFS('CLASSIFICAÇÃO NF'!$N:$N,'CLASSIFICAÇÃO NF'!$O:$O,"&gt;=202601",'CLASSIFICAÇÃO NF'!$O:$O,"&lt;=202602",'CLASSIFICAÇÃO NF'!I:I,$B26)+SUMIFS('CLASSIFICAÇÃO NF'!$N:$N,'CLASSIFICAÇÃO NF'!$O:$O,"&gt;=202601",'CLASSIFICAÇÃO NF'!$O:$O,"&lt;=202602",'CLASSIFICAÇÃO NF'!J:J,$B26)+SUMIFS('CLASSIFICAÇÃO NF'!$N:$N,'CLASSIFICAÇÃO NF'!$O:$O,"&gt;=202601",'CLASSIFICAÇÃO NF'!$O:$O,"&lt;=202602",'CLASSIFICAÇÃO NF'!K:K,$B26)+SUMIFS('CLASSIFICAÇÃO NF'!$N:$N,'CLASSIFICAÇÃO NF'!$O:$O,"&gt;=202601",'CLASSIFICAÇÃO NF'!$O:$O,"&lt;=202602",'CLASSIFICAÇÃO NF'!L:L,$B26)+SUMIFS('CLASSIFICAÇÃO NF'!$N:$N,'CLASSIFICAÇÃO NF'!$O:$O,"&gt;=202601",'CLASSIFICAÇÃO NF'!$O:$O,"&lt;=202602",'CLASSIFICAÇÃO NF'!M:M,$B26)</f>
        <v>0</v>
      </c>
      <c r="X26" s="36">
        <f>SUMIFS('CLASSIFICAÇÃO NF'!$N:$N,'CLASSIFICAÇÃO NF'!$O:$O,"&gt;=202603",'CLASSIFICAÇÃO NF'!$O:$O,"&lt;=202604",'CLASSIFICAÇÃO NF'!I:I,$B26)+SUMIFS('CLASSIFICAÇÃO NF'!$N:$N,'CLASSIFICAÇÃO NF'!$O:$O,"&gt;=202603",'CLASSIFICAÇÃO NF'!$O:$O,"&lt;=202604",'CLASSIFICAÇÃO NF'!J:J,$B26)+SUMIFS('CLASSIFICAÇÃO NF'!$N:$N,'CLASSIFICAÇÃO NF'!$O:$O,"&gt;=202603",'CLASSIFICAÇÃO NF'!$O:$O,"&lt;=202604",'CLASSIFICAÇÃO NF'!K:K,$B26)+SUMIFS('CLASSIFICAÇÃO NF'!$N:$N,'CLASSIFICAÇÃO NF'!$O:$O,"&gt;=202603",'CLASSIFICAÇÃO NF'!$O:$O,"&lt;=202604",'CLASSIFICAÇÃO NF'!L:L,$B26)+SUMIFS('CLASSIFICAÇÃO NF'!$N:$N,'CLASSIFICAÇÃO NF'!$O:$O,"&gt;=202603",'CLASSIFICAÇÃO NF'!$O:$O,"&lt;=202604",'CLASSIFICAÇÃO NF'!M:M,$B26)</f>
        <v>0</v>
      </c>
      <c r="Y26" s="36">
        <f>SUMIFS('CLASSIFICAÇÃO NF'!$N:$N,'CLASSIFICAÇÃO NF'!$O:$O,"&gt;=202605",'CLASSIFICAÇÃO NF'!$O:$O,"&lt;=202606",'CLASSIFICAÇÃO NF'!I:I,$B26)+SUMIFS('CLASSIFICAÇÃO NF'!$N:$N,'CLASSIFICAÇÃO NF'!$O:$O,"&gt;=202605",'CLASSIFICAÇÃO NF'!$O:$O,"&lt;=202606",'CLASSIFICAÇÃO NF'!J:J,$B26)+SUMIFS('CLASSIFICAÇÃO NF'!$N:$N,'CLASSIFICAÇÃO NF'!$O:$O,"&gt;=202605",'CLASSIFICAÇÃO NF'!$O:$O,"&lt;=202606",'CLASSIFICAÇÃO NF'!K:K,$B26)+SUMIFS('CLASSIFICAÇÃO NF'!$N:$N,'CLASSIFICAÇÃO NF'!$O:$O,"&gt;=202605",'CLASSIFICAÇÃO NF'!$O:$O,"&lt;=202606",'CLASSIFICAÇÃO NF'!L:L,$B26)+SUMIFS('CLASSIFICAÇÃO NF'!$N:$N,'CLASSIFICAÇÃO NF'!$O:$O,"&gt;=202605",'CLASSIFICAÇÃO NF'!$O:$O,"&lt;=202606",'CLASSIFICAÇÃO NF'!M:M,$B26)</f>
        <v>0</v>
      </c>
      <c r="Z26" s="36">
        <f>SUMIFS('CLASSIFICAÇÃO NF'!$N:$N,'CLASSIFICAÇÃO NF'!$O:$O,"&gt;=202607",'CLASSIFICAÇÃO NF'!$O:$O,"&lt;=202608",'CLASSIFICAÇÃO NF'!I:I,$B26)+SUMIFS('CLASSIFICAÇÃO NF'!$N:$N,'CLASSIFICAÇÃO NF'!$O:$O,"&gt;=202607",'CLASSIFICAÇÃO NF'!$O:$O,"&lt;=202608",'CLASSIFICAÇÃO NF'!J:J,$B26)+SUMIFS('CLASSIFICAÇÃO NF'!$N:$N,'CLASSIFICAÇÃO NF'!$O:$O,"&gt;=202607",'CLASSIFICAÇÃO NF'!$O:$O,"&lt;=202608",'CLASSIFICAÇÃO NF'!K:K,$B26)+SUMIFS('CLASSIFICAÇÃO NF'!$N:$N,'CLASSIFICAÇÃO NF'!$O:$O,"&gt;=202607",'CLASSIFICAÇÃO NF'!$O:$O,"&lt;=202608",'CLASSIFICAÇÃO NF'!L:L,$B26)+SUMIFS('CLASSIFICAÇÃO NF'!$N:$N,'CLASSIFICAÇÃO NF'!$O:$O,"&gt;=202607",'CLASSIFICAÇÃO NF'!$O:$O,"&lt;=202608",'CLASSIFICAÇÃO NF'!M:M,$B26)</f>
        <v>0</v>
      </c>
      <c r="AA26" s="36">
        <f>SUMIFS('CLASSIFICAÇÃO NF'!$N:$N,'CLASSIFICAÇÃO NF'!$O:$O,"&gt;=202609",'CLASSIFICAÇÃO NF'!$O:$O,"&lt;=202610",'CLASSIFICAÇÃO NF'!I:I,$B26)+SUMIFS('CLASSIFICAÇÃO NF'!$N:$N,'CLASSIFICAÇÃO NF'!$O:$O,"&gt;=202609",'CLASSIFICAÇÃO NF'!$O:$O,"&lt;=202610",'CLASSIFICAÇÃO NF'!J:J,$B26)+SUMIFS('CLASSIFICAÇÃO NF'!$N:$N,'CLASSIFICAÇÃO NF'!$O:$O,"&gt;=202609",'CLASSIFICAÇÃO NF'!$O:$O,"&lt;=202610",'CLASSIFICAÇÃO NF'!K:K,$B26)+SUMIFS('CLASSIFICAÇÃO NF'!$N:$N,'CLASSIFICAÇÃO NF'!$O:$O,"&gt;=202609",'CLASSIFICAÇÃO NF'!$O:$O,"&lt;=202610",'CLASSIFICAÇÃO NF'!L:L,$B26)+SUMIFS('CLASSIFICAÇÃO NF'!$N:$N,'CLASSIFICAÇÃO NF'!$O:$O,"&gt;=202609",'CLASSIFICAÇÃO NF'!$O:$O,"&lt;=202610",'CLASSIFICAÇÃO NF'!M:M,$B26)</f>
        <v>0</v>
      </c>
      <c r="AB26" s="36">
        <f>SUMIFS('CLASSIFICAÇÃO NF'!$N:$N,'CLASSIFICAÇÃO NF'!$O:$O,"&gt;=202611",'CLASSIFICAÇÃO NF'!$O:$O,"&lt;=202612",'CLASSIFICAÇÃO NF'!I:I,$B26)+SUMIFS('CLASSIFICAÇÃO NF'!$N:$N,'CLASSIFICAÇÃO NF'!$O:$O,"&gt;=202611",'CLASSIFICAÇÃO NF'!$O:$O,"&lt;=202612",'CLASSIFICAÇÃO NF'!J:J,$B26)+SUMIFS('CLASSIFICAÇÃO NF'!$N:$N,'CLASSIFICAÇÃO NF'!$O:$O,"&gt;=202610",'CLASSIFICAÇÃO NF'!$O:$O,"&lt;=202612",'CLASSIFICAÇÃO NF'!K:K,$B26)+SUMIFS('CLASSIFICAÇÃO NF'!$N:$N,'CLASSIFICAÇÃO NF'!$O:$O,"&gt;=202610",'CLASSIFICAÇÃO NF'!$O:$O,"&lt;=202612",'CLASSIFICAÇÃO NF'!L:L,$B26)+SUMIFS('CLASSIFICAÇÃO NF'!$N:$N,'CLASSIFICAÇÃO NF'!$O:$O,"&gt;=202611",'CLASSIFICAÇÃO NF'!$O:$O,"&lt;=202612",'CLASSIFICAÇÃO NF'!M:M,$B26)</f>
        <v>0</v>
      </c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</row>
    <row r="27" spans="1:39" ht="15.75" customHeight="1" outlineLevel="1">
      <c r="A27" s="190" t="s">
        <v>50</v>
      </c>
      <c r="B27" s="41" t="s">
        <v>51</v>
      </c>
      <c r="C27" s="184">
        <f>SUMIF('CLASSIFICAÇÃO NF'!I:I,B27,'CLASSIFICAÇÃO NF'!N:N)+SUMIF('CLASSIFICAÇÃO NF'!J:J,B27,'CLASSIFICAÇÃO NF'!N:N)+SUMIF('CLASSIFICAÇÃO NF'!K:K,B27,'CLASSIFICAÇÃO NF'!N:N)+SUMIF('CLASSIFICAÇÃO NF'!L:L,B27,'CLASSIFICAÇÃO NF'!N:N)+SUMIF('CLASSIFICAÇÃO NF'!M:M,B27,'CLASSIFICAÇÃO NF'!N:N)</f>
        <v>0</v>
      </c>
      <c r="D27" s="185"/>
      <c r="E27" s="191" t="s">
        <v>52</v>
      </c>
      <c r="F27" s="185"/>
      <c r="G27" s="191" t="s">
        <v>52</v>
      </c>
      <c r="H27" s="36">
        <f>SUMIFS('CLASSIFICAÇÃO NF'!$N:$N,'CLASSIFICAÇÃO NF'!$O:$O,"&gt;=202301",'CLASSIFICAÇÃO NF'!$O:$O,"&lt;=202303",'CLASSIFICAÇÃO NF'!I:I,$B27)+SUMIFS('CLASSIFICAÇÃO NF'!$N:$N,'CLASSIFICAÇÃO NF'!$O:$O,"&gt;=202301",'CLASSIFICAÇÃO NF'!$O:$O,"&lt;=202303",'CLASSIFICAÇÃO NF'!J:J,$B27)+SUMIFS('CLASSIFICAÇÃO NF'!$N:$N,'CLASSIFICAÇÃO NF'!$O:$O,"&gt;=202301",'CLASSIFICAÇÃO NF'!$O:$O,"&lt;=202303",'CLASSIFICAÇÃO NF'!K:K,$B27)+SUMIFS('CLASSIFICAÇÃO NF'!$N:$N,'CLASSIFICAÇÃO NF'!$O:$O,"&gt;=202301",'CLASSIFICAÇÃO NF'!$O:$O,"&lt;=202303",'CLASSIFICAÇÃO NF'!L:L,$B27)+SUMIFS('CLASSIFICAÇÃO NF'!$N:$N,'CLASSIFICAÇÃO NF'!$O:$O,"&gt;=202301",'CLASSIFICAÇÃO NF'!$O:$O,"&lt;=202303",'CLASSIFICAÇÃO NF'!M:M,$B27)</f>
        <v>0</v>
      </c>
      <c r="I27" s="36">
        <f>SUMIFS('CLASSIFICAÇÃO NF'!$N:$N,'CLASSIFICAÇÃO NF'!$O:$O,"&gt;=202304",'CLASSIFICAÇÃO NF'!$O:$O,"&lt;=202306",'CLASSIFICAÇÃO NF'!I:I,$B27)+SUMIFS('CLASSIFICAÇÃO NF'!$N:$N,'CLASSIFICAÇÃO NF'!$O:$O,"&gt;=202304",'CLASSIFICAÇÃO NF'!$O:$O,"&lt;=202306",'CLASSIFICAÇÃO NF'!J:J,$B27)+SUMIFS('CLASSIFICAÇÃO NF'!$N:$N,'CLASSIFICAÇÃO NF'!$O:$O,"&gt;=202304",'CLASSIFICAÇÃO NF'!$O:$O,"&lt;=202306",'CLASSIFICAÇÃO NF'!K:K,$B27)+SUMIFS('CLASSIFICAÇÃO NF'!$N:$N,'CLASSIFICAÇÃO NF'!$O:$O,"&gt;=202304",'CLASSIFICAÇÃO NF'!$O:$O,"&lt;=202306",'CLASSIFICAÇÃO NF'!L:L,$B27)+SUMIFS('CLASSIFICAÇÃO NF'!$N:$N,'CLASSIFICAÇÃO NF'!$O:$O,"&gt;=202304",'CLASSIFICAÇÃO NF'!$O:$O,"&lt;=202306",'CLASSIFICAÇÃO NF'!M:M,$B27)</f>
        <v>0</v>
      </c>
      <c r="J27" s="36">
        <f>SUMIFS('CLASSIFICAÇÃO NF'!$N:$N,'CLASSIFICAÇÃO NF'!$O:$O,"&gt;=202307",'CLASSIFICAÇÃO NF'!$O:$O,"&lt;=202309",'CLASSIFICAÇÃO NF'!I:I,$B27)+SUMIFS('CLASSIFICAÇÃO NF'!$N:$N,'CLASSIFICAÇÃO NF'!$O:$O,"&gt;=202307",'CLASSIFICAÇÃO NF'!$O:$O,"&lt;=202309",'CLASSIFICAÇÃO NF'!J:J,$B27)+SUMIFS('CLASSIFICAÇÃO NF'!$N:$N,'CLASSIFICAÇÃO NF'!$O:$O,"&gt;=202307",'CLASSIFICAÇÃO NF'!$O:$O,"&lt;=202309",'CLASSIFICAÇÃO NF'!K:K,$B27)+SUMIFS('CLASSIFICAÇÃO NF'!$N:$N,'CLASSIFICAÇÃO NF'!$O:$O,"&gt;=202307",'CLASSIFICAÇÃO NF'!$O:$O,"&lt;=202309",'CLASSIFICAÇÃO NF'!L:L,$B27)+SUMIFS('CLASSIFICAÇÃO NF'!$N:$N,'CLASSIFICAÇÃO NF'!$O:$O,"&gt;=202307",'CLASSIFICAÇÃO NF'!$O:$O,"&lt;=202309",'CLASSIFICAÇÃO NF'!M:M,$B27)</f>
        <v>0</v>
      </c>
      <c r="K27" s="36">
        <f>SUMIFS('CLASSIFICAÇÃO NF'!$N:$N,'CLASSIFICAÇÃO NF'!$O:$O,"&gt;=202310",'CLASSIFICAÇÃO NF'!$O:$O,"&lt;=202312",'CLASSIFICAÇÃO NF'!I:I,$B27)+SUMIFS('CLASSIFICAÇÃO NF'!$N:$N,'CLASSIFICAÇÃO NF'!$O:$O,"&gt;=202310",'CLASSIFICAÇÃO NF'!$O:$O,"&lt;=202312",'CLASSIFICAÇÃO NF'!J:J,$B27)+SUMIFS('CLASSIFICAÇÃO NF'!$N:$N,'CLASSIFICAÇÃO NF'!$O:$O,"&gt;=202310",'CLASSIFICAÇÃO NF'!$O:$O,"&lt;=202312",'CLASSIFICAÇÃO NF'!K:K,$B27)+SUMIFS('CLASSIFICAÇÃO NF'!$N:$N,'CLASSIFICAÇÃO NF'!$O:$O,"&gt;=202310",'CLASSIFICAÇÃO NF'!$O:$O,"&lt;=202312",'CLASSIFICAÇÃO NF'!L:L,$B27)+SUMIFS('CLASSIFICAÇÃO NF'!$N:$N,'CLASSIFICAÇÃO NF'!$O:$O,"&gt;=202310",'CLASSIFICAÇÃO NF'!$O:$O,"&lt;=202312",'CLASSIFICAÇÃO NF'!M:M,$B27)</f>
        <v>0</v>
      </c>
      <c r="L27" s="36">
        <f>SUMIFS('CLASSIFICAÇÃO NF'!$N:$N,'CLASSIFICAÇÃO NF'!$O:$O,"&gt;=202401",'CLASSIFICAÇÃO NF'!$O:$O,"&lt;=202403",'CLASSIFICAÇÃO NF'!I:I,$B27)+SUMIFS('CLASSIFICAÇÃO NF'!$N:$N,'CLASSIFICAÇÃO NF'!$O:$O,"&gt;=202401",'CLASSIFICAÇÃO NF'!$O:$O,"&lt;=202403",'CLASSIFICAÇÃO NF'!J:J,$B27)+SUMIFS('CLASSIFICAÇÃO NF'!$N:$N,'CLASSIFICAÇÃO NF'!$O:$O,"&gt;=202401",'CLASSIFICAÇÃO NF'!$O:$O,"&lt;=202403",'CLASSIFICAÇÃO NF'!K:K,$B27)+SUMIFS('CLASSIFICAÇÃO NF'!$N:$N,'CLASSIFICAÇÃO NF'!$O:$O,"&gt;=202401",'CLASSIFICAÇÃO NF'!$O:$O,"&lt;=202403",'CLASSIFICAÇÃO NF'!L:L,$B27)+SUMIFS('CLASSIFICAÇÃO NF'!$N:$N,'CLASSIFICAÇÃO NF'!$O:$O,"&gt;=202401",'CLASSIFICAÇÃO NF'!$O:$O,"&lt;=202403",'CLASSIFICAÇÃO NF'!M:M,$B27)</f>
        <v>0</v>
      </c>
      <c r="M27" s="36">
        <f>SUMIFS('CLASSIFICAÇÃO NF'!$N:$N,'CLASSIFICAÇÃO NF'!$O:$O,"&gt;=202404",'CLASSIFICAÇÃO NF'!$O:$O,"&lt;=202406",'CLASSIFICAÇÃO NF'!I:I,$B27)+SUMIFS('CLASSIFICAÇÃO NF'!$N:$N,'CLASSIFICAÇÃO NF'!$O:$O,"&gt;=202404",'CLASSIFICAÇÃO NF'!$O:$O,"&lt;=202406",'CLASSIFICAÇÃO NF'!J:J,$B27)+SUMIFS('CLASSIFICAÇÃO NF'!$N:$N,'CLASSIFICAÇÃO NF'!$O:$O,"&gt;=202404",'CLASSIFICAÇÃO NF'!$O:$O,"&lt;=202406",'CLASSIFICAÇÃO NF'!K:K,$B27)+SUMIFS('CLASSIFICAÇÃO NF'!$N:$N,'CLASSIFICAÇÃO NF'!$O:$O,"&gt;=202404",'CLASSIFICAÇÃO NF'!$O:$O,"&lt;=202406",'CLASSIFICAÇÃO NF'!L:L,$B27)+SUMIFS('CLASSIFICAÇÃO NF'!$N:$N,'CLASSIFICAÇÃO NF'!$O:$O,"&gt;=202404",'CLASSIFICAÇÃO NF'!$O:$O,"&lt;=202406",'CLASSIFICAÇÃO NF'!M:M,$B27)</f>
        <v>0</v>
      </c>
      <c r="N27" s="36">
        <f>SUMIFS('CLASSIFICAÇÃO NF'!$N:$N,'CLASSIFICAÇÃO NF'!$O:$O,"&gt;=202407",'CLASSIFICAÇÃO NF'!$O:$O,"&lt;=202408",'CLASSIFICAÇÃO NF'!I:I,$B27)+SUMIFS('CLASSIFICAÇÃO NF'!$N:$N,'CLASSIFICAÇÃO NF'!$O:$O,"&gt;=202407",'CLASSIFICAÇÃO NF'!$O:$O,"&lt;=202408",'CLASSIFICAÇÃO NF'!J:J,$B27)+SUMIFS('CLASSIFICAÇÃO NF'!$N:$N,'CLASSIFICAÇÃO NF'!$O:$O,"&gt;=202407",'CLASSIFICAÇÃO NF'!$O:$O,"&lt;=202408",'CLASSIFICAÇÃO NF'!K:K,$B27)+SUMIFS('CLASSIFICAÇÃO NF'!$N:$N,'CLASSIFICAÇÃO NF'!$O:$O,"&gt;=202407",'CLASSIFICAÇÃO NF'!$O:$O,"&lt;=202408",'CLASSIFICAÇÃO NF'!L:L,$B27)+SUMIFS('CLASSIFICAÇÃO NF'!$N:$N,'CLASSIFICAÇÃO NF'!$O:$O,"&gt;=202407",'CLASSIFICAÇÃO NF'!$O:$O,"&lt;=202408",'CLASSIFICAÇÃO NF'!M:M,$B27)</f>
        <v>0</v>
      </c>
      <c r="O27" s="36">
        <f>SUMIFS('CLASSIFICAÇÃO NF'!$N:$N,'CLASSIFICAÇÃO NF'!$O:$O,"&gt;=202409",'CLASSIFICAÇÃO NF'!$O:$O,"&lt;=202410",'CLASSIFICAÇÃO NF'!I:I,$B27)+SUMIFS('CLASSIFICAÇÃO NF'!$N:$N,'CLASSIFICAÇÃO NF'!$O:$O,"&gt;=202409",'CLASSIFICAÇÃO NF'!$O:$O,"&lt;=202410",'CLASSIFICAÇÃO NF'!J:J,$B27)+SUMIFS('CLASSIFICAÇÃO NF'!$N:$N,'CLASSIFICAÇÃO NF'!$O:$O,"&gt;=202409",'CLASSIFICAÇÃO NF'!$O:$O,"&lt;=202410",'CLASSIFICAÇÃO NF'!K:K,$B27)+SUMIFS('CLASSIFICAÇÃO NF'!$N:$N,'CLASSIFICAÇÃO NF'!$O:$O,"&gt;=202409",'CLASSIFICAÇÃO NF'!$O:$O,"&lt;=202410",'CLASSIFICAÇÃO NF'!L:L,$B27)+SUMIFS('CLASSIFICAÇÃO NF'!$N:$N,'CLASSIFICAÇÃO NF'!$O:$O,"&gt;=202409",'CLASSIFICAÇÃO NF'!$O:$O,"&lt;=202410",'CLASSIFICAÇÃO NF'!M:M,$B27)</f>
        <v>0</v>
      </c>
      <c r="P27" s="36">
        <f>SUMIFS('CLASSIFICAÇÃO NF'!$N:$N,'CLASSIFICAÇÃO NF'!$O:$O,"&gt;=202411",'CLASSIFICAÇÃO NF'!$O:$O,"&lt;=202412",'CLASSIFICAÇÃO NF'!I:I,$B27)+SUMIFS('CLASSIFICAÇÃO NF'!$N:$N,'CLASSIFICAÇÃO NF'!$O:$O,"&gt;=202411",'CLASSIFICAÇÃO NF'!$O:$O,"&lt;=202412",'CLASSIFICAÇÃO NF'!J:J,$B27)+SUMIFS('CLASSIFICAÇÃO NF'!$N:$N,'CLASSIFICAÇÃO NF'!$O:$O,"&gt;=202411",'CLASSIFICAÇÃO NF'!$O:$O,"&lt;=202412",'CLASSIFICAÇÃO NF'!K:K,$B27)+SUMIFS('CLASSIFICAÇÃO NF'!$N:$N,'CLASSIFICAÇÃO NF'!$O:$O,"&gt;=202411",'CLASSIFICAÇÃO NF'!$O:$O,"&lt;=202412",'CLASSIFICAÇÃO NF'!L:L,$B27)+SUMIFS('CLASSIFICAÇÃO NF'!$N:$N,'CLASSIFICAÇÃO NF'!$O:$O,"&gt;=202411",'CLASSIFICAÇÃO NF'!$O:$O,"&lt;=202412",'CLASSIFICAÇÃO NF'!M:M,$B27)</f>
        <v>0</v>
      </c>
      <c r="Q27" s="36">
        <f>SUMIFS('CLASSIFICAÇÃO NF'!$N:$N,'CLASSIFICAÇÃO NF'!$O:$O,"&gt;=202501",'CLASSIFICAÇÃO NF'!$O:$O,"&lt;=202502",'CLASSIFICAÇÃO NF'!I:I,$B27)+SUMIFS('CLASSIFICAÇÃO NF'!$N:$N,'CLASSIFICAÇÃO NF'!$O:$O,"&gt;=202501",'CLASSIFICAÇÃO NF'!$O:$O,"&lt;=202502",'CLASSIFICAÇÃO NF'!J:J,$B27)+SUMIFS('CLASSIFICAÇÃO NF'!$N:$N,'CLASSIFICAÇÃO NF'!$O:$O,"&gt;=202501",'CLASSIFICAÇÃO NF'!$O:$O,"&lt;=202502",'CLASSIFICAÇÃO NF'!K:K,$B27)+SUMIFS('CLASSIFICAÇÃO NF'!$N:$N,'CLASSIFICAÇÃO NF'!$O:$O,"&gt;=202501",'CLASSIFICAÇÃO NF'!$O:$O,"&lt;=202502",'CLASSIFICAÇÃO NF'!L:L,$B27)+SUMIFS('CLASSIFICAÇÃO NF'!$N:$N,'CLASSIFICAÇÃO NF'!$O:$O,"&gt;=202501",'CLASSIFICAÇÃO NF'!$O:$O,"&lt;=202502",'CLASSIFICAÇÃO NF'!M:M,$B27)</f>
        <v>0</v>
      </c>
      <c r="R27" s="36">
        <f>SUMIFS('CLASSIFICAÇÃO NF'!$N:$N,'CLASSIFICAÇÃO NF'!$O:$O,"&gt;=202503",'CLASSIFICAÇÃO NF'!$O:$O,"&lt;=202504",'CLASSIFICAÇÃO NF'!I:I,$B27)+SUMIFS('CLASSIFICAÇÃO NF'!$N:$N,'CLASSIFICAÇÃO NF'!$O:$O,"&gt;=202503",'CLASSIFICAÇÃO NF'!$O:$O,"&lt;=202504",'CLASSIFICAÇÃO NF'!J:J,$B27)+SUMIFS('CLASSIFICAÇÃO NF'!$N:$N,'CLASSIFICAÇÃO NF'!$O:$O,"&gt;=202503",'CLASSIFICAÇÃO NF'!$O:$O,"&lt;=202504",'CLASSIFICAÇÃO NF'!K:K,$B27)+SUMIFS('CLASSIFICAÇÃO NF'!$N:$N,'CLASSIFICAÇÃO NF'!$O:$O,"&gt;=202503",'CLASSIFICAÇÃO NF'!$O:$O,"&lt;=202504",'CLASSIFICAÇÃO NF'!L:L,$B27)+SUMIFS('CLASSIFICAÇÃO NF'!$N:$N,'CLASSIFICAÇÃO NF'!$O:$O,"&gt;=202503",'CLASSIFICAÇÃO NF'!$O:$O,"&lt;=202504",'CLASSIFICAÇÃO NF'!M:M,$B27)</f>
        <v>0</v>
      </c>
      <c r="S27" s="36">
        <f>SUMIFS('CLASSIFICAÇÃO NF'!$N:$N,'CLASSIFICAÇÃO NF'!$O:$O,"&gt;=202505",'CLASSIFICAÇÃO NF'!$O:$O,"&lt;=202506",'CLASSIFICAÇÃO NF'!I:I,$B27)+SUMIFS('CLASSIFICAÇÃO NF'!$N:$N,'CLASSIFICAÇÃO NF'!$O:$O,"&gt;=202505",'CLASSIFICAÇÃO NF'!$O:$O,"&lt;=202506",'CLASSIFICAÇÃO NF'!J:J,$B27)+SUMIFS('CLASSIFICAÇÃO NF'!$N:$N,'CLASSIFICAÇÃO NF'!$O:$O,"&gt;=202505",'CLASSIFICAÇÃO NF'!$O:$O,"&lt;=202506",'CLASSIFICAÇÃO NF'!K:K,$B27)+SUMIFS('CLASSIFICAÇÃO NF'!$N:$N,'CLASSIFICAÇÃO NF'!$O:$O,"&gt;=202505",'CLASSIFICAÇÃO NF'!$O:$O,"&lt;=202506",'CLASSIFICAÇÃO NF'!L:L,$B27)+SUMIFS('CLASSIFICAÇÃO NF'!$N:$N,'CLASSIFICAÇÃO NF'!$O:$O,"&gt;=202505",'CLASSIFICAÇÃO NF'!$O:$O,"&lt;=202506",'CLASSIFICAÇÃO NF'!M:M,$B27)</f>
        <v>0</v>
      </c>
      <c r="T27" s="36">
        <f>SUMIFS('CLASSIFICAÇÃO NF'!$N:$N,'CLASSIFICAÇÃO NF'!$O:$O,"&gt;=202507",'CLASSIFICAÇÃO NF'!$O:$O,"&lt;=202508",'CLASSIFICAÇÃO NF'!I:I,$B27)+SUMIFS('CLASSIFICAÇÃO NF'!$N:$N,'CLASSIFICAÇÃO NF'!$O:$O,"&gt;=202507",'CLASSIFICAÇÃO NF'!$O:$O,"&lt;=202508",'CLASSIFICAÇÃO NF'!J:J,$B27)+SUMIFS('CLASSIFICAÇÃO NF'!$N:$N,'CLASSIFICAÇÃO NF'!$O:$O,"&gt;=202507",'CLASSIFICAÇÃO NF'!$O:$O,"&lt;=202508",'CLASSIFICAÇÃO NF'!K:K,$B27)+SUMIFS('CLASSIFICAÇÃO NF'!$N:$N,'CLASSIFICAÇÃO NF'!$O:$O,"&gt;=202507",'CLASSIFICAÇÃO NF'!$O:$O,"&lt;=202508",'CLASSIFICAÇÃO NF'!L:L,$B27)+SUMIFS('CLASSIFICAÇÃO NF'!$N:$N,'CLASSIFICAÇÃO NF'!$O:$O,"&gt;=202507",'CLASSIFICAÇÃO NF'!$O:$O,"&lt;=202508",'CLASSIFICAÇÃO NF'!M:M,$B27)</f>
        <v>0</v>
      </c>
      <c r="U27" s="36">
        <f>SUMIFS('CLASSIFICAÇÃO NF'!$N:$N,'CLASSIFICAÇÃO NF'!$O:$O,"&gt;=202509",'CLASSIFICAÇÃO NF'!$O:$O,"&lt;=202510",'CLASSIFICAÇÃO NF'!I:I,$B27)+SUMIFS('CLASSIFICAÇÃO NF'!$N:$N,'CLASSIFICAÇÃO NF'!$O:$O,"&gt;=202509",'CLASSIFICAÇÃO NF'!$O:$O,"&lt;=202510",'CLASSIFICAÇÃO NF'!J:J,$B27)+SUMIFS('CLASSIFICAÇÃO NF'!$N:$N,'CLASSIFICAÇÃO NF'!$O:$O,"&gt;=202509",'CLASSIFICAÇÃO NF'!$O:$O,"&lt;=202510",'CLASSIFICAÇÃO NF'!K:K,$B27)+SUMIFS('CLASSIFICAÇÃO NF'!$N:$N,'CLASSIFICAÇÃO NF'!$O:$O,"&gt;=202509",'CLASSIFICAÇÃO NF'!$O:$O,"&lt;=202510",'CLASSIFICAÇÃO NF'!L:L,$B27)+SUMIFS('CLASSIFICAÇÃO NF'!$N:$N,'CLASSIFICAÇÃO NF'!$O:$O,"&gt;=202509",'CLASSIFICAÇÃO NF'!$O:$O,"&lt;=202510",'CLASSIFICAÇÃO NF'!M:M,$B27)</f>
        <v>0</v>
      </c>
      <c r="V27" s="36">
        <f>SUMIFS('CLASSIFICAÇÃO NF'!$N:$N,'CLASSIFICAÇÃO NF'!$O:$O,"&gt;=202511",'CLASSIFICAÇÃO NF'!$O:$O,"&lt;=202512",'CLASSIFICAÇÃO NF'!I:I,$B27)+SUMIFS('CLASSIFICAÇÃO NF'!$N:$N,'CLASSIFICAÇÃO NF'!$O:$O,"&gt;=202511",'CLASSIFICAÇÃO NF'!$O:$O,"&lt;=202512",'CLASSIFICAÇÃO NF'!J:J,$B27)+SUMIFS('CLASSIFICAÇÃO NF'!$N:$N,'CLASSIFICAÇÃO NF'!$O:$O,"&gt;=202511",'CLASSIFICAÇÃO NF'!$O:$O,"&lt;=202512",'CLASSIFICAÇÃO NF'!K:K,$B27)+SUMIFS('CLASSIFICAÇÃO NF'!$N:$N,'CLASSIFICAÇÃO NF'!$O:$O,"&gt;=202511",'CLASSIFICAÇÃO NF'!$O:$O,"&lt;=202512",'CLASSIFICAÇÃO NF'!L:L,$B27)+SUMIFS('CLASSIFICAÇÃO NF'!$N:$N,'CLASSIFICAÇÃO NF'!$O:$O,"&gt;=202511",'CLASSIFICAÇÃO NF'!$O:$O,"&lt;=202512",'CLASSIFICAÇÃO NF'!M:M,$B27)</f>
        <v>0</v>
      </c>
      <c r="W27" s="36">
        <f>SUMIFS('CLASSIFICAÇÃO NF'!$N:$N,'CLASSIFICAÇÃO NF'!$O:$O,"&gt;=202601",'CLASSIFICAÇÃO NF'!$O:$O,"&lt;=202602",'CLASSIFICAÇÃO NF'!I:I,$B27)+SUMIFS('CLASSIFICAÇÃO NF'!$N:$N,'CLASSIFICAÇÃO NF'!$O:$O,"&gt;=202601",'CLASSIFICAÇÃO NF'!$O:$O,"&lt;=202602",'CLASSIFICAÇÃO NF'!J:J,$B27)+SUMIFS('CLASSIFICAÇÃO NF'!$N:$N,'CLASSIFICAÇÃO NF'!$O:$O,"&gt;=202601",'CLASSIFICAÇÃO NF'!$O:$O,"&lt;=202602",'CLASSIFICAÇÃO NF'!K:K,$B27)+SUMIFS('CLASSIFICAÇÃO NF'!$N:$N,'CLASSIFICAÇÃO NF'!$O:$O,"&gt;=202601",'CLASSIFICAÇÃO NF'!$O:$O,"&lt;=202602",'CLASSIFICAÇÃO NF'!L:L,$B27)+SUMIFS('CLASSIFICAÇÃO NF'!$N:$N,'CLASSIFICAÇÃO NF'!$O:$O,"&gt;=202601",'CLASSIFICAÇÃO NF'!$O:$O,"&lt;=202602",'CLASSIFICAÇÃO NF'!M:M,$B27)</f>
        <v>0</v>
      </c>
      <c r="X27" s="36">
        <f>SUMIFS('CLASSIFICAÇÃO NF'!$N:$N,'CLASSIFICAÇÃO NF'!$O:$O,"&gt;=202603",'CLASSIFICAÇÃO NF'!$O:$O,"&lt;=202604",'CLASSIFICAÇÃO NF'!I:I,$B27)+SUMIFS('CLASSIFICAÇÃO NF'!$N:$N,'CLASSIFICAÇÃO NF'!$O:$O,"&gt;=202603",'CLASSIFICAÇÃO NF'!$O:$O,"&lt;=202604",'CLASSIFICAÇÃO NF'!J:J,$B27)+SUMIFS('CLASSIFICAÇÃO NF'!$N:$N,'CLASSIFICAÇÃO NF'!$O:$O,"&gt;=202603",'CLASSIFICAÇÃO NF'!$O:$O,"&lt;=202604",'CLASSIFICAÇÃO NF'!K:K,$B27)+SUMIFS('CLASSIFICAÇÃO NF'!$N:$N,'CLASSIFICAÇÃO NF'!$O:$O,"&gt;=202603",'CLASSIFICAÇÃO NF'!$O:$O,"&lt;=202604",'CLASSIFICAÇÃO NF'!L:L,$B27)+SUMIFS('CLASSIFICAÇÃO NF'!$N:$N,'CLASSIFICAÇÃO NF'!$O:$O,"&gt;=202603",'CLASSIFICAÇÃO NF'!$O:$O,"&lt;=202604",'CLASSIFICAÇÃO NF'!M:M,$B27)</f>
        <v>0</v>
      </c>
      <c r="Y27" s="36">
        <f>SUMIFS('CLASSIFICAÇÃO NF'!$N:$N,'CLASSIFICAÇÃO NF'!$O:$O,"&gt;=202605",'CLASSIFICAÇÃO NF'!$O:$O,"&lt;=202606",'CLASSIFICAÇÃO NF'!I:I,$B27)+SUMIFS('CLASSIFICAÇÃO NF'!$N:$N,'CLASSIFICAÇÃO NF'!$O:$O,"&gt;=202605",'CLASSIFICAÇÃO NF'!$O:$O,"&lt;=202606",'CLASSIFICAÇÃO NF'!J:J,$B27)+SUMIFS('CLASSIFICAÇÃO NF'!$N:$N,'CLASSIFICAÇÃO NF'!$O:$O,"&gt;=202605",'CLASSIFICAÇÃO NF'!$O:$O,"&lt;=202606",'CLASSIFICAÇÃO NF'!K:K,$B27)+SUMIFS('CLASSIFICAÇÃO NF'!$N:$N,'CLASSIFICAÇÃO NF'!$O:$O,"&gt;=202605",'CLASSIFICAÇÃO NF'!$O:$O,"&lt;=202606",'CLASSIFICAÇÃO NF'!L:L,$B27)+SUMIFS('CLASSIFICAÇÃO NF'!$N:$N,'CLASSIFICAÇÃO NF'!$O:$O,"&gt;=202605",'CLASSIFICAÇÃO NF'!$O:$O,"&lt;=202606",'CLASSIFICAÇÃO NF'!M:M,$B27)</f>
        <v>0</v>
      </c>
      <c r="Z27" s="36">
        <f>SUMIFS('CLASSIFICAÇÃO NF'!$N:$N,'CLASSIFICAÇÃO NF'!$O:$O,"&gt;=202607",'CLASSIFICAÇÃO NF'!$O:$O,"&lt;=202608",'CLASSIFICAÇÃO NF'!I:I,$B27)+SUMIFS('CLASSIFICAÇÃO NF'!$N:$N,'CLASSIFICAÇÃO NF'!$O:$O,"&gt;=202607",'CLASSIFICAÇÃO NF'!$O:$O,"&lt;=202608",'CLASSIFICAÇÃO NF'!J:J,$B27)+SUMIFS('CLASSIFICAÇÃO NF'!$N:$N,'CLASSIFICAÇÃO NF'!$O:$O,"&gt;=202607",'CLASSIFICAÇÃO NF'!$O:$O,"&lt;=202608",'CLASSIFICAÇÃO NF'!K:K,$B27)+SUMIFS('CLASSIFICAÇÃO NF'!$N:$N,'CLASSIFICAÇÃO NF'!$O:$O,"&gt;=202607",'CLASSIFICAÇÃO NF'!$O:$O,"&lt;=202608",'CLASSIFICAÇÃO NF'!L:L,$B27)+SUMIFS('CLASSIFICAÇÃO NF'!$N:$N,'CLASSIFICAÇÃO NF'!$O:$O,"&gt;=202607",'CLASSIFICAÇÃO NF'!$O:$O,"&lt;=202608",'CLASSIFICAÇÃO NF'!M:M,$B27)</f>
        <v>0</v>
      </c>
      <c r="AA27" s="36">
        <f>SUMIFS('CLASSIFICAÇÃO NF'!$N:$N,'CLASSIFICAÇÃO NF'!$O:$O,"&gt;=202609",'CLASSIFICAÇÃO NF'!$O:$O,"&lt;=202610",'CLASSIFICAÇÃO NF'!I:I,$B27)+SUMIFS('CLASSIFICAÇÃO NF'!$N:$N,'CLASSIFICAÇÃO NF'!$O:$O,"&gt;=202609",'CLASSIFICAÇÃO NF'!$O:$O,"&lt;=202610",'CLASSIFICAÇÃO NF'!J:J,$B27)+SUMIFS('CLASSIFICAÇÃO NF'!$N:$N,'CLASSIFICAÇÃO NF'!$O:$O,"&gt;=202609",'CLASSIFICAÇÃO NF'!$O:$O,"&lt;=202610",'CLASSIFICAÇÃO NF'!K:K,$B27)+SUMIFS('CLASSIFICAÇÃO NF'!$N:$N,'CLASSIFICAÇÃO NF'!$O:$O,"&gt;=202609",'CLASSIFICAÇÃO NF'!$O:$O,"&lt;=202610",'CLASSIFICAÇÃO NF'!L:L,$B27)+SUMIFS('CLASSIFICAÇÃO NF'!$N:$N,'CLASSIFICAÇÃO NF'!$O:$O,"&gt;=202609",'CLASSIFICAÇÃO NF'!$O:$O,"&lt;=202610",'CLASSIFICAÇÃO NF'!M:M,$B27)</f>
        <v>0</v>
      </c>
      <c r="AB27" s="36">
        <f>SUMIFS('CLASSIFICAÇÃO NF'!$N:$N,'CLASSIFICAÇÃO NF'!$O:$O,"&gt;=202611",'CLASSIFICAÇÃO NF'!$O:$O,"&lt;=202612",'CLASSIFICAÇÃO NF'!I:I,$B27)+SUMIFS('CLASSIFICAÇÃO NF'!$N:$N,'CLASSIFICAÇÃO NF'!$O:$O,"&gt;=202611",'CLASSIFICAÇÃO NF'!$O:$O,"&lt;=202612",'CLASSIFICAÇÃO NF'!J:J,$B27)+SUMIFS('CLASSIFICAÇÃO NF'!$N:$N,'CLASSIFICAÇÃO NF'!$O:$O,"&gt;=202610",'CLASSIFICAÇÃO NF'!$O:$O,"&lt;=202612",'CLASSIFICAÇÃO NF'!K:K,$B27)+SUMIFS('CLASSIFICAÇÃO NF'!$N:$N,'CLASSIFICAÇÃO NF'!$O:$O,"&gt;=202610",'CLASSIFICAÇÃO NF'!$O:$O,"&lt;=202612",'CLASSIFICAÇÃO NF'!L:L,$B27)+SUMIFS('CLASSIFICAÇÃO NF'!$N:$N,'CLASSIFICAÇÃO NF'!$O:$O,"&gt;=202611",'CLASSIFICAÇÃO NF'!$O:$O,"&lt;=202612",'CLASSIFICAÇÃO NF'!M:M,$B27)</f>
        <v>0</v>
      </c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</row>
    <row r="28" spans="1:39" ht="15.75" customHeight="1" outlineLevel="1">
      <c r="A28" s="189" t="s">
        <v>53</v>
      </c>
      <c r="B28" s="40" t="s">
        <v>54</v>
      </c>
      <c r="C28" s="184">
        <f>SUMIF('CLASSIFICAÇÃO NF'!I:I,B28,'CLASSIFICAÇÃO NF'!N:N)+SUMIF('CLASSIFICAÇÃO NF'!J:J,B28,'CLASSIFICAÇÃO NF'!N:N)+SUMIF('CLASSIFICAÇÃO NF'!K:K,B28,'CLASSIFICAÇÃO NF'!N:N)+SUMIF('CLASSIFICAÇÃO NF'!L:L,B28,'CLASSIFICAÇÃO NF'!N:N)+SUMIF('CLASSIFICAÇÃO NF'!M:M,B28,'CLASSIFICAÇÃO NF'!N:N)</f>
        <v>1240716.3399999999</v>
      </c>
      <c r="D28" s="185">
        <f t="shared" ref="D28:D34" si="13">C28/E28</f>
        <v>0.97372180232739269</v>
      </c>
      <c r="E28" s="184">
        <v>1274200.02</v>
      </c>
      <c r="F28" s="185">
        <f t="shared" ref="F28:F34" si="14">C28/G28</f>
        <v>0.8944744426633211</v>
      </c>
      <c r="G28" s="186">
        <v>1387089.76</v>
      </c>
      <c r="H28" s="36">
        <f>SUMIFS('CLASSIFICAÇÃO NF'!$N:$N,'CLASSIFICAÇÃO NF'!$O:$O,"&gt;=202301",'CLASSIFICAÇÃO NF'!$O:$O,"&lt;=202303",'CLASSIFICAÇÃO NF'!I:I,$B28)+SUMIFS('CLASSIFICAÇÃO NF'!$N:$N,'CLASSIFICAÇÃO NF'!$O:$O,"&gt;=202301",'CLASSIFICAÇÃO NF'!$O:$O,"&lt;=202303",'CLASSIFICAÇÃO NF'!J:J,$B28)+SUMIFS('CLASSIFICAÇÃO NF'!$N:$N,'CLASSIFICAÇÃO NF'!$O:$O,"&gt;=202301",'CLASSIFICAÇÃO NF'!$O:$O,"&lt;=202303",'CLASSIFICAÇÃO NF'!K:K,$B28)+SUMIFS('CLASSIFICAÇÃO NF'!$N:$N,'CLASSIFICAÇÃO NF'!$O:$O,"&gt;=202301",'CLASSIFICAÇÃO NF'!$O:$O,"&lt;=202303",'CLASSIFICAÇÃO NF'!L:L,$B28)+SUMIFS('CLASSIFICAÇÃO NF'!$N:$N,'CLASSIFICAÇÃO NF'!$O:$O,"&gt;=202301",'CLASSIFICAÇÃO NF'!$O:$O,"&lt;=202303",'CLASSIFICAÇÃO NF'!M:M,$B28)</f>
        <v>0</v>
      </c>
      <c r="I28" s="36">
        <f>SUMIFS('CLASSIFICAÇÃO NF'!$N:$N,'CLASSIFICAÇÃO NF'!$O:$O,"&gt;=202304",'CLASSIFICAÇÃO NF'!$O:$O,"&lt;=202306",'CLASSIFICAÇÃO NF'!I:I,$B28)+SUMIFS('CLASSIFICAÇÃO NF'!$N:$N,'CLASSIFICAÇÃO NF'!$O:$O,"&gt;=202304",'CLASSIFICAÇÃO NF'!$O:$O,"&lt;=202306",'CLASSIFICAÇÃO NF'!J:J,$B28)+SUMIFS('CLASSIFICAÇÃO NF'!$N:$N,'CLASSIFICAÇÃO NF'!$O:$O,"&gt;=202304",'CLASSIFICAÇÃO NF'!$O:$O,"&lt;=202306",'CLASSIFICAÇÃO NF'!K:K,$B28)+SUMIFS('CLASSIFICAÇÃO NF'!$N:$N,'CLASSIFICAÇÃO NF'!$O:$O,"&gt;=202304",'CLASSIFICAÇÃO NF'!$O:$O,"&lt;=202306",'CLASSIFICAÇÃO NF'!L:L,$B28)+SUMIFS('CLASSIFICAÇÃO NF'!$N:$N,'CLASSIFICAÇÃO NF'!$O:$O,"&gt;=202304",'CLASSIFICAÇÃO NF'!$O:$O,"&lt;=202306",'CLASSIFICAÇÃO NF'!M:M,$B28)</f>
        <v>0</v>
      </c>
      <c r="J28" s="36">
        <f>SUMIFS('CLASSIFICAÇÃO NF'!$N:$N,'CLASSIFICAÇÃO NF'!$O:$O,"&gt;=202307",'CLASSIFICAÇÃO NF'!$O:$O,"&lt;=202309",'CLASSIFICAÇÃO NF'!I:I,$B28)+SUMIFS('CLASSIFICAÇÃO NF'!$N:$N,'CLASSIFICAÇÃO NF'!$O:$O,"&gt;=202307",'CLASSIFICAÇÃO NF'!$O:$O,"&lt;=202309",'CLASSIFICAÇÃO NF'!J:J,$B28)+SUMIFS('CLASSIFICAÇÃO NF'!$N:$N,'CLASSIFICAÇÃO NF'!$O:$O,"&gt;=202307",'CLASSIFICAÇÃO NF'!$O:$O,"&lt;=202309",'CLASSIFICAÇÃO NF'!K:K,$B28)+SUMIFS('CLASSIFICAÇÃO NF'!$N:$N,'CLASSIFICAÇÃO NF'!$O:$O,"&gt;=202307",'CLASSIFICAÇÃO NF'!$O:$O,"&lt;=202309",'CLASSIFICAÇÃO NF'!L:L,$B28)+SUMIFS('CLASSIFICAÇÃO NF'!$N:$N,'CLASSIFICAÇÃO NF'!$O:$O,"&gt;=202307",'CLASSIFICAÇÃO NF'!$O:$O,"&lt;=202309",'CLASSIFICAÇÃO NF'!M:M,$B28)</f>
        <v>0</v>
      </c>
      <c r="K28" s="36">
        <f>SUMIFS('CLASSIFICAÇÃO NF'!$N:$N,'CLASSIFICAÇÃO NF'!$O:$O,"&gt;=202310",'CLASSIFICAÇÃO NF'!$O:$O,"&lt;=202312",'CLASSIFICAÇÃO NF'!I:I,$B28)+SUMIFS('CLASSIFICAÇÃO NF'!$N:$N,'CLASSIFICAÇÃO NF'!$O:$O,"&gt;=202310",'CLASSIFICAÇÃO NF'!$O:$O,"&lt;=202312",'CLASSIFICAÇÃO NF'!J:J,$B28)+SUMIFS('CLASSIFICAÇÃO NF'!$N:$N,'CLASSIFICAÇÃO NF'!$O:$O,"&gt;=202310",'CLASSIFICAÇÃO NF'!$O:$O,"&lt;=202312",'CLASSIFICAÇÃO NF'!K:K,$B28)+SUMIFS('CLASSIFICAÇÃO NF'!$N:$N,'CLASSIFICAÇÃO NF'!$O:$O,"&gt;=202310",'CLASSIFICAÇÃO NF'!$O:$O,"&lt;=202312",'CLASSIFICAÇÃO NF'!L:L,$B28)+SUMIFS('CLASSIFICAÇÃO NF'!$N:$N,'CLASSIFICAÇÃO NF'!$O:$O,"&gt;=202310",'CLASSIFICAÇÃO NF'!$O:$O,"&lt;=202312",'CLASSIFICAÇÃO NF'!M:M,$B28)</f>
        <v>0</v>
      </c>
      <c r="L28" s="36">
        <f>SUMIFS('CLASSIFICAÇÃO NF'!$N:$N,'CLASSIFICAÇÃO NF'!$O:$O,"&gt;=202401",'CLASSIFICAÇÃO NF'!$O:$O,"&lt;=202403",'CLASSIFICAÇÃO NF'!I:I,$B28)+SUMIFS('CLASSIFICAÇÃO NF'!$N:$N,'CLASSIFICAÇÃO NF'!$O:$O,"&gt;=202401",'CLASSIFICAÇÃO NF'!$O:$O,"&lt;=202403",'CLASSIFICAÇÃO NF'!J:J,$B28)+SUMIFS('CLASSIFICAÇÃO NF'!$N:$N,'CLASSIFICAÇÃO NF'!$O:$O,"&gt;=202401",'CLASSIFICAÇÃO NF'!$O:$O,"&lt;=202403",'CLASSIFICAÇÃO NF'!K:K,$B28)+SUMIFS('CLASSIFICAÇÃO NF'!$N:$N,'CLASSIFICAÇÃO NF'!$O:$O,"&gt;=202401",'CLASSIFICAÇÃO NF'!$O:$O,"&lt;=202403",'CLASSIFICAÇÃO NF'!L:L,$B28)+SUMIFS('CLASSIFICAÇÃO NF'!$N:$N,'CLASSIFICAÇÃO NF'!$O:$O,"&gt;=202401",'CLASSIFICAÇÃO NF'!$O:$O,"&lt;=202403",'CLASSIFICAÇÃO NF'!M:M,$B28)</f>
        <v>573389.98</v>
      </c>
      <c r="M28" s="36">
        <f>SUMIFS('CLASSIFICAÇÃO NF'!$N:$N,'CLASSIFICAÇÃO NF'!$O:$O,"&gt;=202404",'CLASSIFICAÇÃO NF'!$O:$O,"&lt;=202406",'CLASSIFICAÇÃO NF'!I:I,$B28)+SUMIFS('CLASSIFICAÇÃO NF'!$N:$N,'CLASSIFICAÇÃO NF'!$O:$O,"&gt;=202404",'CLASSIFICAÇÃO NF'!$O:$O,"&lt;=202406",'CLASSIFICAÇÃO NF'!J:J,$B28)+SUMIFS('CLASSIFICAÇÃO NF'!$N:$N,'CLASSIFICAÇÃO NF'!$O:$O,"&gt;=202404",'CLASSIFICAÇÃO NF'!$O:$O,"&lt;=202406",'CLASSIFICAÇÃO NF'!K:K,$B28)+SUMIFS('CLASSIFICAÇÃO NF'!$N:$N,'CLASSIFICAÇÃO NF'!$O:$O,"&gt;=202404",'CLASSIFICAÇÃO NF'!$O:$O,"&lt;=202406",'CLASSIFICAÇÃO NF'!L:L,$B28)+SUMIFS('CLASSIFICAÇÃO NF'!$N:$N,'CLASSIFICAÇÃO NF'!$O:$O,"&gt;=202404",'CLASSIFICAÇÃO NF'!$O:$O,"&lt;=202406",'CLASSIFICAÇÃO NF'!M:M,$B28)</f>
        <v>592277.21</v>
      </c>
      <c r="N28" s="36">
        <f>SUMIFS('CLASSIFICAÇÃO NF'!$N:$N,'CLASSIFICAÇÃO NF'!$O:$O,"&gt;=202407",'CLASSIFICAÇÃO NF'!$O:$O,"&lt;=202408",'CLASSIFICAÇÃO NF'!I:I,$B28)+SUMIFS('CLASSIFICAÇÃO NF'!$N:$N,'CLASSIFICAÇÃO NF'!$O:$O,"&gt;=202407",'CLASSIFICAÇÃO NF'!$O:$O,"&lt;=202408",'CLASSIFICAÇÃO NF'!J:J,$B28)+SUMIFS('CLASSIFICAÇÃO NF'!$N:$N,'CLASSIFICAÇÃO NF'!$O:$O,"&gt;=202407",'CLASSIFICAÇÃO NF'!$O:$O,"&lt;=202408",'CLASSIFICAÇÃO NF'!K:K,$B28)+SUMIFS('CLASSIFICAÇÃO NF'!$N:$N,'CLASSIFICAÇÃO NF'!$O:$O,"&gt;=202407",'CLASSIFICAÇÃO NF'!$O:$O,"&lt;=202408",'CLASSIFICAÇÃO NF'!L:L,$B28)+SUMIFS('CLASSIFICAÇÃO NF'!$N:$N,'CLASSIFICAÇÃO NF'!$O:$O,"&gt;=202407",'CLASSIFICAÇÃO NF'!$O:$O,"&lt;=202408",'CLASSIFICAÇÃO NF'!M:M,$B28)</f>
        <v>0</v>
      </c>
      <c r="O28" s="36">
        <f>SUMIFS('CLASSIFICAÇÃO NF'!$N:$N,'CLASSIFICAÇÃO NF'!$O:$O,"&gt;=202409",'CLASSIFICAÇÃO NF'!$O:$O,"&lt;=202410",'CLASSIFICAÇÃO NF'!I:I,$B28)+SUMIFS('CLASSIFICAÇÃO NF'!$N:$N,'CLASSIFICAÇÃO NF'!$O:$O,"&gt;=202409",'CLASSIFICAÇÃO NF'!$O:$O,"&lt;=202410",'CLASSIFICAÇÃO NF'!J:J,$B28)+SUMIFS('CLASSIFICAÇÃO NF'!$N:$N,'CLASSIFICAÇÃO NF'!$O:$O,"&gt;=202409",'CLASSIFICAÇÃO NF'!$O:$O,"&lt;=202410",'CLASSIFICAÇÃO NF'!K:K,$B28)+SUMIFS('CLASSIFICAÇÃO NF'!$N:$N,'CLASSIFICAÇÃO NF'!$O:$O,"&gt;=202409",'CLASSIFICAÇÃO NF'!$O:$O,"&lt;=202410",'CLASSIFICAÇÃO NF'!L:L,$B28)+SUMIFS('CLASSIFICAÇÃO NF'!$N:$N,'CLASSIFICAÇÃO NF'!$O:$O,"&gt;=202409",'CLASSIFICAÇÃO NF'!$O:$O,"&lt;=202410",'CLASSIFICAÇÃO NF'!M:M,$B28)</f>
        <v>0</v>
      </c>
      <c r="P28" s="36">
        <f>SUMIFS('CLASSIFICAÇÃO NF'!$N:$N,'CLASSIFICAÇÃO NF'!$O:$O,"&gt;=202411",'CLASSIFICAÇÃO NF'!$O:$O,"&lt;=202412",'CLASSIFICAÇÃO NF'!I:I,$B28)+SUMIFS('CLASSIFICAÇÃO NF'!$N:$N,'CLASSIFICAÇÃO NF'!$O:$O,"&gt;=202411",'CLASSIFICAÇÃO NF'!$O:$O,"&lt;=202412",'CLASSIFICAÇÃO NF'!J:J,$B28)+SUMIFS('CLASSIFICAÇÃO NF'!$N:$N,'CLASSIFICAÇÃO NF'!$O:$O,"&gt;=202411",'CLASSIFICAÇÃO NF'!$O:$O,"&lt;=202412",'CLASSIFICAÇÃO NF'!K:K,$B28)+SUMIFS('CLASSIFICAÇÃO NF'!$N:$N,'CLASSIFICAÇÃO NF'!$O:$O,"&gt;=202411",'CLASSIFICAÇÃO NF'!$O:$O,"&lt;=202412",'CLASSIFICAÇÃO NF'!L:L,$B28)+SUMIFS('CLASSIFICAÇÃO NF'!$N:$N,'CLASSIFICAÇÃO NF'!$O:$O,"&gt;=202411",'CLASSIFICAÇÃO NF'!$O:$O,"&lt;=202412",'CLASSIFICAÇÃO NF'!M:M,$B28)</f>
        <v>0</v>
      </c>
      <c r="Q28" s="36">
        <f>SUMIFS('CLASSIFICAÇÃO NF'!$N:$N,'CLASSIFICAÇÃO NF'!$O:$O,"&gt;=202501",'CLASSIFICAÇÃO NF'!$O:$O,"&lt;=202502",'CLASSIFICAÇÃO NF'!I:I,$B28)+SUMIFS('CLASSIFICAÇÃO NF'!$N:$N,'CLASSIFICAÇÃO NF'!$O:$O,"&gt;=202501",'CLASSIFICAÇÃO NF'!$O:$O,"&lt;=202502",'CLASSIFICAÇÃO NF'!J:J,$B28)+SUMIFS('CLASSIFICAÇÃO NF'!$N:$N,'CLASSIFICAÇÃO NF'!$O:$O,"&gt;=202501",'CLASSIFICAÇÃO NF'!$O:$O,"&lt;=202502",'CLASSIFICAÇÃO NF'!K:K,$B28)+SUMIFS('CLASSIFICAÇÃO NF'!$N:$N,'CLASSIFICAÇÃO NF'!$O:$O,"&gt;=202501",'CLASSIFICAÇÃO NF'!$O:$O,"&lt;=202502",'CLASSIFICAÇÃO NF'!L:L,$B28)+SUMIFS('CLASSIFICAÇÃO NF'!$N:$N,'CLASSIFICAÇÃO NF'!$O:$O,"&gt;=202501",'CLASSIFICAÇÃO NF'!$O:$O,"&lt;=202502",'CLASSIFICAÇÃO NF'!M:M,$B28)</f>
        <v>0</v>
      </c>
      <c r="R28" s="36">
        <f>SUMIFS('CLASSIFICAÇÃO NF'!$N:$N,'CLASSIFICAÇÃO NF'!$O:$O,"&gt;=202503",'CLASSIFICAÇÃO NF'!$O:$O,"&lt;=202504",'CLASSIFICAÇÃO NF'!I:I,$B28)+SUMIFS('CLASSIFICAÇÃO NF'!$N:$N,'CLASSIFICAÇÃO NF'!$O:$O,"&gt;=202503",'CLASSIFICAÇÃO NF'!$O:$O,"&lt;=202504",'CLASSIFICAÇÃO NF'!J:J,$B28)+SUMIFS('CLASSIFICAÇÃO NF'!$N:$N,'CLASSIFICAÇÃO NF'!$O:$O,"&gt;=202503",'CLASSIFICAÇÃO NF'!$O:$O,"&lt;=202504",'CLASSIFICAÇÃO NF'!K:K,$B28)+SUMIFS('CLASSIFICAÇÃO NF'!$N:$N,'CLASSIFICAÇÃO NF'!$O:$O,"&gt;=202503",'CLASSIFICAÇÃO NF'!$O:$O,"&lt;=202504",'CLASSIFICAÇÃO NF'!L:L,$B28)+SUMIFS('CLASSIFICAÇÃO NF'!$N:$N,'CLASSIFICAÇÃO NF'!$O:$O,"&gt;=202503",'CLASSIFICAÇÃO NF'!$O:$O,"&lt;=202504",'CLASSIFICAÇÃO NF'!M:M,$B28)</f>
        <v>75049.149999999994</v>
      </c>
      <c r="S28" s="36">
        <f>SUMIFS('CLASSIFICAÇÃO NF'!$N:$N,'CLASSIFICAÇÃO NF'!$O:$O,"&gt;=202505",'CLASSIFICAÇÃO NF'!$O:$O,"&lt;=202506",'CLASSIFICAÇÃO NF'!I:I,$B28)+SUMIFS('CLASSIFICAÇÃO NF'!$N:$N,'CLASSIFICAÇÃO NF'!$O:$O,"&gt;=202505",'CLASSIFICAÇÃO NF'!$O:$O,"&lt;=202506",'CLASSIFICAÇÃO NF'!J:J,$B28)+SUMIFS('CLASSIFICAÇÃO NF'!$N:$N,'CLASSIFICAÇÃO NF'!$O:$O,"&gt;=202505",'CLASSIFICAÇÃO NF'!$O:$O,"&lt;=202506",'CLASSIFICAÇÃO NF'!K:K,$B28)+SUMIFS('CLASSIFICAÇÃO NF'!$N:$N,'CLASSIFICAÇÃO NF'!$O:$O,"&gt;=202505",'CLASSIFICAÇÃO NF'!$O:$O,"&lt;=202506",'CLASSIFICAÇÃO NF'!L:L,$B28)+SUMIFS('CLASSIFICAÇÃO NF'!$N:$N,'CLASSIFICAÇÃO NF'!$O:$O,"&gt;=202505",'CLASSIFICAÇÃO NF'!$O:$O,"&lt;=202506",'CLASSIFICAÇÃO NF'!M:M,$B28)</f>
        <v>0</v>
      </c>
      <c r="T28" s="36">
        <f>SUMIFS('CLASSIFICAÇÃO NF'!$N:$N,'CLASSIFICAÇÃO NF'!$O:$O,"&gt;=202507",'CLASSIFICAÇÃO NF'!$O:$O,"&lt;=202508",'CLASSIFICAÇÃO NF'!I:I,$B28)+SUMIFS('CLASSIFICAÇÃO NF'!$N:$N,'CLASSIFICAÇÃO NF'!$O:$O,"&gt;=202507",'CLASSIFICAÇÃO NF'!$O:$O,"&lt;=202508",'CLASSIFICAÇÃO NF'!J:J,$B28)+SUMIFS('CLASSIFICAÇÃO NF'!$N:$N,'CLASSIFICAÇÃO NF'!$O:$O,"&gt;=202507",'CLASSIFICAÇÃO NF'!$O:$O,"&lt;=202508",'CLASSIFICAÇÃO NF'!K:K,$B28)+SUMIFS('CLASSIFICAÇÃO NF'!$N:$N,'CLASSIFICAÇÃO NF'!$O:$O,"&gt;=202507",'CLASSIFICAÇÃO NF'!$O:$O,"&lt;=202508",'CLASSIFICAÇÃO NF'!L:L,$B28)+SUMIFS('CLASSIFICAÇÃO NF'!$N:$N,'CLASSIFICAÇÃO NF'!$O:$O,"&gt;=202507",'CLASSIFICAÇÃO NF'!$O:$O,"&lt;=202508",'CLASSIFICAÇÃO NF'!M:M,$B28)</f>
        <v>0</v>
      </c>
      <c r="U28" s="36">
        <f>SUMIFS('CLASSIFICAÇÃO NF'!$N:$N,'CLASSIFICAÇÃO NF'!$O:$O,"&gt;=202509",'CLASSIFICAÇÃO NF'!$O:$O,"&lt;=202510",'CLASSIFICAÇÃO NF'!I:I,$B28)+SUMIFS('CLASSIFICAÇÃO NF'!$N:$N,'CLASSIFICAÇÃO NF'!$O:$O,"&gt;=202509",'CLASSIFICAÇÃO NF'!$O:$O,"&lt;=202510",'CLASSIFICAÇÃO NF'!J:J,$B28)+SUMIFS('CLASSIFICAÇÃO NF'!$N:$N,'CLASSIFICAÇÃO NF'!$O:$O,"&gt;=202509",'CLASSIFICAÇÃO NF'!$O:$O,"&lt;=202510",'CLASSIFICAÇÃO NF'!K:K,$B28)+SUMIFS('CLASSIFICAÇÃO NF'!$N:$N,'CLASSIFICAÇÃO NF'!$O:$O,"&gt;=202509",'CLASSIFICAÇÃO NF'!$O:$O,"&lt;=202510",'CLASSIFICAÇÃO NF'!L:L,$B28)+SUMIFS('CLASSIFICAÇÃO NF'!$N:$N,'CLASSIFICAÇÃO NF'!$O:$O,"&gt;=202509",'CLASSIFICAÇÃO NF'!$O:$O,"&lt;=202510",'CLASSIFICAÇÃO NF'!M:M,$B28)</f>
        <v>0</v>
      </c>
      <c r="V28" s="36">
        <f>SUMIFS('CLASSIFICAÇÃO NF'!$N:$N,'CLASSIFICAÇÃO NF'!$O:$O,"&gt;=202511",'CLASSIFICAÇÃO NF'!$O:$O,"&lt;=202512",'CLASSIFICAÇÃO NF'!I:I,$B28)+SUMIFS('CLASSIFICAÇÃO NF'!$N:$N,'CLASSIFICAÇÃO NF'!$O:$O,"&gt;=202511",'CLASSIFICAÇÃO NF'!$O:$O,"&lt;=202512",'CLASSIFICAÇÃO NF'!J:J,$B28)+SUMIFS('CLASSIFICAÇÃO NF'!$N:$N,'CLASSIFICAÇÃO NF'!$O:$O,"&gt;=202511",'CLASSIFICAÇÃO NF'!$O:$O,"&lt;=202512",'CLASSIFICAÇÃO NF'!K:K,$B28)+SUMIFS('CLASSIFICAÇÃO NF'!$N:$N,'CLASSIFICAÇÃO NF'!$O:$O,"&gt;=202511",'CLASSIFICAÇÃO NF'!$O:$O,"&lt;=202512",'CLASSIFICAÇÃO NF'!L:L,$B28)+SUMIFS('CLASSIFICAÇÃO NF'!$N:$N,'CLASSIFICAÇÃO NF'!$O:$O,"&gt;=202511",'CLASSIFICAÇÃO NF'!$O:$O,"&lt;=202512",'CLASSIFICAÇÃO NF'!M:M,$B28)</f>
        <v>0</v>
      </c>
      <c r="W28" s="36">
        <f>SUMIFS('CLASSIFICAÇÃO NF'!$N:$N,'CLASSIFICAÇÃO NF'!$O:$O,"&gt;=202601",'CLASSIFICAÇÃO NF'!$O:$O,"&lt;=202602",'CLASSIFICAÇÃO NF'!I:I,$B28)+SUMIFS('CLASSIFICAÇÃO NF'!$N:$N,'CLASSIFICAÇÃO NF'!$O:$O,"&gt;=202601",'CLASSIFICAÇÃO NF'!$O:$O,"&lt;=202602",'CLASSIFICAÇÃO NF'!J:J,$B28)+SUMIFS('CLASSIFICAÇÃO NF'!$N:$N,'CLASSIFICAÇÃO NF'!$O:$O,"&gt;=202601",'CLASSIFICAÇÃO NF'!$O:$O,"&lt;=202602",'CLASSIFICAÇÃO NF'!K:K,$B28)+SUMIFS('CLASSIFICAÇÃO NF'!$N:$N,'CLASSIFICAÇÃO NF'!$O:$O,"&gt;=202601",'CLASSIFICAÇÃO NF'!$O:$O,"&lt;=202602",'CLASSIFICAÇÃO NF'!L:L,$B28)+SUMIFS('CLASSIFICAÇÃO NF'!$N:$N,'CLASSIFICAÇÃO NF'!$O:$O,"&gt;=202601",'CLASSIFICAÇÃO NF'!$O:$O,"&lt;=202602",'CLASSIFICAÇÃO NF'!M:M,$B28)</f>
        <v>0</v>
      </c>
      <c r="X28" s="36">
        <f>SUMIFS('CLASSIFICAÇÃO NF'!$N:$N,'CLASSIFICAÇÃO NF'!$O:$O,"&gt;=202603",'CLASSIFICAÇÃO NF'!$O:$O,"&lt;=202604",'CLASSIFICAÇÃO NF'!I:I,$B28)+SUMIFS('CLASSIFICAÇÃO NF'!$N:$N,'CLASSIFICAÇÃO NF'!$O:$O,"&gt;=202603",'CLASSIFICAÇÃO NF'!$O:$O,"&lt;=202604",'CLASSIFICAÇÃO NF'!J:J,$B28)+SUMIFS('CLASSIFICAÇÃO NF'!$N:$N,'CLASSIFICAÇÃO NF'!$O:$O,"&gt;=202603",'CLASSIFICAÇÃO NF'!$O:$O,"&lt;=202604",'CLASSIFICAÇÃO NF'!K:K,$B28)+SUMIFS('CLASSIFICAÇÃO NF'!$N:$N,'CLASSIFICAÇÃO NF'!$O:$O,"&gt;=202603",'CLASSIFICAÇÃO NF'!$O:$O,"&lt;=202604",'CLASSIFICAÇÃO NF'!L:L,$B28)+SUMIFS('CLASSIFICAÇÃO NF'!$N:$N,'CLASSIFICAÇÃO NF'!$O:$O,"&gt;=202603",'CLASSIFICAÇÃO NF'!$O:$O,"&lt;=202604",'CLASSIFICAÇÃO NF'!M:M,$B28)</f>
        <v>0</v>
      </c>
      <c r="Y28" s="36">
        <f>SUMIFS('CLASSIFICAÇÃO NF'!$N:$N,'CLASSIFICAÇÃO NF'!$O:$O,"&gt;=202605",'CLASSIFICAÇÃO NF'!$O:$O,"&lt;=202606",'CLASSIFICAÇÃO NF'!I:I,$B28)+SUMIFS('CLASSIFICAÇÃO NF'!$N:$N,'CLASSIFICAÇÃO NF'!$O:$O,"&gt;=202605",'CLASSIFICAÇÃO NF'!$O:$O,"&lt;=202606",'CLASSIFICAÇÃO NF'!J:J,$B28)+SUMIFS('CLASSIFICAÇÃO NF'!$N:$N,'CLASSIFICAÇÃO NF'!$O:$O,"&gt;=202605",'CLASSIFICAÇÃO NF'!$O:$O,"&lt;=202606",'CLASSIFICAÇÃO NF'!K:K,$B28)+SUMIFS('CLASSIFICAÇÃO NF'!$N:$N,'CLASSIFICAÇÃO NF'!$O:$O,"&gt;=202605",'CLASSIFICAÇÃO NF'!$O:$O,"&lt;=202606",'CLASSIFICAÇÃO NF'!L:L,$B28)+SUMIFS('CLASSIFICAÇÃO NF'!$N:$N,'CLASSIFICAÇÃO NF'!$O:$O,"&gt;=202605",'CLASSIFICAÇÃO NF'!$O:$O,"&lt;=202606",'CLASSIFICAÇÃO NF'!M:M,$B28)</f>
        <v>0</v>
      </c>
      <c r="Z28" s="36">
        <f>SUMIFS('CLASSIFICAÇÃO NF'!$N:$N,'CLASSIFICAÇÃO NF'!$O:$O,"&gt;=202607",'CLASSIFICAÇÃO NF'!$O:$O,"&lt;=202608",'CLASSIFICAÇÃO NF'!I:I,$B28)+SUMIFS('CLASSIFICAÇÃO NF'!$N:$N,'CLASSIFICAÇÃO NF'!$O:$O,"&gt;=202607",'CLASSIFICAÇÃO NF'!$O:$O,"&lt;=202608",'CLASSIFICAÇÃO NF'!J:J,$B28)+SUMIFS('CLASSIFICAÇÃO NF'!$N:$N,'CLASSIFICAÇÃO NF'!$O:$O,"&gt;=202607",'CLASSIFICAÇÃO NF'!$O:$O,"&lt;=202608",'CLASSIFICAÇÃO NF'!K:K,$B28)+SUMIFS('CLASSIFICAÇÃO NF'!$N:$N,'CLASSIFICAÇÃO NF'!$O:$O,"&gt;=202607",'CLASSIFICAÇÃO NF'!$O:$O,"&lt;=202608",'CLASSIFICAÇÃO NF'!L:L,$B28)+SUMIFS('CLASSIFICAÇÃO NF'!$N:$N,'CLASSIFICAÇÃO NF'!$O:$O,"&gt;=202607",'CLASSIFICAÇÃO NF'!$O:$O,"&lt;=202608",'CLASSIFICAÇÃO NF'!M:M,$B28)</f>
        <v>0</v>
      </c>
      <c r="AA28" s="36">
        <f>SUMIFS('CLASSIFICAÇÃO NF'!$N:$N,'CLASSIFICAÇÃO NF'!$O:$O,"&gt;=202609",'CLASSIFICAÇÃO NF'!$O:$O,"&lt;=202610",'CLASSIFICAÇÃO NF'!I:I,$B28)+SUMIFS('CLASSIFICAÇÃO NF'!$N:$N,'CLASSIFICAÇÃO NF'!$O:$O,"&gt;=202609",'CLASSIFICAÇÃO NF'!$O:$O,"&lt;=202610",'CLASSIFICAÇÃO NF'!J:J,$B28)+SUMIFS('CLASSIFICAÇÃO NF'!$N:$N,'CLASSIFICAÇÃO NF'!$O:$O,"&gt;=202609",'CLASSIFICAÇÃO NF'!$O:$O,"&lt;=202610",'CLASSIFICAÇÃO NF'!K:K,$B28)+SUMIFS('CLASSIFICAÇÃO NF'!$N:$N,'CLASSIFICAÇÃO NF'!$O:$O,"&gt;=202609",'CLASSIFICAÇÃO NF'!$O:$O,"&lt;=202610",'CLASSIFICAÇÃO NF'!L:L,$B28)+SUMIFS('CLASSIFICAÇÃO NF'!$N:$N,'CLASSIFICAÇÃO NF'!$O:$O,"&gt;=202609",'CLASSIFICAÇÃO NF'!$O:$O,"&lt;=202610",'CLASSIFICAÇÃO NF'!M:M,$B28)</f>
        <v>0</v>
      </c>
      <c r="AB28" s="36">
        <f>SUMIFS('CLASSIFICAÇÃO NF'!$N:$N,'CLASSIFICAÇÃO NF'!$O:$O,"&gt;=202611",'CLASSIFICAÇÃO NF'!$O:$O,"&lt;=202612",'CLASSIFICAÇÃO NF'!I:I,$B28)+SUMIFS('CLASSIFICAÇÃO NF'!$N:$N,'CLASSIFICAÇÃO NF'!$O:$O,"&gt;=202611",'CLASSIFICAÇÃO NF'!$O:$O,"&lt;=202612",'CLASSIFICAÇÃO NF'!J:J,$B28)+SUMIFS('CLASSIFICAÇÃO NF'!$N:$N,'CLASSIFICAÇÃO NF'!$O:$O,"&gt;=202610",'CLASSIFICAÇÃO NF'!$O:$O,"&lt;=202612",'CLASSIFICAÇÃO NF'!K:K,$B28)+SUMIFS('CLASSIFICAÇÃO NF'!$N:$N,'CLASSIFICAÇÃO NF'!$O:$O,"&gt;=202610",'CLASSIFICAÇÃO NF'!$O:$O,"&lt;=202612",'CLASSIFICAÇÃO NF'!L:L,$B28)+SUMIFS('CLASSIFICAÇÃO NF'!$N:$N,'CLASSIFICAÇÃO NF'!$O:$O,"&gt;=202611",'CLASSIFICAÇÃO NF'!$O:$O,"&lt;=202612",'CLASSIFICAÇÃO NF'!M:M,$B28)</f>
        <v>0</v>
      </c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</row>
    <row r="29" spans="1:39" ht="15.75" customHeight="1" outlineLevel="1">
      <c r="A29" s="190" t="s">
        <v>55</v>
      </c>
      <c r="B29" s="40" t="s">
        <v>56</v>
      </c>
      <c r="C29" s="184">
        <f>SUMIF('CLASSIFICAÇÃO NF'!I:I,B29,'CLASSIFICAÇÃO NF'!N:N)+SUMIF('CLASSIFICAÇÃO NF'!J:J,B29,'CLASSIFICAÇÃO NF'!N:N)+SUMIF('CLASSIFICAÇÃO NF'!K:K,B29,'CLASSIFICAÇÃO NF'!N:N)+SUMIF('CLASSIFICAÇÃO NF'!L:L,B29,'CLASSIFICAÇÃO NF'!N:N)+SUMIF('CLASSIFICAÇÃO NF'!M:M,B29,'CLASSIFICAÇÃO NF'!N:N)</f>
        <v>293954.21999999997</v>
      </c>
      <c r="D29" s="185">
        <f t="shared" si="13"/>
        <v>0.92705574696140891</v>
      </c>
      <c r="E29" s="184">
        <v>317083.65000000002</v>
      </c>
      <c r="F29" s="185">
        <f t="shared" si="14"/>
        <v>1.0205789083479482</v>
      </c>
      <c r="G29" s="186">
        <v>288026.94</v>
      </c>
      <c r="H29" s="36">
        <f>SUMIFS('CLASSIFICAÇÃO NF'!$N:$N,'CLASSIFICAÇÃO NF'!$O:$O,"&gt;=202301",'CLASSIFICAÇÃO NF'!$O:$O,"&lt;=202303",'CLASSIFICAÇÃO NF'!I:I,$B29)+SUMIFS('CLASSIFICAÇÃO NF'!$N:$N,'CLASSIFICAÇÃO NF'!$O:$O,"&gt;=202301",'CLASSIFICAÇÃO NF'!$O:$O,"&lt;=202303",'CLASSIFICAÇÃO NF'!J:J,$B29)+SUMIFS('CLASSIFICAÇÃO NF'!$N:$N,'CLASSIFICAÇÃO NF'!$O:$O,"&gt;=202301",'CLASSIFICAÇÃO NF'!$O:$O,"&lt;=202303",'CLASSIFICAÇÃO NF'!K:K,$B29)+SUMIFS('CLASSIFICAÇÃO NF'!$N:$N,'CLASSIFICAÇÃO NF'!$O:$O,"&gt;=202301",'CLASSIFICAÇÃO NF'!$O:$O,"&lt;=202303",'CLASSIFICAÇÃO NF'!L:L,$B29)+SUMIFS('CLASSIFICAÇÃO NF'!$N:$N,'CLASSIFICAÇÃO NF'!$O:$O,"&gt;=202301",'CLASSIFICAÇÃO NF'!$O:$O,"&lt;=202303",'CLASSIFICAÇÃO NF'!M:M,$B29)</f>
        <v>0</v>
      </c>
      <c r="I29" s="36">
        <f>SUMIFS('CLASSIFICAÇÃO NF'!$N:$N,'CLASSIFICAÇÃO NF'!$O:$O,"&gt;=202304",'CLASSIFICAÇÃO NF'!$O:$O,"&lt;=202306",'CLASSIFICAÇÃO NF'!I:I,$B29)+SUMIFS('CLASSIFICAÇÃO NF'!$N:$N,'CLASSIFICAÇÃO NF'!$O:$O,"&gt;=202304",'CLASSIFICAÇÃO NF'!$O:$O,"&lt;=202306",'CLASSIFICAÇÃO NF'!J:J,$B29)+SUMIFS('CLASSIFICAÇÃO NF'!$N:$N,'CLASSIFICAÇÃO NF'!$O:$O,"&gt;=202304",'CLASSIFICAÇÃO NF'!$O:$O,"&lt;=202306",'CLASSIFICAÇÃO NF'!K:K,$B29)+SUMIFS('CLASSIFICAÇÃO NF'!$N:$N,'CLASSIFICAÇÃO NF'!$O:$O,"&gt;=202304",'CLASSIFICAÇÃO NF'!$O:$O,"&lt;=202306",'CLASSIFICAÇÃO NF'!L:L,$B29)+SUMIFS('CLASSIFICAÇÃO NF'!$N:$N,'CLASSIFICAÇÃO NF'!$O:$O,"&gt;=202304",'CLASSIFICAÇÃO NF'!$O:$O,"&lt;=202306",'CLASSIFICAÇÃO NF'!M:M,$B29)</f>
        <v>0</v>
      </c>
      <c r="J29" s="36">
        <f>SUMIFS('CLASSIFICAÇÃO NF'!$N:$N,'CLASSIFICAÇÃO NF'!$O:$O,"&gt;=202307",'CLASSIFICAÇÃO NF'!$O:$O,"&lt;=202309",'CLASSIFICAÇÃO NF'!I:I,$B29)+SUMIFS('CLASSIFICAÇÃO NF'!$N:$N,'CLASSIFICAÇÃO NF'!$O:$O,"&gt;=202307",'CLASSIFICAÇÃO NF'!$O:$O,"&lt;=202309",'CLASSIFICAÇÃO NF'!J:J,$B29)+SUMIFS('CLASSIFICAÇÃO NF'!$N:$N,'CLASSIFICAÇÃO NF'!$O:$O,"&gt;=202307",'CLASSIFICAÇÃO NF'!$O:$O,"&lt;=202309",'CLASSIFICAÇÃO NF'!K:K,$B29)+SUMIFS('CLASSIFICAÇÃO NF'!$N:$N,'CLASSIFICAÇÃO NF'!$O:$O,"&gt;=202307",'CLASSIFICAÇÃO NF'!$O:$O,"&lt;=202309",'CLASSIFICAÇÃO NF'!L:L,$B29)+SUMIFS('CLASSIFICAÇÃO NF'!$N:$N,'CLASSIFICAÇÃO NF'!$O:$O,"&gt;=202307",'CLASSIFICAÇÃO NF'!$O:$O,"&lt;=202309",'CLASSIFICAÇÃO NF'!M:M,$B29)</f>
        <v>0</v>
      </c>
      <c r="K29" s="36">
        <f>SUMIFS('CLASSIFICAÇÃO NF'!$N:$N,'CLASSIFICAÇÃO NF'!$O:$O,"&gt;=202310",'CLASSIFICAÇÃO NF'!$O:$O,"&lt;=202312",'CLASSIFICAÇÃO NF'!I:I,$B29)+SUMIFS('CLASSIFICAÇÃO NF'!$N:$N,'CLASSIFICAÇÃO NF'!$O:$O,"&gt;=202310",'CLASSIFICAÇÃO NF'!$O:$O,"&lt;=202312",'CLASSIFICAÇÃO NF'!J:J,$B29)+SUMIFS('CLASSIFICAÇÃO NF'!$N:$N,'CLASSIFICAÇÃO NF'!$O:$O,"&gt;=202310",'CLASSIFICAÇÃO NF'!$O:$O,"&lt;=202312",'CLASSIFICAÇÃO NF'!K:K,$B29)+SUMIFS('CLASSIFICAÇÃO NF'!$N:$N,'CLASSIFICAÇÃO NF'!$O:$O,"&gt;=202310",'CLASSIFICAÇÃO NF'!$O:$O,"&lt;=202312",'CLASSIFICAÇÃO NF'!L:L,$B29)+SUMIFS('CLASSIFICAÇÃO NF'!$N:$N,'CLASSIFICAÇÃO NF'!$O:$O,"&gt;=202310",'CLASSIFICAÇÃO NF'!$O:$O,"&lt;=202312",'CLASSIFICAÇÃO NF'!M:M,$B29)</f>
        <v>0</v>
      </c>
      <c r="L29" s="36">
        <f>SUMIFS('CLASSIFICAÇÃO NF'!$N:$N,'CLASSIFICAÇÃO NF'!$O:$O,"&gt;=202401",'CLASSIFICAÇÃO NF'!$O:$O,"&lt;=202403",'CLASSIFICAÇÃO NF'!I:I,$B29)+SUMIFS('CLASSIFICAÇÃO NF'!$N:$N,'CLASSIFICAÇÃO NF'!$O:$O,"&gt;=202401",'CLASSIFICAÇÃO NF'!$O:$O,"&lt;=202403",'CLASSIFICAÇÃO NF'!J:J,$B29)+SUMIFS('CLASSIFICAÇÃO NF'!$N:$N,'CLASSIFICAÇÃO NF'!$O:$O,"&gt;=202401",'CLASSIFICAÇÃO NF'!$O:$O,"&lt;=202403",'CLASSIFICAÇÃO NF'!K:K,$B29)+SUMIFS('CLASSIFICAÇÃO NF'!$N:$N,'CLASSIFICAÇÃO NF'!$O:$O,"&gt;=202401",'CLASSIFICAÇÃO NF'!$O:$O,"&lt;=202403",'CLASSIFICAÇÃO NF'!L:L,$B29)+SUMIFS('CLASSIFICAÇÃO NF'!$N:$N,'CLASSIFICAÇÃO NF'!$O:$O,"&gt;=202401",'CLASSIFICAÇÃO NF'!$O:$O,"&lt;=202403",'CLASSIFICAÇÃO NF'!M:M,$B29)</f>
        <v>0</v>
      </c>
      <c r="M29" s="36">
        <f>SUMIFS('CLASSIFICAÇÃO NF'!$N:$N,'CLASSIFICAÇÃO NF'!$O:$O,"&gt;=202404",'CLASSIFICAÇÃO NF'!$O:$O,"&lt;=202406",'CLASSIFICAÇÃO NF'!I:I,$B29)+SUMIFS('CLASSIFICAÇÃO NF'!$N:$N,'CLASSIFICAÇÃO NF'!$O:$O,"&gt;=202404",'CLASSIFICAÇÃO NF'!$O:$O,"&lt;=202406",'CLASSIFICAÇÃO NF'!J:J,$B29)+SUMIFS('CLASSIFICAÇÃO NF'!$N:$N,'CLASSIFICAÇÃO NF'!$O:$O,"&gt;=202404",'CLASSIFICAÇÃO NF'!$O:$O,"&lt;=202406",'CLASSIFICAÇÃO NF'!K:K,$B29)+SUMIFS('CLASSIFICAÇÃO NF'!$N:$N,'CLASSIFICAÇÃO NF'!$O:$O,"&gt;=202404",'CLASSIFICAÇÃO NF'!$O:$O,"&lt;=202406",'CLASSIFICAÇÃO NF'!L:L,$B29)+SUMIFS('CLASSIFICAÇÃO NF'!$N:$N,'CLASSIFICAÇÃO NF'!$O:$O,"&gt;=202404",'CLASSIFICAÇÃO NF'!$O:$O,"&lt;=202406",'CLASSIFICAÇÃO NF'!M:M,$B29)</f>
        <v>0</v>
      </c>
      <c r="N29" s="36">
        <f>SUMIFS('CLASSIFICAÇÃO NF'!$N:$N,'CLASSIFICAÇÃO NF'!$O:$O,"&gt;=202407",'CLASSIFICAÇÃO NF'!$O:$O,"&lt;=202408",'CLASSIFICAÇÃO NF'!I:I,$B29)+SUMIFS('CLASSIFICAÇÃO NF'!$N:$N,'CLASSIFICAÇÃO NF'!$O:$O,"&gt;=202407",'CLASSIFICAÇÃO NF'!$O:$O,"&lt;=202408",'CLASSIFICAÇÃO NF'!J:J,$B29)+SUMIFS('CLASSIFICAÇÃO NF'!$N:$N,'CLASSIFICAÇÃO NF'!$O:$O,"&gt;=202407",'CLASSIFICAÇÃO NF'!$O:$O,"&lt;=202408",'CLASSIFICAÇÃO NF'!K:K,$B29)+SUMIFS('CLASSIFICAÇÃO NF'!$N:$N,'CLASSIFICAÇÃO NF'!$O:$O,"&gt;=202407",'CLASSIFICAÇÃO NF'!$O:$O,"&lt;=202408",'CLASSIFICAÇÃO NF'!L:L,$B29)+SUMIFS('CLASSIFICAÇÃO NF'!$N:$N,'CLASSIFICAÇÃO NF'!$O:$O,"&gt;=202407",'CLASSIFICAÇÃO NF'!$O:$O,"&lt;=202408",'CLASSIFICAÇÃO NF'!M:M,$B29)</f>
        <v>0</v>
      </c>
      <c r="O29" s="36">
        <f>SUMIFS('CLASSIFICAÇÃO NF'!$N:$N,'CLASSIFICAÇÃO NF'!$O:$O,"&gt;=202409",'CLASSIFICAÇÃO NF'!$O:$O,"&lt;=202410",'CLASSIFICAÇÃO NF'!I:I,$B29)+SUMIFS('CLASSIFICAÇÃO NF'!$N:$N,'CLASSIFICAÇÃO NF'!$O:$O,"&gt;=202409",'CLASSIFICAÇÃO NF'!$O:$O,"&lt;=202410",'CLASSIFICAÇÃO NF'!J:J,$B29)+SUMIFS('CLASSIFICAÇÃO NF'!$N:$N,'CLASSIFICAÇÃO NF'!$O:$O,"&gt;=202409",'CLASSIFICAÇÃO NF'!$O:$O,"&lt;=202410",'CLASSIFICAÇÃO NF'!K:K,$B29)+SUMIFS('CLASSIFICAÇÃO NF'!$N:$N,'CLASSIFICAÇÃO NF'!$O:$O,"&gt;=202409",'CLASSIFICAÇÃO NF'!$O:$O,"&lt;=202410",'CLASSIFICAÇÃO NF'!L:L,$B29)+SUMIFS('CLASSIFICAÇÃO NF'!$N:$N,'CLASSIFICAÇÃO NF'!$O:$O,"&gt;=202409",'CLASSIFICAÇÃO NF'!$O:$O,"&lt;=202410",'CLASSIFICAÇÃO NF'!M:M,$B29)</f>
        <v>0</v>
      </c>
      <c r="P29" s="36">
        <f>SUMIFS('CLASSIFICAÇÃO NF'!$N:$N,'CLASSIFICAÇÃO NF'!$O:$O,"&gt;=202411",'CLASSIFICAÇÃO NF'!$O:$O,"&lt;=202412",'CLASSIFICAÇÃO NF'!I:I,$B29)+SUMIFS('CLASSIFICAÇÃO NF'!$N:$N,'CLASSIFICAÇÃO NF'!$O:$O,"&gt;=202411",'CLASSIFICAÇÃO NF'!$O:$O,"&lt;=202412",'CLASSIFICAÇÃO NF'!J:J,$B29)+SUMIFS('CLASSIFICAÇÃO NF'!$N:$N,'CLASSIFICAÇÃO NF'!$O:$O,"&gt;=202411",'CLASSIFICAÇÃO NF'!$O:$O,"&lt;=202412",'CLASSIFICAÇÃO NF'!K:K,$B29)+SUMIFS('CLASSIFICAÇÃO NF'!$N:$N,'CLASSIFICAÇÃO NF'!$O:$O,"&gt;=202411",'CLASSIFICAÇÃO NF'!$O:$O,"&lt;=202412",'CLASSIFICAÇÃO NF'!L:L,$B29)+SUMIFS('CLASSIFICAÇÃO NF'!$N:$N,'CLASSIFICAÇÃO NF'!$O:$O,"&gt;=202411",'CLASSIFICAÇÃO NF'!$O:$O,"&lt;=202412",'CLASSIFICAÇÃO NF'!M:M,$B29)</f>
        <v>0</v>
      </c>
      <c r="Q29" s="36">
        <f>SUMIFS('CLASSIFICAÇÃO NF'!$N:$N,'CLASSIFICAÇÃO NF'!$O:$O,"&gt;=202501",'CLASSIFICAÇÃO NF'!$O:$O,"&lt;=202502",'CLASSIFICAÇÃO NF'!I:I,$B29)+SUMIFS('CLASSIFICAÇÃO NF'!$N:$N,'CLASSIFICAÇÃO NF'!$O:$O,"&gt;=202501",'CLASSIFICAÇÃO NF'!$O:$O,"&lt;=202502",'CLASSIFICAÇÃO NF'!J:J,$B29)+SUMIFS('CLASSIFICAÇÃO NF'!$N:$N,'CLASSIFICAÇÃO NF'!$O:$O,"&gt;=202501",'CLASSIFICAÇÃO NF'!$O:$O,"&lt;=202502",'CLASSIFICAÇÃO NF'!K:K,$B29)+SUMIFS('CLASSIFICAÇÃO NF'!$N:$N,'CLASSIFICAÇÃO NF'!$O:$O,"&gt;=202501",'CLASSIFICAÇÃO NF'!$O:$O,"&lt;=202502",'CLASSIFICAÇÃO NF'!L:L,$B29)+SUMIFS('CLASSIFICAÇÃO NF'!$N:$N,'CLASSIFICAÇÃO NF'!$O:$O,"&gt;=202501",'CLASSIFICAÇÃO NF'!$O:$O,"&lt;=202502",'CLASSIFICAÇÃO NF'!M:M,$B29)</f>
        <v>24477.1</v>
      </c>
      <c r="R29" s="36">
        <f>SUMIFS('CLASSIFICAÇÃO NF'!$N:$N,'CLASSIFICAÇÃO NF'!$O:$O,"&gt;=202503",'CLASSIFICAÇÃO NF'!$O:$O,"&lt;=202504",'CLASSIFICAÇÃO NF'!I:I,$B29)+SUMIFS('CLASSIFICAÇÃO NF'!$N:$N,'CLASSIFICAÇÃO NF'!$O:$O,"&gt;=202503",'CLASSIFICAÇÃO NF'!$O:$O,"&lt;=202504",'CLASSIFICAÇÃO NF'!J:J,$B29)+SUMIFS('CLASSIFICAÇÃO NF'!$N:$N,'CLASSIFICAÇÃO NF'!$O:$O,"&gt;=202503",'CLASSIFICAÇÃO NF'!$O:$O,"&lt;=202504",'CLASSIFICAÇÃO NF'!K:K,$B29)+SUMIFS('CLASSIFICAÇÃO NF'!$N:$N,'CLASSIFICAÇÃO NF'!$O:$O,"&gt;=202503",'CLASSIFICAÇÃO NF'!$O:$O,"&lt;=202504",'CLASSIFICAÇÃO NF'!L:L,$B29)+SUMIFS('CLASSIFICAÇÃO NF'!$N:$N,'CLASSIFICAÇÃO NF'!$O:$O,"&gt;=202503",'CLASSIFICAÇÃO NF'!$O:$O,"&lt;=202504",'CLASSIFICAÇÃO NF'!M:M,$B29)</f>
        <v>188211</v>
      </c>
      <c r="S29" s="36">
        <f>SUMIFS('CLASSIFICAÇÃO NF'!$N:$N,'CLASSIFICAÇÃO NF'!$O:$O,"&gt;=202505",'CLASSIFICAÇÃO NF'!$O:$O,"&lt;=202506",'CLASSIFICAÇÃO NF'!I:I,$B29)+SUMIFS('CLASSIFICAÇÃO NF'!$N:$N,'CLASSIFICAÇÃO NF'!$O:$O,"&gt;=202505",'CLASSIFICAÇÃO NF'!$O:$O,"&lt;=202506",'CLASSIFICAÇÃO NF'!J:J,$B29)+SUMIFS('CLASSIFICAÇÃO NF'!$N:$N,'CLASSIFICAÇÃO NF'!$O:$O,"&gt;=202505",'CLASSIFICAÇÃO NF'!$O:$O,"&lt;=202506",'CLASSIFICAÇÃO NF'!K:K,$B29)+SUMIFS('CLASSIFICAÇÃO NF'!$N:$N,'CLASSIFICAÇÃO NF'!$O:$O,"&gt;=202505",'CLASSIFICAÇÃO NF'!$O:$O,"&lt;=202506",'CLASSIFICAÇÃO NF'!L:L,$B29)+SUMIFS('CLASSIFICAÇÃO NF'!$N:$N,'CLASSIFICAÇÃO NF'!$O:$O,"&gt;=202505",'CLASSIFICAÇÃO NF'!$O:$O,"&lt;=202506",'CLASSIFICAÇÃO NF'!M:M,$B29)</f>
        <v>77071.5</v>
      </c>
      <c r="T29" s="36">
        <f>SUMIFS('CLASSIFICAÇÃO NF'!$N:$N,'CLASSIFICAÇÃO NF'!$O:$O,"&gt;=202507",'CLASSIFICAÇÃO NF'!$O:$O,"&lt;=202508",'CLASSIFICAÇÃO NF'!I:I,$B29)+SUMIFS('CLASSIFICAÇÃO NF'!$N:$N,'CLASSIFICAÇÃO NF'!$O:$O,"&gt;=202507",'CLASSIFICAÇÃO NF'!$O:$O,"&lt;=202508",'CLASSIFICAÇÃO NF'!J:J,$B29)+SUMIFS('CLASSIFICAÇÃO NF'!$N:$N,'CLASSIFICAÇÃO NF'!$O:$O,"&gt;=202507",'CLASSIFICAÇÃO NF'!$O:$O,"&lt;=202508",'CLASSIFICAÇÃO NF'!K:K,$B29)+SUMIFS('CLASSIFICAÇÃO NF'!$N:$N,'CLASSIFICAÇÃO NF'!$O:$O,"&gt;=202507",'CLASSIFICAÇÃO NF'!$O:$O,"&lt;=202508",'CLASSIFICAÇÃO NF'!L:L,$B29)+SUMIFS('CLASSIFICAÇÃO NF'!$N:$N,'CLASSIFICAÇÃO NF'!$O:$O,"&gt;=202507",'CLASSIFICAÇÃO NF'!$O:$O,"&lt;=202508",'CLASSIFICAÇÃO NF'!M:M,$B29)</f>
        <v>0</v>
      </c>
      <c r="U29" s="36">
        <f>SUMIFS('CLASSIFICAÇÃO NF'!$N:$N,'CLASSIFICAÇÃO NF'!$O:$O,"&gt;=202509",'CLASSIFICAÇÃO NF'!$O:$O,"&lt;=202510",'CLASSIFICAÇÃO NF'!I:I,$B29)+SUMIFS('CLASSIFICAÇÃO NF'!$N:$N,'CLASSIFICAÇÃO NF'!$O:$O,"&gt;=202509",'CLASSIFICAÇÃO NF'!$O:$O,"&lt;=202510",'CLASSIFICAÇÃO NF'!J:J,$B29)+SUMIFS('CLASSIFICAÇÃO NF'!$N:$N,'CLASSIFICAÇÃO NF'!$O:$O,"&gt;=202509",'CLASSIFICAÇÃO NF'!$O:$O,"&lt;=202510",'CLASSIFICAÇÃO NF'!K:K,$B29)+SUMIFS('CLASSIFICAÇÃO NF'!$N:$N,'CLASSIFICAÇÃO NF'!$O:$O,"&gt;=202509",'CLASSIFICAÇÃO NF'!$O:$O,"&lt;=202510",'CLASSIFICAÇÃO NF'!L:L,$B29)+SUMIFS('CLASSIFICAÇÃO NF'!$N:$N,'CLASSIFICAÇÃO NF'!$O:$O,"&gt;=202509",'CLASSIFICAÇÃO NF'!$O:$O,"&lt;=202510",'CLASSIFICAÇÃO NF'!M:M,$B29)</f>
        <v>4194.62</v>
      </c>
      <c r="V29" s="36">
        <f>SUMIFS('CLASSIFICAÇÃO NF'!$N:$N,'CLASSIFICAÇÃO NF'!$O:$O,"&gt;=202511",'CLASSIFICAÇÃO NF'!$O:$O,"&lt;=202512",'CLASSIFICAÇÃO NF'!I:I,$B29)+SUMIFS('CLASSIFICAÇÃO NF'!$N:$N,'CLASSIFICAÇÃO NF'!$O:$O,"&gt;=202511",'CLASSIFICAÇÃO NF'!$O:$O,"&lt;=202512",'CLASSIFICAÇÃO NF'!J:J,$B29)+SUMIFS('CLASSIFICAÇÃO NF'!$N:$N,'CLASSIFICAÇÃO NF'!$O:$O,"&gt;=202511",'CLASSIFICAÇÃO NF'!$O:$O,"&lt;=202512",'CLASSIFICAÇÃO NF'!K:K,$B29)+SUMIFS('CLASSIFICAÇÃO NF'!$N:$N,'CLASSIFICAÇÃO NF'!$O:$O,"&gt;=202511",'CLASSIFICAÇÃO NF'!$O:$O,"&lt;=202512",'CLASSIFICAÇÃO NF'!L:L,$B29)+SUMIFS('CLASSIFICAÇÃO NF'!$N:$N,'CLASSIFICAÇÃO NF'!$O:$O,"&gt;=202511",'CLASSIFICAÇÃO NF'!$O:$O,"&lt;=202512",'CLASSIFICAÇÃO NF'!M:M,$B29)</f>
        <v>0</v>
      </c>
      <c r="W29" s="36">
        <f>SUMIFS('CLASSIFICAÇÃO NF'!$N:$N,'CLASSIFICAÇÃO NF'!$O:$O,"&gt;=202601",'CLASSIFICAÇÃO NF'!$O:$O,"&lt;=202602",'CLASSIFICAÇÃO NF'!I:I,$B29)+SUMIFS('CLASSIFICAÇÃO NF'!$N:$N,'CLASSIFICAÇÃO NF'!$O:$O,"&gt;=202601",'CLASSIFICAÇÃO NF'!$O:$O,"&lt;=202602",'CLASSIFICAÇÃO NF'!J:J,$B29)+SUMIFS('CLASSIFICAÇÃO NF'!$N:$N,'CLASSIFICAÇÃO NF'!$O:$O,"&gt;=202601",'CLASSIFICAÇÃO NF'!$O:$O,"&lt;=202602",'CLASSIFICAÇÃO NF'!K:K,$B29)+SUMIFS('CLASSIFICAÇÃO NF'!$N:$N,'CLASSIFICAÇÃO NF'!$O:$O,"&gt;=202601",'CLASSIFICAÇÃO NF'!$O:$O,"&lt;=202602",'CLASSIFICAÇÃO NF'!L:L,$B29)+SUMIFS('CLASSIFICAÇÃO NF'!$N:$N,'CLASSIFICAÇÃO NF'!$O:$O,"&gt;=202601",'CLASSIFICAÇÃO NF'!$O:$O,"&lt;=202602",'CLASSIFICAÇÃO NF'!M:M,$B29)</f>
        <v>0</v>
      </c>
      <c r="X29" s="36">
        <f>SUMIFS('CLASSIFICAÇÃO NF'!$N:$N,'CLASSIFICAÇÃO NF'!$O:$O,"&gt;=202603",'CLASSIFICAÇÃO NF'!$O:$O,"&lt;=202604",'CLASSIFICAÇÃO NF'!I:I,$B29)+SUMIFS('CLASSIFICAÇÃO NF'!$N:$N,'CLASSIFICAÇÃO NF'!$O:$O,"&gt;=202603",'CLASSIFICAÇÃO NF'!$O:$O,"&lt;=202604",'CLASSIFICAÇÃO NF'!J:J,$B29)+SUMIFS('CLASSIFICAÇÃO NF'!$N:$N,'CLASSIFICAÇÃO NF'!$O:$O,"&gt;=202603",'CLASSIFICAÇÃO NF'!$O:$O,"&lt;=202604",'CLASSIFICAÇÃO NF'!K:K,$B29)+SUMIFS('CLASSIFICAÇÃO NF'!$N:$N,'CLASSIFICAÇÃO NF'!$O:$O,"&gt;=202603",'CLASSIFICAÇÃO NF'!$O:$O,"&lt;=202604",'CLASSIFICAÇÃO NF'!L:L,$B29)+SUMIFS('CLASSIFICAÇÃO NF'!$N:$N,'CLASSIFICAÇÃO NF'!$O:$O,"&gt;=202603",'CLASSIFICAÇÃO NF'!$O:$O,"&lt;=202604",'CLASSIFICAÇÃO NF'!M:M,$B29)</f>
        <v>0</v>
      </c>
      <c r="Y29" s="36">
        <f>SUMIFS('CLASSIFICAÇÃO NF'!$N:$N,'CLASSIFICAÇÃO NF'!$O:$O,"&gt;=202605",'CLASSIFICAÇÃO NF'!$O:$O,"&lt;=202606",'CLASSIFICAÇÃO NF'!I:I,$B29)+SUMIFS('CLASSIFICAÇÃO NF'!$N:$N,'CLASSIFICAÇÃO NF'!$O:$O,"&gt;=202605",'CLASSIFICAÇÃO NF'!$O:$O,"&lt;=202606",'CLASSIFICAÇÃO NF'!J:J,$B29)+SUMIFS('CLASSIFICAÇÃO NF'!$N:$N,'CLASSIFICAÇÃO NF'!$O:$O,"&gt;=202605",'CLASSIFICAÇÃO NF'!$O:$O,"&lt;=202606",'CLASSIFICAÇÃO NF'!K:K,$B29)+SUMIFS('CLASSIFICAÇÃO NF'!$N:$N,'CLASSIFICAÇÃO NF'!$O:$O,"&gt;=202605",'CLASSIFICAÇÃO NF'!$O:$O,"&lt;=202606",'CLASSIFICAÇÃO NF'!L:L,$B29)+SUMIFS('CLASSIFICAÇÃO NF'!$N:$N,'CLASSIFICAÇÃO NF'!$O:$O,"&gt;=202605",'CLASSIFICAÇÃO NF'!$O:$O,"&lt;=202606",'CLASSIFICAÇÃO NF'!M:M,$B29)</f>
        <v>0</v>
      </c>
      <c r="Z29" s="36">
        <f>SUMIFS('CLASSIFICAÇÃO NF'!$N:$N,'CLASSIFICAÇÃO NF'!$O:$O,"&gt;=202607",'CLASSIFICAÇÃO NF'!$O:$O,"&lt;=202608",'CLASSIFICAÇÃO NF'!I:I,$B29)+SUMIFS('CLASSIFICAÇÃO NF'!$N:$N,'CLASSIFICAÇÃO NF'!$O:$O,"&gt;=202607",'CLASSIFICAÇÃO NF'!$O:$O,"&lt;=202608",'CLASSIFICAÇÃO NF'!J:J,$B29)+SUMIFS('CLASSIFICAÇÃO NF'!$N:$N,'CLASSIFICAÇÃO NF'!$O:$O,"&gt;=202607",'CLASSIFICAÇÃO NF'!$O:$O,"&lt;=202608",'CLASSIFICAÇÃO NF'!K:K,$B29)+SUMIFS('CLASSIFICAÇÃO NF'!$N:$N,'CLASSIFICAÇÃO NF'!$O:$O,"&gt;=202607",'CLASSIFICAÇÃO NF'!$O:$O,"&lt;=202608",'CLASSIFICAÇÃO NF'!L:L,$B29)+SUMIFS('CLASSIFICAÇÃO NF'!$N:$N,'CLASSIFICAÇÃO NF'!$O:$O,"&gt;=202607",'CLASSIFICAÇÃO NF'!$O:$O,"&lt;=202608",'CLASSIFICAÇÃO NF'!M:M,$B29)</f>
        <v>0</v>
      </c>
      <c r="AA29" s="36">
        <f>SUMIFS('CLASSIFICAÇÃO NF'!$N:$N,'CLASSIFICAÇÃO NF'!$O:$O,"&gt;=202609",'CLASSIFICAÇÃO NF'!$O:$O,"&lt;=202610",'CLASSIFICAÇÃO NF'!I:I,$B29)+SUMIFS('CLASSIFICAÇÃO NF'!$N:$N,'CLASSIFICAÇÃO NF'!$O:$O,"&gt;=202609",'CLASSIFICAÇÃO NF'!$O:$O,"&lt;=202610",'CLASSIFICAÇÃO NF'!J:J,$B29)+SUMIFS('CLASSIFICAÇÃO NF'!$N:$N,'CLASSIFICAÇÃO NF'!$O:$O,"&gt;=202609",'CLASSIFICAÇÃO NF'!$O:$O,"&lt;=202610",'CLASSIFICAÇÃO NF'!K:K,$B29)+SUMIFS('CLASSIFICAÇÃO NF'!$N:$N,'CLASSIFICAÇÃO NF'!$O:$O,"&gt;=202609",'CLASSIFICAÇÃO NF'!$O:$O,"&lt;=202610",'CLASSIFICAÇÃO NF'!L:L,$B29)+SUMIFS('CLASSIFICAÇÃO NF'!$N:$N,'CLASSIFICAÇÃO NF'!$O:$O,"&gt;=202609",'CLASSIFICAÇÃO NF'!$O:$O,"&lt;=202610",'CLASSIFICAÇÃO NF'!M:M,$B29)</f>
        <v>0</v>
      </c>
      <c r="AB29" s="36">
        <f>SUMIFS('CLASSIFICAÇÃO NF'!$N:$N,'CLASSIFICAÇÃO NF'!$O:$O,"&gt;=202611",'CLASSIFICAÇÃO NF'!$O:$O,"&lt;=202612",'CLASSIFICAÇÃO NF'!I:I,$B29)+SUMIFS('CLASSIFICAÇÃO NF'!$N:$N,'CLASSIFICAÇÃO NF'!$O:$O,"&gt;=202611",'CLASSIFICAÇÃO NF'!$O:$O,"&lt;=202612",'CLASSIFICAÇÃO NF'!J:J,$B29)+SUMIFS('CLASSIFICAÇÃO NF'!$N:$N,'CLASSIFICAÇÃO NF'!$O:$O,"&gt;=202610",'CLASSIFICAÇÃO NF'!$O:$O,"&lt;=202612",'CLASSIFICAÇÃO NF'!K:K,$B29)+SUMIFS('CLASSIFICAÇÃO NF'!$N:$N,'CLASSIFICAÇÃO NF'!$O:$O,"&gt;=202610",'CLASSIFICAÇÃO NF'!$O:$O,"&lt;=202612",'CLASSIFICAÇÃO NF'!L:L,$B29)+SUMIFS('CLASSIFICAÇÃO NF'!$N:$N,'CLASSIFICAÇÃO NF'!$O:$O,"&gt;=202611",'CLASSIFICAÇÃO NF'!$O:$O,"&lt;=202612",'CLASSIFICAÇÃO NF'!M:M,$B29)</f>
        <v>0</v>
      </c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</row>
    <row r="30" spans="1:39" ht="15.75" customHeight="1" outlineLevel="1">
      <c r="A30" s="190" t="s">
        <v>57</v>
      </c>
      <c r="B30" s="40" t="s">
        <v>58</v>
      </c>
      <c r="C30" s="184">
        <f>SUMIF('CLASSIFICAÇÃO NF'!I:I,B30,'CLASSIFICAÇÃO NF'!N:N)+SUMIF('CLASSIFICAÇÃO NF'!J:J,B30,'CLASSIFICAÇÃO NF'!N:N)+SUMIF('CLASSIFICAÇÃO NF'!K:K,B30,'CLASSIFICAÇÃO NF'!N:N)+SUMIF('CLASSIFICAÇÃO NF'!L:L,B30,'CLASSIFICAÇÃO NF'!N:N)+SUMIF('CLASSIFICAÇÃO NF'!M:M,B30,'CLASSIFICAÇÃO NF'!N:N)</f>
        <v>0</v>
      </c>
      <c r="D30" s="185">
        <f t="shared" si="13"/>
        <v>0</v>
      </c>
      <c r="E30" s="184">
        <v>43469.15</v>
      </c>
      <c r="F30" s="185">
        <f t="shared" si="14"/>
        <v>0</v>
      </c>
      <c r="G30" s="186">
        <v>40985.199999999997</v>
      </c>
      <c r="H30" s="36">
        <f>SUMIFS('CLASSIFICAÇÃO NF'!$N:$N,'CLASSIFICAÇÃO NF'!$O:$O,"&gt;=202301",'CLASSIFICAÇÃO NF'!$O:$O,"&lt;=202303",'CLASSIFICAÇÃO NF'!I:I,$B30)+SUMIFS('CLASSIFICAÇÃO NF'!$N:$N,'CLASSIFICAÇÃO NF'!$O:$O,"&gt;=202301",'CLASSIFICAÇÃO NF'!$O:$O,"&lt;=202303",'CLASSIFICAÇÃO NF'!J:J,$B30)+SUMIFS('CLASSIFICAÇÃO NF'!$N:$N,'CLASSIFICAÇÃO NF'!$O:$O,"&gt;=202301",'CLASSIFICAÇÃO NF'!$O:$O,"&lt;=202303",'CLASSIFICAÇÃO NF'!K:K,$B30)+SUMIFS('CLASSIFICAÇÃO NF'!$N:$N,'CLASSIFICAÇÃO NF'!$O:$O,"&gt;=202301",'CLASSIFICAÇÃO NF'!$O:$O,"&lt;=202303",'CLASSIFICAÇÃO NF'!L:L,$B30)+SUMIFS('CLASSIFICAÇÃO NF'!$N:$N,'CLASSIFICAÇÃO NF'!$O:$O,"&gt;=202301",'CLASSIFICAÇÃO NF'!$O:$O,"&lt;=202303",'CLASSIFICAÇÃO NF'!M:M,$B30)</f>
        <v>0</v>
      </c>
      <c r="I30" s="36">
        <f>SUMIFS('CLASSIFICAÇÃO NF'!$N:$N,'CLASSIFICAÇÃO NF'!$O:$O,"&gt;=202304",'CLASSIFICAÇÃO NF'!$O:$O,"&lt;=202306",'CLASSIFICAÇÃO NF'!I:I,$B30)+SUMIFS('CLASSIFICAÇÃO NF'!$N:$N,'CLASSIFICAÇÃO NF'!$O:$O,"&gt;=202304",'CLASSIFICAÇÃO NF'!$O:$O,"&lt;=202306",'CLASSIFICAÇÃO NF'!J:J,$B30)+SUMIFS('CLASSIFICAÇÃO NF'!$N:$N,'CLASSIFICAÇÃO NF'!$O:$O,"&gt;=202304",'CLASSIFICAÇÃO NF'!$O:$O,"&lt;=202306",'CLASSIFICAÇÃO NF'!K:K,$B30)+SUMIFS('CLASSIFICAÇÃO NF'!$N:$N,'CLASSIFICAÇÃO NF'!$O:$O,"&gt;=202304",'CLASSIFICAÇÃO NF'!$O:$O,"&lt;=202306",'CLASSIFICAÇÃO NF'!L:L,$B30)+SUMIFS('CLASSIFICAÇÃO NF'!$N:$N,'CLASSIFICAÇÃO NF'!$O:$O,"&gt;=202304",'CLASSIFICAÇÃO NF'!$O:$O,"&lt;=202306",'CLASSIFICAÇÃO NF'!M:M,$B30)</f>
        <v>0</v>
      </c>
      <c r="J30" s="36">
        <f>SUMIFS('CLASSIFICAÇÃO NF'!$N:$N,'CLASSIFICAÇÃO NF'!$O:$O,"&gt;=202307",'CLASSIFICAÇÃO NF'!$O:$O,"&lt;=202309",'CLASSIFICAÇÃO NF'!I:I,$B30)+SUMIFS('CLASSIFICAÇÃO NF'!$N:$N,'CLASSIFICAÇÃO NF'!$O:$O,"&gt;=202307",'CLASSIFICAÇÃO NF'!$O:$O,"&lt;=202309",'CLASSIFICAÇÃO NF'!J:J,$B30)+SUMIFS('CLASSIFICAÇÃO NF'!$N:$N,'CLASSIFICAÇÃO NF'!$O:$O,"&gt;=202307",'CLASSIFICAÇÃO NF'!$O:$O,"&lt;=202309",'CLASSIFICAÇÃO NF'!K:K,$B30)+SUMIFS('CLASSIFICAÇÃO NF'!$N:$N,'CLASSIFICAÇÃO NF'!$O:$O,"&gt;=202307",'CLASSIFICAÇÃO NF'!$O:$O,"&lt;=202309",'CLASSIFICAÇÃO NF'!L:L,$B30)+SUMIFS('CLASSIFICAÇÃO NF'!$N:$N,'CLASSIFICAÇÃO NF'!$O:$O,"&gt;=202307",'CLASSIFICAÇÃO NF'!$O:$O,"&lt;=202309",'CLASSIFICAÇÃO NF'!M:M,$B30)</f>
        <v>0</v>
      </c>
      <c r="K30" s="36">
        <f>SUMIFS('CLASSIFICAÇÃO NF'!$N:$N,'CLASSIFICAÇÃO NF'!$O:$O,"&gt;=202310",'CLASSIFICAÇÃO NF'!$O:$O,"&lt;=202312",'CLASSIFICAÇÃO NF'!I:I,$B30)+SUMIFS('CLASSIFICAÇÃO NF'!$N:$N,'CLASSIFICAÇÃO NF'!$O:$O,"&gt;=202310",'CLASSIFICAÇÃO NF'!$O:$O,"&lt;=202312",'CLASSIFICAÇÃO NF'!J:J,$B30)+SUMIFS('CLASSIFICAÇÃO NF'!$N:$N,'CLASSIFICAÇÃO NF'!$O:$O,"&gt;=202310",'CLASSIFICAÇÃO NF'!$O:$O,"&lt;=202312",'CLASSIFICAÇÃO NF'!K:K,$B30)+SUMIFS('CLASSIFICAÇÃO NF'!$N:$N,'CLASSIFICAÇÃO NF'!$O:$O,"&gt;=202310",'CLASSIFICAÇÃO NF'!$O:$O,"&lt;=202312",'CLASSIFICAÇÃO NF'!L:L,$B30)+SUMIFS('CLASSIFICAÇÃO NF'!$N:$N,'CLASSIFICAÇÃO NF'!$O:$O,"&gt;=202310",'CLASSIFICAÇÃO NF'!$O:$O,"&lt;=202312",'CLASSIFICAÇÃO NF'!M:M,$B30)</f>
        <v>0</v>
      </c>
      <c r="L30" s="36">
        <f>SUMIFS('CLASSIFICAÇÃO NF'!$N:$N,'CLASSIFICAÇÃO NF'!$O:$O,"&gt;=202401",'CLASSIFICAÇÃO NF'!$O:$O,"&lt;=202403",'CLASSIFICAÇÃO NF'!I:I,$B30)+SUMIFS('CLASSIFICAÇÃO NF'!$N:$N,'CLASSIFICAÇÃO NF'!$O:$O,"&gt;=202401",'CLASSIFICAÇÃO NF'!$O:$O,"&lt;=202403",'CLASSIFICAÇÃO NF'!J:J,$B30)+SUMIFS('CLASSIFICAÇÃO NF'!$N:$N,'CLASSIFICAÇÃO NF'!$O:$O,"&gt;=202401",'CLASSIFICAÇÃO NF'!$O:$O,"&lt;=202403",'CLASSIFICAÇÃO NF'!K:K,$B30)+SUMIFS('CLASSIFICAÇÃO NF'!$N:$N,'CLASSIFICAÇÃO NF'!$O:$O,"&gt;=202401",'CLASSIFICAÇÃO NF'!$O:$O,"&lt;=202403",'CLASSIFICAÇÃO NF'!L:L,$B30)+SUMIFS('CLASSIFICAÇÃO NF'!$N:$N,'CLASSIFICAÇÃO NF'!$O:$O,"&gt;=202401",'CLASSIFICAÇÃO NF'!$O:$O,"&lt;=202403",'CLASSIFICAÇÃO NF'!M:M,$B30)</f>
        <v>0</v>
      </c>
      <c r="M30" s="36">
        <f>SUMIFS('CLASSIFICAÇÃO NF'!$N:$N,'CLASSIFICAÇÃO NF'!$O:$O,"&gt;=202404",'CLASSIFICAÇÃO NF'!$O:$O,"&lt;=202406",'CLASSIFICAÇÃO NF'!I:I,$B30)+SUMIFS('CLASSIFICAÇÃO NF'!$N:$N,'CLASSIFICAÇÃO NF'!$O:$O,"&gt;=202404",'CLASSIFICAÇÃO NF'!$O:$O,"&lt;=202406",'CLASSIFICAÇÃO NF'!J:J,$B30)+SUMIFS('CLASSIFICAÇÃO NF'!$N:$N,'CLASSIFICAÇÃO NF'!$O:$O,"&gt;=202404",'CLASSIFICAÇÃO NF'!$O:$O,"&lt;=202406",'CLASSIFICAÇÃO NF'!K:K,$B30)+SUMIFS('CLASSIFICAÇÃO NF'!$N:$N,'CLASSIFICAÇÃO NF'!$O:$O,"&gt;=202404",'CLASSIFICAÇÃO NF'!$O:$O,"&lt;=202406",'CLASSIFICAÇÃO NF'!L:L,$B30)+SUMIFS('CLASSIFICAÇÃO NF'!$N:$N,'CLASSIFICAÇÃO NF'!$O:$O,"&gt;=202404",'CLASSIFICAÇÃO NF'!$O:$O,"&lt;=202406",'CLASSIFICAÇÃO NF'!M:M,$B30)</f>
        <v>0</v>
      </c>
      <c r="N30" s="36">
        <f>SUMIFS('CLASSIFICAÇÃO NF'!$N:$N,'CLASSIFICAÇÃO NF'!$O:$O,"&gt;=202407",'CLASSIFICAÇÃO NF'!$O:$O,"&lt;=202408",'CLASSIFICAÇÃO NF'!I:I,$B30)+SUMIFS('CLASSIFICAÇÃO NF'!$N:$N,'CLASSIFICAÇÃO NF'!$O:$O,"&gt;=202407",'CLASSIFICAÇÃO NF'!$O:$O,"&lt;=202408",'CLASSIFICAÇÃO NF'!J:J,$B30)+SUMIFS('CLASSIFICAÇÃO NF'!$N:$N,'CLASSIFICAÇÃO NF'!$O:$O,"&gt;=202407",'CLASSIFICAÇÃO NF'!$O:$O,"&lt;=202408",'CLASSIFICAÇÃO NF'!K:K,$B30)+SUMIFS('CLASSIFICAÇÃO NF'!$N:$N,'CLASSIFICAÇÃO NF'!$O:$O,"&gt;=202407",'CLASSIFICAÇÃO NF'!$O:$O,"&lt;=202408",'CLASSIFICAÇÃO NF'!L:L,$B30)+SUMIFS('CLASSIFICAÇÃO NF'!$N:$N,'CLASSIFICAÇÃO NF'!$O:$O,"&gt;=202407",'CLASSIFICAÇÃO NF'!$O:$O,"&lt;=202408",'CLASSIFICAÇÃO NF'!M:M,$B30)</f>
        <v>0</v>
      </c>
      <c r="O30" s="36">
        <f>SUMIFS('CLASSIFICAÇÃO NF'!$N:$N,'CLASSIFICAÇÃO NF'!$O:$O,"&gt;=202409",'CLASSIFICAÇÃO NF'!$O:$O,"&lt;=202410",'CLASSIFICAÇÃO NF'!I:I,$B30)+SUMIFS('CLASSIFICAÇÃO NF'!$N:$N,'CLASSIFICAÇÃO NF'!$O:$O,"&gt;=202409",'CLASSIFICAÇÃO NF'!$O:$O,"&lt;=202410",'CLASSIFICAÇÃO NF'!J:J,$B30)+SUMIFS('CLASSIFICAÇÃO NF'!$N:$N,'CLASSIFICAÇÃO NF'!$O:$O,"&gt;=202409",'CLASSIFICAÇÃO NF'!$O:$O,"&lt;=202410",'CLASSIFICAÇÃO NF'!K:K,$B30)+SUMIFS('CLASSIFICAÇÃO NF'!$N:$N,'CLASSIFICAÇÃO NF'!$O:$O,"&gt;=202409",'CLASSIFICAÇÃO NF'!$O:$O,"&lt;=202410",'CLASSIFICAÇÃO NF'!L:L,$B30)+SUMIFS('CLASSIFICAÇÃO NF'!$N:$N,'CLASSIFICAÇÃO NF'!$O:$O,"&gt;=202409",'CLASSIFICAÇÃO NF'!$O:$O,"&lt;=202410",'CLASSIFICAÇÃO NF'!M:M,$B30)</f>
        <v>0</v>
      </c>
      <c r="P30" s="36">
        <f>SUMIFS('CLASSIFICAÇÃO NF'!$N:$N,'CLASSIFICAÇÃO NF'!$O:$O,"&gt;=202411",'CLASSIFICAÇÃO NF'!$O:$O,"&lt;=202412",'CLASSIFICAÇÃO NF'!I:I,$B30)+SUMIFS('CLASSIFICAÇÃO NF'!$N:$N,'CLASSIFICAÇÃO NF'!$O:$O,"&gt;=202411",'CLASSIFICAÇÃO NF'!$O:$O,"&lt;=202412",'CLASSIFICAÇÃO NF'!J:J,$B30)+SUMIFS('CLASSIFICAÇÃO NF'!$N:$N,'CLASSIFICAÇÃO NF'!$O:$O,"&gt;=202411",'CLASSIFICAÇÃO NF'!$O:$O,"&lt;=202412",'CLASSIFICAÇÃO NF'!K:K,$B30)+SUMIFS('CLASSIFICAÇÃO NF'!$N:$N,'CLASSIFICAÇÃO NF'!$O:$O,"&gt;=202411",'CLASSIFICAÇÃO NF'!$O:$O,"&lt;=202412",'CLASSIFICAÇÃO NF'!L:L,$B30)+SUMIFS('CLASSIFICAÇÃO NF'!$N:$N,'CLASSIFICAÇÃO NF'!$O:$O,"&gt;=202411",'CLASSIFICAÇÃO NF'!$O:$O,"&lt;=202412",'CLASSIFICAÇÃO NF'!M:M,$B30)</f>
        <v>0</v>
      </c>
      <c r="Q30" s="36">
        <f>SUMIFS('CLASSIFICAÇÃO NF'!$N:$N,'CLASSIFICAÇÃO NF'!$O:$O,"&gt;=202501",'CLASSIFICAÇÃO NF'!$O:$O,"&lt;=202502",'CLASSIFICAÇÃO NF'!I:I,$B30)+SUMIFS('CLASSIFICAÇÃO NF'!$N:$N,'CLASSIFICAÇÃO NF'!$O:$O,"&gt;=202501",'CLASSIFICAÇÃO NF'!$O:$O,"&lt;=202502",'CLASSIFICAÇÃO NF'!J:J,$B30)+SUMIFS('CLASSIFICAÇÃO NF'!$N:$N,'CLASSIFICAÇÃO NF'!$O:$O,"&gt;=202501",'CLASSIFICAÇÃO NF'!$O:$O,"&lt;=202502",'CLASSIFICAÇÃO NF'!K:K,$B30)+SUMIFS('CLASSIFICAÇÃO NF'!$N:$N,'CLASSIFICAÇÃO NF'!$O:$O,"&gt;=202501",'CLASSIFICAÇÃO NF'!$O:$O,"&lt;=202502",'CLASSIFICAÇÃO NF'!L:L,$B30)+SUMIFS('CLASSIFICAÇÃO NF'!$N:$N,'CLASSIFICAÇÃO NF'!$O:$O,"&gt;=202501",'CLASSIFICAÇÃO NF'!$O:$O,"&lt;=202502",'CLASSIFICAÇÃO NF'!M:M,$B30)</f>
        <v>0</v>
      </c>
      <c r="R30" s="36">
        <f>SUMIFS('CLASSIFICAÇÃO NF'!$N:$N,'CLASSIFICAÇÃO NF'!$O:$O,"&gt;=202503",'CLASSIFICAÇÃO NF'!$O:$O,"&lt;=202504",'CLASSIFICAÇÃO NF'!I:I,$B30)+SUMIFS('CLASSIFICAÇÃO NF'!$N:$N,'CLASSIFICAÇÃO NF'!$O:$O,"&gt;=202503",'CLASSIFICAÇÃO NF'!$O:$O,"&lt;=202504",'CLASSIFICAÇÃO NF'!J:J,$B30)+SUMIFS('CLASSIFICAÇÃO NF'!$N:$N,'CLASSIFICAÇÃO NF'!$O:$O,"&gt;=202503",'CLASSIFICAÇÃO NF'!$O:$O,"&lt;=202504",'CLASSIFICAÇÃO NF'!K:K,$B30)+SUMIFS('CLASSIFICAÇÃO NF'!$N:$N,'CLASSIFICAÇÃO NF'!$O:$O,"&gt;=202503",'CLASSIFICAÇÃO NF'!$O:$O,"&lt;=202504",'CLASSIFICAÇÃO NF'!L:L,$B30)+SUMIFS('CLASSIFICAÇÃO NF'!$N:$N,'CLASSIFICAÇÃO NF'!$O:$O,"&gt;=202503",'CLASSIFICAÇÃO NF'!$O:$O,"&lt;=202504",'CLASSIFICAÇÃO NF'!M:M,$B30)</f>
        <v>0</v>
      </c>
      <c r="S30" s="36">
        <f>SUMIFS('CLASSIFICAÇÃO NF'!$N:$N,'CLASSIFICAÇÃO NF'!$O:$O,"&gt;=202505",'CLASSIFICAÇÃO NF'!$O:$O,"&lt;=202506",'CLASSIFICAÇÃO NF'!I:I,$B30)+SUMIFS('CLASSIFICAÇÃO NF'!$N:$N,'CLASSIFICAÇÃO NF'!$O:$O,"&gt;=202505",'CLASSIFICAÇÃO NF'!$O:$O,"&lt;=202506",'CLASSIFICAÇÃO NF'!J:J,$B30)+SUMIFS('CLASSIFICAÇÃO NF'!$N:$N,'CLASSIFICAÇÃO NF'!$O:$O,"&gt;=202505",'CLASSIFICAÇÃO NF'!$O:$O,"&lt;=202506",'CLASSIFICAÇÃO NF'!K:K,$B30)+SUMIFS('CLASSIFICAÇÃO NF'!$N:$N,'CLASSIFICAÇÃO NF'!$O:$O,"&gt;=202505",'CLASSIFICAÇÃO NF'!$O:$O,"&lt;=202506",'CLASSIFICAÇÃO NF'!L:L,$B30)+SUMIFS('CLASSIFICAÇÃO NF'!$N:$N,'CLASSIFICAÇÃO NF'!$O:$O,"&gt;=202505",'CLASSIFICAÇÃO NF'!$O:$O,"&lt;=202506",'CLASSIFICAÇÃO NF'!M:M,$B30)</f>
        <v>0</v>
      </c>
      <c r="T30" s="36">
        <f>SUMIFS('CLASSIFICAÇÃO NF'!$N:$N,'CLASSIFICAÇÃO NF'!$O:$O,"&gt;=202507",'CLASSIFICAÇÃO NF'!$O:$O,"&lt;=202508",'CLASSIFICAÇÃO NF'!I:I,$B30)+SUMIFS('CLASSIFICAÇÃO NF'!$N:$N,'CLASSIFICAÇÃO NF'!$O:$O,"&gt;=202507",'CLASSIFICAÇÃO NF'!$O:$O,"&lt;=202508",'CLASSIFICAÇÃO NF'!J:J,$B30)+SUMIFS('CLASSIFICAÇÃO NF'!$N:$N,'CLASSIFICAÇÃO NF'!$O:$O,"&gt;=202507",'CLASSIFICAÇÃO NF'!$O:$O,"&lt;=202508",'CLASSIFICAÇÃO NF'!K:K,$B30)+SUMIFS('CLASSIFICAÇÃO NF'!$N:$N,'CLASSIFICAÇÃO NF'!$O:$O,"&gt;=202507",'CLASSIFICAÇÃO NF'!$O:$O,"&lt;=202508",'CLASSIFICAÇÃO NF'!L:L,$B30)+SUMIFS('CLASSIFICAÇÃO NF'!$N:$N,'CLASSIFICAÇÃO NF'!$O:$O,"&gt;=202507",'CLASSIFICAÇÃO NF'!$O:$O,"&lt;=202508",'CLASSIFICAÇÃO NF'!M:M,$B30)</f>
        <v>0</v>
      </c>
      <c r="U30" s="36">
        <f>SUMIFS('CLASSIFICAÇÃO NF'!$N:$N,'CLASSIFICAÇÃO NF'!$O:$O,"&gt;=202509",'CLASSIFICAÇÃO NF'!$O:$O,"&lt;=202510",'CLASSIFICAÇÃO NF'!I:I,$B30)+SUMIFS('CLASSIFICAÇÃO NF'!$N:$N,'CLASSIFICAÇÃO NF'!$O:$O,"&gt;=202509",'CLASSIFICAÇÃO NF'!$O:$O,"&lt;=202510",'CLASSIFICAÇÃO NF'!J:J,$B30)+SUMIFS('CLASSIFICAÇÃO NF'!$N:$N,'CLASSIFICAÇÃO NF'!$O:$O,"&gt;=202509",'CLASSIFICAÇÃO NF'!$O:$O,"&lt;=202510",'CLASSIFICAÇÃO NF'!K:K,$B30)+SUMIFS('CLASSIFICAÇÃO NF'!$N:$N,'CLASSIFICAÇÃO NF'!$O:$O,"&gt;=202509",'CLASSIFICAÇÃO NF'!$O:$O,"&lt;=202510",'CLASSIFICAÇÃO NF'!L:L,$B30)+SUMIFS('CLASSIFICAÇÃO NF'!$N:$N,'CLASSIFICAÇÃO NF'!$O:$O,"&gt;=202509",'CLASSIFICAÇÃO NF'!$O:$O,"&lt;=202510",'CLASSIFICAÇÃO NF'!M:M,$B30)</f>
        <v>0</v>
      </c>
      <c r="V30" s="36">
        <f>SUMIFS('CLASSIFICAÇÃO NF'!$N:$N,'CLASSIFICAÇÃO NF'!$O:$O,"&gt;=202511",'CLASSIFICAÇÃO NF'!$O:$O,"&lt;=202512",'CLASSIFICAÇÃO NF'!I:I,$B30)+SUMIFS('CLASSIFICAÇÃO NF'!$N:$N,'CLASSIFICAÇÃO NF'!$O:$O,"&gt;=202511",'CLASSIFICAÇÃO NF'!$O:$O,"&lt;=202512",'CLASSIFICAÇÃO NF'!J:J,$B30)+SUMIFS('CLASSIFICAÇÃO NF'!$N:$N,'CLASSIFICAÇÃO NF'!$O:$O,"&gt;=202511",'CLASSIFICAÇÃO NF'!$O:$O,"&lt;=202512",'CLASSIFICAÇÃO NF'!K:K,$B30)+SUMIFS('CLASSIFICAÇÃO NF'!$N:$N,'CLASSIFICAÇÃO NF'!$O:$O,"&gt;=202511",'CLASSIFICAÇÃO NF'!$O:$O,"&lt;=202512",'CLASSIFICAÇÃO NF'!L:L,$B30)+SUMIFS('CLASSIFICAÇÃO NF'!$N:$N,'CLASSIFICAÇÃO NF'!$O:$O,"&gt;=202511",'CLASSIFICAÇÃO NF'!$O:$O,"&lt;=202512",'CLASSIFICAÇÃO NF'!M:M,$B30)</f>
        <v>0</v>
      </c>
      <c r="W30" s="36">
        <f>SUMIFS('CLASSIFICAÇÃO NF'!$N:$N,'CLASSIFICAÇÃO NF'!$O:$O,"&gt;=202601",'CLASSIFICAÇÃO NF'!$O:$O,"&lt;=202602",'CLASSIFICAÇÃO NF'!I:I,$B30)+SUMIFS('CLASSIFICAÇÃO NF'!$N:$N,'CLASSIFICAÇÃO NF'!$O:$O,"&gt;=202601",'CLASSIFICAÇÃO NF'!$O:$O,"&lt;=202602",'CLASSIFICAÇÃO NF'!J:J,$B30)+SUMIFS('CLASSIFICAÇÃO NF'!$N:$N,'CLASSIFICAÇÃO NF'!$O:$O,"&gt;=202601",'CLASSIFICAÇÃO NF'!$O:$O,"&lt;=202602",'CLASSIFICAÇÃO NF'!K:K,$B30)+SUMIFS('CLASSIFICAÇÃO NF'!$N:$N,'CLASSIFICAÇÃO NF'!$O:$O,"&gt;=202601",'CLASSIFICAÇÃO NF'!$O:$O,"&lt;=202602",'CLASSIFICAÇÃO NF'!L:L,$B30)+SUMIFS('CLASSIFICAÇÃO NF'!$N:$N,'CLASSIFICAÇÃO NF'!$O:$O,"&gt;=202601",'CLASSIFICAÇÃO NF'!$O:$O,"&lt;=202602",'CLASSIFICAÇÃO NF'!M:M,$B30)</f>
        <v>0</v>
      </c>
      <c r="X30" s="36">
        <f>SUMIFS('CLASSIFICAÇÃO NF'!$N:$N,'CLASSIFICAÇÃO NF'!$O:$O,"&gt;=202603",'CLASSIFICAÇÃO NF'!$O:$O,"&lt;=202604",'CLASSIFICAÇÃO NF'!I:I,$B30)+SUMIFS('CLASSIFICAÇÃO NF'!$N:$N,'CLASSIFICAÇÃO NF'!$O:$O,"&gt;=202603",'CLASSIFICAÇÃO NF'!$O:$O,"&lt;=202604",'CLASSIFICAÇÃO NF'!J:J,$B30)+SUMIFS('CLASSIFICAÇÃO NF'!$N:$N,'CLASSIFICAÇÃO NF'!$O:$O,"&gt;=202603",'CLASSIFICAÇÃO NF'!$O:$O,"&lt;=202604",'CLASSIFICAÇÃO NF'!K:K,$B30)+SUMIFS('CLASSIFICAÇÃO NF'!$N:$N,'CLASSIFICAÇÃO NF'!$O:$O,"&gt;=202603",'CLASSIFICAÇÃO NF'!$O:$O,"&lt;=202604",'CLASSIFICAÇÃO NF'!L:L,$B30)+SUMIFS('CLASSIFICAÇÃO NF'!$N:$N,'CLASSIFICAÇÃO NF'!$O:$O,"&gt;=202603",'CLASSIFICAÇÃO NF'!$O:$O,"&lt;=202604",'CLASSIFICAÇÃO NF'!M:M,$B30)</f>
        <v>0</v>
      </c>
      <c r="Y30" s="36">
        <f>SUMIFS('CLASSIFICAÇÃO NF'!$N:$N,'CLASSIFICAÇÃO NF'!$O:$O,"&gt;=202605",'CLASSIFICAÇÃO NF'!$O:$O,"&lt;=202606",'CLASSIFICAÇÃO NF'!I:I,$B30)+SUMIFS('CLASSIFICAÇÃO NF'!$N:$N,'CLASSIFICAÇÃO NF'!$O:$O,"&gt;=202605",'CLASSIFICAÇÃO NF'!$O:$O,"&lt;=202606",'CLASSIFICAÇÃO NF'!J:J,$B30)+SUMIFS('CLASSIFICAÇÃO NF'!$N:$N,'CLASSIFICAÇÃO NF'!$O:$O,"&gt;=202605",'CLASSIFICAÇÃO NF'!$O:$O,"&lt;=202606",'CLASSIFICAÇÃO NF'!K:K,$B30)+SUMIFS('CLASSIFICAÇÃO NF'!$N:$N,'CLASSIFICAÇÃO NF'!$O:$O,"&gt;=202605",'CLASSIFICAÇÃO NF'!$O:$O,"&lt;=202606",'CLASSIFICAÇÃO NF'!L:L,$B30)+SUMIFS('CLASSIFICAÇÃO NF'!$N:$N,'CLASSIFICAÇÃO NF'!$O:$O,"&gt;=202605",'CLASSIFICAÇÃO NF'!$O:$O,"&lt;=202606",'CLASSIFICAÇÃO NF'!M:M,$B30)</f>
        <v>0</v>
      </c>
      <c r="Z30" s="36">
        <f>SUMIFS('CLASSIFICAÇÃO NF'!$N:$N,'CLASSIFICAÇÃO NF'!$O:$O,"&gt;=202607",'CLASSIFICAÇÃO NF'!$O:$O,"&lt;=202608",'CLASSIFICAÇÃO NF'!I:I,$B30)+SUMIFS('CLASSIFICAÇÃO NF'!$N:$N,'CLASSIFICAÇÃO NF'!$O:$O,"&gt;=202607",'CLASSIFICAÇÃO NF'!$O:$O,"&lt;=202608",'CLASSIFICAÇÃO NF'!J:J,$B30)+SUMIFS('CLASSIFICAÇÃO NF'!$N:$N,'CLASSIFICAÇÃO NF'!$O:$O,"&gt;=202607",'CLASSIFICAÇÃO NF'!$O:$O,"&lt;=202608",'CLASSIFICAÇÃO NF'!K:K,$B30)+SUMIFS('CLASSIFICAÇÃO NF'!$N:$N,'CLASSIFICAÇÃO NF'!$O:$O,"&gt;=202607",'CLASSIFICAÇÃO NF'!$O:$O,"&lt;=202608",'CLASSIFICAÇÃO NF'!L:L,$B30)+SUMIFS('CLASSIFICAÇÃO NF'!$N:$N,'CLASSIFICAÇÃO NF'!$O:$O,"&gt;=202607",'CLASSIFICAÇÃO NF'!$O:$O,"&lt;=202608",'CLASSIFICAÇÃO NF'!M:M,$B30)</f>
        <v>0</v>
      </c>
      <c r="AA30" s="36">
        <f>SUMIFS('CLASSIFICAÇÃO NF'!$N:$N,'CLASSIFICAÇÃO NF'!$O:$O,"&gt;=202609",'CLASSIFICAÇÃO NF'!$O:$O,"&lt;=202610",'CLASSIFICAÇÃO NF'!I:I,$B30)+SUMIFS('CLASSIFICAÇÃO NF'!$N:$N,'CLASSIFICAÇÃO NF'!$O:$O,"&gt;=202609",'CLASSIFICAÇÃO NF'!$O:$O,"&lt;=202610",'CLASSIFICAÇÃO NF'!J:J,$B30)+SUMIFS('CLASSIFICAÇÃO NF'!$N:$N,'CLASSIFICAÇÃO NF'!$O:$O,"&gt;=202609",'CLASSIFICAÇÃO NF'!$O:$O,"&lt;=202610",'CLASSIFICAÇÃO NF'!K:K,$B30)+SUMIFS('CLASSIFICAÇÃO NF'!$N:$N,'CLASSIFICAÇÃO NF'!$O:$O,"&gt;=202609",'CLASSIFICAÇÃO NF'!$O:$O,"&lt;=202610",'CLASSIFICAÇÃO NF'!L:L,$B30)+SUMIFS('CLASSIFICAÇÃO NF'!$N:$N,'CLASSIFICAÇÃO NF'!$O:$O,"&gt;=202609",'CLASSIFICAÇÃO NF'!$O:$O,"&lt;=202610",'CLASSIFICAÇÃO NF'!M:M,$B30)</f>
        <v>0</v>
      </c>
      <c r="AB30" s="36">
        <f>SUMIFS('CLASSIFICAÇÃO NF'!$N:$N,'CLASSIFICAÇÃO NF'!$O:$O,"&gt;=202611",'CLASSIFICAÇÃO NF'!$O:$O,"&lt;=202612",'CLASSIFICAÇÃO NF'!I:I,$B30)+SUMIFS('CLASSIFICAÇÃO NF'!$N:$N,'CLASSIFICAÇÃO NF'!$O:$O,"&gt;=202611",'CLASSIFICAÇÃO NF'!$O:$O,"&lt;=202612",'CLASSIFICAÇÃO NF'!J:J,$B30)+SUMIFS('CLASSIFICAÇÃO NF'!$N:$N,'CLASSIFICAÇÃO NF'!$O:$O,"&gt;=202610",'CLASSIFICAÇÃO NF'!$O:$O,"&lt;=202612",'CLASSIFICAÇÃO NF'!K:K,$B30)+SUMIFS('CLASSIFICAÇÃO NF'!$N:$N,'CLASSIFICAÇÃO NF'!$O:$O,"&gt;=202610",'CLASSIFICAÇÃO NF'!$O:$O,"&lt;=202612",'CLASSIFICAÇÃO NF'!L:L,$B30)+SUMIFS('CLASSIFICAÇÃO NF'!$N:$N,'CLASSIFICAÇÃO NF'!$O:$O,"&gt;=202611",'CLASSIFICAÇÃO NF'!$O:$O,"&lt;=202612",'CLASSIFICAÇÃO NF'!M:M,$B30)</f>
        <v>0</v>
      </c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</row>
    <row r="31" spans="1:39" ht="15.75" customHeight="1" outlineLevel="1">
      <c r="A31" s="190" t="s">
        <v>59</v>
      </c>
      <c r="B31" s="40" t="s">
        <v>60</v>
      </c>
      <c r="C31" s="184">
        <f>SUMIF('CLASSIFICAÇÃO NF'!I:I,B31,'CLASSIFICAÇÃO NF'!N:N)+SUMIF('CLASSIFICAÇÃO NF'!J:J,B31,'CLASSIFICAÇÃO NF'!N:N)+SUMIF('CLASSIFICAÇÃO NF'!K:K,B31,'CLASSIFICAÇÃO NF'!N:N)+SUMIF('CLASSIFICAÇÃO NF'!L:L,B31,'CLASSIFICAÇÃO NF'!N:N)+SUMIF('CLASSIFICAÇÃO NF'!M:M,B31,'CLASSIFICAÇÃO NF'!N:N)</f>
        <v>1628958.6850000001</v>
      </c>
      <c r="D31" s="185">
        <f t="shared" si="13"/>
        <v>0.86876964367850651</v>
      </c>
      <c r="E31" s="184">
        <v>1875017.96</v>
      </c>
      <c r="F31" s="185">
        <f t="shared" si="14"/>
        <v>0.92639300967620142</v>
      </c>
      <c r="G31" s="186">
        <v>1758388.36</v>
      </c>
      <c r="H31" s="36">
        <f>SUMIFS('CLASSIFICAÇÃO NF'!$N:$N,'CLASSIFICAÇÃO NF'!$O:$O,"&gt;=202301",'CLASSIFICAÇÃO NF'!$O:$O,"&lt;=202303",'CLASSIFICAÇÃO NF'!I:I,$B31)+SUMIFS('CLASSIFICAÇÃO NF'!$N:$N,'CLASSIFICAÇÃO NF'!$O:$O,"&gt;=202301",'CLASSIFICAÇÃO NF'!$O:$O,"&lt;=202303",'CLASSIFICAÇÃO NF'!J:J,$B31)+SUMIFS('CLASSIFICAÇÃO NF'!$N:$N,'CLASSIFICAÇÃO NF'!$O:$O,"&gt;=202301",'CLASSIFICAÇÃO NF'!$O:$O,"&lt;=202303",'CLASSIFICAÇÃO NF'!K:K,$B31)+SUMIFS('CLASSIFICAÇÃO NF'!$N:$N,'CLASSIFICAÇÃO NF'!$O:$O,"&gt;=202301",'CLASSIFICAÇÃO NF'!$O:$O,"&lt;=202303",'CLASSIFICAÇÃO NF'!L:L,$B31)+SUMIFS('CLASSIFICAÇÃO NF'!$N:$N,'CLASSIFICAÇÃO NF'!$O:$O,"&gt;=202301",'CLASSIFICAÇÃO NF'!$O:$O,"&lt;=202303",'CLASSIFICAÇÃO NF'!M:M,$B31)</f>
        <v>0</v>
      </c>
      <c r="I31" s="36">
        <f>SUMIFS('CLASSIFICAÇÃO NF'!$N:$N,'CLASSIFICAÇÃO NF'!$O:$O,"&gt;=202304",'CLASSIFICAÇÃO NF'!$O:$O,"&lt;=202306",'CLASSIFICAÇÃO NF'!I:I,$B31)+SUMIFS('CLASSIFICAÇÃO NF'!$N:$N,'CLASSIFICAÇÃO NF'!$O:$O,"&gt;=202304",'CLASSIFICAÇÃO NF'!$O:$O,"&lt;=202306",'CLASSIFICAÇÃO NF'!J:J,$B31)+SUMIFS('CLASSIFICAÇÃO NF'!$N:$N,'CLASSIFICAÇÃO NF'!$O:$O,"&gt;=202304",'CLASSIFICAÇÃO NF'!$O:$O,"&lt;=202306",'CLASSIFICAÇÃO NF'!K:K,$B31)+SUMIFS('CLASSIFICAÇÃO NF'!$N:$N,'CLASSIFICAÇÃO NF'!$O:$O,"&gt;=202304",'CLASSIFICAÇÃO NF'!$O:$O,"&lt;=202306",'CLASSIFICAÇÃO NF'!L:L,$B31)+SUMIFS('CLASSIFICAÇÃO NF'!$N:$N,'CLASSIFICAÇÃO NF'!$O:$O,"&gt;=202304",'CLASSIFICAÇÃO NF'!$O:$O,"&lt;=202306",'CLASSIFICAÇÃO NF'!M:M,$B31)</f>
        <v>0</v>
      </c>
      <c r="J31" s="36">
        <f>SUMIFS('CLASSIFICAÇÃO NF'!$N:$N,'CLASSIFICAÇÃO NF'!$O:$O,"&gt;=202307",'CLASSIFICAÇÃO NF'!$O:$O,"&lt;=202309",'CLASSIFICAÇÃO NF'!I:I,$B31)+SUMIFS('CLASSIFICAÇÃO NF'!$N:$N,'CLASSIFICAÇÃO NF'!$O:$O,"&gt;=202307",'CLASSIFICAÇÃO NF'!$O:$O,"&lt;=202309",'CLASSIFICAÇÃO NF'!J:J,$B31)+SUMIFS('CLASSIFICAÇÃO NF'!$N:$N,'CLASSIFICAÇÃO NF'!$O:$O,"&gt;=202307",'CLASSIFICAÇÃO NF'!$O:$O,"&lt;=202309",'CLASSIFICAÇÃO NF'!K:K,$B31)+SUMIFS('CLASSIFICAÇÃO NF'!$N:$N,'CLASSIFICAÇÃO NF'!$O:$O,"&gt;=202307",'CLASSIFICAÇÃO NF'!$O:$O,"&lt;=202309",'CLASSIFICAÇÃO NF'!L:L,$B31)+SUMIFS('CLASSIFICAÇÃO NF'!$N:$N,'CLASSIFICAÇÃO NF'!$O:$O,"&gt;=202307",'CLASSIFICAÇÃO NF'!$O:$O,"&lt;=202309",'CLASSIFICAÇÃO NF'!M:M,$B31)</f>
        <v>4320.875</v>
      </c>
      <c r="K31" s="36">
        <f>SUMIFS('CLASSIFICAÇÃO NF'!$N:$N,'CLASSIFICAÇÃO NF'!$O:$O,"&gt;=202310",'CLASSIFICAÇÃO NF'!$O:$O,"&lt;=202312",'CLASSIFICAÇÃO NF'!I:I,$B31)+SUMIFS('CLASSIFICAÇÃO NF'!$N:$N,'CLASSIFICAÇÃO NF'!$O:$O,"&gt;=202310",'CLASSIFICAÇÃO NF'!$O:$O,"&lt;=202312",'CLASSIFICAÇÃO NF'!J:J,$B31)+SUMIFS('CLASSIFICAÇÃO NF'!$N:$N,'CLASSIFICAÇÃO NF'!$O:$O,"&gt;=202310",'CLASSIFICAÇÃO NF'!$O:$O,"&lt;=202312",'CLASSIFICAÇÃO NF'!K:K,$B31)+SUMIFS('CLASSIFICAÇÃO NF'!$N:$N,'CLASSIFICAÇÃO NF'!$O:$O,"&gt;=202310",'CLASSIFICAÇÃO NF'!$O:$O,"&lt;=202312",'CLASSIFICAÇÃO NF'!L:L,$B31)+SUMIFS('CLASSIFICAÇÃO NF'!$N:$N,'CLASSIFICAÇÃO NF'!$O:$O,"&gt;=202310",'CLASSIFICAÇÃO NF'!$O:$O,"&lt;=202312",'CLASSIFICAÇÃO NF'!M:M,$B31)</f>
        <v>0</v>
      </c>
      <c r="L31" s="36">
        <f>SUMIFS('CLASSIFICAÇÃO NF'!$N:$N,'CLASSIFICAÇÃO NF'!$O:$O,"&gt;=202401",'CLASSIFICAÇÃO NF'!$O:$O,"&lt;=202403",'CLASSIFICAÇÃO NF'!I:I,$B31)+SUMIFS('CLASSIFICAÇÃO NF'!$N:$N,'CLASSIFICAÇÃO NF'!$O:$O,"&gt;=202401",'CLASSIFICAÇÃO NF'!$O:$O,"&lt;=202403",'CLASSIFICAÇÃO NF'!J:J,$B31)+SUMIFS('CLASSIFICAÇÃO NF'!$N:$N,'CLASSIFICAÇÃO NF'!$O:$O,"&gt;=202401",'CLASSIFICAÇÃO NF'!$O:$O,"&lt;=202403",'CLASSIFICAÇÃO NF'!K:K,$B31)+SUMIFS('CLASSIFICAÇÃO NF'!$N:$N,'CLASSIFICAÇÃO NF'!$O:$O,"&gt;=202401",'CLASSIFICAÇÃO NF'!$O:$O,"&lt;=202403",'CLASSIFICAÇÃO NF'!L:L,$B31)+SUMIFS('CLASSIFICAÇÃO NF'!$N:$N,'CLASSIFICAÇÃO NF'!$O:$O,"&gt;=202401",'CLASSIFICAÇÃO NF'!$O:$O,"&lt;=202403",'CLASSIFICAÇÃO NF'!M:M,$B31)</f>
        <v>0</v>
      </c>
      <c r="M31" s="36">
        <f>SUMIFS('CLASSIFICAÇÃO NF'!$N:$N,'CLASSIFICAÇÃO NF'!$O:$O,"&gt;=202404",'CLASSIFICAÇÃO NF'!$O:$O,"&lt;=202406",'CLASSIFICAÇÃO NF'!I:I,$B31)+SUMIFS('CLASSIFICAÇÃO NF'!$N:$N,'CLASSIFICAÇÃO NF'!$O:$O,"&gt;=202404",'CLASSIFICAÇÃO NF'!$O:$O,"&lt;=202406",'CLASSIFICAÇÃO NF'!J:J,$B31)+SUMIFS('CLASSIFICAÇÃO NF'!$N:$N,'CLASSIFICAÇÃO NF'!$O:$O,"&gt;=202404",'CLASSIFICAÇÃO NF'!$O:$O,"&lt;=202406",'CLASSIFICAÇÃO NF'!K:K,$B31)+SUMIFS('CLASSIFICAÇÃO NF'!$N:$N,'CLASSIFICAÇÃO NF'!$O:$O,"&gt;=202404",'CLASSIFICAÇÃO NF'!$O:$O,"&lt;=202406",'CLASSIFICAÇÃO NF'!L:L,$B31)+SUMIFS('CLASSIFICAÇÃO NF'!$N:$N,'CLASSIFICAÇÃO NF'!$O:$O,"&gt;=202404",'CLASSIFICAÇÃO NF'!$O:$O,"&lt;=202406",'CLASSIFICAÇÃO NF'!M:M,$B31)</f>
        <v>0</v>
      </c>
      <c r="N31" s="36">
        <f>SUMIFS('CLASSIFICAÇÃO NF'!$N:$N,'CLASSIFICAÇÃO NF'!$O:$O,"&gt;=202407",'CLASSIFICAÇÃO NF'!$O:$O,"&lt;=202408",'CLASSIFICAÇÃO NF'!I:I,$B31)+SUMIFS('CLASSIFICAÇÃO NF'!$N:$N,'CLASSIFICAÇÃO NF'!$O:$O,"&gt;=202407",'CLASSIFICAÇÃO NF'!$O:$O,"&lt;=202408",'CLASSIFICAÇÃO NF'!J:J,$B31)+SUMIFS('CLASSIFICAÇÃO NF'!$N:$N,'CLASSIFICAÇÃO NF'!$O:$O,"&gt;=202407",'CLASSIFICAÇÃO NF'!$O:$O,"&lt;=202408",'CLASSIFICAÇÃO NF'!K:K,$B31)+SUMIFS('CLASSIFICAÇÃO NF'!$N:$N,'CLASSIFICAÇÃO NF'!$O:$O,"&gt;=202407",'CLASSIFICAÇÃO NF'!$O:$O,"&lt;=202408",'CLASSIFICAÇÃO NF'!L:L,$B31)+SUMIFS('CLASSIFICAÇÃO NF'!$N:$N,'CLASSIFICAÇÃO NF'!$O:$O,"&gt;=202407",'CLASSIFICAÇÃO NF'!$O:$O,"&lt;=202408",'CLASSIFICAÇÃO NF'!M:M,$B31)</f>
        <v>824746.58000000007</v>
      </c>
      <c r="O31" s="36">
        <f>SUMIFS('CLASSIFICAÇÃO NF'!$N:$N,'CLASSIFICAÇÃO NF'!$O:$O,"&gt;=202409",'CLASSIFICAÇÃO NF'!$O:$O,"&lt;=202410",'CLASSIFICAÇÃO NF'!I:I,$B31)+SUMIFS('CLASSIFICAÇÃO NF'!$N:$N,'CLASSIFICAÇÃO NF'!$O:$O,"&gt;=202409",'CLASSIFICAÇÃO NF'!$O:$O,"&lt;=202410",'CLASSIFICAÇÃO NF'!J:J,$B31)+SUMIFS('CLASSIFICAÇÃO NF'!$N:$N,'CLASSIFICAÇÃO NF'!$O:$O,"&gt;=202409",'CLASSIFICAÇÃO NF'!$O:$O,"&lt;=202410",'CLASSIFICAÇÃO NF'!K:K,$B31)+SUMIFS('CLASSIFICAÇÃO NF'!$N:$N,'CLASSIFICAÇÃO NF'!$O:$O,"&gt;=202409",'CLASSIFICAÇÃO NF'!$O:$O,"&lt;=202410",'CLASSIFICAÇÃO NF'!L:L,$B31)+SUMIFS('CLASSIFICAÇÃO NF'!$N:$N,'CLASSIFICAÇÃO NF'!$O:$O,"&gt;=202409",'CLASSIFICAÇÃO NF'!$O:$O,"&lt;=202410",'CLASSIFICAÇÃO NF'!M:M,$B31)</f>
        <v>504547.75000000006</v>
      </c>
      <c r="P31" s="36">
        <f>SUMIFS('CLASSIFICAÇÃO NF'!$N:$N,'CLASSIFICAÇÃO NF'!$O:$O,"&gt;=202411",'CLASSIFICAÇÃO NF'!$O:$O,"&lt;=202412",'CLASSIFICAÇÃO NF'!I:I,$B31)+SUMIFS('CLASSIFICAÇÃO NF'!$N:$N,'CLASSIFICAÇÃO NF'!$O:$O,"&gt;=202411",'CLASSIFICAÇÃO NF'!$O:$O,"&lt;=202412",'CLASSIFICAÇÃO NF'!J:J,$B31)+SUMIFS('CLASSIFICAÇÃO NF'!$N:$N,'CLASSIFICAÇÃO NF'!$O:$O,"&gt;=202411",'CLASSIFICAÇÃO NF'!$O:$O,"&lt;=202412",'CLASSIFICAÇÃO NF'!K:K,$B31)+SUMIFS('CLASSIFICAÇÃO NF'!$N:$N,'CLASSIFICAÇÃO NF'!$O:$O,"&gt;=202411",'CLASSIFICAÇÃO NF'!$O:$O,"&lt;=202412",'CLASSIFICAÇÃO NF'!L:L,$B31)+SUMIFS('CLASSIFICAÇÃO NF'!$N:$N,'CLASSIFICAÇÃO NF'!$O:$O,"&gt;=202411",'CLASSIFICAÇÃO NF'!$O:$O,"&lt;=202412",'CLASSIFICAÇÃO NF'!M:M,$B31)</f>
        <v>44423.369999999995</v>
      </c>
      <c r="Q31" s="36">
        <f>SUMIFS('CLASSIFICAÇÃO NF'!$N:$N,'CLASSIFICAÇÃO NF'!$O:$O,"&gt;=202501",'CLASSIFICAÇÃO NF'!$O:$O,"&lt;=202502",'CLASSIFICAÇÃO NF'!I:I,$B31)+SUMIFS('CLASSIFICAÇÃO NF'!$N:$N,'CLASSIFICAÇÃO NF'!$O:$O,"&gt;=202501",'CLASSIFICAÇÃO NF'!$O:$O,"&lt;=202502",'CLASSIFICAÇÃO NF'!J:J,$B31)+SUMIFS('CLASSIFICAÇÃO NF'!$N:$N,'CLASSIFICAÇÃO NF'!$O:$O,"&gt;=202501",'CLASSIFICAÇÃO NF'!$O:$O,"&lt;=202502",'CLASSIFICAÇÃO NF'!K:K,$B31)+SUMIFS('CLASSIFICAÇÃO NF'!$N:$N,'CLASSIFICAÇÃO NF'!$O:$O,"&gt;=202501",'CLASSIFICAÇÃO NF'!$O:$O,"&lt;=202502",'CLASSIFICAÇÃO NF'!L:L,$B31)+SUMIFS('CLASSIFICAÇÃO NF'!$N:$N,'CLASSIFICAÇÃO NF'!$O:$O,"&gt;=202501",'CLASSIFICAÇÃO NF'!$O:$O,"&lt;=202502",'CLASSIFICAÇÃO NF'!M:M,$B31)</f>
        <v>169149.36</v>
      </c>
      <c r="R31" s="36">
        <f>SUMIFS('CLASSIFICAÇÃO NF'!$N:$N,'CLASSIFICAÇÃO NF'!$O:$O,"&gt;=202503",'CLASSIFICAÇÃO NF'!$O:$O,"&lt;=202504",'CLASSIFICAÇÃO NF'!I:I,$B31)+SUMIFS('CLASSIFICAÇÃO NF'!$N:$N,'CLASSIFICAÇÃO NF'!$O:$O,"&gt;=202503",'CLASSIFICAÇÃO NF'!$O:$O,"&lt;=202504",'CLASSIFICAÇÃO NF'!J:J,$B31)+SUMIFS('CLASSIFICAÇÃO NF'!$N:$N,'CLASSIFICAÇÃO NF'!$O:$O,"&gt;=202503",'CLASSIFICAÇÃO NF'!$O:$O,"&lt;=202504",'CLASSIFICAÇÃO NF'!K:K,$B31)+SUMIFS('CLASSIFICAÇÃO NF'!$N:$N,'CLASSIFICAÇÃO NF'!$O:$O,"&gt;=202503",'CLASSIFICAÇÃO NF'!$O:$O,"&lt;=202504",'CLASSIFICAÇÃO NF'!L:L,$B31)+SUMIFS('CLASSIFICAÇÃO NF'!$N:$N,'CLASSIFICAÇÃO NF'!$O:$O,"&gt;=202503",'CLASSIFICAÇÃO NF'!$O:$O,"&lt;=202504",'CLASSIFICAÇÃO NF'!M:M,$B31)</f>
        <v>24115</v>
      </c>
      <c r="S31" s="36">
        <f>SUMIFS('CLASSIFICAÇÃO NF'!$N:$N,'CLASSIFICAÇÃO NF'!$O:$O,"&gt;=202505",'CLASSIFICAÇÃO NF'!$O:$O,"&lt;=202506",'CLASSIFICAÇÃO NF'!I:I,$B31)+SUMIFS('CLASSIFICAÇÃO NF'!$N:$N,'CLASSIFICAÇÃO NF'!$O:$O,"&gt;=202505",'CLASSIFICAÇÃO NF'!$O:$O,"&lt;=202506",'CLASSIFICAÇÃO NF'!J:J,$B31)+SUMIFS('CLASSIFICAÇÃO NF'!$N:$N,'CLASSIFICAÇÃO NF'!$O:$O,"&gt;=202505",'CLASSIFICAÇÃO NF'!$O:$O,"&lt;=202506",'CLASSIFICAÇÃO NF'!K:K,$B31)+SUMIFS('CLASSIFICAÇÃO NF'!$N:$N,'CLASSIFICAÇÃO NF'!$O:$O,"&gt;=202505",'CLASSIFICAÇÃO NF'!$O:$O,"&lt;=202506",'CLASSIFICAÇÃO NF'!L:L,$B31)+SUMIFS('CLASSIFICAÇÃO NF'!$N:$N,'CLASSIFICAÇÃO NF'!$O:$O,"&gt;=202505",'CLASSIFICAÇÃO NF'!$O:$O,"&lt;=202506",'CLASSIFICAÇÃO NF'!M:M,$B31)</f>
        <v>51363.88</v>
      </c>
      <c r="T31" s="36">
        <f>SUMIFS('CLASSIFICAÇÃO NF'!$N:$N,'CLASSIFICAÇÃO NF'!$O:$O,"&gt;=202507",'CLASSIFICAÇÃO NF'!$O:$O,"&lt;=202508",'CLASSIFICAÇÃO NF'!I:I,$B31)+SUMIFS('CLASSIFICAÇÃO NF'!$N:$N,'CLASSIFICAÇÃO NF'!$O:$O,"&gt;=202507",'CLASSIFICAÇÃO NF'!$O:$O,"&lt;=202508",'CLASSIFICAÇÃO NF'!J:J,$B31)+SUMIFS('CLASSIFICAÇÃO NF'!$N:$N,'CLASSIFICAÇÃO NF'!$O:$O,"&gt;=202507",'CLASSIFICAÇÃO NF'!$O:$O,"&lt;=202508",'CLASSIFICAÇÃO NF'!K:K,$B31)+SUMIFS('CLASSIFICAÇÃO NF'!$N:$N,'CLASSIFICAÇÃO NF'!$O:$O,"&gt;=202507",'CLASSIFICAÇÃO NF'!$O:$O,"&lt;=202508",'CLASSIFICAÇÃO NF'!L:L,$B31)+SUMIFS('CLASSIFICAÇÃO NF'!$N:$N,'CLASSIFICAÇÃO NF'!$O:$O,"&gt;=202507",'CLASSIFICAÇÃO NF'!$O:$O,"&lt;=202508",'CLASSIFICAÇÃO NF'!M:M,$B31)</f>
        <v>6291.87</v>
      </c>
      <c r="U31" s="36">
        <f>SUMIFS('CLASSIFICAÇÃO NF'!$N:$N,'CLASSIFICAÇÃO NF'!$O:$O,"&gt;=202509",'CLASSIFICAÇÃO NF'!$O:$O,"&lt;=202510",'CLASSIFICAÇÃO NF'!I:I,$B31)+SUMIFS('CLASSIFICAÇÃO NF'!$N:$N,'CLASSIFICAÇÃO NF'!$O:$O,"&gt;=202509",'CLASSIFICAÇÃO NF'!$O:$O,"&lt;=202510",'CLASSIFICAÇÃO NF'!J:J,$B31)+SUMIFS('CLASSIFICAÇÃO NF'!$N:$N,'CLASSIFICAÇÃO NF'!$O:$O,"&gt;=202509",'CLASSIFICAÇÃO NF'!$O:$O,"&lt;=202510",'CLASSIFICAÇÃO NF'!K:K,$B31)+SUMIFS('CLASSIFICAÇÃO NF'!$N:$N,'CLASSIFICAÇÃO NF'!$O:$O,"&gt;=202509",'CLASSIFICAÇÃO NF'!$O:$O,"&lt;=202510",'CLASSIFICAÇÃO NF'!L:L,$B31)+SUMIFS('CLASSIFICAÇÃO NF'!$N:$N,'CLASSIFICAÇÃO NF'!$O:$O,"&gt;=202509",'CLASSIFICAÇÃO NF'!$O:$O,"&lt;=202510",'CLASSIFICAÇÃO NF'!M:M,$B31)</f>
        <v>0</v>
      </c>
      <c r="V31" s="36">
        <f>SUMIFS('CLASSIFICAÇÃO NF'!$N:$N,'CLASSIFICAÇÃO NF'!$O:$O,"&gt;=202511",'CLASSIFICAÇÃO NF'!$O:$O,"&lt;=202512",'CLASSIFICAÇÃO NF'!I:I,$B31)+SUMIFS('CLASSIFICAÇÃO NF'!$N:$N,'CLASSIFICAÇÃO NF'!$O:$O,"&gt;=202511",'CLASSIFICAÇÃO NF'!$O:$O,"&lt;=202512",'CLASSIFICAÇÃO NF'!J:J,$B31)+SUMIFS('CLASSIFICAÇÃO NF'!$N:$N,'CLASSIFICAÇÃO NF'!$O:$O,"&gt;=202511",'CLASSIFICAÇÃO NF'!$O:$O,"&lt;=202512",'CLASSIFICAÇÃO NF'!K:K,$B31)+SUMIFS('CLASSIFICAÇÃO NF'!$N:$N,'CLASSIFICAÇÃO NF'!$O:$O,"&gt;=202511",'CLASSIFICAÇÃO NF'!$O:$O,"&lt;=202512",'CLASSIFICAÇÃO NF'!L:L,$B31)+SUMIFS('CLASSIFICAÇÃO NF'!$N:$N,'CLASSIFICAÇÃO NF'!$O:$O,"&gt;=202511",'CLASSIFICAÇÃO NF'!$O:$O,"&lt;=202512",'CLASSIFICAÇÃO NF'!M:M,$B31)</f>
        <v>0</v>
      </c>
      <c r="W31" s="36">
        <f>SUMIFS('CLASSIFICAÇÃO NF'!$N:$N,'CLASSIFICAÇÃO NF'!$O:$O,"&gt;=202601",'CLASSIFICAÇÃO NF'!$O:$O,"&lt;=202602",'CLASSIFICAÇÃO NF'!I:I,$B31)+SUMIFS('CLASSIFICAÇÃO NF'!$N:$N,'CLASSIFICAÇÃO NF'!$O:$O,"&gt;=202601",'CLASSIFICAÇÃO NF'!$O:$O,"&lt;=202602",'CLASSIFICAÇÃO NF'!J:J,$B31)+SUMIFS('CLASSIFICAÇÃO NF'!$N:$N,'CLASSIFICAÇÃO NF'!$O:$O,"&gt;=202601",'CLASSIFICAÇÃO NF'!$O:$O,"&lt;=202602",'CLASSIFICAÇÃO NF'!K:K,$B31)+SUMIFS('CLASSIFICAÇÃO NF'!$N:$N,'CLASSIFICAÇÃO NF'!$O:$O,"&gt;=202601",'CLASSIFICAÇÃO NF'!$O:$O,"&lt;=202602",'CLASSIFICAÇÃO NF'!L:L,$B31)+SUMIFS('CLASSIFICAÇÃO NF'!$N:$N,'CLASSIFICAÇÃO NF'!$O:$O,"&gt;=202601",'CLASSIFICAÇÃO NF'!$O:$O,"&lt;=202602",'CLASSIFICAÇÃO NF'!M:M,$B31)</f>
        <v>0</v>
      </c>
      <c r="X31" s="36">
        <f>SUMIFS('CLASSIFICAÇÃO NF'!$N:$N,'CLASSIFICAÇÃO NF'!$O:$O,"&gt;=202603",'CLASSIFICAÇÃO NF'!$O:$O,"&lt;=202604",'CLASSIFICAÇÃO NF'!I:I,$B31)+SUMIFS('CLASSIFICAÇÃO NF'!$N:$N,'CLASSIFICAÇÃO NF'!$O:$O,"&gt;=202603",'CLASSIFICAÇÃO NF'!$O:$O,"&lt;=202604",'CLASSIFICAÇÃO NF'!J:J,$B31)+SUMIFS('CLASSIFICAÇÃO NF'!$N:$N,'CLASSIFICAÇÃO NF'!$O:$O,"&gt;=202603",'CLASSIFICAÇÃO NF'!$O:$O,"&lt;=202604",'CLASSIFICAÇÃO NF'!K:K,$B31)+SUMIFS('CLASSIFICAÇÃO NF'!$N:$N,'CLASSIFICAÇÃO NF'!$O:$O,"&gt;=202603",'CLASSIFICAÇÃO NF'!$O:$O,"&lt;=202604",'CLASSIFICAÇÃO NF'!L:L,$B31)+SUMIFS('CLASSIFICAÇÃO NF'!$N:$N,'CLASSIFICAÇÃO NF'!$O:$O,"&gt;=202603",'CLASSIFICAÇÃO NF'!$O:$O,"&lt;=202604",'CLASSIFICAÇÃO NF'!M:M,$B31)</f>
        <v>0</v>
      </c>
      <c r="Y31" s="36">
        <f>SUMIFS('CLASSIFICAÇÃO NF'!$N:$N,'CLASSIFICAÇÃO NF'!$O:$O,"&gt;=202605",'CLASSIFICAÇÃO NF'!$O:$O,"&lt;=202606",'CLASSIFICAÇÃO NF'!I:I,$B31)+SUMIFS('CLASSIFICAÇÃO NF'!$N:$N,'CLASSIFICAÇÃO NF'!$O:$O,"&gt;=202605",'CLASSIFICAÇÃO NF'!$O:$O,"&lt;=202606",'CLASSIFICAÇÃO NF'!J:J,$B31)+SUMIFS('CLASSIFICAÇÃO NF'!$N:$N,'CLASSIFICAÇÃO NF'!$O:$O,"&gt;=202605",'CLASSIFICAÇÃO NF'!$O:$O,"&lt;=202606",'CLASSIFICAÇÃO NF'!K:K,$B31)+SUMIFS('CLASSIFICAÇÃO NF'!$N:$N,'CLASSIFICAÇÃO NF'!$O:$O,"&gt;=202605",'CLASSIFICAÇÃO NF'!$O:$O,"&lt;=202606",'CLASSIFICAÇÃO NF'!L:L,$B31)+SUMIFS('CLASSIFICAÇÃO NF'!$N:$N,'CLASSIFICAÇÃO NF'!$O:$O,"&gt;=202605",'CLASSIFICAÇÃO NF'!$O:$O,"&lt;=202606",'CLASSIFICAÇÃO NF'!M:M,$B31)</f>
        <v>0</v>
      </c>
      <c r="Z31" s="36">
        <f>SUMIFS('CLASSIFICAÇÃO NF'!$N:$N,'CLASSIFICAÇÃO NF'!$O:$O,"&gt;=202607",'CLASSIFICAÇÃO NF'!$O:$O,"&lt;=202608",'CLASSIFICAÇÃO NF'!I:I,$B31)+SUMIFS('CLASSIFICAÇÃO NF'!$N:$N,'CLASSIFICAÇÃO NF'!$O:$O,"&gt;=202607",'CLASSIFICAÇÃO NF'!$O:$O,"&lt;=202608",'CLASSIFICAÇÃO NF'!J:J,$B31)+SUMIFS('CLASSIFICAÇÃO NF'!$N:$N,'CLASSIFICAÇÃO NF'!$O:$O,"&gt;=202607",'CLASSIFICAÇÃO NF'!$O:$O,"&lt;=202608",'CLASSIFICAÇÃO NF'!K:K,$B31)+SUMIFS('CLASSIFICAÇÃO NF'!$N:$N,'CLASSIFICAÇÃO NF'!$O:$O,"&gt;=202607",'CLASSIFICAÇÃO NF'!$O:$O,"&lt;=202608",'CLASSIFICAÇÃO NF'!L:L,$B31)+SUMIFS('CLASSIFICAÇÃO NF'!$N:$N,'CLASSIFICAÇÃO NF'!$O:$O,"&gt;=202607",'CLASSIFICAÇÃO NF'!$O:$O,"&lt;=202608",'CLASSIFICAÇÃO NF'!M:M,$B31)</f>
        <v>0</v>
      </c>
      <c r="AA31" s="36">
        <f>SUMIFS('CLASSIFICAÇÃO NF'!$N:$N,'CLASSIFICAÇÃO NF'!$O:$O,"&gt;=202609",'CLASSIFICAÇÃO NF'!$O:$O,"&lt;=202610",'CLASSIFICAÇÃO NF'!I:I,$B31)+SUMIFS('CLASSIFICAÇÃO NF'!$N:$N,'CLASSIFICAÇÃO NF'!$O:$O,"&gt;=202609",'CLASSIFICAÇÃO NF'!$O:$O,"&lt;=202610",'CLASSIFICAÇÃO NF'!J:J,$B31)+SUMIFS('CLASSIFICAÇÃO NF'!$N:$N,'CLASSIFICAÇÃO NF'!$O:$O,"&gt;=202609",'CLASSIFICAÇÃO NF'!$O:$O,"&lt;=202610",'CLASSIFICAÇÃO NF'!K:K,$B31)+SUMIFS('CLASSIFICAÇÃO NF'!$N:$N,'CLASSIFICAÇÃO NF'!$O:$O,"&gt;=202609",'CLASSIFICAÇÃO NF'!$O:$O,"&lt;=202610",'CLASSIFICAÇÃO NF'!L:L,$B31)+SUMIFS('CLASSIFICAÇÃO NF'!$N:$N,'CLASSIFICAÇÃO NF'!$O:$O,"&gt;=202609",'CLASSIFICAÇÃO NF'!$O:$O,"&lt;=202610",'CLASSIFICAÇÃO NF'!M:M,$B31)</f>
        <v>0</v>
      </c>
      <c r="AB31" s="36">
        <f>SUMIFS('CLASSIFICAÇÃO NF'!$N:$N,'CLASSIFICAÇÃO NF'!$O:$O,"&gt;=202611",'CLASSIFICAÇÃO NF'!$O:$O,"&lt;=202612",'CLASSIFICAÇÃO NF'!I:I,$B31)+SUMIFS('CLASSIFICAÇÃO NF'!$N:$N,'CLASSIFICAÇÃO NF'!$O:$O,"&gt;=202611",'CLASSIFICAÇÃO NF'!$O:$O,"&lt;=202612",'CLASSIFICAÇÃO NF'!J:J,$B31)+SUMIFS('CLASSIFICAÇÃO NF'!$N:$N,'CLASSIFICAÇÃO NF'!$O:$O,"&gt;=202610",'CLASSIFICAÇÃO NF'!$O:$O,"&lt;=202612",'CLASSIFICAÇÃO NF'!K:K,$B31)+SUMIFS('CLASSIFICAÇÃO NF'!$N:$N,'CLASSIFICAÇÃO NF'!$O:$O,"&gt;=202610",'CLASSIFICAÇÃO NF'!$O:$O,"&lt;=202612",'CLASSIFICAÇÃO NF'!L:L,$B31)+SUMIFS('CLASSIFICAÇÃO NF'!$N:$N,'CLASSIFICAÇÃO NF'!$O:$O,"&gt;=202611",'CLASSIFICAÇÃO NF'!$O:$O,"&lt;=202612",'CLASSIFICAÇÃO NF'!M:M,$B31)</f>
        <v>0</v>
      </c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</row>
    <row r="32" spans="1:39" ht="15.75" customHeight="1" outlineLevel="1">
      <c r="A32" s="190" t="s">
        <v>61</v>
      </c>
      <c r="B32" s="40" t="s">
        <v>62</v>
      </c>
      <c r="C32" s="184">
        <f>SUMIF('CLASSIFICAÇÃO NF'!I:I,B32,'CLASSIFICAÇÃO NF'!N:N)+SUMIF('CLASSIFICAÇÃO NF'!J:J,B32,'CLASSIFICAÇÃO NF'!N:N)+SUMIF('CLASSIFICAÇÃO NF'!K:K,B32,'CLASSIFICAÇÃO NF'!N:N)+SUMIF('CLASSIFICAÇÃO NF'!L:L,B32,'CLASSIFICAÇÃO NF'!N:N)+SUMIF('CLASSIFICAÇÃO NF'!M:M,B32,'CLASSIFICAÇÃO NF'!N:N)</f>
        <v>8979196.9663333353</v>
      </c>
      <c r="D32" s="185">
        <f t="shared" si="13"/>
        <v>0.72194412297682087</v>
      </c>
      <c r="E32" s="184">
        <v>12437523.460000001</v>
      </c>
      <c r="F32" s="185">
        <f t="shared" si="14"/>
        <v>1.0575708863542184</v>
      </c>
      <c r="G32" s="186">
        <v>8490397.2699999996</v>
      </c>
      <c r="H32" s="36">
        <f>SUMIFS('CLASSIFICAÇÃO NF'!$N:$N,'CLASSIFICAÇÃO NF'!$O:$O,"&gt;=202301",'CLASSIFICAÇÃO NF'!$O:$O,"&lt;=202303",'CLASSIFICAÇÃO NF'!I:I,$B32)+SUMIFS('CLASSIFICAÇÃO NF'!$N:$N,'CLASSIFICAÇÃO NF'!$O:$O,"&gt;=202301",'CLASSIFICAÇÃO NF'!$O:$O,"&lt;=202303",'CLASSIFICAÇÃO NF'!J:J,$B32)+SUMIFS('CLASSIFICAÇÃO NF'!$N:$N,'CLASSIFICAÇÃO NF'!$O:$O,"&gt;=202301",'CLASSIFICAÇÃO NF'!$O:$O,"&lt;=202303",'CLASSIFICAÇÃO NF'!K:K,$B32)+SUMIFS('CLASSIFICAÇÃO NF'!$N:$N,'CLASSIFICAÇÃO NF'!$O:$O,"&gt;=202301",'CLASSIFICAÇÃO NF'!$O:$O,"&lt;=202303",'CLASSIFICAÇÃO NF'!L:L,$B32)+SUMIFS('CLASSIFICAÇÃO NF'!$N:$N,'CLASSIFICAÇÃO NF'!$O:$O,"&gt;=202301",'CLASSIFICAÇÃO NF'!$O:$O,"&lt;=202303",'CLASSIFICAÇÃO NF'!M:M,$B32)</f>
        <v>0</v>
      </c>
      <c r="I32" s="36">
        <f>SUMIFS('CLASSIFICAÇÃO NF'!$N:$N,'CLASSIFICAÇÃO NF'!$O:$O,"&gt;=202304",'CLASSIFICAÇÃO NF'!$O:$O,"&lt;=202306",'CLASSIFICAÇÃO NF'!I:I,$B32)+SUMIFS('CLASSIFICAÇÃO NF'!$N:$N,'CLASSIFICAÇÃO NF'!$O:$O,"&gt;=202304",'CLASSIFICAÇÃO NF'!$O:$O,"&lt;=202306",'CLASSIFICAÇÃO NF'!J:J,$B32)+SUMIFS('CLASSIFICAÇÃO NF'!$N:$N,'CLASSIFICAÇÃO NF'!$O:$O,"&gt;=202304",'CLASSIFICAÇÃO NF'!$O:$O,"&lt;=202306",'CLASSIFICAÇÃO NF'!K:K,$B32)+SUMIFS('CLASSIFICAÇÃO NF'!$N:$N,'CLASSIFICAÇÃO NF'!$O:$O,"&gt;=202304",'CLASSIFICAÇÃO NF'!$O:$O,"&lt;=202306",'CLASSIFICAÇÃO NF'!L:L,$B32)+SUMIFS('CLASSIFICAÇÃO NF'!$N:$N,'CLASSIFICAÇÃO NF'!$O:$O,"&gt;=202304",'CLASSIFICAÇÃO NF'!$O:$O,"&lt;=202306",'CLASSIFICAÇÃO NF'!M:M,$B32)</f>
        <v>10410.52</v>
      </c>
      <c r="J32" s="36">
        <f>SUMIFS('CLASSIFICAÇÃO NF'!$N:$N,'CLASSIFICAÇÃO NF'!$O:$O,"&gt;=202307",'CLASSIFICAÇÃO NF'!$O:$O,"&lt;=202309",'CLASSIFICAÇÃO NF'!I:I,$B32)+SUMIFS('CLASSIFICAÇÃO NF'!$N:$N,'CLASSIFICAÇÃO NF'!$O:$O,"&gt;=202307",'CLASSIFICAÇÃO NF'!$O:$O,"&lt;=202309",'CLASSIFICAÇÃO NF'!J:J,$B32)+SUMIFS('CLASSIFICAÇÃO NF'!$N:$N,'CLASSIFICAÇÃO NF'!$O:$O,"&gt;=202307",'CLASSIFICAÇÃO NF'!$O:$O,"&lt;=202309",'CLASSIFICAÇÃO NF'!K:K,$B32)+SUMIFS('CLASSIFICAÇÃO NF'!$N:$N,'CLASSIFICAÇÃO NF'!$O:$O,"&gt;=202307",'CLASSIFICAÇÃO NF'!$O:$O,"&lt;=202309",'CLASSIFICAÇÃO NF'!L:L,$B32)+SUMIFS('CLASSIFICAÇÃO NF'!$N:$N,'CLASSIFICAÇÃO NF'!$O:$O,"&gt;=202307",'CLASSIFICAÇÃO NF'!$O:$O,"&lt;=202309",'CLASSIFICAÇÃO NF'!M:M,$B32)</f>
        <v>12434.329999999998</v>
      </c>
      <c r="K32" s="36">
        <f>SUMIFS('CLASSIFICAÇÃO NF'!$N:$N,'CLASSIFICAÇÃO NF'!$O:$O,"&gt;=202310",'CLASSIFICAÇÃO NF'!$O:$O,"&lt;=202312",'CLASSIFICAÇÃO NF'!I:I,$B32)+SUMIFS('CLASSIFICAÇÃO NF'!$N:$N,'CLASSIFICAÇÃO NF'!$O:$O,"&gt;=202310",'CLASSIFICAÇÃO NF'!$O:$O,"&lt;=202312",'CLASSIFICAÇÃO NF'!J:J,$B32)+SUMIFS('CLASSIFICAÇÃO NF'!$N:$N,'CLASSIFICAÇÃO NF'!$O:$O,"&gt;=202310",'CLASSIFICAÇÃO NF'!$O:$O,"&lt;=202312",'CLASSIFICAÇÃO NF'!K:K,$B32)+SUMIFS('CLASSIFICAÇÃO NF'!$N:$N,'CLASSIFICAÇÃO NF'!$O:$O,"&gt;=202310",'CLASSIFICAÇÃO NF'!$O:$O,"&lt;=202312",'CLASSIFICAÇÃO NF'!L:L,$B32)+SUMIFS('CLASSIFICAÇÃO NF'!$N:$N,'CLASSIFICAÇÃO NF'!$O:$O,"&gt;=202310",'CLASSIFICAÇÃO NF'!$O:$O,"&lt;=202312",'CLASSIFICAÇÃO NF'!M:M,$B32)</f>
        <v>54379.619999999995</v>
      </c>
      <c r="L32" s="36">
        <f>SUMIFS('CLASSIFICAÇÃO NF'!$N:$N,'CLASSIFICAÇÃO NF'!$O:$O,"&gt;=202401",'CLASSIFICAÇÃO NF'!$O:$O,"&lt;=202403",'CLASSIFICAÇÃO NF'!I:I,$B32)+SUMIFS('CLASSIFICAÇÃO NF'!$N:$N,'CLASSIFICAÇÃO NF'!$O:$O,"&gt;=202401",'CLASSIFICAÇÃO NF'!$O:$O,"&lt;=202403",'CLASSIFICAÇÃO NF'!J:J,$B32)+SUMIFS('CLASSIFICAÇÃO NF'!$N:$N,'CLASSIFICAÇÃO NF'!$O:$O,"&gt;=202401",'CLASSIFICAÇÃO NF'!$O:$O,"&lt;=202403",'CLASSIFICAÇÃO NF'!K:K,$B32)+SUMIFS('CLASSIFICAÇÃO NF'!$N:$N,'CLASSIFICAÇÃO NF'!$O:$O,"&gt;=202401",'CLASSIFICAÇÃO NF'!$O:$O,"&lt;=202403",'CLASSIFICAÇÃO NF'!L:L,$B32)+SUMIFS('CLASSIFICAÇÃO NF'!$N:$N,'CLASSIFICAÇÃO NF'!$O:$O,"&gt;=202401",'CLASSIFICAÇÃO NF'!$O:$O,"&lt;=202403",'CLASSIFICAÇÃO NF'!M:M,$B32)</f>
        <v>183464.31</v>
      </c>
      <c r="M32" s="36">
        <f>SUMIFS('CLASSIFICAÇÃO NF'!$N:$N,'CLASSIFICAÇÃO NF'!$O:$O,"&gt;=202404",'CLASSIFICAÇÃO NF'!$O:$O,"&lt;=202406",'CLASSIFICAÇÃO NF'!I:I,$B32)+SUMIFS('CLASSIFICAÇÃO NF'!$N:$N,'CLASSIFICAÇÃO NF'!$O:$O,"&gt;=202404",'CLASSIFICAÇÃO NF'!$O:$O,"&lt;=202406",'CLASSIFICAÇÃO NF'!J:J,$B32)+SUMIFS('CLASSIFICAÇÃO NF'!$N:$N,'CLASSIFICAÇÃO NF'!$O:$O,"&gt;=202404",'CLASSIFICAÇÃO NF'!$O:$O,"&lt;=202406",'CLASSIFICAÇÃO NF'!K:K,$B32)+SUMIFS('CLASSIFICAÇÃO NF'!$N:$N,'CLASSIFICAÇÃO NF'!$O:$O,"&gt;=202404",'CLASSIFICAÇÃO NF'!$O:$O,"&lt;=202406",'CLASSIFICAÇÃO NF'!L:L,$B32)+SUMIFS('CLASSIFICAÇÃO NF'!$N:$N,'CLASSIFICAÇÃO NF'!$O:$O,"&gt;=202404",'CLASSIFICAÇÃO NF'!$O:$O,"&lt;=202406",'CLASSIFICAÇÃO NF'!M:M,$B32)</f>
        <v>480676.17833333329</v>
      </c>
      <c r="N32" s="36">
        <f>SUMIFS('CLASSIFICAÇÃO NF'!$N:$N,'CLASSIFICAÇÃO NF'!$O:$O,"&gt;=202407",'CLASSIFICAÇÃO NF'!$O:$O,"&lt;=202408",'CLASSIFICAÇÃO NF'!I:I,$B32)+SUMIFS('CLASSIFICAÇÃO NF'!$N:$N,'CLASSIFICAÇÃO NF'!$O:$O,"&gt;=202407",'CLASSIFICAÇÃO NF'!$O:$O,"&lt;=202408",'CLASSIFICAÇÃO NF'!J:J,$B32)+SUMIFS('CLASSIFICAÇÃO NF'!$N:$N,'CLASSIFICAÇÃO NF'!$O:$O,"&gt;=202407",'CLASSIFICAÇÃO NF'!$O:$O,"&lt;=202408",'CLASSIFICAÇÃO NF'!K:K,$B32)+SUMIFS('CLASSIFICAÇÃO NF'!$N:$N,'CLASSIFICAÇÃO NF'!$O:$O,"&gt;=202407",'CLASSIFICAÇÃO NF'!$O:$O,"&lt;=202408",'CLASSIFICAÇÃO NF'!L:L,$B32)+SUMIFS('CLASSIFICAÇÃO NF'!$N:$N,'CLASSIFICAÇÃO NF'!$O:$O,"&gt;=202407",'CLASSIFICAÇÃO NF'!$O:$O,"&lt;=202408",'CLASSIFICAÇÃO NF'!M:M,$B32)</f>
        <v>178513</v>
      </c>
      <c r="O32" s="36">
        <f>SUMIFS('CLASSIFICAÇÃO NF'!$N:$N,'CLASSIFICAÇÃO NF'!$O:$O,"&gt;=202409",'CLASSIFICAÇÃO NF'!$O:$O,"&lt;=202410",'CLASSIFICAÇÃO NF'!I:I,$B32)+SUMIFS('CLASSIFICAÇÃO NF'!$N:$N,'CLASSIFICAÇÃO NF'!$O:$O,"&gt;=202409",'CLASSIFICAÇÃO NF'!$O:$O,"&lt;=202410",'CLASSIFICAÇÃO NF'!J:J,$B32)+SUMIFS('CLASSIFICAÇÃO NF'!$N:$N,'CLASSIFICAÇÃO NF'!$O:$O,"&gt;=202409",'CLASSIFICAÇÃO NF'!$O:$O,"&lt;=202410",'CLASSIFICAÇÃO NF'!K:K,$B32)+SUMIFS('CLASSIFICAÇÃO NF'!$N:$N,'CLASSIFICAÇÃO NF'!$O:$O,"&gt;=202409",'CLASSIFICAÇÃO NF'!$O:$O,"&lt;=202410",'CLASSIFICAÇÃO NF'!L:L,$B32)+SUMIFS('CLASSIFICAÇÃO NF'!$N:$N,'CLASSIFICAÇÃO NF'!$O:$O,"&gt;=202409",'CLASSIFICAÇÃO NF'!$O:$O,"&lt;=202410",'CLASSIFICAÇÃO NF'!M:M,$B32)</f>
        <v>2177403.298</v>
      </c>
      <c r="P32" s="36">
        <f>SUMIFS('CLASSIFICAÇÃO NF'!$N:$N,'CLASSIFICAÇÃO NF'!$O:$O,"&gt;=202411",'CLASSIFICAÇÃO NF'!$O:$O,"&lt;=202412",'CLASSIFICAÇÃO NF'!I:I,$B32)+SUMIFS('CLASSIFICAÇÃO NF'!$N:$N,'CLASSIFICAÇÃO NF'!$O:$O,"&gt;=202411",'CLASSIFICAÇÃO NF'!$O:$O,"&lt;=202412",'CLASSIFICAÇÃO NF'!J:J,$B32)+SUMIFS('CLASSIFICAÇÃO NF'!$N:$N,'CLASSIFICAÇÃO NF'!$O:$O,"&gt;=202411",'CLASSIFICAÇÃO NF'!$O:$O,"&lt;=202412",'CLASSIFICAÇÃO NF'!K:K,$B32)+SUMIFS('CLASSIFICAÇÃO NF'!$N:$N,'CLASSIFICAÇÃO NF'!$O:$O,"&gt;=202411",'CLASSIFICAÇÃO NF'!$O:$O,"&lt;=202412",'CLASSIFICAÇÃO NF'!L:L,$B32)+SUMIFS('CLASSIFICAÇÃO NF'!$N:$N,'CLASSIFICAÇÃO NF'!$O:$O,"&gt;=202411",'CLASSIFICAÇÃO NF'!$O:$O,"&lt;=202412",'CLASSIFICAÇÃO NF'!M:M,$B32)</f>
        <v>961966.33000000007</v>
      </c>
      <c r="Q32" s="36">
        <f>SUMIFS('CLASSIFICAÇÃO NF'!$N:$N,'CLASSIFICAÇÃO NF'!$O:$O,"&gt;=202501",'CLASSIFICAÇÃO NF'!$O:$O,"&lt;=202502",'CLASSIFICAÇÃO NF'!I:I,$B32)+SUMIFS('CLASSIFICAÇÃO NF'!$N:$N,'CLASSIFICAÇÃO NF'!$O:$O,"&gt;=202501",'CLASSIFICAÇÃO NF'!$O:$O,"&lt;=202502",'CLASSIFICAÇÃO NF'!J:J,$B32)+SUMIFS('CLASSIFICAÇÃO NF'!$N:$N,'CLASSIFICAÇÃO NF'!$O:$O,"&gt;=202501",'CLASSIFICAÇÃO NF'!$O:$O,"&lt;=202502",'CLASSIFICAÇÃO NF'!K:K,$B32)+SUMIFS('CLASSIFICAÇÃO NF'!$N:$N,'CLASSIFICAÇÃO NF'!$O:$O,"&gt;=202501",'CLASSIFICAÇÃO NF'!$O:$O,"&lt;=202502",'CLASSIFICAÇÃO NF'!L:L,$B32)+SUMIFS('CLASSIFICAÇÃO NF'!$N:$N,'CLASSIFICAÇÃO NF'!$O:$O,"&gt;=202501",'CLASSIFICAÇÃO NF'!$O:$O,"&lt;=202502",'CLASSIFICAÇÃO NF'!M:M,$B32)</f>
        <v>381968.68</v>
      </c>
      <c r="R32" s="36">
        <f>SUMIFS('CLASSIFICAÇÃO NF'!$N:$N,'CLASSIFICAÇÃO NF'!$O:$O,"&gt;=202503",'CLASSIFICAÇÃO NF'!$O:$O,"&lt;=202504",'CLASSIFICAÇÃO NF'!I:I,$B32)+SUMIFS('CLASSIFICAÇÃO NF'!$N:$N,'CLASSIFICAÇÃO NF'!$O:$O,"&gt;=202503",'CLASSIFICAÇÃO NF'!$O:$O,"&lt;=202504",'CLASSIFICAÇÃO NF'!J:J,$B32)+SUMIFS('CLASSIFICAÇÃO NF'!$N:$N,'CLASSIFICAÇÃO NF'!$O:$O,"&gt;=202503",'CLASSIFICAÇÃO NF'!$O:$O,"&lt;=202504",'CLASSIFICAÇÃO NF'!K:K,$B32)+SUMIFS('CLASSIFICAÇÃO NF'!$N:$N,'CLASSIFICAÇÃO NF'!$O:$O,"&gt;=202503",'CLASSIFICAÇÃO NF'!$O:$O,"&lt;=202504",'CLASSIFICAÇÃO NF'!L:L,$B32)+SUMIFS('CLASSIFICAÇÃO NF'!$N:$N,'CLASSIFICAÇÃO NF'!$O:$O,"&gt;=202503",'CLASSIFICAÇÃO NF'!$O:$O,"&lt;=202504",'CLASSIFICAÇÃO NF'!M:M,$B32)</f>
        <v>809916.57000000007</v>
      </c>
      <c r="S32" s="36">
        <f>SUMIFS('CLASSIFICAÇÃO NF'!$N:$N,'CLASSIFICAÇÃO NF'!$O:$O,"&gt;=202505",'CLASSIFICAÇÃO NF'!$O:$O,"&lt;=202506",'CLASSIFICAÇÃO NF'!I:I,$B32)+SUMIFS('CLASSIFICAÇÃO NF'!$N:$N,'CLASSIFICAÇÃO NF'!$O:$O,"&gt;=202505",'CLASSIFICAÇÃO NF'!$O:$O,"&lt;=202506",'CLASSIFICAÇÃO NF'!J:J,$B32)+SUMIFS('CLASSIFICAÇÃO NF'!$N:$N,'CLASSIFICAÇÃO NF'!$O:$O,"&gt;=202505",'CLASSIFICAÇÃO NF'!$O:$O,"&lt;=202506",'CLASSIFICAÇÃO NF'!K:K,$B32)+SUMIFS('CLASSIFICAÇÃO NF'!$N:$N,'CLASSIFICAÇÃO NF'!$O:$O,"&gt;=202505",'CLASSIFICAÇÃO NF'!$O:$O,"&lt;=202506",'CLASSIFICAÇÃO NF'!L:L,$B32)+SUMIFS('CLASSIFICAÇÃO NF'!$N:$N,'CLASSIFICAÇÃO NF'!$O:$O,"&gt;=202505",'CLASSIFICAÇÃO NF'!$O:$O,"&lt;=202506",'CLASSIFICAÇÃO NF'!M:M,$B32)</f>
        <v>1547524.1500000004</v>
      </c>
      <c r="T32" s="36">
        <f>SUMIFS('CLASSIFICAÇÃO NF'!$N:$N,'CLASSIFICAÇÃO NF'!$O:$O,"&gt;=202507",'CLASSIFICAÇÃO NF'!$O:$O,"&lt;=202508",'CLASSIFICAÇÃO NF'!I:I,$B32)+SUMIFS('CLASSIFICAÇÃO NF'!$N:$N,'CLASSIFICAÇÃO NF'!$O:$O,"&gt;=202507",'CLASSIFICAÇÃO NF'!$O:$O,"&lt;=202508",'CLASSIFICAÇÃO NF'!J:J,$B32)+SUMIFS('CLASSIFICAÇÃO NF'!$N:$N,'CLASSIFICAÇÃO NF'!$O:$O,"&gt;=202507",'CLASSIFICAÇÃO NF'!$O:$O,"&lt;=202508",'CLASSIFICAÇÃO NF'!K:K,$B32)+SUMIFS('CLASSIFICAÇÃO NF'!$N:$N,'CLASSIFICAÇÃO NF'!$O:$O,"&gt;=202507",'CLASSIFICAÇÃO NF'!$O:$O,"&lt;=202508",'CLASSIFICAÇÃO NF'!L:L,$B32)+SUMIFS('CLASSIFICAÇÃO NF'!$N:$N,'CLASSIFICAÇÃO NF'!$O:$O,"&gt;=202507",'CLASSIFICAÇÃO NF'!$O:$O,"&lt;=202508",'CLASSIFICAÇÃO NF'!M:M,$B32)</f>
        <v>1832526.5</v>
      </c>
      <c r="U32" s="36">
        <f>SUMIFS('CLASSIFICAÇÃO NF'!$N:$N,'CLASSIFICAÇÃO NF'!$O:$O,"&gt;=202509",'CLASSIFICAÇÃO NF'!$O:$O,"&lt;=202510",'CLASSIFICAÇÃO NF'!I:I,$B32)+SUMIFS('CLASSIFICAÇÃO NF'!$N:$N,'CLASSIFICAÇÃO NF'!$O:$O,"&gt;=202509",'CLASSIFICAÇÃO NF'!$O:$O,"&lt;=202510",'CLASSIFICAÇÃO NF'!J:J,$B32)+SUMIFS('CLASSIFICAÇÃO NF'!$N:$N,'CLASSIFICAÇÃO NF'!$O:$O,"&gt;=202509",'CLASSIFICAÇÃO NF'!$O:$O,"&lt;=202510",'CLASSIFICAÇÃO NF'!K:K,$B32)+SUMIFS('CLASSIFICAÇÃO NF'!$N:$N,'CLASSIFICAÇÃO NF'!$O:$O,"&gt;=202509",'CLASSIFICAÇÃO NF'!$O:$O,"&lt;=202510",'CLASSIFICAÇÃO NF'!L:L,$B32)+SUMIFS('CLASSIFICAÇÃO NF'!$N:$N,'CLASSIFICAÇÃO NF'!$O:$O,"&gt;=202509",'CLASSIFICAÇÃO NF'!$O:$O,"&lt;=202510",'CLASSIFICAÇÃO NF'!M:M,$B32)</f>
        <v>348013.48</v>
      </c>
      <c r="V32" s="36">
        <f>SUMIFS('CLASSIFICAÇÃO NF'!$N:$N,'CLASSIFICAÇÃO NF'!$O:$O,"&gt;=202511",'CLASSIFICAÇÃO NF'!$O:$O,"&lt;=202512",'CLASSIFICAÇÃO NF'!I:I,$B32)+SUMIFS('CLASSIFICAÇÃO NF'!$N:$N,'CLASSIFICAÇÃO NF'!$O:$O,"&gt;=202511",'CLASSIFICAÇÃO NF'!$O:$O,"&lt;=202512",'CLASSIFICAÇÃO NF'!J:J,$B32)+SUMIFS('CLASSIFICAÇÃO NF'!$N:$N,'CLASSIFICAÇÃO NF'!$O:$O,"&gt;=202511",'CLASSIFICAÇÃO NF'!$O:$O,"&lt;=202512",'CLASSIFICAÇÃO NF'!K:K,$B32)+SUMIFS('CLASSIFICAÇÃO NF'!$N:$N,'CLASSIFICAÇÃO NF'!$O:$O,"&gt;=202511",'CLASSIFICAÇÃO NF'!$O:$O,"&lt;=202512",'CLASSIFICAÇÃO NF'!L:L,$B32)+SUMIFS('CLASSIFICAÇÃO NF'!$N:$N,'CLASSIFICAÇÃO NF'!$O:$O,"&gt;=202511",'CLASSIFICAÇÃO NF'!$O:$O,"&lt;=202512",'CLASSIFICAÇÃO NF'!M:M,$B32)</f>
        <v>0</v>
      </c>
      <c r="W32" s="36">
        <f>SUMIFS('CLASSIFICAÇÃO NF'!$N:$N,'CLASSIFICAÇÃO NF'!$O:$O,"&gt;=202601",'CLASSIFICAÇÃO NF'!$O:$O,"&lt;=202602",'CLASSIFICAÇÃO NF'!I:I,$B32)+SUMIFS('CLASSIFICAÇÃO NF'!$N:$N,'CLASSIFICAÇÃO NF'!$O:$O,"&gt;=202601",'CLASSIFICAÇÃO NF'!$O:$O,"&lt;=202602",'CLASSIFICAÇÃO NF'!J:J,$B32)+SUMIFS('CLASSIFICAÇÃO NF'!$N:$N,'CLASSIFICAÇÃO NF'!$O:$O,"&gt;=202601",'CLASSIFICAÇÃO NF'!$O:$O,"&lt;=202602",'CLASSIFICAÇÃO NF'!K:K,$B32)+SUMIFS('CLASSIFICAÇÃO NF'!$N:$N,'CLASSIFICAÇÃO NF'!$O:$O,"&gt;=202601",'CLASSIFICAÇÃO NF'!$O:$O,"&lt;=202602",'CLASSIFICAÇÃO NF'!L:L,$B32)+SUMIFS('CLASSIFICAÇÃO NF'!$N:$N,'CLASSIFICAÇÃO NF'!$O:$O,"&gt;=202601",'CLASSIFICAÇÃO NF'!$O:$O,"&lt;=202602",'CLASSIFICAÇÃO NF'!M:M,$B32)</f>
        <v>0</v>
      </c>
      <c r="X32" s="36">
        <f>SUMIFS('CLASSIFICAÇÃO NF'!$N:$N,'CLASSIFICAÇÃO NF'!$O:$O,"&gt;=202603",'CLASSIFICAÇÃO NF'!$O:$O,"&lt;=202604",'CLASSIFICAÇÃO NF'!I:I,$B32)+SUMIFS('CLASSIFICAÇÃO NF'!$N:$N,'CLASSIFICAÇÃO NF'!$O:$O,"&gt;=202603",'CLASSIFICAÇÃO NF'!$O:$O,"&lt;=202604",'CLASSIFICAÇÃO NF'!J:J,$B32)+SUMIFS('CLASSIFICAÇÃO NF'!$N:$N,'CLASSIFICAÇÃO NF'!$O:$O,"&gt;=202603",'CLASSIFICAÇÃO NF'!$O:$O,"&lt;=202604",'CLASSIFICAÇÃO NF'!K:K,$B32)+SUMIFS('CLASSIFICAÇÃO NF'!$N:$N,'CLASSIFICAÇÃO NF'!$O:$O,"&gt;=202603",'CLASSIFICAÇÃO NF'!$O:$O,"&lt;=202604",'CLASSIFICAÇÃO NF'!L:L,$B32)+SUMIFS('CLASSIFICAÇÃO NF'!$N:$N,'CLASSIFICAÇÃO NF'!$O:$O,"&gt;=202603",'CLASSIFICAÇÃO NF'!$O:$O,"&lt;=202604",'CLASSIFICAÇÃO NF'!M:M,$B32)</f>
        <v>0</v>
      </c>
      <c r="Y32" s="36">
        <f>SUMIFS('CLASSIFICAÇÃO NF'!$N:$N,'CLASSIFICAÇÃO NF'!$O:$O,"&gt;=202605",'CLASSIFICAÇÃO NF'!$O:$O,"&lt;=202606",'CLASSIFICAÇÃO NF'!I:I,$B32)+SUMIFS('CLASSIFICAÇÃO NF'!$N:$N,'CLASSIFICAÇÃO NF'!$O:$O,"&gt;=202605",'CLASSIFICAÇÃO NF'!$O:$O,"&lt;=202606",'CLASSIFICAÇÃO NF'!J:J,$B32)+SUMIFS('CLASSIFICAÇÃO NF'!$N:$N,'CLASSIFICAÇÃO NF'!$O:$O,"&gt;=202605",'CLASSIFICAÇÃO NF'!$O:$O,"&lt;=202606",'CLASSIFICAÇÃO NF'!K:K,$B32)+SUMIFS('CLASSIFICAÇÃO NF'!$N:$N,'CLASSIFICAÇÃO NF'!$O:$O,"&gt;=202605",'CLASSIFICAÇÃO NF'!$O:$O,"&lt;=202606",'CLASSIFICAÇÃO NF'!L:L,$B32)+SUMIFS('CLASSIFICAÇÃO NF'!$N:$N,'CLASSIFICAÇÃO NF'!$O:$O,"&gt;=202605",'CLASSIFICAÇÃO NF'!$O:$O,"&lt;=202606",'CLASSIFICAÇÃO NF'!M:M,$B32)</f>
        <v>0</v>
      </c>
      <c r="Z32" s="36">
        <f>SUMIFS('CLASSIFICAÇÃO NF'!$N:$N,'CLASSIFICAÇÃO NF'!$O:$O,"&gt;=202607",'CLASSIFICAÇÃO NF'!$O:$O,"&lt;=202608",'CLASSIFICAÇÃO NF'!I:I,$B32)+SUMIFS('CLASSIFICAÇÃO NF'!$N:$N,'CLASSIFICAÇÃO NF'!$O:$O,"&gt;=202607",'CLASSIFICAÇÃO NF'!$O:$O,"&lt;=202608",'CLASSIFICAÇÃO NF'!J:J,$B32)+SUMIFS('CLASSIFICAÇÃO NF'!$N:$N,'CLASSIFICAÇÃO NF'!$O:$O,"&gt;=202607",'CLASSIFICAÇÃO NF'!$O:$O,"&lt;=202608",'CLASSIFICAÇÃO NF'!K:K,$B32)+SUMIFS('CLASSIFICAÇÃO NF'!$N:$N,'CLASSIFICAÇÃO NF'!$O:$O,"&gt;=202607",'CLASSIFICAÇÃO NF'!$O:$O,"&lt;=202608",'CLASSIFICAÇÃO NF'!L:L,$B32)+SUMIFS('CLASSIFICAÇÃO NF'!$N:$N,'CLASSIFICAÇÃO NF'!$O:$O,"&gt;=202607",'CLASSIFICAÇÃO NF'!$O:$O,"&lt;=202608",'CLASSIFICAÇÃO NF'!M:M,$B32)</f>
        <v>0</v>
      </c>
      <c r="AA32" s="36">
        <f>SUMIFS('CLASSIFICAÇÃO NF'!$N:$N,'CLASSIFICAÇÃO NF'!$O:$O,"&gt;=202609",'CLASSIFICAÇÃO NF'!$O:$O,"&lt;=202610",'CLASSIFICAÇÃO NF'!I:I,$B32)+SUMIFS('CLASSIFICAÇÃO NF'!$N:$N,'CLASSIFICAÇÃO NF'!$O:$O,"&gt;=202609",'CLASSIFICAÇÃO NF'!$O:$O,"&lt;=202610",'CLASSIFICAÇÃO NF'!J:J,$B32)+SUMIFS('CLASSIFICAÇÃO NF'!$N:$N,'CLASSIFICAÇÃO NF'!$O:$O,"&gt;=202609",'CLASSIFICAÇÃO NF'!$O:$O,"&lt;=202610",'CLASSIFICAÇÃO NF'!K:K,$B32)+SUMIFS('CLASSIFICAÇÃO NF'!$N:$N,'CLASSIFICAÇÃO NF'!$O:$O,"&gt;=202609",'CLASSIFICAÇÃO NF'!$O:$O,"&lt;=202610",'CLASSIFICAÇÃO NF'!L:L,$B32)+SUMIFS('CLASSIFICAÇÃO NF'!$N:$N,'CLASSIFICAÇÃO NF'!$O:$O,"&gt;=202609",'CLASSIFICAÇÃO NF'!$O:$O,"&lt;=202610",'CLASSIFICAÇÃO NF'!M:M,$B32)</f>
        <v>0</v>
      </c>
      <c r="AB32" s="36">
        <f>SUMIFS('CLASSIFICAÇÃO NF'!$N:$N,'CLASSIFICAÇÃO NF'!$O:$O,"&gt;=202611",'CLASSIFICAÇÃO NF'!$O:$O,"&lt;=202612",'CLASSIFICAÇÃO NF'!I:I,$B32)+SUMIFS('CLASSIFICAÇÃO NF'!$N:$N,'CLASSIFICAÇÃO NF'!$O:$O,"&gt;=202611",'CLASSIFICAÇÃO NF'!$O:$O,"&lt;=202612",'CLASSIFICAÇÃO NF'!J:J,$B32)+SUMIFS('CLASSIFICAÇÃO NF'!$N:$N,'CLASSIFICAÇÃO NF'!$O:$O,"&gt;=202610",'CLASSIFICAÇÃO NF'!$O:$O,"&lt;=202612",'CLASSIFICAÇÃO NF'!K:K,$B32)+SUMIFS('CLASSIFICAÇÃO NF'!$N:$N,'CLASSIFICAÇÃO NF'!$O:$O,"&gt;=202610",'CLASSIFICAÇÃO NF'!$O:$O,"&lt;=202612",'CLASSIFICAÇÃO NF'!L:L,$B32)+SUMIFS('CLASSIFICAÇÃO NF'!$N:$N,'CLASSIFICAÇÃO NF'!$O:$O,"&gt;=202611",'CLASSIFICAÇÃO NF'!$O:$O,"&lt;=202612",'CLASSIFICAÇÃO NF'!M:M,$B32)</f>
        <v>0</v>
      </c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</row>
    <row r="33" spans="1:39" ht="15.75" customHeight="1" outlineLevel="1">
      <c r="A33" s="190" t="s">
        <v>63</v>
      </c>
      <c r="B33" s="40" t="s">
        <v>64</v>
      </c>
      <c r="C33" s="184">
        <f>SUMIF('CLASSIFICAÇÃO NF'!I:I,B33,'CLASSIFICAÇÃO NF'!N:N)+SUMIF('CLASSIFICAÇÃO NF'!J:J,B33,'CLASSIFICAÇÃO NF'!N:N)+SUMIF('CLASSIFICAÇÃO NF'!K:K,B33,'CLASSIFICAÇÃO NF'!N:N)+SUMIF('CLASSIFICAÇÃO NF'!L:L,B33,'CLASSIFICAÇÃO NF'!N:N)+SUMIF('CLASSIFICAÇÃO NF'!M:M,B33,'CLASSIFICAÇÃO NF'!N:N)</f>
        <v>994669.70000000007</v>
      </c>
      <c r="D33" s="185">
        <f t="shared" si="13"/>
        <v>1.0691675408087895</v>
      </c>
      <c r="E33" s="184">
        <v>930321.64</v>
      </c>
      <c r="F33" s="185">
        <f t="shared" si="14"/>
        <v>1.6235296852112311</v>
      </c>
      <c r="G33" s="186">
        <v>612658.77</v>
      </c>
      <c r="H33" s="36">
        <f>SUMIFS('CLASSIFICAÇÃO NF'!$N:$N,'CLASSIFICAÇÃO NF'!$O:$O,"&gt;=202301",'CLASSIFICAÇÃO NF'!$O:$O,"&lt;=202303",'CLASSIFICAÇÃO NF'!I:I,$B33)+SUMIFS('CLASSIFICAÇÃO NF'!$N:$N,'CLASSIFICAÇÃO NF'!$O:$O,"&gt;=202301",'CLASSIFICAÇÃO NF'!$O:$O,"&lt;=202303",'CLASSIFICAÇÃO NF'!J:J,$B33)+SUMIFS('CLASSIFICAÇÃO NF'!$N:$N,'CLASSIFICAÇÃO NF'!$O:$O,"&gt;=202301",'CLASSIFICAÇÃO NF'!$O:$O,"&lt;=202303",'CLASSIFICAÇÃO NF'!K:K,$B33)+SUMIFS('CLASSIFICAÇÃO NF'!$N:$N,'CLASSIFICAÇÃO NF'!$O:$O,"&gt;=202301",'CLASSIFICAÇÃO NF'!$O:$O,"&lt;=202303",'CLASSIFICAÇÃO NF'!L:L,$B33)+SUMIFS('CLASSIFICAÇÃO NF'!$N:$N,'CLASSIFICAÇÃO NF'!$O:$O,"&gt;=202301",'CLASSIFICAÇÃO NF'!$O:$O,"&lt;=202303",'CLASSIFICAÇÃO NF'!M:M,$B33)</f>
        <v>0</v>
      </c>
      <c r="I33" s="36">
        <f>SUMIFS('CLASSIFICAÇÃO NF'!$N:$N,'CLASSIFICAÇÃO NF'!$O:$O,"&gt;=202304",'CLASSIFICAÇÃO NF'!$O:$O,"&lt;=202306",'CLASSIFICAÇÃO NF'!I:I,$B33)+SUMIFS('CLASSIFICAÇÃO NF'!$N:$N,'CLASSIFICAÇÃO NF'!$O:$O,"&gt;=202304",'CLASSIFICAÇÃO NF'!$O:$O,"&lt;=202306",'CLASSIFICAÇÃO NF'!J:J,$B33)+SUMIFS('CLASSIFICAÇÃO NF'!$N:$N,'CLASSIFICAÇÃO NF'!$O:$O,"&gt;=202304",'CLASSIFICAÇÃO NF'!$O:$O,"&lt;=202306",'CLASSIFICAÇÃO NF'!K:K,$B33)+SUMIFS('CLASSIFICAÇÃO NF'!$N:$N,'CLASSIFICAÇÃO NF'!$O:$O,"&gt;=202304",'CLASSIFICAÇÃO NF'!$O:$O,"&lt;=202306",'CLASSIFICAÇÃO NF'!L:L,$B33)+SUMIFS('CLASSIFICAÇÃO NF'!$N:$N,'CLASSIFICAÇÃO NF'!$O:$O,"&gt;=202304",'CLASSIFICAÇÃO NF'!$O:$O,"&lt;=202306",'CLASSIFICAÇÃO NF'!M:M,$B33)</f>
        <v>0</v>
      </c>
      <c r="J33" s="36">
        <f>SUMIFS('CLASSIFICAÇÃO NF'!$N:$N,'CLASSIFICAÇÃO NF'!$O:$O,"&gt;=202307",'CLASSIFICAÇÃO NF'!$O:$O,"&lt;=202309",'CLASSIFICAÇÃO NF'!I:I,$B33)+SUMIFS('CLASSIFICAÇÃO NF'!$N:$N,'CLASSIFICAÇÃO NF'!$O:$O,"&gt;=202307",'CLASSIFICAÇÃO NF'!$O:$O,"&lt;=202309",'CLASSIFICAÇÃO NF'!J:J,$B33)+SUMIFS('CLASSIFICAÇÃO NF'!$N:$N,'CLASSIFICAÇÃO NF'!$O:$O,"&gt;=202307",'CLASSIFICAÇÃO NF'!$O:$O,"&lt;=202309",'CLASSIFICAÇÃO NF'!K:K,$B33)+SUMIFS('CLASSIFICAÇÃO NF'!$N:$N,'CLASSIFICAÇÃO NF'!$O:$O,"&gt;=202307",'CLASSIFICAÇÃO NF'!$O:$O,"&lt;=202309",'CLASSIFICAÇÃO NF'!L:L,$B33)+SUMIFS('CLASSIFICAÇÃO NF'!$N:$N,'CLASSIFICAÇÃO NF'!$O:$O,"&gt;=202307",'CLASSIFICAÇÃO NF'!$O:$O,"&lt;=202309",'CLASSIFICAÇÃO NF'!M:M,$B33)</f>
        <v>0</v>
      </c>
      <c r="K33" s="36">
        <f>SUMIFS('CLASSIFICAÇÃO NF'!$N:$N,'CLASSIFICAÇÃO NF'!$O:$O,"&gt;=202310",'CLASSIFICAÇÃO NF'!$O:$O,"&lt;=202312",'CLASSIFICAÇÃO NF'!I:I,$B33)+SUMIFS('CLASSIFICAÇÃO NF'!$N:$N,'CLASSIFICAÇÃO NF'!$O:$O,"&gt;=202310",'CLASSIFICAÇÃO NF'!$O:$O,"&lt;=202312",'CLASSIFICAÇÃO NF'!J:J,$B33)+SUMIFS('CLASSIFICAÇÃO NF'!$N:$N,'CLASSIFICAÇÃO NF'!$O:$O,"&gt;=202310",'CLASSIFICAÇÃO NF'!$O:$O,"&lt;=202312",'CLASSIFICAÇÃO NF'!K:K,$B33)+SUMIFS('CLASSIFICAÇÃO NF'!$N:$N,'CLASSIFICAÇÃO NF'!$O:$O,"&gt;=202310",'CLASSIFICAÇÃO NF'!$O:$O,"&lt;=202312",'CLASSIFICAÇÃO NF'!L:L,$B33)+SUMIFS('CLASSIFICAÇÃO NF'!$N:$N,'CLASSIFICAÇÃO NF'!$O:$O,"&gt;=202310",'CLASSIFICAÇÃO NF'!$O:$O,"&lt;=202312",'CLASSIFICAÇÃO NF'!M:M,$B33)</f>
        <v>0</v>
      </c>
      <c r="L33" s="36">
        <f>SUMIFS('CLASSIFICAÇÃO NF'!$N:$N,'CLASSIFICAÇÃO NF'!$O:$O,"&gt;=202401",'CLASSIFICAÇÃO NF'!$O:$O,"&lt;=202403",'CLASSIFICAÇÃO NF'!I:I,$B33)+SUMIFS('CLASSIFICAÇÃO NF'!$N:$N,'CLASSIFICAÇÃO NF'!$O:$O,"&gt;=202401",'CLASSIFICAÇÃO NF'!$O:$O,"&lt;=202403",'CLASSIFICAÇÃO NF'!J:J,$B33)+SUMIFS('CLASSIFICAÇÃO NF'!$N:$N,'CLASSIFICAÇÃO NF'!$O:$O,"&gt;=202401",'CLASSIFICAÇÃO NF'!$O:$O,"&lt;=202403",'CLASSIFICAÇÃO NF'!K:K,$B33)+SUMIFS('CLASSIFICAÇÃO NF'!$N:$N,'CLASSIFICAÇÃO NF'!$O:$O,"&gt;=202401",'CLASSIFICAÇÃO NF'!$O:$O,"&lt;=202403",'CLASSIFICAÇÃO NF'!L:L,$B33)+SUMIFS('CLASSIFICAÇÃO NF'!$N:$N,'CLASSIFICAÇÃO NF'!$O:$O,"&gt;=202401",'CLASSIFICAÇÃO NF'!$O:$O,"&lt;=202403",'CLASSIFICAÇÃO NF'!M:M,$B33)</f>
        <v>0</v>
      </c>
      <c r="M33" s="36">
        <f>SUMIFS('CLASSIFICAÇÃO NF'!$N:$N,'CLASSIFICAÇÃO NF'!$O:$O,"&gt;=202404",'CLASSIFICAÇÃO NF'!$O:$O,"&lt;=202406",'CLASSIFICAÇÃO NF'!I:I,$B33)+SUMIFS('CLASSIFICAÇÃO NF'!$N:$N,'CLASSIFICAÇÃO NF'!$O:$O,"&gt;=202404",'CLASSIFICAÇÃO NF'!$O:$O,"&lt;=202406",'CLASSIFICAÇÃO NF'!J:J,$B33)+SUMIFS('CLASSIFICAÇÃO NF'!$N:$N,'CLASSIFICAÇÃO NF'!$O:$O,"&gt;=202404",'CLASSIFICAÇÃO NF'!$O:$O,"&lt;=202406",'CLASSIFICAÇÃO NF'!K:K,$B33)+SUMIFS('CLASSIFICAÇÃO NF'!$N:$N,'CLASSIFICAÇÃO NF'!$O:$O,"&gt;=202404",'CLASSIFICAÇÃO NF'!$O:$O,"&lt;=202406",'CLASSIFICAÇÃO NF'!L:L,$B33)+SUMIFS('CLASSIFICAÇÃO NF'!$N:$N,'CLASSIFICAÇÃO NF'!$O:$O,"&gt;=202404",'CLASSIFICAÇÃO NF'!$O:$O,"&lt;=202406",'CLASSIFICAÇÃO NF'!M:M,$B33)</f>
        <v>0</v>
      </c>
      <c r="N33" s="36">
        <f>SUMIFS('CLASSIFICAÇÃO NF'!$N:$N,'CLASSIFICAÇÃO NF'!$O:$O,"&gt;=202407",'CLASSIFICAÇÃO NF'!$O:$O,"&lt;=202408",'CLASSIFICAÇÃO NF'!I:I,$B33)+SUMIFS('CLASSIFICAÇÃO NF'!$N:$N,'CLASSIFICAÇÃO NF'!$O:$O,"&gt;=202407",'CLASSIFICAÇÃO NF'!$O:$O,"&lt;=202408",'CLASSIFICAÇÃO NF'!J:J,$B33)+SUMIFS('CLASSIFICAÇÃO NF'!$N:$N,'CLASSIFICAÇÃO NF'!$O:$O,"&gt;=202407",'CLASSIFICAÇÃO NF'!$O:$O,"&lt;=202408",'CLASSIFICAÇÃO NF'!K:K,$B33)+SUMIFS('CLASSIFICAÇÃO NF'!$N:$N,'CLASSIFICAÇÃO NF'!$O:$O,"&gt;=202407",'CLASSIFICAÇÃO NF'!$O:$O,"&lt;=202408",'CLASSIFICAÇÃO NF'!L:L,$B33)+SUMIFS('CLASSIFICAÇÃO NF'!$N:$N,'CLASSIFICAÇÃO NF'!$O:$O,"&gt;=202407",'CLASSIFICAÇÃO NF'!$O:$O,"&lt;=202408",'CLASSIFICAÇÃO NF'!M:M,$B33)</f>
        <v>0</v>
      </c>
      <c r="O33" s="36">
        <f>SUMIFS('CLASSIFICAÇÃO NF'!$N:$N,'CLASSIFICAÇÃO NF'!$O:$O,"&gt;=202409",'CLASSIFICAÇÃO NF'!$O:$O,"&lt;=202410",'CLASSIFICAÇÃO NF'!I:I,$B33)+SUMIFS('CLASSIFICAÇÃO NF'!$N:$N,'CLASSIFICAÇÃO NF'!$O:$O,"&gt;=202409",'CLASSIFICAÇÃO NF'!$O:$O,"&lt;=202410",'CLASSIFICAÇÃO NF'!J:J,$B33)+SUMIFS('CLASSIFICAÇÃO NF'!$N:$N,'CLASSIFICAÇÃO NF'!$O:$O,"&gt;=202409",'CLASSIFICAÇÃO NF'!$O:$O,"&lt;=202410",'CLASSIFICAÇÃO NF'!K:K,$B33)+SUMIFS('CLASSIFICAÇÃO NF'!$N:$N,'CLASSIFICAÇÃO NF'!$O:$O,"&gt;=202409",'CLASSIFICAÇÃO NF'!$O:$O,"&lt;=202410",'CLASSIFICAÇÃO NF'!L:L,$B33)+SUMIFS('CLASSIFICAÇÃO NF'!$N:$N,'CLASSIFICAÇÃO NF'!$O:$O,"&gt;=202409",'CLASSIFICAÇÃO NF'!$O:$O,"&lt;=202410",'CLASSIFICAÇÃO NF'!M:M,$B33)</f>
        <v>454958.51</v>
      </c>
      <c r="P33" s="36">
        <f>SUMIFS('CLASSIFICAÇÃO NF'!$N:$N,'CLASSIFICAÇÃO NF'!$O:$O,"&gt;=202411",'CLASSIFICAÇÃO NF'!$O:$O,"&lt;=202412",'CLASSIFICAÇÃO NF'!I:I,$B33)+SUMIFS('CLASSIFICAÇÃO NF'!$N:$N,'CLASSIFICAÇÃO NF'!$O:$O,"&gt;=202411",'CLASSIFICAÇÃO NF'!$O:$O,"&lt;=202412",'CLASSIFICAÇÃO NF'!J:J,$B33)+SUMIFS('CLASSIFICAÇÃO NF'!$N:$N,'CLASSIFICAÇÃO NF'!$O:$O,"&gt;=202411",'CLASSIFICAÇÃO NF'!$O:$O,"&lt;=202412",'CLASSIFICAÇÃO NF'!K:K,$B33)+SUMIFS('CLASSIFICAÇÃO NF'!$N:$N,'CLASSIFICAÇÃO NF'!$O:$O,"&gt;=202411",'CLASSIFICAÇÃO NF'!$O:$O,"&lt;=202412",'CLASSIFICAÇÃO NF'!L:L,$B33)+SUMIFS('CLASSIFICAÇÃO NF'!$N:$N,'CLASSIFICAÇÃO NF'!$O:$O,"&gt;=202411",'CLASSIFICAÇÃO NF'!$O:$O,"&lt;=202412",'CLASSIFICAÇÃO NF'!M:M,$B33)</f>
        <v>19750</v>
      </c>
      <c r="Q33" s="36">
        <f>SUMIFS('CLASSIFICAÇÃO NF'!$N:$N,'CLASSIFICAÇÃO NF'!$O:$O,"&gt;=202501",'CLASSIFICAÇÃO NF'!$O:$O,"&lt;=202502",'CLASSIFICAÇÃO NF'!I:I,$B33)+SUMIFS('CLASSIFICAÇÃO NF'!$N:$N,'CLASSIFICAÇÃO NF'!$O:$O,"&gt;=202501",'CLASSIFICAÇÃO NF'!$O:$O,"&lt;=202502",'CLASSIFICAÇÃO NF'!J:J,$B33)+SUMIFS('CLASSIFICAÇÃO NF'!$N:$N,'CLASSIFICAÇÃO NF'!$O:$O,"&gt;=202501",'CLASSIFICAÇÃO NF'!$O:$O,"&lt;=202502",'CLASSIFICAÇÃO NF'!K:K,$B33)+SUMIFS('CLASSIFICAÇÃO NF'!$N:$N,'CLASSIFICAÇÃO NF'!$O:$O,"&gt;=202501",'CLASSIFICAÇÃO NF'!$O:$O,"&lt;=202502",'CLASSIFICAÇÃO NF'!L:L,$B33)+SUMIFS('CLASSIFICAÇÃO NF'!$N:$N,'CLASSIFICAÇÃO NF'!$O:$O,"&gt;=202501",'CLASSIFICAÇÃO NF'!$O:$O,"&lt;=202502",'CLASSIFICAÇÃO NF'!M:M,$B33)</f>
        <v>62049.07</v>
      </c>
      <c r="R33" s="36">
        <f>SUMIFS('CLASSIFICAÇÃO NF'!$N:$N,'CLASSIFICAÇÃO NF'!$O:$O,"&gt;=202503",'CLASSIFICAÇÃO NF'!$O:$O,"&lt;=202504",'CLASSIFICAÇÃO NF'!I:I,$B33)+SUMIFS('CLASSIFICAÇÃO NF'!$N:$N,'CLASSIFICAÇÃO NF'!$O:$O,"&gt;=202503",'CLASSIFICAÇÃO NF'!$O:$O,"&lt;=202504",'CLASSIFICAÇÃO NF'!J:J,$B33)+SUMIFS('CLASSIFICAÇÃO NF'!$N:$N,'CLASSIFICAÇÃO NF'!$O:$O,"&gt;=202503",'CLASSIFICAÇÃO NF'!$O:$O,"&lt;=202504",'CLASSIFICAÇÃO NF'!K:K,$B33)+SUMIFS('CLASSIFICAÇÃO NF'!$N:$N,'CLASSIFICAÇÃO NF'!$O:$O,"&gt;=202503",'CLASSIFICAÇÃO NF'!$O:$O,"&lt;=202504",'CLASSIFICAÇÃO NF'!L:L,$B33)+SUMIFS('CLASSIFICAÇÃO NF'!$N:$N,'CLASSIFICAÇÃO NF'!$O:$O,"&gt;=202503",'CLASSIFICAÇÃO NF'!$O:$O,"&lt;=202504",'CLASSIFICAÇÃO NF'!M:M,$B33)</f>
        <v>63545.94000000001</v>
      </c>
      <c r="S33" s="36">
        <f>SUMIFS('CLASSIFICAÇÃO NF'!$N:$N,'CLASSIFICAÇÃO NF'!$O:$O,"&gt;=202505",'CLASSIFICAÇÃO NF'!$O:$O,"&lt;=202506",'CLASSIFICAÇÃO NF'!I:I,$B33)+SUMIFS('CLASSIFICAÇÃO NF'!$N:$N,'CLASSIFICAÇÃO NF'!$O:$O,"&gt;=202505",'CLASSIFICAÇÃO NF'!$O:$O,"&lt;=202506",'CLASSIFICAÇÃO NF'!J:J,$B33)+SUMIFS('CLASSIFICAÇÃO NF'!$N:$N,'CLASSIFICAÇÃO NF'!$O:$O,"&gt;=202505",'CLASSIFICAÇÃO NF'!$O:$O,"&lt;=202506",'CLASSIFICAÇÃO NF'!K:K,$B33)+SUMIFS('CLASSIFICAÇÃO NF'!$N:$N,'CLASSIFICAÇÃO NF'!$O:$O,"&gt;=202505",'CLASSIFICAÇÃO NF'!$O:$O,"&lt;=202506",'CLASSIFICAÇÃO NF'!L:L,$B33)+SUMIFS('CLASSIFICAÇÃO NF'!$N:$N,'CLASSIFICAÇÃO NF'!$O:$O,"&gt;=202505",'CLASSIFICAÇÃO NF'!$O:$O,"&lt;=202506",'CLASSIFICAÇÃO NF'!M:M,$B33)</f>
        <v>101857.07</v>
      </c>
      <c r="T33" s="36">
        <f>SUMIFS('CLASSIFICAÇÃO NF'!$N:$N,'CLASSIFICAÇÃO NF'!$O:$O,"&gt;=202507",'CLASSIFICAÇÃO NF'!$O:$O,"&lt;=202508",'CLASSIFICAÇÃO NF'!I:I,$B33)+SUMIFS('CLASSIFICAÇÃO NF'!$N:$N,'CLASSIFICAÇÃO NF'!$O:$O,"&gt;=202507",'CLASSIFICAÇÃO NF'!$O:$O,"&lt;=202508",'CLASSIFICAÇÃO NF'!J:J,$B33)+SUMIFS('CLASSIFICAÇÃO NF'!$N:$N,'CLASSIFICAÇÃO NF'!$O:$O,"&gt;=202507",'CLASSIFICAÇÃO NF'!$O:$O,"&lt;=202508",'CLASSIFICAÇÃO NF'!K:K,$B33)+SUMIFS('CLASSIFICAÇÃO NF'!$N:$N,'CLASSIFICAÇÃO NF'!$O:$O,"&gt;=202507",'CLASSIFICAÇÃO NF'!$O:$O,"&lt;=202508",'CLASSIFICAÇÃO NF'!L:L,$B33)+SUMIFS('CLASSIFICAÇÃO NF'!$N:$N,'CLASSIFICAÇÃO NF'!$O:$O,"&gt;=202507",'CLASSIFICAÇÃO NF'!$O:$O,"&lt;=202508",'CLASSIFICAÇÃO NF'!M:M,$B33)</f>
        <v>39853.5</v>
      </c>
      <c r="U33" s="36">
        <f>SUMIFS('CLASSIFICAÇÃO NF'!$N:$N,'CLASSIFICAÇÃO NF'!$O:$O,"&gt;=202509",'CLASSIFICAÇÃO NF'!$O:$O,"&lt;=202510",'CLASSIFICAÇÃO NF'!I:I,$B33)+SUMIFS('CLASSIFICAÇÃO NF'!$N:$N,'CLASSIFICAÇÃO NF'!$O:$O,"&gt;=202509",'CLASSIFICAÇÃO NF'!$O:$O,"&lt;=202510",'CLASSIFICAÇÃO NF'!J:J,$B33)+SUMIFS('CLASSIFICAÇÃO NF'!$N:$N,'CLASSIFICAÇÃO NF'!$O:$O,"&gt;=202509",'CLASSIFICAÇÃO NF'!$O:$O,"&lt;=202510",'CLASSIFICAÇÃO NF'!K:K,$B33)+SUMIFS('CLASSIFICAÇÃO NF'!$N:$N,'CLASSIFICAÇÃO NF'!$O:$O,"&gt;=202509",'CLASSIFICAÇÃO NF'!$O:$O,"&lt;=202510",'CLASSIFICAÇÃO NF'!L:L,$B33)+SUMIFS('CLASSIFICAÇÃO NF'!$N:$N,'CLASSIFICAÇÃO NF'!$O:$O,"&gt;=202509",'CLASSIFICAÇÃO NF'!$O:$O,"&lt;=202510",'CLASSIFICAÇÃO NF'!M:M,$B33)</f>
        <v>220805.61000000002</v>
      </c>
      <c r="V33" s="36">
        <f>SUMIFS('CLASSIFICAÇÃO NF'!$N:$N,'CLASSIFICAÇÃO NF'!$O:$O,"&gt;=202511",'CLASSIFICAÇÃO NF'!$O:$O,"&lt;=202512",'CLASSIFICAÇÃO NF'!I:I,$B33)+SUMIFS('CLASSIFICAÇÃO NF'!$N:$N,'CLASSIFICAÇÃO NF'!$O:$O,"&gt;=202511",'CLASSIFICAÇÃO NF'!$O:$O,"&lt;=202512",'CLASSIFICAÇÃO NF'!J:J,$B33)+SUMIFS('CLASSIFICAÇÃO NF'!$N:$N,'CLASSIFICAÇÃO NF'!$O:$O,"&gt;=202511",'CLASSIFICAÇÃO NF'!$O:$O,"&lt;=202512",'CLASSIFICAÇÃO NF'!K:K,$B33)+SUMIFS('CLASSIFICAÇÃO NF'!$N:$N,'CLASSIFICAÇÃO NF'!$O:$O,"&gt;=202511",'CLASSIFICAÇÃO NF'!$O:$O,"&lt;=202512",'CLASSIFICAÇÃO NF'!L:L,$B33)+SUMIFS('CLASSIFICAÇÃO NF'!$N:$N,'CLASSIFICAÇÃO NF'!$O:$O,"&gt;=202511",'CLASSIFICAÇÃO NF'!$O:$O,"&lt;=202512",'CLASSIFICAÇÃO NF'!M:M,$B33)</f>
        <v>31850</v>
      </c>
      <c r="W33" s="36">
        <f>SUMIFS('CLASSIFICAÇÃO NF'!$N:$N,'CLASSIFICAÇÃO NF'!$O:$O,"&gt;=202601",'CLASSIFICAÇÃO NF'!$O:$O,"&lt;=202602",'CLASSIFICAÇÃO NF'!I:I,$B33)+SUMIFS('CLASSIFICAÇÃO NF'!$N:$N,'CLASSIFICAÇÃO NF'!$O:$O,"&gt;=202601",'CLASSIFICAÇÃO NF'!$O:$O,"&lt;=202602",'CLASSIFICAÇÃO NF'!J:J,$B33)+SUMIFS('CLASSIFICAÇÃO NF'!$N:$N,'CLASSIFICAÇÃO NF'!$O:$O,"&gt;=202601",'CLASSIFICAÇÃO NF'!$O:$O,"&lt;=202602",'CLASSIFICAÇÃO NF'!K:K,$B33)+SUMIFS('CLASSIFICAÇÃO NF'!$N:$N,'CLASSIFICAÇÃO NF'!$O:$O,"&gt;=202601",'CLASSIFICAÇÃO NF'!$O:$O,"&lt;=202602",'CLASSIFICAÇÃO NF'!L:L,$B33)+SUMIFS('CLASSIFICAÇÃO NF'!$N:$N,'CLASSIFICAÇÃO NF'!$O:$O,"&gt;=202601",'CLASSIFICAÇÃO NF'!$O:$O,"&lt;=202602",'CLASSIFICAÇÃO NF'!M:M,$B33)</f>
        <v>0</v>
      </c>
      <c r="X33" s="36">
        <f>SUMIFS('CLASSIFICAÇÃO NF'!$N:$N,'CLASSIFICAÇÃO NF'!$O:$O,"&gt;=202603",'CLASSIFICAÇÃO NF'!$O:$O,"&lt;=202604",'CLASSIFICAÇÃO NF'!I:I,$B33)+SUMIFS('CLASSIFICAÇÃO NF'!$N:$N,'CLASSIFICAÇÃO NF'!$O:$O,"&gt;=202603",'CLASSIFICAÇÃO NF'!$O:$O,"&lt;=202604",'CLASSIFICAÇÃO NF'!J:J,$B33)+SUMIFS('CLASSIFICAÇÃO NF'!$N:$N,'CLASSIFICAÇÃO NF'!$O:$O,"&gt;=202603",'CLASSIFICAÇÃO NF'!$O:$O,"&lt;=202604",'CLASSIFICAÇÃO NF'!K:K,$B33)+SUMIFS('CLASSIFICAÇÃO NF'!$N:$N,'CLASSIFICAÇÃO NF'!$O:$O,"&gt;=202603",'CLASSIFICAÇÃO NF'!$O:$O,"&lt;=202604",'CLASSIFICAÇÃO NF'!L:L,$B33)+SUMIFS('CLASSIFICAÇÃO NF'!$N:$N,'CLASSIFICAÇÃO NF'!$O:$O,"&gt;=202603",'CLASSIFICAÇÃO NF'!$O:$O,"&lt;=202604",'CLASSIFICAÇÃO NF'!M:M,$B33)</f>
        <v>0</v>
      </c>
      <c r="Y33" s="36">
        <f>SUMIFS('CLASSIFICAÇÃO NF'!$N:$N,'CLASSIFICAÇÃO NF'!$O:$O,"&gt;=202605",'CLASSIFICAÇÃO NF'!$O:$O,"&lt;=202606",'CLASSIFICAÇÃO NF'!I:I,$B33)+SUMIFS('CLASSIFICAÇÃO NF'!$N:$N,'CLASSIFICAÇÃO NF'!$O:$O,"&gt;=202605",'CLASSIFICAÇÃO NF'!$O:$O,"&lt;=202606",'CLASSIFICAÇÃO NF'!J:J,$B33)+SUMIFS('CLASSIFICAÇÃO NF'!$N:$N,'CLASSIFICAÇÃO NF'!$O:$O,"&gt;=202605",'CLASSIFICAÇÃO NF'!$O:$O,"&lt;=202606",'CLASSIFICAÇÃO NF'!K:K,$B33)+SUMIFS('CLASSIFICAÇÃO NF'!$N:$N,'CLASSIFICAÇÃO NF'!$O:$O,"&gt;=202605",'CLASSIFICAÇÃO NF'!$O:$O,"&lt;=202606",'CLASSIFICAÇÃO NF'!L:L,$B33)+SUMIFS('CLASSIFICAÇÃO NF'!$N:$N,'CLASSIFICAÇÃO NF'!$O:$O,"&gt;=202605",'CLASSIFICAÇÃO NF'!$O:$O,"&lt;=202606",'CLASSIFICAÇÃO NF'!M:M,$B33)</f>
        <v>0</v>
      </c>
      <c r="Z33" s="36">
        <f>SUMIFS('CLASSIFICAÇÃO NF'!$N:$N,'CLASSIFICAÇÃO NF'!$O:$O,"&gt;=202607",'CLASSIFICAÇÃO NF'!$O:$O,"&lt;=202608",'CLASSIFICAÇÃO NF'!I:I,$B33)+SUMIFS('CLASSIFICAÇÃO NF'!$N:$N,'CLASSIFICAÇÃO NF'!$O:$O,"&gt;=202607",'CLASSIFICAÇÃO NF'!$O:$O,"&lt;=202608",'CLASSIFICAÇÃO NF'!J:J,$B33)+SUMIFS('CLASSIFICAÇÃO NF'!$N:$N,'CLASSIFICAÇÃO NF'!$O:$O,"&gt;=202607",'CLASSIFICAÇÃO NF'!$O:$O,"&lt;=202608",'CLASSIFICAÇÃO NF'!K:K,$B33)+SUMIFS('CLASSIFICAÇÃO NF'!$N:$N,'CLASSIFICAÇÃO NF'!$O:$O,"&gt;=202607",'CLASSIFICAÇÃO NF'!$O:$O,"&lt;=202608",'CLASSIFICAÇÃO NF'!L:L,$B33)+SUMIFS('CLASSIFICAÇÃO NF'!$N:$N,'CLASSIFICAÇÃO NF'!$O:$O,"&gt;=202607",'CLASSIFICAÇÃO NF'!$O:$O,"&lt;=202608",'CLASSIFICAÇÃO NF'!M:M,$B33)</f>
        <v>0</v>
      </c>
      <c r="AA33" s="36">
        <f>SUMIFS('CLASSIFICAÇÃO NF'!$N:$N,'CLASSIFICAÇÃO NF'!$O:$O,"&gt;=202609",'CLASSIFICAÇÃO NF'!$O:$O,"&lt;=202610",'CLASSIFICAÇÃO NF'!I:I,$B33)+SUMIFS('CLASSIFICAÇÃO NF'!$N:$N,'CLASSIFICAÇÃO NF'!$O:$O,"&gt;=202609",'CLASSIFICAÇÃO NF'!$O:$O,"&lt;=202610",'CLASSIFICAÇÃO NF'!J:J,$B33)+SUMIFS('CLASSIFICAÇÃO NF'!$N:$N,'CLASSIFICAÇÃO NF'!$O:$O,"&gt;=202609",'CLASSIFICAÇÃO NF'!$O:$O,"&lt;=202610",'CLASSIFICAÇÃO NF'!K:K,$B33)+SUMIFS('CLASSIFICAÇÃO NF'!$N:$N,'CLASSIFICAÇÃO NF'!$O:$O,"&gt;=202609",'CLASSIFICAÇÃO NF'!$O:$O,"&lt;=202610",'CLASSIFICAÇÃO NF'!L:L,$B33)+SUMIFS('CLASSIFICAÇÃO NF'!$N:$N,'CLASSIFICAÇÃO NF'!$O:$O,"&gt;=202609",'CLASSIFICAÇÃO NF'!$O:$O,"&lt;=202610",'CLASSIFICAÇÃO NF'!M:M,$B33)</f>
        <v>0</v>
      </c>
      <c r="AB33" s="36">
        <f>SUMIFS('CLASSIFICAÇÃO NF'!$N:$N,'CLASSIFICAÇÃO NF'!$O:$O,"&gt;=202611",'CLASSIFICAÇÃO NF'!$O:$O,"&lt;=202612",'CLASSIFICAÇÃO NF'!I:I,$B33)+SUMIFS('CLASSIFICAÇÃO NF'!$N:$N,'CLASSIFICAÇÃO NF'!$O:$O,"&gt;=202611",'CLASSIFICAÇÃO NF'!$O:$O,"&lt;=202612",'CLASSIFICAÇÃO NF'!J:J,$B33)+SUMIFS('CLASSIFICAÇÃO NF'!$N:$N,'CLASSIFICAÇÃO NF'!$O:$O,"&gt;=202610",'CLASSIFICAÇÃO NF'!$O:$O,"&lt;=202612",'CLASSIFICAÇÃO NF'!K:K,$B33)+SUMIFS('CLASSIFICAÇÃO NF'!$N:$N,'CLASSIFICAÇÃO NF'!$O:$O,"&gt;=202610",'CLASSIFICAÇÃO NF'!$O:$O,"&lt;=202612",'CLASSIFICAÇÃO NF'!L:L,$B33)+SUMIFS('CLASSIFICAÇÃO NF'!$N:$N,'CLASSIFICAÇÃO NF'!$O:$O,"&gt;=202611",'CLASSIFICAÇÃO NF'!$O:$O,"&lt;=202612",'CLASSIFICAÇÃO NF'!M:M,$B33)</f>
        <v>0</v>
      </c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</row>
    <row r="34" spans="1:39" ht="15.75" customHeight="1">
      <c r="A34" s="28">
        <v>3</v>
      </c>
      <c r="B34" s="38" t="s">
        <v>65</v>
      </c>
      <c r="C34" s="30">
        <f>SUM(C36:C39)</f>
        <v>63419585.09866666</v>
      </c>
      <c r="D34" s="31">
        <f t="shared" si="13"/>
        <v>0.88067923507565349</v>
      </c>
      <c r="E34" s="30">
        <v>72012127.200000003</v>
      </c>
      <c r="F34" s="31">
        <f t="shared" si="14"/>
        <v>0.83590433866284264</v>
      </c>
      <c r="G34" s="32">
        <v>75869429.269999996</v>
      </c>
      <c r="H34" s="34">
        <f t="shared" ref="H34:T34" si="15">SUM(H36:H39)</f>
        <v>164567.96</v>
      </c>
      <c r="I34" s="34">
        <f t="shared" si="15"/>
        <v>8000000</v>
      </c>
      <c r="J34" s="34">
        <f t="shared" si="15"/>
        <v>7232469.085</v>
      </c>
      <c r="K34" s="34">
        <f t="shared" si="15"/>
        <v>6932363.8600000003</v>
      </c>
      <c r="L34" s="34">
        <f t="shared" si="15"/>
        <v>8003671.8100000005</v>
      </c>
      <c r="M34" s="34">
        <f t="shared" si="15"/>
        <v>6281902.4776666667</v>
      </c>
      <c r="N34" s="34">
        <f t="shared" si="15"/>
        <v>12966685.514</v>
      </c>
      <c r="O34" s="34">
        <f t="shared" si="15"/>
        <v>4632470.5113333333</v>
      </c>
      <c r="P34" s="34">
        <f t="shared" si="15"/>
        <v>2947223.6399999997</v>
      </c>
      <c r="Q34" s="34">
        <f t="shared" si="15"/>
        <v>2300396.0999999996</v>
      </c>
      <c r="R34" s="34">
        <f t="shared" si="15"/>
        <v>954372.02399999998</v>
      </c>
      <c r="S34" s="34">
        <f t="shared" si="15"/>
        <v>2621306.3866666667</v>
      </c>
      <c r="T34" s="34">
        <f t="shared" si="15"/>
        <v>149652.28</v>
      </c>
      <c r="U34" s="34">
        <f t="shared" ref="U34:AB34" si="16">SUM(U36:U39)</f>
        <v>100226.89</v>
      </c>
      <c r="V34" s="34">
        <f t="shared" si="16"/>
        <v>132276.56</v>
      </c>
      <c r="W34" s="34">
        <f t="shared" si="16"/>
        <v>0</v>
      </c>
      <c r="X34" s="34">
        <f t="shared" si="16"/>
        <v>0</v>
      </c>
      <c r="Y34" s="34">
        <f t="shared" si="16"/>
        <v>0</v>
      </c>
      <c r="Z34" s="34">
        <f t="shared" si="16"/>
        <v>0</v>
      </c>
      <c r="AA34" s="34">
        <f t="shared" si="16"/>
        <v>0</v>
      </c>
      <c r="AB34" s="34">
        <f t="shared" si="16"/>
        <v>0</v>
      </c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</row>
    <row r="35" spans="1:39" ht="15.75" hidden="1" customHeight="1">
      <c r="A35" s="179"/>
      <c r="B35" s="29"/>
      <c r="C35" s="180"/>
      <c r="D35" s="181">
        <f>1-D34</f>
        <v>0.11932076492434651</v>
      </c>
      <c r="E35" s="180"/>
      <c r="F35" s="181"/>
      <c r="G35" s="182"/>
      <c r="H35" s="34">
        <f t="shared" ref="H35:S35" si="17">G35+H34</f>
        <v>164567.96</v>
      </c>
      <c r="I35" s="34">
        <f t="shared" si="17"/>
        <v>8164567.96</v>
      </c>
      <c r="J35" s="34">
        <f t="shared" si="17"/>
        <v>15397037.045</v>
      </c>
      <c r="K35" s="34">
        <f t="shared" si="17"/>
        <v>22329400.905000001</v>
      </c>
      <c r="L35" s="34">
        <f t="shared" si="17"/>
        <v>30333072.715000004</v>
      </c>
      <c r="M35" s="34">
        <f t="shared" si="17"/>
        <v>36614975.192666672</v>
      </c>
      <c r="N35" s="34">
        <f t="shared" si="17"/>
        <v>49581660.706666671</v>
      </c>
      <c r="O35" s="34">
        <f t="shared" si="17"/>
        <v>54214131.218000002</v>
      </c>
      <c r="P35" s="34">
        <f t="shared" si="17"/>
        <v>57161354.858000003</v>
      </c>
      <c r="Q35" s="34">
        <f t="shared" si="17"/>
        <v>59461750.958000004</v>
      </c>
      <c r="R35" s="34">
        <f t="shared" si="17"/>
        <v>60416122.982000001</v>
      </c>
      <c r="S35" s="34">
        <f t="shared" si="17"/>
        <v>63037429.368666664</v>
      </c>
      <c r="T35" s="34"/>
      <c r="U35" s="34"/>
      <c r="V35" s="34"/>
      <c r="W35" s="34">
        <f>SUMIFS('CLASSIFICAÇÃO NF'!$N:$N,'CLASSIFICAÇÃO NF'!$O:$O,"&gt;=202601",'CLASSIFICAÇÃO NF'!$O:$O,"&lt;=202602",'CLASSIFICAÇÃO NF'!I:I,$B35)+SUMIFS('CLASSIFICAÇÃO NF'!$N:$N,'CLASSIFICAÇÃO NF'!$O:$O,"&gt;=202601",'CLASSIFICAÇÃO NF'!$O:$O,"&lt;=202602",'CLASSIFICAÇÃO NF'!J:J,$B35)+SUMIFS('CLASSIFICAÇÃO NF'!$N:$N,'CLASSIFICAÇÃO NF'!$O:$O,"&gt;=202601",'CLASSIFICAÇÃO NF'!$O:$O,"&lt;=202602",'CLASSIFICAÇÃO NF'!K:K,$B35)+SUMIFS('CLASSIFICAÇÃO NF'!$N:$N,'CLASSIFICAÇÃO NF'!$O:$O,"&gt;=202601",'CLASSIFICAÇÃO NF'!$O:$O,"&lt;=202602",'CLASSIFICAÇÃO NF'!L:L,$B35)+SUMIFS('CLASSIFICAÇÃO NF'!$N:$N,'CLASSIFICAÇÃO NF'!$O:$O,"&gt;=202601",'CLASSIFICAÇÃO NF'!$O:$O,"&lt;=202602",'CLASSIFICAÇÃO NF'!M:M,$B35)</f>
        <v>0</v>
      </c>
      <c r="X35" s="34">
        <f>SUMIFS('CLASSIFICAÇÃO NF'!$N:$N,'CLASSIFICAÇÃO NF'!$O:$O,"&gt;=202603",'CLASSIFICAÇÃO NF'!$O:$O,"&lt;=202604",'CLASSIFICAÇÃO NF'!I:I,$B35)+SUMIFS('CLASSIFICAÇÃO NF'!$N:$N,'CLASSIFICAÇÃO NF'!$O:$O,"&gt;=202603",'CLASSIFICAÇÃO NF'!$O:$O,"&lt;=202604",'CLASSIFICAÇÃO NF'!J:J,$B35)+SUMIFS('CLASSIFICAÇÃO NF'!$N:$N,'CLASSIFICAÇÃO NF'!$O:$O,"&gt;=202603",'CLASSIFICAÇÃO NF'!$O:$O,"&lt;=202604",'CLASSIFICAÇÃO NF'!K:K,$B35)+SUMIFS('CLASSIFICAÇÃO NF'!$N:$N,'CLASSIFICAÇÃO NF'!$O:$O,"&gt;=202603",'CLASSIFICAÇÃO NF'!$O:$O,"&lt;=202604",'CLASSIFICAÇÃO NF'!L:L,$B35)+SUMIFS('CLASSIFICAÇÃO NF'!$N:$N,'CLASSIFICAÇÃO NF'!$O:$O,"&gt;=202603",'CLASSIFICAÇÃO NF'!$O:$O,"&lt;=202604",'CLASSIFICAÇÃO NF'!M:M,$B35)</f>
        <v>0</v>
      </c>
      <c r="Y35" s="34">
        <f>SUMIFS('CLASSIFICAÇÃO NF'!$N:$N,'CLASSIFICAÇÃO NF'!$O:$O,"&gt;=202605",'CLASSIFICAÇÃO NF'!$O:$O,"&lt;=202606",'CLASSIFICAÇÃO NF'!I:I,$B35)+SUMIFS('CLASSIFICAÇÃO NF'!$N:$N,'CLASSIFICAÇÃO NF'!$O:$O,"&gt;=202605",'CLASSIFICAÇÃO NF'!$O:$O,"&lt;=202606",'CLASSIFICAÇÃO NF'!J:J,$B35)+SUMIFS('CLASSIFICAÇÃO NF'!$N:$N,'CLASSIFICAÇÃO NF'!$O:$O,"&gt;=202605",'CLASSIFICAÇÃO NF'!$O:$O,"&lt;=202606",'CLASSIFICAÇÃO NF'!K:K,$B35)+SUMIFS('CLASSIFICAÇÃO NF'!$N:$N,'CLASSIFICAÇÃO NF'!$O:$O,"&gt;=202605",'CLASSIFICAÇÃO NF'!$O:$O,"&lt;=202606",'CLASSIFICAÇÃO NF'!L:L,$B35)+SUMIFS('CLASSIFICAÇÃO NF'!$N:$N,'CLASSIFICAÇÃO NF'!$O:$O,"&gt;=202605",'CLASSIFICAÇÃO NF'!$O:$O,"&lt;=202606",'CLASSIFICAÇÃO NF'!M:M,$B35)</f>
        <v>0</v>
      </c>
      <c r="Z35" s="34">
        <f>SUMIFS('CLASSIFICAÇÃO NF'!$N:$N,'CLASSIFICAÇÃO NF'!$O:$O,"&gt;=202607",'CLASSIFICAÇÃO NF'!$O:$O,"&lt;=202608",'CLASSIFICAÇÃO NF'!I:I,$B35)+SUMIFS('CLASSIFICAÇÃO NF'!$N:$N,'CLASSIFICAÇÃO NF'!$O:$O,"&gt;=202607",'CLASSIFICAÇÃO NF'!$O:$O,"&lt;=202608",'CLASSIFICAÇÃO NF'!J:J,$B35)+SUMIFS('CLASSIFICAÇÃO NF'!$N:$N,'CLASSIFICAÇÃO NF'!$O:$O,"&gt;=202607",'CLASSIFICAÇÃO NF'!$O:$O,"&lt;=202608",'CLASSIFICAÇÃO NF'!K:K,$B35)+SUMIFS('CLASSIFICAÇÃO NF'!$N:$N,'CLASSIFICAÇÃO NF'!$O:$O,"&gt;=202607",'CLASSIFICAÇÃO NF'!$O:$O,"&lt;=202608",'CLASSIFICAÇÃO NF'!L:L,$B35)+SUMIFS('CLASSIFICAÇÃO NF'!$N:$N,'CLASSIFICAÇÃO NF'!$O:$O,"&gt;=202607",'CLASSIFICAÇÃO NF'!$O:$O,"&lt;=202608",'CLASSIFICAÇÃO NF'!M:M,$B35)</f>
        <v>0</v>
      </c>
      <c r="AA35" s="34">
        <f>SUMIFS('CLASSIFICAÇÃO NF'!$N:$N,'CLASSIFICAÇÃO NF'!$O:$O,"&gt;=202609",'CLASSIFICAÇÃO NF'!$O:$O,"&lt;=202610",'CLASSIFICAÇÃO NF'!I:I,$B35)+SUMIFS('CLASSIFICAÇÃO NF'!$N:$N,'CLASSIFICAÇÃO NF'!$O:$O,"&gt;=202609",'CLASSIFICAÇÃO NF'!$O:$O,"&lt;=202610",'CLASSIFICAÇÃO NF'!J:J,$B35)+SUMIFS('CLASSIFICAÇÃO NF'!$N:$N,'CLASSIFICAÇÃO NF'!$O:$O,"&gt;=202609",'CLASSIFICAÇÃO NF'!$O:$O,"&lt;=202610",'CLASSIFICAÇÃO NF'!K:K,$B35)+SUMIFS('CLASSIFICAÇÃO NF'!$N:$N,'CLASSIFICAÇÃO NF'!$O:$O,"&gt;=202609",'CLASSIFICAÇÃO NF'!$O:$O,"&lt;=202610",'CLASSIFICAÇÃO NF'!L:L,$B35)+SUMIFS('CLASSIFICAÇÃO NF'!$N:$N,'CLASSIFICAÇÃO NF'!$O:$O,"&gt;=202609",'CLASSIFICAÇÃO NF'!$O:$O,"&lt;=202610",'CLASSIFICAÇÃO NF'!M:M,$B35)</f>
        <v>0</v>
      </c>
      <c r="AB35" s="34">
        <f>SUMIFS('CLASSIFICAÇÃO NF'!$N:$N,'CLASSIFICAÇÃO NF'!$O:$O,"&gt;=202611",'CLASSIFICAÇÃO NF'!$O:$O,"&lt;=202612",'CLASSIFICAÇÃO NF'!I:I,$B35)+SUMIFS('CLASSIFICAÇÃO NF'!$N:$N,'CLASSIFICAÇÃO NF'!$O:$O,"&gt;=202611",'CLASSIFICAÇÃO NF'!$O:$O,"&lt;=202612",'CLASSIFICAÇÃO NF'!J:J,$B35)+SUMIFS('CLASSIFICAÇÃO NF'!$N:$N,'CLASSIFICAÇÃO NF'!$O:$O,"&gt;=202610",'CLASSIFICAÇÃO NF'!$O:$O,"&lt;=202612",'CLASSIFICAÇÃO NF'!K:K,$B35)+SUMIFS('CLASSIFICAÇÃO NF'!$N:$N,'CLASSIFICAÇÃO NF'!$O:$O,"&gt;=202610",'CLASSIFICAÇÃO NF'!$O:$O,"&lt;=202612",'CLASSIFICAÇÃO NF'!L:L,$B35)+SUMIFS('CLASSIFICAÇÃO NF'!$N:$N,'CLASSIFICAÇÃO NF'!$O:$O,"&gt;=202611",'CLASSIFICAÇÃO NF'!$O:$O,"&lt;=202612",'CLASSIFICAÇÃO NF'!M:M,$B35)</f>
        <v>0</v>
      </c>
      <c r="AC35" s="39"/>
      <c r="AD35" s="39"/>
      <c r="AE35" s="39"/>
      <c r="AF35" s="39"/>
      <c r="AG35" s="39"/>
      <c r="AH35" s="39"/>
      <c r="AI35" s="39"/>
      <c r="AJ35" s="39"/>
      <c r="AK35" s="39"/>
      <c r="AL35" s="39"/>
      <c r="AM35" s="39"/>
    </row>
    <row r="36" spans="1:39" ht="15.75" customHeight="1" outlineLevel="1">
      <c r="A36" s="189">
        <v>45660</v>
      </c>
      <c r="B36" s="40" t="s">
        <v>66</v>
      </c>
      <c r="C36" s="184">
        <f>SUMIF('CLASSIFICAÇÃO NF'!I:I,B36,'CLASSIFICAÇÃO NF'!N:N)+SUMIF('CLASSIFICAÇÃO NF'!J:J,B36,'CLASSIFICAÇÃO NF'!N:N)+SUMIF('CLASSIFICAÇÃO NF'!K:K,B36,'CLASSIFICAÇÃO NF'!N:N)+SUMIF('CLASSIFICAÇÃO NF'!L:L,B36,'CLASSIFICAÇÃO NF'!N:N)+SUMIF('CLASSIFICAÇÃO NF'!M:M,B36,'CLASSIFICAÇÃO NF'!N:N)</f>
        <v>21481715.875333339</v>
      </c>
      <c r="D36" s="185">
        <f t="shared" ref="D36:D40" si="18">C36/E36</f>
        <v>0.723213059524354</v>
      </c>
      <c r="E36" s="184">
        <v>29703163.670000002</v>
      </c>
      <c r="F36" s="185">
        <f t="shared" ref="F36:F40" si="19">C36/G36</f>
        <v>0.66359023956378715</v>
      </c>
      <c r="G36" s="186">
        <v>32371958.77</v>
      </c>
      <c r="H36" s="36">
        <f>SUMIFS('CLASSIFICAÇÃO NF'!$N:$N,'CLASSIFICAÇÃO NF'!$O:$O,"&gt;=202301",'CLASSIFICAÇÃO NF'!$O:$O,"&lt;=202303",'CLASSIFICAÇÃO NF'!I:I,$B36)+SUMIFS('CLASSIFICAÇÃO NF'!$N:$N,'CLASSIFICAÇÃO NF'!$O:$O,"&gt;=202301",'CLASSIFICAÇÃO NF'!$O:$O,"&lt;=202303",'CLASSIFICAÇÃO NF'!J:J,$B36)+SUMIFS('CLASSIFICAÇÃO NF'!$N:$N,'CLASSIFICAÇÃO NF'!$O:$O,"&gt;=202301",'CLASSIFICAÇÃO NF'!$O:$O,"&lt;=202303",'CLASSIFICAÇÃO NF'!K:K,$B36)+SUMIFS('CLASSIFICAÇÃO NF'!$N:$N,'CLASSIFICAÇÃO NF'!$O:$O,"&gt;=202301",'CLASSIFICAÇÃO NF'!$O:$O,"&lt;=202303",'CLASSIFICAÇÃO NF'!L:L,$B36)+SUMIFS('CLASSIFICAÇÃO NF'!$N:$N,'CLASSIFICAÇÃO NF'!$O:$O,"&gt;=202301",'CLASSIFICAÇÃO NF'!$O:$O,"&lt;=202303",'CLASSIFICAÇÃO NF'!M:M,$B36)</f>
        <v>164567.96</v>
      </c>
      <c r="I36" s="36">
        <f>SUMIFS('CLASSIFICAÇÃO NF'!$N:$N,'CLASSIFICAÇÃO NF'!$O:$O,"&gt;=202304",'CLASSIFICAÇÃO NF'!$O:$O,"&lt;=202306",'CLASSIFICAÇÃO NF'!I:I,$B36)+SUMIFS('CLASSIFICAÇÃO NF'!$N:$N,'CLASSIFICAÇÃO NF'!$O:$O,"&gt;=202304",'CLASSIFICAÇÃO NF'!$O:$O,"&lt;=202306",'CLASSIFICAÇÃO NF'!J:J,$B36)+SUMIFS('CLASSIFICAÇÃO NF'!$N:$N,'CLASSIFICAÇÃO NF'!$O:$O,"&gt;=202304",'CLASSIFICAÇÃO NF'!$O:$O,"&lt;=202306",'CLASSIFICAÇÃO NF'!K:K,$B36)+SUMIFS('CLASSIFICAÇÃO NF'!$N:$N,'CLASSIFICAÇÃO NF'!$O:$O,"&gt;=202304",'CLASSIFICAÇÃO NF'!$O:$O,"&lt;=202306",'CLASSIFICAÇÃO NF'!L:L,$B36)+SUMIFS('CLASSIFICAÇÃO NF'!$N:$N,'CLASSIFICAÇÃO NF'!$O:$O,"&gt;=202304",'CLASSIFICAÇÃO NF'!$O:$O,"&lt;=202306",'CLASSIFICAÇÃO NF'!M:M,$B36)</f>
        <v>0</v>
      </c>
      <c r="J36" s="36">
        <f>SUMIFS('CLASSIFICAÇÃO NF'!$N:$N,'CLASSIFICAÇÃO NF'!$O:$O,"&gt;=202307",'CLASSIFICAÇÃO NF'!$O:$O,"&lt;=202309",'CLASSIFICAÇÃO NF'!I:I,$B36)+SUMIFS('CLASSIFICAÇÃO NF'!$N:$N,'CLASSIFICAÇÃO NF'!$O:$O,"&gt;=202307",'CLASSIFICAÇÃO NF'!$O:$O,"&lt;=202309",'CLASSIFICAÇÃO NF'!J:J,$B36)+SUMIFS('CLASSIFICAÇÃO NF'!$N:$N,'CLASSIFICAÇÃO NF'!$O:$O,"&gt;=202307",'CLASSIFICAÇÃO NF'!$O:$O,"&lt;=202309",'CLASSIFICAÇÃO NF'!K:K,$B36)+SUMIFS('CLASSIFICAÇÃO NF'!$N:$N,'CLASSIFICAÇÃO NF'!$O:$O,"&gt;=202307",'CLASSIFICAÇÃO NF'!$O:$O,"&lt;=202309",'CLASSIFICAÇÃO NF'!L:L,$B36)+SUMIFS('CLASSIFICAÇÃO NF'!$N:$N,'CLASSIFICAÇÃO NF'!$O:$O,"&gt;=202307",'CLASSIFICAÇÃO NF'!$O:$O,"&lt;=202309",'CLASSIFICAÇÃO NF'!M:M,$B36)</f>
        <v>106239.66</v>
      </c>
      <c r="K36" s="36">
        <f>SUMIFS('CLASSIFICAÇÃO NF'!$N:$N,'CLASSIFICAÇÃO NF'!$O:$O,"&gt;=202310",'CLASSIFICAÇÃO NF'!$O:$O,"&lt;=202312",'CLASSIFICAÇÃO NF'!I:I,$B36)+SUMIFS('CLASSIFICAÇÃO NF'!$N:$N,'CLASSIFICAÇÃO NF'!$O:$O,"&gt;=202310",'CLASSIFICAÇÃO NF'!$O:$O,"&lt;=202312",'CLASSIFICAÇÃO NF'!J:J,$B36)+SUMIFS('CLASSIFICAÇÃO NF'!$N:$N,'CLASSIFICAÇÃO NF'!$O:$O,"&gt;=202310",'CLASSIFICAÇÃO NF'!$O:$O,"&lt;=202312",'CLASSIFICAÇÃO NF'!K:K,$B36)+SUMIFS('CLASSIFICAÇÃO NF'!$N:$N,'CLASSIFICAÇÃO NF'!$O:$O,"&gt;=202310",'CLASSIFICAÇÃO NF'!$O:$O,"&lt;=202312",'CLASSIFICAÇÃO NF'!L:L,$B36)+SUMIFS('CLASSIFICAÇÃO NF'!$N:$N,'CLASSIFICAÇÃO NF'!$O:$O,"&gt;=202310",'CLASSIFICAÇÃO NF'!$O:$O,"&lt;=202312",'CLASSIFICAÇÃO NF'!M:M,$B36)</f>
        <v>2061969.2333333336</v>
      </c>
      <c r="L36" s="36">
        <f>SUMIFS('CLASSIFICAÇÃO NF'!$N:$N,'CLASSIFICAÇÃO NF'!$O:$O,"&gt;=202401",'CLASSIFICAÇÃO NF'!$O:$O,"&lt;=202403",'CLASSIFICAÇÃO NF'!I:I,$B36)+SUMIFS('CLASSIFICAÇÃO NF'!$N:$N,'CLASSIFICAÇÃO NF'!$O:$O,"&gt;=202401",'CLASSIFICAÇÃO NF'!$O:$O,"&lt;=202403",'CLASSIFICAÇÃO NF'!J:J,$B36)+SUMIFS('CLASSIFICAÇÃO NF'!$N:$N,'CLASSIFICAÇÃO NF'!$O:$O,"&gt;=202401",'CLASSIFICAÇÃO NF'!$O:$O,"&lt;=202403",'CLASSIFICAÇÃO NF'!K:K,$B36)+SUMIFS('CLASSIFICAÇÃO NF'!$N:$N,'CLASSIFICAÇÃO NF'!$O:$O,"&gt;=202401",'CLASSIFICAÇÃO NF'!$O:$O,"&lt;=202403",'CLASSIFICAÇÃO NF'!L:L,$B36)+SUMIFS('CLASSIFICAÇÃO NF'!$N:$N,'CLASSIFICAÇÃO NF'!$O:$O,"&gt;=202401",'CLASSIFICAÇÃO NF'!$O:$O,"&lt;=202403",'CLASSIFICAÇÃO NF'!M:M,$B36)</f>
        <v>3442462.0266666668</v>
      </c>
      <c r="M36" s="36">
        <f>SUMIFS('CLASSIFICAÇÃO NF'!$N:$N,'CLASSIFICAÇÃO NF'!$O:$O,"&gt;=202404",'CLASSIFICAÇÃO NF'!$O:$O,"&lt;=202406",'CLASSIFICAÇÃO NF'!I:I,$B36)+SUMIFS('CLASSIFICAÇÃO NF'!$N:$N,'CLASSIFICAÇÃO NF'!$O:$O,"&gt;=202404",'CLASSIFICAÇÃO NF'!$O:$O,"&lt;=202406",'CLASSIFICAÇÃO NF'!J:J,$B36)+SUMIFS('CLASSIFICAÇÃO NF'!$N:$N,'CLASSIFICAÇÃO NF'!$O:$O,"&gt;=202404",'CLASSIFICAÇÃO NF'!$O:$O,"&lt;=202406",'CLASSIFICAÇÃO NF'!K:K,$B36)+SUMIFS('CLASSIFICAÇÃO NF'!$N:$N,'CLASSIFICAÇÃO NF'!$O:$O,"&gt;=202404",'CLASSIFICAÇÃO NF'!$O:$O,"&lt;=202406",'CLASSIFICAÇÃO NF'!L:L,$B36)+SUMIFS('CLASSIFICAÇÃO NF'!$N:$N,'CLASSIFICAÇÃO NF'!$O:$O,"&gt;=202404",'CLASSIFICAÇÃO NF'!$O:$O,"&lt;=202406",'CLASSIFICAÇÃO NF'!M:M,$B36)</f>
        <v>1722218.2783333331</v>
      </c>
      <c r="N36" s="36">
        <f>SUMIFS('CLASSIFICAÇÃO NF'!$N:$N,'CLASSIFICAÇÃO NF'!$O:$O,"&gt;=202407",'CLASSIFICAÇÃO NF'!$O:$O,"&lt;=202408",'CLASSIFICAÇÃO NF'!I:I,$B36)+SUMIFS('CLASSIFICAÇÃO NF'!$N:$N,'CLASSIFICAÇÃO NF'!$O:$O,"&gt;=202407",'CLASSIFICAÇÃO NF'!$O:$O,"&lt;=202408",'CLASSIFICAÇÃO NF'!J:J,$B36)+SUMIFS('CLASSIFICAÇÃO NF'!$N:$N,'CLASSIFICAÇÃO NF'!$O:$O,"&gt;=202407",'CLASSIFICAÇÃO NF'!$O:$O,"&lt;=202408",'CLASSIFICAÇÃO NF'!K:K,$B36)+SUMIFS('CLASSIFICAÇÃO NF'!$N:$N,'CLASSIFICAÇÃO NF'!$O:$O,"&gt;=202407",'CLASSIFICAÇÃO NF'!$O:$O,"&lt;=202408",'CLASSIFICAÇÃO NF'!L:L,$B36)+SUMIFS('CLASSIFICAÇÃO NF'!$N:$N,'CLASSIFICAÇÃO NF'!$O:$O,"&gt;=202407",'CLASSIFICAÇÃO NF'!$O:$O,"&lt;=202408",'CLASSIFICAÇÃO NF'!M:M,$B36)</f>
        <v>9171936.5583333336</v>
      </c>
      <c r="O36" s="36">
        <f>SUMIFS('CLASSIFICAÇÃO NF'!$N:$N,'CLASSIFICAÇÃO NF'!$O:$O,"&gt;=202409",'CLASSIFICAÇÃO NF'!$O:$O,"&lt;=202410",'CLASSIFICAÇÃO NF'!I:I,$B36)+SUMIFS('CLASSIFICAÇÃO NF'!$N:$N,'CLASSIFICAÇÃO NF'!$O:$O,"&gt;=202409",'CLASSIFICAÇÃO NF'!$O:$O,"&lt;=202410",'CLASSIFICAÇÃO NF'!J:J,$B36)+SUMIFS('CLASSIFICAÇÃO NF'!$N:$N,'CLASSIFICAÇÃO NF'!$O:$O,"&gt;=202409",'CLASSIFICAÇÃO NF'!$O:$O,"&lt;=202410",'CLASSIFICAÇÃO NF'!K:K,$B36)+SUMIFS('CLASSIFICAÇÃO NF'!$N:$N,'CLASSIFICAÇÃO NF'!$O:$O,"&gt;=202409",'CLASSIFICAÇÃO NF'!$O:$O,"&lt;=202410",'CLASSIFICAÇÃO NF'!L:L,$B36)+SUMIFS('CLASSIFICAÇÃO NF'!$N:$N,'CLASSIFICAÇÃO NF'!$O:$O,"&gt;=202409",'CLASSIFICAÇÃO NF'!$O:$O,"&lt;=202410",'CLASSIFICAÇÃO NF'!M:M,$B36)</f>
        <v>1426011.7749999999</v>
      </c>
      <c r="P36" s="36">
        <f>SUMIFS('CLASSIFICAÇÃO NF'!$N:$N,'CLASSIFICAÇÃO NF'!$O:$O,"&gt;=202411",'CLASSIFICAÇÃO NF'!$O:$O,"&lt;=202412",'CLASSIFICAÇÃO NF'!I:I,$B36)+SUMIFS('CLASSIFICAÇÃO NF'!$N:$N,'CLASSIFICAÇÃO NF'!$O:$O,"&gt;=202411",'CLASSIFICAÇÃO NF'!$O:$O,"&lt;=202412",'CLASSIFICAÇÃO NF'!J:J,$B36)+SUMIFS('CLASSIFICAÇÃO NF'!$N:$N,'CLASSIFICAÇÃO NF'!$O:$O,"&gt;=202411",'CLASSIFICAÇÃO NF'!$O:$O,"&lt;=202412",'CLASSIFICAÇÃO NF'!K:K,$B36)+SUMIFS('CLASSIFICAÇÃO NF'!$N:$N,'CLASSIFICAÇÃO NF'!$O:$O,"&gt;=202411",'CLASSIFICAÇÃO NF'!$O:$O,"&lt;=202412",'CLASSIFICAÇÃO NF'!L:L,$B36)+SUMIFS('CLASSIFICAÇÃO NF'!$N:$N,'CLASSIFICAÇÃO NF'!$O:$O,"&gt;=202411",'CLASSIFICAÇÃO NF'!$O:$O,"&lt;=202412",'CLASSIFICAÇÃO NF'!M:M,$B36)</f>
        <v>1395477.2966666662</v>
      </c>
      <c r="Q36" s="36">
        <f>SUMIFS('CLASSIFICAÇÃO NF'!$N:$N,'CLASSIFICAÇÃO NF'!$O:$O,"&gt;=202501",'CLASSIFICAÇÃO NF'!$O:$O,"&lt;=202502",'CLASSIFICAÇÃO NF'!I:I,$B36)+SUMIFS('CLASSIFICAÇÃO NF'!$N:$N,'CLASSIFICAÇÃO NF'!$O:$O,"&gt;=202501",'CLASSIFICAÇÃO NF'!$O:$O,"&lt;=202502",'CLASSIFICAÇÃO NF'!J:J,$B36)+SUMIFS('CLASSIFICAÇÃO NF'!$N:$N,'CLASSIFICAÇÃO NF'!$O:$O,"&gt;=202501",'CLASSIFICAÇÃO NF'!$O:$O,"&lt;=202502",'CLASSIFICAÇÃO NF'!K:K,$B36)+SUMIFS('CLASSIFICAÇÃO NF'!$N:$N,'CLASSIFICAÇÃO NF'!$O:$O,"&gt;=202501",'CLASSIFICAÇÃO NF'!$O:$O,"&lt;=202502",'CLASSIFICAÇÃO NF'!L:L,$B36)+SUMIFS('CLASSIFICAÇÃO NF'!$N:$N,'CLASSIFICAÇÃO NF'!$O:$O,"&gt;=202501",'CLASSIFICAÇÃO NF'!$O:$O,"&lt;=202502",'CLASSIFICAÇÃO NF'!M:M,$B36)</f>
        <v>748424.56166666665</v>
      </c>
      <c r="R36" s="36">
        <f>SUMIFS('CLASSIFICAÇÃO NF'!$N:$N,'CLASSIFICAÇÃO NF'!$O:$O,"&gt;=202503",'CLASSIFICAÇÃO NF'!$O:$O,"&lt;=202504",'CLASSIFICAÇÃO NF'!I:I,$B36)+SUMIFS('CLASSIFICAÇÃO NF'!$N:$N,'CLASSIFICAÇÃO NF'!$O:$O,"&gt;=202503",'CLASSIFICAÇÃO NF'!$O:$O,"&lt;=202504",'CLASSIFICAÇÃO NF'!J:J,$B36)+SUMIFS('CLASSIFICAÇÃO NF'!$N:$N,'CLASSIFICAÇÃO NF'!$O:$O,"&gt;=202503",'CLASSIFICAÇÃO NF'!$O:$O,"&lt;=202504",'CLASSIFICAÇÃO NF'!K:K,$B36)+SUMIFS('CLASSIFICAÇÃO NF'!$N:$N,'CLASSIFICAÇÃO NF'!$O:$O,"&gt;=202503",'CLASSIFICAÇÃO NF'!$O:$O,"&lt;=202504",'CLASSIFICAÇÃO NF'!L:L,$B36)+SUMIFS('CLASSIFICAÇÃO NF'!$N:$N,'CLASSIFICAÇÃO NF'!$O:$O,"&gt;=202503",'CLASSIFICAÇÃO NF'!$O:$O,"&lt;=202504",'CLASSIFICAÇÃO NF'!M:M,$B36)</f>
        <v>472687.18200000003</v>
      </c>
      <c r="S36" s="36">
        <f>SUMIFS('CLASSIFICAÇÃO NF'!$N:$N,'CLASSIFICAÇÃO NF'!$O:$O,"&gt;=202505",'CLASSIFICAÇÃO NF'!$O:$O,"&lt;=202506",'CLASSIFICAÇÃO NF'!I:I,$B36)+SUMIFS('CLASSIFICAÇÃO NF'!$N:$N,'CLASSIFICAÇÃO NF'!$O:$O,"&gt;=202505",'CLASSIFICAÇÃO NF'!$O:$O,"&lt;=202506",'CLASSIFICAÇÃO NF'!J:J,$B36)+SUMIFS('CLASSIFICAÇÃO NF'!$N:$N,'CLASSIFICAÇÃO NF'!$O:$O,"&gt;=202505",'CLASSIFICAÇÃO NF'!$O:$O,"&lt;=202506",'CLASSIFICAÇÃO NF'!K:K,$B36)+SUMIFS('CLASSIFICAÇÃO NF'!$N:$N,'CLASSIFICAÇÃO NF'!$O:$O,"&gt;=202505",'CLASSIFICAÇÃO NF'!$O:$O,"&lt;=202506",'CLASSIFICAÇÃO NF'!L:L,$B36)+SUMIFS('CLASSIFICAÇÃO NF'!$N:$N,'CLASSIFICAÇÃO NF'!$O:$O,"&gt;=202505",'CLASSIFICAÇÃO NF'!$O:$O,"&lt;=202506",'CLASSIFICAÇÃO NF'!M:M,$B36)</f>
        <v>508240.02333333332</v>
      </c>
      <c r="T36" s="36">
        <f>SUMIFS('CLASSIFICAÇÃO NF'!$N:$N,'CLASSIFICAÇÃO NF'!$O:$O,"&gt;=202507",'CLASSIFICAÇÃO NF'!$O:$O,"&lt;=202508",'CLASSIFICAÇÃO NF'!I:I,$B36)+SUMIFS('CLASSIFICAÇÃO NF'!$N:$N,'CLASSIFICAÇÃO NF'!$O:$O,"&gt;=202507",'CLASSIFICAÇÃO NF'!$O:$O,"&lt;=202508",'CLASSIFICAÇÃO NF'!J:J,$B36)+SUMIFS('CLASSIFICAÇÃO NF'!$N:$N,'CLASSIFICAÇÃO NF'!$O:$O,"&gt;=202507",'CLASSIFICAÇÃO NF'!$O:$O,"&lt;=202508",'CLASSIFICAÇÃO NF'!K:K,$B36)+SUMIFS('CLASSIFICAÇÃO NF'!$N:$N,'CLASSIFICAÇÃO NF'!$O:$O,"&gt;=202507",'CLASSIFICAÇÃO NF'!$O:$O,"&lt;=202508",'CLASSIFICAÇÃO NF'!L:L,$B36)+SUMIFS('CLASSIFICAÇÃO NF'!$N:$N,'CLASSIFICAÇÃO NF'!$O:$O,"&gt;=202507",'CLASSIFICAÇÃO NF'!$O:$O,"&lt;=202508",'CLASSIFICAÇÃO NF'!M:M,$B36)</f>
        <v>118365.5</v>
      </c>
      <c r="U36" s="36">
        <f>SUMIFS('CLASSIFICAÇÃO NF'!$N:$N,'CLASSIFICAÇÃO NF'!$O:$O,"&gt;=202509",'CLASSIFICAÇÃO NF'!$O:$O,"&lt;=202510",'CLASSIFICAÇÃO NF'!I:I,$B36)+SUMIFS('CLASSIFICAÇÃO NF'!$N:$N,'CLASSIFICAÇÃO NF'!$O:$O,"&gt;=202509",'CLASSIFICAÇÃO NF'!$O:$O,"&lt;=202510",'CLASSIFICAÇÃO NF'!J:J,$B36)+SUMIFS('CLASSIFICAÇÃO NF'!$N:$N,'CLASSIFICAÇÃO NF'!$O:$O,"&gt;=202509",'CLASSIFICAÇÃO NF'!$O:$O,"&lt;=202510",'CLASSIFICAÇÃO NF'!K:K,$B36)+SUMIFS('CLASSIFICAÇÃO NF'!$N:$N,'CLASSIFICAÇÃO NF'!$O:$O,"&gt;=202509",'CLASSIFICAÇÃO NF'!$O:$O,"&lt;=202510",'CLASSIFICAÇÃO NF'!L:L,$B36)+SUMIFS('CLASSIFICAÇÃO NF'!$N:$N,'CLASSIFICAÇÃO NF'!$O:$O,"&gt;=202509",'CLASSIFICAÇÃO NF'!$O:$O,"&lt;=202510",'CLASSIFICAÇÃO NF'!M:M,$B36)</f>
        <v>48870.950000000004</v>
      </c>
      <c r="V36" s="36">
        <f>SUMIFS('CLASSIFICAÇÃO NF'!$N:$N,'CLASSIFICAÇÃO NF'!$O:$O,"&gt;=202511",'CLASSIFICAÇÃO NF'!$O:$O,"&lt;=202512",'CLASSIFICAÇÃO NF'!I:I,$B36)+SUMIFS('CLASSIFICAÇÃO NF'!$N:$N,'CLASSIFICAÇÃO NF'!$O:$O,"&gt;=202511",'CLASSIFICAÇÃO NF'!$O:$O,"&lt;=202512",'CLASSIFICAÇÃO NF'!J:J,$B36)+SUMIFS('CLASSIFICAÇÃO NF'!$N:$N,'CLASSIFICAÇÃO NF'!$O:$O,"&gt;=202511",'CLASSIFICAÇÃO NF'!$O:$O,"&lt;=202512",'CLASSIFICAÇÃO NF'!K:K,$B36)+SUMIFS('CLASSIFICAÇÃO NF'!$N:$N,'CLASSIFICAÇÃO NF'!$O:$O,"&gt;=202511",'CLASSIFICAÇÃO NF'!$O:$O,"&lt;=202512",'CLASSIFICAÇÃO NF'!L:L,$B36)+SUMIFS('CLASSIFICAÇÃO NF'!$N:$N,'CLASSIFICAÇÃO NF'!$O:$O,"&gt;=202511",'CLASSIFICAÇÃO NF'!$O:$O,"&lt;=202512",'CLASSIFICAÇÃO NF'!M:M,$B36)</f>
        <v>94244.87</v>
      </c>
      <c r="W36" s="36">
        <f>SUMIFS('CLASSIFICAÇÃO NF'!$N:$N,'CLASSIFICAÇÃO NF'!$O:$O,"&gt;=202601",'CLASSIFICAÇÃO NF'!$O:$O,"&lt;=202602",'CLASSIFICAÇÃO NF'!I:I,$B36)+SUMIFS('CLASSIFICAÇÃO NF'!$N:$N,'CLASSIFICAÇÃO NF'!$O:$O,"&gt;=202601",'CLASSIFICAÇÃO NF'!$O:$O,"&lt;=202602",'CLASSIFICAÇÃO NF'!J:J,$B36)+SUMIFS('CLASSIFICAÇÃO NF'!$N:$N,'CLASSIFICAÇÃO NF'!$O:$O,"&gt;=202601",'CLASSIFICAÇÃO NF'!$O:$O,"&lt;=202602",'CLASSIFICAÇÃO NF'!K:K,$B36)+SUMIFS('CLASSIFICAÇÃO NF'!$N:$N,'CLASSIFICAÇÃO NF'!$O:$O,"&gt;=202601",'CLASSIFICAÇÃO NF'!$O:$O,"&lt;=202602",'CLASSIFICAÇÃO NF'!L:L,$B36)+SUMIFS('CLASSIFICAÇÃO NF'!$N:$N,'CLASSIFICAÇÃO NF'!$O:$O,"&gt;=202601",'CLASSIFICAÇÃO NF'!$O:$O,"&lt;=202602",'CLASSIFICAÇÃO NF'!M:M,$B36)</f>
        <v>0</v>
      </c>
      <c r="X36" s="36">
        <f>SUMIFS('CLASSIFICAÇÃO NF'!$N:$N,'CLASSIFICAÇÃO NF'!$O:$O,"&gt;=202603",'CLASSIFICAÇÃO NF'!$O:$O,"&lt;=202604",'CLASSIFICAÇÃO NF'!I:I,$B36)+SUMIFS('CLASSIFICAÇÃO NF'!$N:$N,'CLASSIFICAÇÃO NF'!$O:$O,"&gt;=202603",'CLASSIFICAÇÃO NF'!$O:$O,"&lt;=202604",'CLASSIFICAÇÃO NF'!J:J,$B36)+SUMIFS('CLASSIFICAÇÃO NF'!$N:$N,'CLASSIFICAÇÃO NF'!$O:$O,"&gt;=202603",'CLASSIFICAÇÃO NF'!$O:$O,"&lt;=202604",'CLASSIFICAÇÃO NF'!K:K,$B36)+SUMIFS('CLASSIFICAÇÃO NF'!$N:$N,'CLASSIFICAÇÃO NF'!$O:$O,"&gt;=202603",'CLASSIFICAÇÃO NF'!$O:$O,"&lt;=202604",'CLASSIFICAÇÃO NF'!L:L,$B36)+SUMIFS('CLASSIFICAÇÃO NF'!$N:$N,'CLASSIFICAÇÃO NF'!$O:$O,"&gt;=202603",'CLASSIFICAÇÃO NF'!$O:$O,"&lt;=202604",'CLASSIFICAÇÃO NF'!M:M,$B36)</f>
        <v>0</v>
      </c>
      <c r="Y36" s="36">
        <f>SUMIFS('CLASSIFICAÇÃO NF'!$N:$N,'CLASSIFICAÇÃO NF'!$O:$O,"&gt;=202605",'CLASSIFICAÇÃO NF'!$O:$O,"&lt;=202606",'CLASSIFICAÇÃO NF'!I:I,$B36)+SUMIFS('CLASSIFICAÇÃO NF'!$N:$N,'CLASSIFICAÇÃO NF'!$O:$O,"&gt;=202605",'CLASSIFICAÇÃO NF'!$O:$O,"&lt;=202606",'CLASSIFICAÇÃO NF'!J:J,$B36)+SUMIFS('CLASSIFICAÇÃO NF'!$N:$N,'CLASSIFICAÇÃO NF'!$O:$O,"&gt;=202605",'CLASSIFICAÇÃO NF'!$O:$O,"&lt;=202606",'CLASSIFICAÇÃO NF'!K:K,$B36)+SUMIFS('CLASSIFICAÇÃO NF'!$N:$N,'CLASSIFICAÇÃO NF'!$O:$O,"&gt;=202605",'CLASSIFICAÇÃO NF'!$O:$O,"&lt;=202606",'CLASSIFICAÇÃO NF'!L:L,$B36)+SUMIFS('CLASSIFICAÇÃO NF'!$N:$N,'CLASSIFICAÇÃO NF'!$O:$O,"&gt;=202605",'CLASSIFICAÇÃO NF'!$O:$O,"&lt;=202606",'CLASSIFICAÇÃO NF'!M:M,$B36)</f>
        <v>0</v>
      </c>
      <c r="Z36" s="36">
        <f>SUMIFS('CLASSIFICAÇÃO NF'!$N:$N,'CLASSIFICAÇÃO NF'!$O:$O,"&gt;=202607",'CLASSIFICAÇÃO NF'!$O:$O,"&lt;=202608",'CLASSIFICAÇÃO NF'!I:I,$B36)+SUMIFS('CLASSIFICAÇÃO NF'!$N:$N,'CLASSIFICAÇÃO NF'!$O:$O,"&gt;=202607",'CLASSIFICAÇÃO NF'!$O:$O,"&lt;=202608",'CLASSIFICAÇÃO NF'!J:J,$B36)+SUMIFS('CLASSIFICAÇÃO NF'!$N:$N,'CLASSIFICAÇÃO NF'!$O:$O,"&gt;=202607",'CLASSIFICAÇÃO NF'!$O:$O,"&lt;=202608",'CLASSIFICAÇÃO NF'!K:K,$B36)+SUMIFS('CLASSIFICAÇÃO NF'!$N:$N,'CLASSIFICAÇÃO NF'!$O:$O,"&gt;=202607",'CLASSIFICAÇÃO NF'!$O:$O,"&lt;=202608",'CLASSIFICAÇÃO NF'!L:L,$B36)+SUMIFS('CLASSIFICAÇÃO NF'!$N:$N,'CLASSIFICAÇÃO NF'!$O:$O,"&gt;=202607",'CLASSIFICAÇÃO NF'!$O:$O,"&lt;=202608",'CLASSIFICAÇÃO NF'!M:M,$B36)</f>
        <v>0</v>
      </c>
      <c r="AA36" s="36">
        <f>SUMIFS('CLASSIFICAÇÃO NF'!$N:$N,'CLASSIFICAÇÃO NF'!$O:$O,"&gt;=202609",'CLASSIFICAÇÃO NF'!$O:$O,"&lt;=202610",'CLASSIFICAÇÃO NF'!I:I,$B36)+SUMIFS('CLASSIFICAÇÃO NF'!$N:$N,'CLASSIFICAÇÃO NF'!$O:$O,"&gt;=202609",'CLASSIFICAÇÃO NF'!$O:$O,"&lt;=202610",'CLASSIFICAÇÃO NF'!J:J,$B36)+SUMIFS('CLASSIFICAÇÃO NF'!$N:$N,'CLASSIFICAÇÃO NF'!$O:$O,"&gt;=202609",'CLASSIFICAÇÃO NF'!$O:$O,"&lt;=202610",'CLASSIFICAÇÃO NF'!K:K,$B36)+SUMIFS('CLASSIFICAÇÃO NF'!$N:$N,'CLASSIFICAÇÃO NF'!$O:$O,"&gt;=202609",'CLASSIFICAÇÃO NF'!$O:$O,"&lt;=202610",'CLASSIFICAÇÃO NF'!L:L,$B36)+SUMIFS('CLASSIFICAÇÃO NF'!$N:$N,'CLASSIFICAÇÃO NF'!$O:$O,"&gt;=202609",'CLASSIFICAÇÃO NF'!$O:$O,"&lt;=202610",'CLASSIFICAÇÃO NF'!M:M,$B36)</f>
        <v>0</v>
      </c>
      <c r="AB36" s="36">
        <f>SUMIFS('CLASSIFICAÇÃO NF'!$N:$N,'CLASSIFICAÇÃO NF'!$O:$O,"&gt;=202611",'CLASSIFICAÇÃO NF'!$O:$O,"&lt;=202612",'CLASSIFICAÇÃO NF'!I:I,$B36)+SUMIFS('CLASSIFICAÇÃO NF'!$N:$N,'CLASSIFICAÇÃO NF'!$O:$O,"&gt;=202611",'CLASSIFICAÇÃO NF'!$O:$O,"&lt;=202612",'CLASSIFICAÇÃO NF'!J:J,$B36)+SUMIFS('CLASSIFICAÇÃO NF'!$N:$N,'CLASSIFICAÇÃO NF'!$O:$O,"&gt;=202610",'CLASSIFICAÇÃO NF'!$O:$O,"&lt;=202612",'CLASSIFICAÇÃO NF'!K:K,$B36)+SUMIFS('CLASSIFICAÇÃO NF'!$N:$N,'CLASSIFICAÇÃO NF'!$O:$O,"&gt;=202610",'CLASSIFICAÇÃO NF'!$O:$O,"&lt;=202612",'CLASSIFICAÇÃO NF'!L:L,$B36)+SUMIFS('CLASSIFICAÇÃO NF'!$N:$N,'CLASSIFICAÇÃO NF'!$O:$O,"&gt;=202611",'CLASSIFICAÇÃO NF'!$O:$O,"&lt;=202612",'CLASSIFICAÇÃO NF'!M:M,$B36)</f>
        <v>0</v>
      </c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</row>
    <row r="37" spans="1:39" ht="15.75" customHeight="1" outlineLevel="1">
      <c r="A37" s="189">
        <v>45691</v>
      </c>
      <c r="B37" s="40" t="s">
        <v>67</v>
      </c>
      <c r="C37" s="184">
        <f>SUMIF('CLASSIFICAÇÃO NF'!I:I,B37,'CLASSIFICAÇÃO NF'!N:N)+SUMIF('CLASSIFICAÇÃO NF'!J:J,B37,'CLASSIFICAÇÃO NF'!N:N)+SUMIF('CLASSIFICAÇÃO NF'!K:K,B37,'CLASSIFICAÇÃO NF'!N:N)+SUMIF('CLASSIFICAÇÃO NF'!L:L,B37,'CLASSIFICAÇÃO NF'!N:N)+SUMIF('CLASSIFICAÇÃO NF'!M:M,B37,'CLASSIFICAÇÃO NF'!N:N)</f>
        <v>8675005.5299999993</v>
      </c>
      <c r="D37" s="185">
        <f t="shared" si="18"/>
        <v>0.93658294471949588</v>
      </c>
      <c r="E37" s="184">
        <v>9262399.6400000006</v>
      </c>
      <c r="F37" s="185">
        <f t="shared" si="19"/>
        <v>0.97331756010121306</v>
      </c>
      <c r="G37" s="186">
        <v>8912821.3499999996</v>
      </c>
      <c r="H37" s="36">
        <f>SUMIFS('CLASSIFICAÇÃO NF'!$N:$N,'CLASSIFICAÇÃO NF'!$O:$O,"&gt;=202301",'CLASSIFICAÇÃO NF'!$O:$O,"&lt;=202303",'CLASSIFICAÇÃO NF'!I:I,$B37)+SUMIFS('CLASSIFICAÇÃO NF'!$N:$N,'CLASSIFICAÇÃO NF'!$O:$O,"&gt;=202301",'CLASSIFICAÇÃO NF'!$O:$O,"&lt;=202303",'CLASSIFICAÇÃO NF'!J:J,$B37)+SUMIFS('CLASSIFICAÇÃO NF'!$N:$N,'CLASSIFICAÇÃO NF'!$O:$O,"&gt;=202301",'CLASSIFICAÇÃO NF'!$O:$O,"&lt;=202303",'CLASSIFICAÇÃO NF'!K:K,$B37)+SUMIFS('CLASSIFICAÇÃO NF'!$N:$N,'CLASSIFICAÇÃO NF'!$O:$O,"&gt;=202301",'CLASSIFICAÇÃO NF'!$O:$O,"&lt;=202303",'CLASSIFICAÇÃO NF'!L:L,$B37)+SUMIFS('CLASSIFICAÇÃO NF'!$N:$N,'CLASSIFICAÇÃO NF'!$O:$O,"&gt;=202301",'CLASSIFICAÇÃO NF'!$O:$O,"&lt;=202303",'CLASSIFICAÇÃO NF'!M:M,$B37)</f>
        <v>0</v>
      </c>
      <c r="I37" s="36">
        <f>SUMIFS('CLASSIFICAÇÃO NF'!$N:$N,'CLASSIFICAÇÃO NF'!$O:$O,"&gt;=202304",'CLASSIFICAÇÃO NF'!$O:$O,"&lt;=202306",'CLASSIFICAÇÃO NF'!I:I,$B37)+SUMIFS('CLASSIFICAÇÃO NF'!$N:$N,'CLASSIFICAÇÃO NF'!$O:$O,"&gt;=202304",'CLASSIFICAÇÃO NF'!$O:$O,"&lt;=202306",'CLASSIFICAÇÃO NF'!J:J,$B37)+SUMIFS('CLASSIFICAÇÃO NF'!$N:$N,'CLASSIFICAÇÃO NF'!$O:$O,"&gt;=202304",'CLASSIFICAÇÃO NF'!$O:$O,"&lt;=202306",'CLASSIFICAÇÃO NF'!K:K,$B37)+SUMIFS('CLASSIFICAÇÃO NF'!$N:$N,'CLASSIFICAÇÃO NF'!$O:$O,"&gt;=202304",'CLASSIFICAÇÃO NF'!$O:$O,"&lt;=202306",'CLASSIFICAÇÃO NF'!L:L,$B37)+SUMIFS('CLASSIFICAÇÃO NF'!$N:$N,'CLASSIFICAÇÃO NF'!$O:$O,"&gt;=202304",'CLASSIFICAÇÃO NF'!$O:$O,"&lt;=202306",'CLASSIFICAÇÃO NF'!M:M,$B37)</f>
        <v>0</v>
      </c>
      <c r="J37" s="36">
        <f>SUMIFS('CLASSIFICAÇÃO NF'!$N:$N,'CLASSIFICAÇÃO NF'!$O:$O,"&gt;=202307",'CLASSIFICAÇÃO NF'!$O:$O,"&lt;=202309",'CLASSIFICAÇÃO NF'!I:I,$B37)+SUMIFS('CLASSIFICAÇÃO NF'!$N:$N,'CLASSIFICAÇÃO NF'!$O:$O,"&gt;=202307",'CLASSIFICAÇÃO NF'!$O:$O,"&lt;=202309",'CLASSIFICAÇÃO NF'!J:J,$B37)+SUMIFS('CLASSIFICAÇÃO NF'!$N:$N,'CLASSIFICAÇÃO NF'!$O:$O,"&gt;=202307",'CLASSIFICAÇÃO NF'!$O:$O,"&lt;=202309",'CLASSIFICAÇÃO NF'!K:K,$B37)+SUMIFS('CLASSIFICAÇÃO NF'!$N:$N,'CLASSIFICAÇÃO NF'!$O:$O,"&gt;=202307",'CLASSIFICAÇÃO NF'!$O:$O,"&lt;=202309",'CLASSIFICAÇÃO NF'!L:L,$B37)+SUMIFS('CLASSIFICAÇÃO NF'!$N:$N,'CLASSIFICAÇÃO NF'!$O:$O,"&gt;=202307",'CLASSIFICAÇÃO NF'!$O:$O,"&lt;=202309",'CLASSIFICAÇÃO NF'!M:M,$B37)</f>
        <v>0</v>
      </c>
      <c r="K37" s="36">
        <f>SUMIFS('CLASSIFICAÇÃO NF'!$N:$N,'CLASSIFICAÇÃO NF'!$O:$O,"&gt;=202310",'CLASSIFICAÇÃO NF'!$O:$O,"&lt;=202312",'CLASSIFICAÇÃO NF'!I:I,$B37)+SUMIFS('CLASSIFICAÇÃO NF'!$N:$N,'CLASSIFICAÇÃO NF'!$O:$O,"&gt;=202310",'CLASSIFICAÇÃO NF'!$O:$O,"&lt;=202312",'CLASSIFICAÇÃO NF'!J:J,$B37)+SUMIFS('CLASSIFICAÇÃO NF'!$N:$N,'CLASSIFICAÇÃO NF'!$O:$O,"&gt;=202310",'CLASSIFICAÇÃO NF'!$O:$O,"&lt;=202312",'CLASSIFICAÇÃO NF'!K:K,$B37)+SUMIFS('CLASSIFICAÇÃO NF'!$N:$N,'CLASSIFICAÇÃO NF'!$O:$O,"&gt;=202310",'CLASSIFICAÇÃO NF'!$O:$O,"&lt;=202312",'CLASSIFICAÇÃO NF'!L:L,$B37)+SUMIFS('CLASSIFICAÇÃO NF'!$N:$N,'CLASSIFICAÇÃO NF'!$O:$O,"&gt;=202310",'CLASSIFICAÇÃO NF'!$O:$O,"&lt;=202312",'CLASSIFICAÇÃO NF'!M:M,$B37)</f>
        <v>297717.15833333333</v>
      </c>
      <c r="L37" s="36">
        <f>SUMIFS('CLASSIFICAÇÃO NF'!$N:$N,'CLASSIFICAÇÃO NF'!$O:$O,"&gt;=202401",'CLASSIFICAÇÃO NF'!$O:$O,"&lt;=202403",'CLASSIFICAÇÃO NF'!I:I,$B37)+SUMIFS('CLASSIFICAÇÃO NF'!$N:$N,'CLASSIFICAÇÃO NF'!$O:$O,"&gt;=202401",'CLASSIFICAÇÃO NF'!$O:$O,"&lt;=202403",'CLASSIFICAÇÃO NF'!J:J,$B37)+SUMIFS('CLASSIFICAÇÃO NF'!$N:$N,'CLASSIFICAÇÃO NF'!$O:$O,"&gt;=202401",'CLASSIFICAÇÃO NF'!$O:$O,"&lt;=202403",'CLASSIFICAÇÃO NF'!K:K,$B37)+SUMIFS('CLASSIFICAÇÃO NF'!$N:$N,'CLASSIFICAÇÃO NF'!$O:$O,"&gt;=202401",'CLASSIFICAÇÃO NF'!$O:$O,"&lt;=202403",'CLASSIFICAÇÃO NF'!L:L,$B37)+SUMIFS('CLASSIFICAÇÃO NF'!$N:$N,'CLASSIFICAÇÃO NF'!$O:$O,"&gt;=202401",'CLASSIFICAÇÃO NF'!$O:$O,"&lt;=202403",'CLASSIFICAÇÃO NF'!M:M,$B37)</f>
        <v>645245.44166666665</v>
      </c>
      <c r="M37" s="36">
        <f>SUMIFS('CLASSIFICAÇÃO NF'!$N:$N,'CLASSIFICAÇÃO NF'!$O:$O,"&gt;=202404",'CLASSIFICAÇÃO NF'!$O:$O,"&lt;=202406",'CLASSIFICAÇÃO NF'!I:I,$B37)+SUMIFS('CLASSIFICAÇÃO NF'!$N:$N,'CLASSIFICAÇÃO NF'!$O:$O,"&gt;=202404",'CLASSIFICAÇÃO NF'!$O:$O,"&lt;=202406",'CLASSIFICAÇÃO NF'!J:J,$B37)+SUMIFS('CLASSIFICAÇÃO NF'!$N:$N,'CLASSIFICAÇÃO NF'!$O:$O,"&gt;=202404",'CLASSIFICAÇÃO NF'!$O:$O,"&lt;=202406",'CLASSIFICAÇÃO NF'!K:K,$B37)+SUMIFS('CLASSIFICAÇÃO NF'!$N:$N,'CLASSIFICAÇÃO NF'!$O:$O,"&gt;=202404",'CLASSIFICAÇÃO NF'!$O:$O,"&lt;=202406",'CLASSIFICAÇÃO NF'!L:L,$B37)+SUMIFS('CLASSIFICAÇÃO NF'!$N:$N,'CLASSIFICAÇÃO NF'!$O:$O,"&gt;=202404",'CLASSIFICAÇÃO NF'!$O:$O,"&lt;=202406",'CLASSIFICAÇÃO NF'!M:M,$B37)</f>
        <v>2570170.8533333335</v>
      </c>
      <c r="N37" s="36">
        <f>SUMIFS('CLASSIFICAÇÃO NF'!$N:$N,'CLASSIFICAÇÃO NF'!$O:$O,"&gt;=202407",'CLASSIFICAÇÃO NF'!$O:$O,"&lt;=202408",'CLASSIFICAÇÃO NF'!I:I,$B37)+SUMIFS('CLASSIFICAÇÃO NF'!$N:$N,'CLASSIFICAÇÃO NF'!$O:$O,"&gt;=202407",'CLASSIFICAÇÃO NF'!$O:$O,"&lt;=202408",'CLASSIFICAÇÃO NF'!J:J,$B37)+SUMIFS('CLASSIFICAÇÃO NF'!$N:$N,'CLASSIFICAÇÃO NF'!$O:$O,"&gt;=202407",'CLASSIFICAÇÃO NF'!$O:$O,"&lt;=202408",'CLASSIFICAÇÃO NF'!K:K,$B37)+SUMIFS('CLASSIFICAÇÃO NF'!$N:$N,'CLASSIFICAÇÃO NF'!$O:$O,"&gt;=202407",'CLASSIFICAÇÃO NF'!$O:$O,"&lt;=202408",'CLASSIFICAÇÃO NF'!L:L,$B37)+SUMIFS('CLASSIFICAÇÃO NF'!$N:$N,'CLASSIFICAÇÃO NF'!$O:$O,"&gt;=202407",'CLASSIFICAÇÃO NF'!$O:$O,"&lt;=202408",'CLASSIFICAÇÃO NF'!M:M,$B37)</f>
        <v>2339076.8383333334</v>
      </c>
      <c r="O37" s="36">
        <f>SUMIFS('CLASSIFICAÇÃO NF'!$N:$N,'CLASSIFICAÇÃO NF'!$O:$O,"&gt;=202409",'CLASSIFICAÇÃO NF'!$O:$O,"&lt;=202410",'CLASSIFICAÇÃO NF'!I:I,$B37)+SUMIFS('CLASSIFICAÇÃO NF'!$N:$N,'CLASSIFICAÇÃO NF'!$O:$O,"&gt;=202409",'CLASSIFICAÇÃO NF'!$O:$O,"&lt;=202410",'CLASSIFICAÇÃO NF'!J:J,$B37)+SUMIFS('CLASSIFICAÇÃO NF'!$N:$N,'CLASSIFICAÇÃO NF'!$O:$O,"&gt;=202409",'CLASSIFICAÇÃO NF'!$O:$O,"&lt;=202410",'CLASSIFICAÇÃO NF'!K:K,$B37)+SUMIFS('CLASSIFICAÇÃO NF'!$N:$N,'CLASSIFICAÇÃO NF'!$O:$O,"&gt;=202409",'CLASSIFICAÇÃO NF'!$O:$O,"&lt;=202410",'CLASSIFICAÇÃO NF'!L:L,$B37)+SUMIFS('CLASSIFICAÇÃO NF'!$N:$N,'CLASSIFICAÇÃO NF'!$O:$O,"&gt;=202409",'CLASSIFICAÇÃO NF'!$O:$O,"&lt;=202410",'CLASSIFICAÇÃO NF'!M:M,$B37)</f>
        <v>1060876.2816666667</v>
      </c>
      <c r="P37" s="36">
        <f>SUMIFS('CLASSIFICAÇÃO NF'!$N:$N,'CLASSIFICAÇÃO NF'!$O:$O,"&gt;=202411",'CLASSIFICAÇÃO NF'!$O:$O,"&lt;=202412",'CLASSIFICAÇÃO NF'!I:I,$B37)+SUMIFS('CLASSIFICAÇÃO NF'!$N:$N,'CLASSIFICAÇÃO NF'!$O:$O,"&gt;=202411",'CLASSIFICAÇÃO NF'!$O:$O,"&lt;=202412",'CLASSIFICAÇÃO NF'!J:J,$B37)+SUMIFS('CLASSIFICAÇÃO NF'!$N:$N,'CLASSIFICAÇÃO NF'!$O:$O,"&gt;=202411",'CLASSIFICAÇÃO NF'!$O:$O,"&lt;=202412",'CLASSIFICAÇÃO NF'!K:K,$B37)+SUMIFS('CLASSIFICAÇÃO NF'!$N:$N,'CLASSIFICAÇÃO NF'!$O:$O,"&gt;=202411",'CLASSIFICAÇÃO NF'!$O:$O,"&lt;=202412",'CLASSIFICAÇÃO NF'!L:L,$B37)+SUMIFS('CLASSIFICAÇÃO NF'!$N:$N,'CLASSIFICAÇÃO NF'!$O:$O,"&gt;=202411",'CLASSIFICAÇÃO NF'!$O:$O,"&lt;=202412",'CLASSIFICAÇÃO NF'!M:M,$B37)</f>
        <v>625755.2666666666</v>
      </c>
      <c r="Q37" s="36">
        <f>SUMIFS('CLASSIFICAÇÃO NF'!$N:$N,'CLASSIFICAÇÃO NF'!$O:$O,"&gt;=202501",'CLASSIFICAÇÃO NF'!$O:$O,"&lt;=202502",'CLASSIFICAÇÃO NF'!I:I,$B37)+SUMIFS('CLASSIFICAÇÃO NF'!$N:$N,'CLASSIFICAÇÃO NF'!$O:$O,"&gt;=202501",'CLASSIFICAÇÃO NF'!$O:$O,"&lt;=202502",'CLASSIFICAÇÃO NF'!J:J,$B37)+SUMIFS('CLASSIFICAÇÃO NF'!$N:$N,'CLASSIFICAÇÃO NF'!$O:$O,"&gt;=202501",'CLASSIFICAÇÃO NF'!$O:$O,"&lt;=202502",'CLASSIFICAÇÃO NF'!K:K,$B37)+SUMIFS('CLASSIFICAÇÃO NF'!$N:$N,'CLASSIFICAÇÃO NF'!$O:$O,"&gt;=202501",'CLASSIFICAÇÃO NF'!$O:$O,"&lt;=202502",'CLASSIFICAÇÃO NF'!L:L,$B37)+SUMIFS('CLASSIFICAÇÃO NF'!$N:$N,'CLASSIFICAÇÃO NF'!$O:$O,"&gt;=202501",'CLASSIFICAÇÃO NF'!$O:$O,"&lt;=202502",'CLASSIFICAÇÃO NF'!M:M,$B37)</f>
        <v>453453.65666666662</v>
      </c>
      <c r="R37" s="36">
        <f>SUMIFS('CLASSIFICAÇÃO NF'!$N:$N,'CLASSIFICAÇÃO NF'!$O:$O,"&gt;=202503",'CLASSIFICAÇÃO NF'!$O:$O,"&lt;=202504",'CLASSIFICAÇÃO NF'!I:I,$B37)+SUMIFS('CLASSIFICAÇÃO NF'!$N:$N,'CLASSIFICAÇÃO NF'!$O:$O,"&gt;=202503",'CLASSIFICAÇÃO NF'!$O:$O,"&lt;=202504",'CLASSIFICAÇÃO NF'!J:J,$B37)+SUMIFS('CLASSIFICAÇÃO NF'!$N:$N,'CLASSIFICAÇÃO NF'!$O:$O,"&gt;=202503",'CLASSIFICAÇÃO NF'!$O:$O,"&lt;=202504",'CLASSIFICAÇÃO NF'!K:K,$B37)+SUMIFS('CLASSIFICAÇÃO NF'!$N:$N,'CLASSIFICAÇÃO NF'!$O:$O,"&gt;=202503",'CLASSIFICAÇÃO NF'!$O:$O,"&lt;=202504",'CLASSIFICAÇÃO NF'!L:L,$B37)+SUMIFS('CLASSIFICAÇÃO NF'!$N:$N,'CLASSIFICAÇÃO NF'!$O:$O,"&gt;=202503",'CLASSIFICAÇÃO NF'!$O:$O,"&lt;=202504",'CLASSIFICAÇÃO NF'!M:M,$B37)</f>
        <v>195404.91999999998</v>
      </c>
      <c r="S37" s="36">
        <f>SUMIFS('CLASSIFICAÇÃO NF'!$N:$N,'CLASSIFICAÇÃO NF'!$O:$O,"&gt;=202505",'CLASSIFICAÇÃO NF'!$O:$O,"&lt;=202506",'CLASSIFICAÇÃO NF'!I:I,$B37)+SUMIFS('CLASSIFICAÇÃO NF'!$N:$N,'CLASSIFICAÇÃO NF'!$O:$O,"&gt;=202505",'CLASSIFICAÇÃO NF'!$O:$O,"&lt;=202506",'CLASSIFICAÇÃO NF'!J:J,$B37)+SUMIFS('CLASSIFICAÇÃO NF'!$N:$N,'CLASSIFICAÇÃO NF'!$O:$O,"&gt;=202505",'CLASSIFICAÇÃO NF'!$O:$O,"&lt;=202506",'CLASSIFICAÇÃO NF'!K:K,$B37)+SUMIFS('CLASSIFICAÇÃO NF'!$N:$N,'CLASSIFICAÇÃO NF'!$O:$O,"&gt;=202505",'CLASSIFICAÇÃO NF'!$O:$O,"&lt;=202506",'CLASSIFICAÇÃO NF'!L:L,$B37)+SUMIFS('CLASSIFICAÇÃO NF'!$N:$N,'CLASSIFICAÇÃO NF'!$O:$O,"&gt;=202505",'CLASSIFICAÇÃO NF'!$O:$O,"&lt;=202506",'CLASSIFICAÇÃO NF'!M:M,$B37)</f>
        <v>466674.1333333333</v>
      </c>
      <c r="T37" s="36">
        <f>SUMIFS('CLASSIFICAÇÃO NF'!$N:$N,'CLASSIFICAÇÃO NF'!$O:$O,"&gt;=202507",'CLASSIFICAÇÃO NF'!$O:$O,"&lt;=202508",'CLASSIFICAÇÃO NF'!I:I,$B37)+SUMIFS('CLASSIFICAÇÃO NF'!$N:$N,'CLASSIFICAÇÃO NF'!$O:$O,"&gt;=202507",'CLASSIFICAÇÃO NF'!$O:$O,"&lt;=202508",'CLASSIFICAÇÃO NF'!J:J,$B37)+SUMIFS('CLASSIFICAÇÃO NF'!$N:$N,'CLASSIFICAÇÃO NF'!$O:$O,"&gt;=202507",'CLASSIFICAÇÃO NF'!$O:$O,"&lt;=202508",'CLASSIFICAÇÃO NF'!K:K,$B37)+SUMIFS('CLASSIFICAÇÃO NF'!$N:$N,'CLASSIFICAÇÃO NF'!$O:$O,"&gt;=202507",'CLASSIFICAÇÃO NF'!$O:$O,"&lt;=202508",'CLASSIFICAÇÃO NF'!L:L,$B37)+SUMIFS('CLASSIFICAÇÃO NF'!$N:$N,'CLASSIFICAÇÃO NF'!$O:$O,"&gt;=202507",'CLASSIFICAÇÃO NF'!$O:$O,"&lt;=202508",'CLASSIFICAÇÃO NF'!M:M,$B37)</f>
        <v>11198.85</v>
      </c>
      <c r="U37" s="36">
        <f>SUMIFS('CLASSIFICAÇÃO NF'!$N:$N,'CLASSIFICAÇÃO NF'!$O:$O,"&gt;=202509",'CLASSIFICAÇÃO NF'!$O:$O,"&lt;=202510",'CLASSIFICAÇÃO NF'!I:I,$B37)+SUMIFS('CLASSIFICAÇÃO NF'!$N:$N,'CLASSIFICAÇÃO NF'!$O:$O,"&gt;=202509",'CLASSIFICAÇÃO NF'!$O:$O,"&lt;=202510",'CLASSIFICAÇÃO NF'!J:J,$B37)+SUMIFS('CLASSIFICAÇÃO NF'!$N:$N,'CLASSIFICAÇÃO NF'!$O:$O,"&gt;=202509",'CLASSIFICAÇÃO NF'!$O:$O,"&lt;=202510",'CLASSIFICAÇÃO NF'!K:K,$B37)+SUMIFS('CLASSIFICAÇÃO NF'!$N:$N,'CLASSIFICAÇÃO NF'!$O:$O,"&gt;=202509",'CLASSIFICAÇÃO NF'!$O:$O,"&lt;=202510",'CLASSIFICAÇÃO NF'!L:L,$B37)+SUMIFS('CLASSIFICAÇÃO NF'!$N:$N,'CLASSIFICAÇÃO NF'!$O:$O,"&gt;=202509",'CLASSIFICAÇÃO NF'!$O:$O,"&lt;=202510",'CLASSIFICAÇÃO NF'!M:M,$B37)</f>
        <v>9432.1299999999992</v>
      </c>
      <c r="V37" s="36">
        <f>SUMIFS('CLASSIFICAÇÃO NF'!$N:$N,'CLASSIFICAÇÃO NF'!$O:$O,"&gt;=202511",'CLASSIFICAÇÃO NF'!$O:$O,"&lt;=202512",'CLASSIFICAÇÃO NF'!I:I,$B37)+SUMIFS('CLASSIFICAÇÃO NF'!$N:$N,'CLASSIFICAÇÃO NF'!$O:$O,"&gt;=202511",'CLASSIFICAÇÃO NF'!$O:$O,"&lt;=202512",'CLASSIFICAÇÃO NF'!J:J,$B37)+SUMIFS('CLASSIFICAÇÃO NF'!$N:$N,'CLASSIFICAÇÃO NF'!$O:$O,"&gt;=202511",'CLASSIFICAÇÃO NF'!$O:$O,"&lt;=202512",'CLASSIFICAÇÃO NF'!K:K,$B37)+SUMIFS('CLASSIFICAÇÃO NF'!$N:$N,'CLASSIFICAÇÃO NF'!$O:$O,"&gt;=202511",'CLASSIFICAÇÃO NF'!$O:$O,"&lt;=202512",'CLASSIFICAÇÃO NF'!L:L,$B37)+SUMIFS('CLASSIFICAÇÃO NF'!$N:$N,'CLASSIFICAÇÃO NF'!$O:$O,"&gt;=202511",'CLASSIFICAÇÃO NF'!$O:$O,"&lt;=202512",'CLASSIFICAÇÃO NF'!M:M,$B37)</f>
        <v>0</v>
      </c>
      <c r="W37" s="36">
        <f>SUMIFS('CLASSIFICAÇÃO NF'!$N:$N,'CLASSIFICAÇÃO NF'!$O:$O,"&gt;=202601",'CLASSIFICAÇÃO NF'!$O:$O,"&lt;=202602",'CLASSIFICAÇÃO NF'!I:I,$B37)+SUMIFS('CLASSIFICAÇÃO NF'!$N:$N,'CLASSIFICAÇÃO NF'!$O:$O,"&gt;=202601",'CLASSIFICAÇÃO NF'!$O:$O,"&lt;=202602",'CLASSIFICAÇÃO NF'!J:J,$B37)+SUMIFS('CLASSIFICAÇÃO NF'!$N:$N,'CLASSIFICAÇÃO NF'!$O:$O,"&gt;=202601",'CLASSIFICAÇÃO NF'!$O:$O,"&lt;=202602",'CLASSIFICAÇÃO NF'!K:K,$B37)+SUMIFS('CLASSIFICAÇÃO NF'!$N:$N,'CLASSIFICAÇÃO NF'!$O:$O,"&gt;=202601",'CLASSIFICAÇÃO NF'!$O:$O,"&lt;=202602",'CLASSIFICAÇÃO NF'!L:L,$B37)+SUMIFS('CLASSIFICAÇÃO NF'!$N:$N,'CLASSIFICAÇÃO NF'!$O:$O,"&gt;=202601",'CLASSIFICAÇÃO NF'!$O:$O,"&lt;=202602",'CLASSIFICAÇÃO NF'!M:M,$B37)</f>
        <v>0</v>
      </c>
      <c r="X37" s="36">
        <f>SUMIFS('CLASSIFICAÇÃO NF'!$N:$N,'CLASSIFICAÇÃO NF'!$O:$O,"&gt;=202603",'CLASSIFICAÇÃO NF'!$O:$O,"&lt;=202604",'CLASSIFICAÇÃO NF'!I:I,$B37)+SUMIFS('CLASSIFICAÇÃO NF'!$N:$N,'CLASSIFICAÇÃO NF'!$O:$O,"&gt;=202603",'CLASSIFICAÇÃO NF'!$O:$O,"&lt;=202604",'CLASSIFICAÇÃO NF'!J:J,$B37)+SUMIFS('CLASSIFICAÇÃO NF'!$N:$N,'CLASSIFICAÇÃO NF'!$O:$O,"&gt;=202603",'CLASSIFICAÇÃO NF'!$O:$O,"&lt;=202604",'CLASSIFICAÇÃO NF'!K:K,$B37)+SUMIFS('CLASSIFICAÇÃO NF'!$N:$N,'CLASSIFICAÇÃO NF'!$O:$O,"&gt;=202603",'CLASSIFICAÇÃO NF'!$O:$O,"&lt;=202604",'CLASSIFICAÇÃO NF'!L:L,$B37)+SUMIFS('CLASSIFICAÇÃO NF'!$N:$N,'CLASSIFICAÇÃO NF'!$O:$O,"&gt;=202603",'CLASSIFICAÇÃO NF'!$O:$O,"&lt;=202604",'CLASSIFICAÇÃO NF'!M:M,$B37)</f>
        <v>0</v>
      </c>
      <c r="Y37" s="36">
        <f>SUMIFS('CLASSIFICAÇÃO NF'!$N:$N,'CLASSIFICAÇÃO NF'!$O:$O,"&gt;=202605",'CLASSIFICAÇÃO NF'!$O:$O,"&lt;=202606",'CLASSIFICAÇÃO NF'!I:I,$B37)+SUMIFS('CLASSIFICAÇÃO NF'!$N:$N,'CLASSIFICAÇÃO NF'!$O:$O,"&gt;=202605",'CLASSIFICAÇÃO NF'!$O:$O,"&lt;=202606",'CLASSIFICAÇÃO NF'!J:J,$B37)+SUMIFS('CLASSIFICAÇÃO NF'!$N:$N,'CLASSIFICAÇÃO NF'!$O:$O,"&gt;=202605",'CLASSIFICAÇÃO NF'!$O:$O,"&lt;=202606",'CLASSIFICAÇÃO NF'!K:K,$B37)+SUMIFS('CLASSIFICAÇÃO NF'!$N:$N,'CLASSIFICAÇÃO NF'!$O:$O,"&gt;=202605",'CLASSIFICAÇÃO NF'!$O:$O,"&lt;=202606",'CLASSIFICAÇÃO NF'!L:L,$B37)+SUMIFS('CLASSIFICAÇÃO NF'!$N:$N,'CLASSIFICAÇÃO NF'!$O:$O,"&gt;=202605",'CLASSIFICAÇÃO NF'!$O:$O,"&lt;=202606",'CLASSIFICAÇÃO NF'!M:M,$B37)</f>
        <v>0</v>
      </c>
      <c r="Z37" s="36">
        <f>SUMIFS('CLASSIFICAÇÃO NF'!$N:$N,'CLASSIFICAÇÃO NF'!$O:$O,"&gt;=202607",'CLASSIFICAÇÃO NF'!$O:$O,"&lt;=202608",'CLASSIFICAÇÃO NF'!I:I,$B37)+SUMIFS('CLASSIFICAÇÃO NF'!$N:$N,'CLASSIFICAÇÃO NF'!$O:$O,"&gt;=202607",'CLASSIFICAÇÃO NF'!$O:$O,"&lt;=202608",'CLASSIFICAÇÃO NF'!J:J,$B37)+SUMIFS('CLASSIFICAÇÃO NF'!$N:$N,'CLASSIFICAÇÃO NF'!$O:$O,"&gt;=202607",'CLASSIFICAÇÃO NF'!$O:$O,"&lt;=202608",'CLASSIFICAÇÃO NF'!K:K,$B37)+SUMIFS('CLASSIFICAÇÃO NF'!$N:$N,'CLASSIFICAÇÃO NF'!$O:$O,"&gt;=202607",'CLASSIFICAÇÃO NF'!$O:$O,"&lt;=202608",'CLASSIFICAÇÃO NF'!L:L,$B37)+SUMIFS('CLASSIFICAÇÃO NF'!$N:$N,'CLASSIFICAÇÃO NF'!$O:$O,"&gt;=202607",'CLASSIFICAÇÃO NF'!$O:$O,"&lt;=202608",'CLASSIFICAÇÃO NF'!M:M,$B37)</f>
        <v>0</v>
      </c>
      <c r="AA37" s="36">
        <f>SUMIFS('CLASSIFICAÇÃO NF'!$N:$N,'CLASSIFICAÇÃO NF'!$O:$O,"&gt;=202609",'CLASSIFICAÇÃO NF'!$O:$O,"&lt;=202610",'CLASSIFICAÇÃO NF'!I:I,$B37)+SUMIFS('CLASSIFICAÇÃO NF'!$N:$N,'CLASSIFICAÇÃO NF'!$O:$O,"&gt;=202609",'CLASSIFICAÇÃO NF'!$O:$O,"&lt;=202610",'CLASSIFICAÇÃO NF'!J:J,$B37)+SUMIFS('CLASSIFICAÇÃO NF'!$N:$N,'CLASSIFICAÇÃO NF'!$O:$O,"&gt;=202609",'CLASSIFICAÇÃO NF'!$O:$O,"&lt;=202610",'CLASSIFICAÇÃO NF'!K:K,$B37)+SUMIFS('CLASSIFICAÇÃO NF'!$N:$N,'CLASSIFICAÇÃO NF'!$O:$O,"&gt;=202609",'CLASSIFICAÇÃO NF'!$O:$O,"&lt;=202610",'CLASSIFICAÇÃO NF'!L:L,$B37)+SUMIFS('CLASSIFICAÇÃO NF'!$N:$N,'CLASSIFICAÇÃO NF'!$O:$O,"&gt;=202609",'CLASSIFICAÇÃO NF'!$O:$O,"&lt;=202610",'CLASSIFICAÇÃO NF'!M:M,$B37)</f>
        <v>0</v>
      </c>
      <c r="AB37" s="36">
        <f>SUMIFS('CLASSIFICAÇÃO NF'!$N:$N,'CLASSIFICAÇÃO NF'!$O:$O,"&gt;=202611",'CLASSIFICAÇÃO NF'!$O:$O,"&lt;=202612",'CLASSIFICAÇÃO NF'!I:I,$B37)+SUMIFS('CLASSIFICAÇÃO NF'!$N:$N,'CLASSIFICAÇÃO NF'!$O:$O,"&gt;=202611",'CLASSIFICAÇÃO NF'!$O:$O,"&lt;=202612",'CLASSIFICAÇÃO NF'!J:J,$B37)+SUMIFS('CLASSIFICAÇÃO NF'!$N:$N,'CLASSIFICAÇÃO NF'!$O:$O,"&gt;=202610",'CLASSIFICAÇÃO NF'!$O:$O,"&lt;=202612",'CLASSIFICAÇÃO NF'!K:K,$B37)+SUMIFS('CLASSIFICAÇÃO NF'!$N:$N,'CLASSIFICAÇÃO NF'!$O:$O,"&gt;=202610",'CLASSIFICAÇÃO NF'!$O:$O,"&lt;=202612",'CLASSIFICAÇÃO NF'!L:L,$B37)+SUMIFS('CLASSIFICAÇÃO NF'!$N:$N,'CLASSIFICAÇÃO NF'!$O:$O,"&gt;=202611",'CLASSIFICAÇÃO NF'!$O:$O,"&lt;=202612",'CLASSIFICAÇÃO NF'!M:M,$B37)</f>
        <v>0</v>
      </c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</row>
    <row r="38" spans="1:39" ht="15.75" customHeight="1" outlineLevel="1">
      <c r="A38" s="189">
        <v>45719</v>
      </c>
      <c r="B38" s="40" t="s">
        <v>68</v>
      </c>
      <c r="C38" s="184">
        <f>SUMIF('CLASSIFICAÇÃO NF'!I:I,B38,'CLASSIFICAÇÃO NF'!N:N)+SUMIF('CLASSIFICAÇÃO NF'!J:J,B38,'CLASSIFICAÇÃO NF'!N:N)+SUMIF('CLASSIFICAÇÃO NF'!K:K,B38,'CLASSIFICAÇÃO NF'!N:N)+SUMIF('CLASSIFICAÇÃO NF'!L:L,B38,'CLASSIFICAÇÃO NF'!N:N)+SUMIF('CLASSIFICAÇÃO NF'!M:M,B38,'CLASSIFICAÇÃO NF'!N:N)</f>
        <v>9500460.6133333314</v>
      </c>
      <c r="D38" s="185">
        <f t="shared" si="18"/>
        <v>1.2317682185019516</v>
      </c>
      <c r="E38" s="184">
        <v>7712863.8899999997</v>
      </c>
      <c r="F38" s="185">
        <f t="shared" si="19"/>
        <v>1.4218832906821202</v>
      </c>
      <c r="G38" s="186">
        <v>6681603.6699999999</v>
      </c>
      <c r="H38" s="36">
        <f>SUMIFS('CLASSIFICAÇÃO NF'!$N:$N,'CLASSIFICAÇÃO NF'!$O:$O,"&gt;=202301",'CLASSIFICAÇÃO NF'!$O:$O,"&lt;=202303",'CLASSIFICAÇÃO NF'!I:I,$B38)+SUMIFS('CLASSIFICAÇÃO NF'!$N:$N,'CLASSIFICAÇÃO NF'!$O:$O,"&gt;=202301",'CLASSIFICAÇÃO NF'!$O:$O,"&lt;=202303",'CLASSIFICAÇÃO NF'!J:J,$B38)+SUMIFS('CLASSIFICAÇÃO NF'!$N:$N,'CLASSIFICAÇÃO NF'!$O:$O,"&gt;=202301",'CLASSIFICAÇÃO NF'!$O:$O,"&lt;=202303",'CLASSIFICAÇÃO NF'!K:K,$B38)+SUMIFS('CLASSIFICAÇÃO NF'!$N:$N,'CLASSIFICAÇÃO NF'!$O:$O,"&gt;=202301",'CLASSIFICAÇÃO NF'!$O:$O,"&lt;=202303",'CLASSIFICAÇÃO NF'!L:L,$B38)+SUMIFS('CLASSIFICAÇÃO NF'!$N:$N,'CLASSIFICAÇÃO NF'!$O:$O,"&gt;=202301",'CLASSIFICAÇÃO NF'!$O:$O,"&lt;=202303",'CLASSIFICAÇÃO NF'!M:M,$B38)</f>
        <v>0</v>
      </c>
      <c r="I38" s="36">
        <f>SUMIFS('CLASSIFICAÇÃO NF'!$N:$N,'CLASSIFICAÇÃO NF'!$O:$O,"&gt;=202304",'CLASSIFICAÇÃO NF'!$O:$O,"&lt;=202306",'CLASSIFICAÇÃO NF'!I:I,$B38)+SUMIFS('CLASSIFICAÇÃO NF'!$N:$N,'CLASSIFICAÇÃO NF'!$O:$O,"&gt;=202304",'CLASSIFICAÇÃO NF'!$O:$O,"&lt;=202306",'CLASSIFICAÇÃO NF'!J:J,$B38)+SUMIFS('CLASSIFICAÇÃO NF'!$N:$N,'CLASSIFICAÇÃO NF'!$O:$O,"&gt;=202304",'CLASSIFICAÇÃO NF'!$O:$O,"&lt;=202306",'CLASSIFICAÇÃO NF'!K:K,$B38)+SUMIFS('CLASSIFICAÇÃO NF'!$N:$N,'CLASSIFICAÇÃO NF'!$O:$O,"&gt;=202304",'CLASSIFICAÇÃO NF'!$O:$O,"&lt;=202306",'CLASSIFICAÇÃO NF'!L:L,$B38)+SUMIFS('CLASSIFICAÇÃO NF'!$N:$N,'CLASSIFICAÇÃO NF'!$O:$O,"&gt;=202304",'CLASSIFICAÇÃO NF'!$O:$O,"&lt;=202306",'CLASSIFICAÇÃO NF'!M:M,$B38)</f>
        <v>0</v>
      </c>
      <c r="J38" s="36">
        <f>SUMIFS('CLASSIFICAÇÃO NF'!$N:$N,'CLASSIFICAÇÃO NF'!$O:$O,"&gt;=202307",'CLASSIFICAÇÃO NF'!$O:$O,"&lt;=202309",'CLASSIFICAÇÃO NF'!I:I,$B38)+SUMIFS('CLASSIFICAÇÃO NF'!$N:$N,'CLASSIFICAÇÃO NF'!$O:$O,"&gt;=202307",'CLASSIFICAÇÃO NF'!$O:$O,"&lt;=202309",'CLASSIFICAÇÃO NF'!J:J,$B38)+SUMIFS('CLASSIFICAÇÃO NF'!$N:$N,'CLASSIFICAÇÃO NF'!$O:$O,"&gt;=202307",'CLASSIFICAÇÃO NF'!$O:$O,"&lt;=202309",'CLASSIFICAÇÃO NF'!K:K,$B38)+SUMIFS('CLASSIFICAÇÃO NF'!$N:$N,'CLASSIFICAÇÃO NF'!$O:$O,"&gt;=202307",'CLASSIFICAÇÃO NF'!$O:$O,"&lt;=202309",'CLASSIFICAÇÃO NF'!L:L,$B38)+SUMIFS('CLASSIFICAÇÃO NF'!$N:$N,'CLASSIFICAÇÃO NF'!$O:$O,"&gt;=202307",'CLASSIFICAÇÃO NF'!$O:$O,"&lt;=202309",'CLASSIFICAÇÃO NF'!M:M,$B38)</f>
        <v>108496.965</v>
      </c>
      <c r="K38" s="36">
        <f>SUMIFS('CLASSIFICAÇÃO NF'!$N:$N,'CLASSIFICAÇÃO NF'!$O:$O,"&gt;=202310",'CLASSIFICAÇÃO NF'!$O:$O,"&lt;=202312",'CLASSIFICAÇÃO NF'!I:I,$B38)+SUMIFS('CLASSIFICAÇÃO NF'!$N:$N,'CLASSIFICAÇÃO NF'!$O:$O,"&gt;=202310",'CLASSIFICAÇÃO NF'!$O:$O,"&lt;=202312",'CLASSIFICAÇÃO NF'!J:J,$B38)+SUMIFS('CLASSIFICAÇÃO NF'!$N:$N,'CLASSIFICAÇÃO NF'!$O:$O,"&gt;=202310",'CLASSIFICAÇÃO NF'!$O:$O,"&lt;=202312",'CLASSIFICAÇÃO NF'!K:K,$B38)+SUMIFS('CLASSIFICAÇÃO NF'!$N:$N,'CLASSIFICAÇÃO NF'!$O:$O,"&gt;=202310",'CLASSIFICAÇÃO NF'!$O:$O,"&lt;=202312",'CLASSIFICAÇÃO NF'!L:L,$B38)+SUMIFS('CLASSIFICAÇÃO NF'!$N:$N,'CLASSIFICAÇÃO NF'!$O:$O,"&gt;=202310",'CLASSIFICAÇÃO NF'!$O:$O,"&lt;=202312",'CLASSIFICAÇÃO NF'!M:M,$B38)</f>
        <v>1765407.6383333332</v>
      </c>
      <c r="L38" s="36">
        <f>SUMIFS('CLASSIFICAÇÃO NF'!$N:$N,'CLASSIFICAÇÃO NF'!$O:$O,"&gt;=202401",'CLASSIFICAÇÃO NF'!$O:$O,"&lt;=202403",'CLASSIFICAÇÃO NF'!I:I,$B38)+SUMIFS('CLASSIFICAÇÃO NF'!$N:$N,'CLASSIFICAÇÃO NF'!$O:$O,"&gt;=202401",'CLASSIFICAÇÃO NF'!$O:$O,"&lt;=202403",'CLASSIFICAÇÃO NF'!J:J,$B38)+SUMIFS('CLASSIFICAÇÃO NF'!$N:$N,'CLASSIFICAÇÃO NF'!$O:$O,"&gt;=202401",'CLASSIFICAÇÃO NF'!$O:$O,"&lt;=202403",'CLASSIFICAÇÃO NF'!K:K,$B38)+SUMIFS('CLASSIFICAÇÃO NF'!$N:$N,'CLASSIFICAÇÃO NF'!$O:$O,"&gt;=202401",'CLASSIFICAÇÃO NF'!$O:$O,"&lt;=202403",'CLASSIFICAÇÃO NF'!L:L,$B38)+SUMIFS('CLASSIFICAÇÃO NF'!$N:$N,'CLASSIFICAÇÃO NF'!$O:$O,"&gt;=202401",'CLASSIFICAÇÃO NF'!$O:$O,"&lt;=202403",'CLASSIFICAÇÃO NF'!M:M,$B38)</f>
        <v>2426904.3116666665</v>
      </c>
      <c r="M38" s="36">
        <f>SUMIFS('CLASSIFICAÇÃO NF'!$N:$N,'CLASSIFICAÇÃO NF'!$O:$O,"&gt;=202404",'CLASSIFICAÇÃO NF'!$O:$O,"&lt;=202406",'CLASSIFICAÇÃO NF'!I:I,$B38)+SUMIFS('CLASSIFICAÇÃO NF'!$N:$N,'CLASSIFICAÇÃO NF'!$O:$O,"&gt;=202404",'CLASSIFICAÇÃO NF'!$O:$O,"&lt;=202406",'CLASSIFICAÇÃO NF'!J:J,$B38)+SUMIFS('CLASSIFICAÇÃO NF'!$N:$N,'CLASSIFICAÇÃO NF'!$O:$O,"&gt;=202404",'CLASSIFICAÇÃO NF'!$O:$O,"&lt;=202406",'CLASSIFICAÇÃO NF'!K:K,$B38)+SUMIFS('CLASSIFICAÇÃO NF'!$N:$N,'CLASSIFICAÇÃO NF'!$O:$O,"&gt;=202404",'CLASSIFICAÇÃO NF'!$O:$O,"&lt;=202406",'CLASSIFICAÇÃO NF'!L:L,$B38)+SUMIFS('CLASSIFICAÇÃO NF'!$N:$N,'CLASSIFICAÇÃO NF'!$O:$O,"&gt;=202404",'CLASSIFICAÇÃO NF'!$O:$O,"&lt;=202406",'CLASSIFICAÇÃO NF'!M:M,$B38)</f>
        <v>1420275.666</v>
      </c>
      <c r="N38" s="36">
        <f>SUMIFS('CLASSIFICAÇÃO NF'!$N:$N,'CLASSIFICAÇÃO NF'!$O:$O,"&gt;=202407",'CLASSIFICAÇÃO NF'!$O:$O,"&lt;=202408",'CLASSIFICAÇÃO NF'!I:I,$B38)+SUMIFS('CLASSIFICAÇÃO NF'!$N:$N,'CLASSIFICAÇÃO NF'!$O:$O,"&gt;=202407",'CLASSIFICAÇÃO NF'!$O:$O,"&lt;=202408",'CLASSIFICAÇÃO NF'!J:J,$B38)+SUMIFS('CLASSIFICAÇÃO NF'!$N:$N,'CLASSIFICAÇÃO NF'!$O:$O,"&gt;=202407",'CLASSIFICAÇÃO NF'!$O:$O,"&lt;=202408",'CLASSIFICAÇÃO NF'!K:K,$B38)+SUMIFS('CLASSIFICAÇÃO NF'!$N:$N,'CLASSIFICAÇÃO NF'!$O:$O,"&gt;=202407",'CLASSIFICAÇÃO NF'!$O:$O,"&lt;=202408",'CLASSIFICAÇÃO NF'!L:L,$B38)+SUMIFS('CLASSIFICAÇÃO NF'!$N:$N,'CLASSIFICAÇÃO NF'!$O:$O,"&gt;=202407",'CLASSIFICAÇÃO NF'!$O:$O,"&lt;=202408",'CLASSIFICAÇÃO NF'!M:M,$B38)</f>
        <v>865873.45733333332</v>
      </c>
      <c r="O38" s="36">
        <f>SUMIFS('CLASSIFICAÇÃO NF'!$N:$N,'CLASSIFICAÇÃO NF'!$O:$O,"&gt;=202409",'CLASSIFICAÇÃO NF'!$O:$O,"&lt;=202410",'CLASSIFICAÇÃO NF'!I:I,$B38)+SUMIFS('CLASSIFICAÇÃO NF'!$N:$N,'CLASSIFICAÇÃO NF'!$O:$O,"&gt;=202409",'CLASSIFICAÇÃO NF'!$O:$O,"&lt;=202410",'CLASSIFICAÇÃO NF'!J:J,$B38)+SUMIFS('CLASSIFICAÇÃO NF'!$N:$N,'CLASSIFICAÇÃO NF'!$O:$O,"&gt;=202409",'CLASSIFICAÇÃO NF'!$O:$O,"&lt;=202410",'CLASSIFICAÇÃO NF'!K:K,$B38)+SUMIFS('CLASSIFICAÇÃO NF'!$N:$N,'CLASSIFICAÇÃO NF'!$O:$O,"&gt;=202409",'CLASSIFICAÇÃO NF'!$O:$O,"&lt;=202410",'CLASSIFICAÇÃO NF'!L:L,$B38)+SUMIFS('CLASSIFICAÇÃO NF'!$N:$N,'CLASSIFICAÇÃO NF'!$O:$O,"&gt;=202409",'CLASSIFICAÇÃO NF'!$O:$O,"&lt;=202410",'CLASSIFICAÇÃO NF'!M:M,$B38)</f>
        <v>858994.58466666669</v>
      </c>
      <c r="P38" s="36">
        <f>SUMIFS('CLASSIFICAÇÃO NF'!$N:$N,'CLASSIFICAÇÃO NF'!$O:$O,"&gt;=202411",'CLASSIFICAÇÃO NF'!$O:$O,"&lt;=202412",'CLASSIFICAÇÃO NF'!I:I,$B38)+SUMIFS('CLASSIFICAÇÃO NF'!$N:$N,'CLASSIFICAÇÃO NF'!$O:$O,"&gt;=202411",'CLASSIFICAÇÃO NF'!$O:$O,"&lt;=202412",'CLASSIFICAÇÃO NF'!J:J,$B38)+SUMIFS('CLASSIFICAÇÃO NF'!$N:$N,'CLASSIFICAÇÃO NF'!$O:$O,"&gt;=202411",'CLASSIFICAÇÃO NF'!$O:$O,"&lt;=202412",'CLASSIFICAÇÃO NF'!K:K,$B38)+SUMIFS('CLASSIFICAÇÃO NF'!$N:$N,'CLASSIFICAÇÃO NF'!$O:$O,"&gt;=202411",'CLASSIFICAÇÃO NF'!$O:$O,"&lt;=202412",'CLASSIFICAÇÃO NF'!L:L,$B38)+SUMIFS('CLASSIFICAÇÃO NF'!$N:$N,'CLASSIFICAÇÃO NF'!$O:$O,"&gt;=202411",'CLASSIFICAÇÃO NF'!$O:$O,"&lt;=202412",'CLASSIFICAÇÃO NF'!M:M,$B38)</f>
        <v>720104.20666666655</v>
      </c>
      <c r="Q38" s="36">
        <f>SUMIFS('CLASSIFICAÇÃO NF'!$N:$N,'CLASSIFICAÇÃO NF'!$O:$O,"&gt;=202501",'CLASSIFICAÇÃO NF'!$O:$O,"&lt;=202502",'CLASSIFICAÇÃO NF'!I:I,$B38)+SUMIFS('CLASSIFICAÇÃO NF'!$N:$N,'CLASSIFICAÇÃO NF'!$O:$O,"&gt;=202501",'CLASSIFICAÇÃO NF'!$O:$O,"&lt;=202502",'CLASSIFICAÇÃO NF'!J:J,$B38)+SUMIFS('CLASSIFICAÇÃO NF'!$N:$N,'CLASSIFICAÇÃO NF'!$O:$O,"&gt;=202501",'CLASSIFICAÇÃO NF'!$O:$O,"&lt;=202502",'CLASSIFICAÇÃO NF'!K:K,$B38)+SUMIFS('CLASSIFICAÇÃO NF'!$N:$N,'CLASSIFICAÇÃO NF'!$O:$O,"&gt;=202501",'CLASSIFICAÇÃO NF'!$O:$O,"&lt;=202502",'CLASSIFICAÇÃO NF'!L:L,$B38)+SUMIFS('CLASSIFICAÇÃO NF'!$N:$N,'CLASSIFICAÇÃO NF'!$O:$O,"&gt;=202501",'CLASSIFICAÇÃO NF'!$O:$O,"&lt;=202502",'CLASSIFICAÇÃO NF'!M:M,$B38)</f>
        <v>931790.10166666668</v>
      </c>
      <c r="R38" s="36">
        <f>SUMIFS('CLASSIFICAÇÃO NF'!$N:$N,'CLASSIFICAÇÃO NF'!$O:$O,"&gt;=202503",'CLASSIFICAÇÃO NF'!$O:$O,"&lt;=202504",'CLASSIFICAÇÃO NF'!I:I,$B38)+SUMIFS('CLASSIFICAÇÃO NF'!$N:$N,'CLASSIFICAÇÃO NF'!$O:$O,"&gt;=202503",'CLASSIFICAÇÃO NF'!$O:$O,"&lt;=202504",'CLASSIFICAÇÃO NF'!J:J,$B38)+SUMIFS('CLASSIFICAÇÃO NF'!$N:$N,'CLASSIFICAÇÃO NF'!$O:$O,"&gt;=202503",'CLASSIFICAÇÃO NF'!$O:$O,"&lt;=202504",'CLASSIFICAÇÃO NF'!K:K,$B38)+SUMIFS('CLASSIFICAÇÃO NF'!$N:$N,'CLASSIFICAÇÃO NF'!$O:$O,"&gt;=202503",'CLASSIFICAÇÃO NF'!$O:$O,"&lt;=202504",'CLASSIFICAÇÃO NF'!L:L,$B38)+SUMIFS('CLASSIFICAÇÃO NF'!$N:$N,'CLASSIFICAÇÃO NF'!$O:$O,"&gt;=202503",'CLASSIFICAÇÃO NF'!$O:$O,"&lt;=202504",'CLASSIFICAÇÃO NF'!M:M,$B38)</f>
        <v>286279.92200000002</v>
      </c>
      <c r="S38" s="36">
        <f>SUMIFS('CLASSIFICAÇÃO NF'!$N:$N,'CLASSIFICAÇÃO NF'!$O:$O,"&gt;=202505",'CLASSIFICAÇÃO NF'!$O:$O,"&lt;=202506",'CLASSIFICAÇÃO NF'!I:I,$B38)+SUMIFS('CLASSIFICAÇÃO NF'!$N:$N,'CLASSIFICAÇÃO NF'!$O:$O,"&gt;=202505",'CLASSIFICAÇÃO NF'!$O:$O,"&lt;=202506",'CLASSIFICAÇÃO NF'!J:J,$B38)+SUMIFS('CLASSIFICAÇÃO NF'!$N:$N,'CLASSIFICAÇÃO NF'!$O:$O,"&gt;=202505",'CLASSIFICAÇÃO NF'!$O:$O,"&lt;=202506",'CLASSIFICAÇÃO NF'!K:K,$B38)+SUMIFS('CLASSIFICAÇÃO NF'!$N:$N,'CLASSIFICAÇÃO NF'!$O:$O,"&gt;=202505",'CLASSIFICAÇÃO NF'!$O:$O,"&lt;=202506",'CLASSIFICAÇÃO NF'!L:L,$B38)+SUMIFS('CLASSIFICAÇÃO NF'!$N:$N,'CLASSIFICAÇÃO NF'!$O:$O,"&gt;=202505",'CLASSIFICAÇÃO NF'!$O:$O,"&lt;=202506",'CLASSIFICAÇÃO NF'!M:M,$B38)</f>
        <v>95289.329999999987</v>
      </c>
      <c r="T38" s="36">
        <f>SUMIFS('CLASSIFICAÇÃO NF'!$N:$N,'CLASSIFICAÇÃO NF'!$O:$O,"&gt;=202507",'CLASSIFICAÇÃO NF'!$O:$O,"&lt;=202508",'CLASSIFICAÇÃO NF'!I:I,$B38)+SUMIFS('CLASSIFICAÇÃO NF'!$N:$N,'CLASSIFICAÇÃO NF'!$O:$O,"&gt;=202507",'CLASSIFICAÇÃO NF'!$O:$O,"&lt;=202508",'CLASSIFICAÇÃO NF'!J:J,$B38)+SUMIFS('CLASSIFICAÇÃO NF'!$N:$N,'CLASSIFICAÇÃO NF'!$O:$O,"&gt;=202507",'CLASSIFICAÇÃO NF'!$O:$O,"&lt;=202508",'CLASSIFICAÇÃO NF'!K:K,$B38)+SUMIFS('CLASSIFICAÇÃO NF'!$N:$N,'CLASSIFICAÇÃO NF'!$O:$O,"&gt;=202507",'CLASSIFICAÇÃO NF'!$O:$O,"&lt;=202508",'CLASSIFICAÇÃO NF'!L:L,$B38)+SUMIFS('CLASSIFICAÇÃO NF'!$N:$N,'CLASSIFICAÇÃO NF'!$O:$O,"&gt;=202507",'CLASSIFICAÇÃO NF'!$O:$O,"&lt;=202508",'CLASSIFICAÇÃO NF'!M:M,$B38)</f>
        <v>20087.93</v>
      </c>
      <c r="U38" s="36">
        <f>SUMIFS('CLASSIFICAÇÃO NF'!$N:$N,'CLASSIFICAÇÃO NF'!$O:$O,"&gt;=202509",'CLASSIFICAÇÃO NF'!$O:$O,"&lt;=202510",'CLASSIFICAÇÃO NF'!I:I,$B38)+SUMIFS('CLASSIFICAÇÃO NF'!$N:$N,'CLASSIFICAÇÃO NF'!$O:$O,"&gt;=202509",'CLASSIFICAÇÃO NF'!$O:$O,"&lt;=202510",'CLASSIFICAÇÃO NF'!J:J,$B38)+SUMIFS('CLASSIFICAÇÃO NF'!$N:$N,'CLASSIFICAÇÃO NF'!$O:$O,"&gt;=202509",'CLASSIFICAÇÃO NF'!$O:$O,"&lt;=202510",'CLASSIFICAÇÃO NF'!K:K,$B38)+SUMIFS('CLASSIFICAÇÃO NF'!$N:$N,'CLASSIFICAÇÃO NF'!$O:$O,"&gt;=202509",'CLASSIFICAÇÃO NF'!$O:$O,"&lt;=202510",'CLASSIFICAÇÃO NF'!L:L,$B38)+SUMIFS('CLASSIFICAÇÃO NF'!$N:$N,'CLASSIFICAÇÃO NF'!$O:$O,"&gt;=202509",'CLASSIFICAÇÃO NF'!$O:$O,"&lt;=202510",'CLASSIFICAÇÃO NF'!M:M,$B38)</f>
        <v>956.5</v>
      </c>
      <c r="V38" s="36">
        <f>SUMIFS('CLASSIFICAÇÃO NF'!$N:$N,'CLASSIFICAÇÃO NF'!$O:$O,"&gt;=202511",'CLASSIFICAÇÃO NF'!$O:$O,"&lt;=202512",'CLASSIFICAÇÃO NF'!I:I,$B38)+SUMIFS('CLASSIFICAÇÃO NF'!$N:$N,'CLASSIFICAÇÃO NF'!$O:$O,"&gt;=202511",'CLASSIFICAÇÃO NF'!$O:$O,"&lt;=202512",'CLASSIFICAÇÃO NF'!J:J,$B38)+SUMIFS('CLASSIFICAÇÃO NF'!$N:$N,'CLASSIFICAÇÃO NF'!$O:$O,"&gt;=202511",'CLASSIFICAÇÃO NF'!$O:$O,"&lt;=202512",'CLASSIFICAÇÃO NF'!K:K,$B38)+SUMIFS('CLASSIFICAÇÃO NF'!$N:$N,'CLASSIFICAÇÃO NF'!$O:$O,"&gt;=202511",'CLASSIFICAÇÃO NF'!$O:$O,"&lt;=202512",'CLASSIFICAÇÃO NF'!L:L,$B38)+SUMIFS('CLASSIFICAÇÃO NF'!$N:$N,'CLASSIFICAÇÃO NF'!$O:$O,"&gt;=202511",'CLASSIFICAÇÃO NF'!$O:$O,"&lt;=202512",'CLASSIFICAÇÃO NF'!M:M,$B38)</f>
        <v>0</v>
      </c>
      <c r="W38" s="36">
        <f>SUMIFS('CLASSIFICAÇÃO NF'!$N:$N,'CLASSIFICAÇÃO NF'!$O:$O,"&gt;=202601",'CLASSIFICAÇÃO NF'!$O:$O,"&lt;=202602",'CLASSIFICAÇÃO NF'!I:I,$B38)+SUMIFS('CLASSIFICAÇÃO NF'!$N:$N,'CLASSIFICAÇÃO NF'!$O:$O,"&gt;=202601",'CLASSIFICAÇÃO NF'!$O:$O,"&lt;=202602",'CLASSIFICAÇÃO NF'!J:J,$B38)+SUMIFS('CLASSIFICAÇÃO NF'!$N:$N,'CLASSIFICAÇÃO NF'!$O:$O,"&gt;=202601",'CLASSIFICAÇÃO NF'!$O:$O,"&lt;=202602",'CLASSIFICAÇÃO NF'!K:K,$B38)+SUMIFS('CLASSIFICAÇÃO NF'!$N:$N,'CLASSIFICAÇÃO NF'!$O:$O,"&gt;=202601",'CLASSIFICAÇÃO NF'!$O:$O,"&lt;=202602",'CLASSIFICAÇÃO NF'!L:L,$B38)+SUMIFS('CLASSIFICAÇÃO NF'!$N:$N,'CLASSIFICAÇÃO NF'!$O:$O,"&gt;=202601",'CLASSIFICAÇÃO NF'!$O:$O,"&lt;=202602",'CLASSIFICAÇÃO NF'!M:M,$B38)</f>
        <v>0</v>
      </c>
      <c r="X38" s="36">
        <f>SUMIFS('CLASSIFICAÇÃO NF'!$N:$N,'CLASSIFICAÇÃO NF'!$O:$O,"&gt;=202603",'CLASSIFICAÇÃO NF'!$O:$O,"&lt;=202604",'CLASSIFICAÇÃO NF'!I:I,$B38)+SUMIFS('CLASSIFICAÇÃO NF'!$N:$N,'CLASSIFICAÇÃO NF'!$O:$O,"&gt;=202603",'CLASSIFICAÇÃO NF'!$O:$O,"&lt;=202604",'CLASSIFICAÇÃO NF'!J:J,$B38)+SUMIFS('CLASSIFICAÇÃO NF'!$N:$N,'CLASSIFICAÇÃO NF'!$O:$O,"&gt;=202603",'CLASSIFICAÇÃO NF'!$O:$O,"&lt;=202604",'CLASSIFICAÇÃO NF'!K:K,$B38)+SUMIFS('CLASSIFICAÇÃO NF'!$N:$N,'CLASSIFICAÇÃO NF'!$O:$O,"&gt;=202603",'CLASSIFICAÇÃO NF'!$O:$O,"&lt;=202604",'CLASSIFICAÇÃO NF'!L:L,$B38)+SUMIFS('CLASSIFICAÇÃO NF'!$N:$N,'CLASSIFICAÇÃO NF'!$O:$O,"&gt;=202603",'CLASSIFICAÇÃO NF'!$O:$O,"&lt;=202604",'CLASSIFICAÇÃO NF'!M:M,$B38)</f>
        <v>0</v>
      </c>
      <c r="Y38" s="36">
        <f>SUMIFS('CLASSIFICAÇÃO NF'!$N:$N,'CLASSIFICAÇÃO NF'!$O:$O,"&gt;=202605",'CLASSIFICAÇÃO NF'!$O:$O,"&lt;=202606",'CLASSIFICAÇÃO NF'!I:I,$B38)+SUMIFS('CLASSIFICAÇÃO NF'!$N:$N,'CLASSIFICAÇÃO NF'!$O:$O,"&gt;=202605",'CLASSIFICAÇÃO NF'!$O:$O,"&lt;=202606",'CLASSIFICAÇÃO NF'!J:J,$B38)+SUMIFS('CLASSIFICAÇÃO NF'!$N:$N,'CLASSIFICAÇÃO NF'!$O:$O,"&gt;=202605",'CLASSIFICAÇÃO NF'!$O:$O,"&lt;=202606",'CLASSIFICAÇÃO NF'!K:K,$B38)+SUMIFS('CLASSIFICAÇÃO NF'!$N:$N,'CLASSIFICAÇÃO NF'!$O:$O,"&gt;=202605",'CLASSIFICAÇÃO NF'!$O:$O,"&lt;=202606",'CLASSIFICAÇÃO NF'!L:L,$B38)+SUMIFS('CLASSIFICAÇÃO NF'!$N:$N,'CLASSIFICAÇÃO NF'!$O:$O,"&gt;=202605",'CLASSIFICAÇÃO NF'!$O:$O,"&lt;=202606",'CLASSIFICAÇÃO NF'!M:M,$B38)</f>
        <v>0</v>
      </c>
      <c r="Z38" s="36">
        <f>SUMIFS('CLASSIFICAÇÃO NF'!$N:$N,'CLASSIFICAÇÃO NF'!$O:$O,"&gt;=202607",'CLASSIFICAÇÃO NF'!$O:$O,"&lt;=202608",'CLASSIFICAÇÃO NF'!I:I,$B38)+SUMIFS('CLASSIFICAÇÃO NF'!$N:$N,'CLASSIFICAÇÃO NF'!$O:$O,"&gt;=202607",'CLASSIFICAÇÃO NF'!$O:$O,"&lt;=202608",'CLASSIFICAÇÃO NF'!J:J,$B38)+SUMIFS('CLASSIFICAÇÃO NF'!$N:$N,'CLASSIFICAÇÃO NF'!$O:$O,"&gt;=202607",'CLASSIFICAÇÃO NF'!$O:$O,"&lt;=202608",'CLASSIFICAÇÃO NF'!K:K,$B38)+SUMIFS('CLASSIFICAÇÃO NF'!$N:$N,'CLASSIFICAÇÃO NF'!$O:$O,"&gt;=202607",'CLASSIFICAÇÃO NF'!$O:$O,"&lt;=202608",'CLASSIFICAÇÃO NF'!L:L,$B38)+SUMIFS('CLASSIFICAÇÃO NF'!$N:$N,'CLASSIFICAÇÃO NF'!$O:$O,"&gt;=202607",'CLASSIFICAÇÃO NF'!$O:$O,"&lt;=202608",'CLASSIFICAÇÃO NF'!M:M,$B38)</f>
        <v>0</v>
      </c>
      <c r="AA38" s="36">
        <f>SUMIFS('CLASSIFICAÇÃO NF'!$N:$N,'CLASSIFICAÇÃO NF'!$O:$O,"&gt;=202609",'CLASSIFICAÇÃO NF'!$O:$O,"&lt;=202610",'CLASSIFICAÇÃO NF'!I:I,$B38)+SUMIFS('CLASSIFICAÇÃO NF'!$N:$N,'CLASSIFICAÇÃO NF'!$O:$O,"&gt;=202609",'CLASSIFICAÇÃO NF'!$O:$O,"&lt;=202610",'CLASSIFICAÇÃO NF'!J:J,$B38)+SUMIFS('CLASSIFICAÇÃO NF'!$N:$N,'CLASSIFICAÇÃO NF'!$O:$O,"&gt;=202609",'CLASSIFICAÇÃO NF'!$O:$O,"&lt;=202610",'CLASSIFICAÇÃO NF'!K:K,$B38)+SUMIFS('CLASSIFICAÇÃO NF'!$N:$N,'CLASSIFICAÇÃO NF'!$O:$O,"&gt;=202609",'CLASSIFICAÇÃO NF'!$O:$O,"&lt;=202610",'CLASSIFICAÇÃO NF'!L:L,$B38)+SUMIFS('CLASSIFICAÇÃO NF'!$N:$N,'CLASSIFICAÇÃO NF'!$O:$O,"&gt;=202609",'CLASSIFICAÇÃO NF'!$O:$O,"&lt;=202610",'CLASSIFICAÇÃO NF'!M:M,$B38)</f>
        <v>0</v>
      </c>
      <c r="AB38" s="36">
        <f>SUMIFS('CLASSIFICAÇÃO NF'!$N:$N,'CLASSIFICAÇÃO NF'!$O:$O,"&gt;=202611",'CLASSIFICAÇÃO NF'!$O:$O,"&lt;=202612",'CLASSIFICAÇÃO NF'!I:I,$B38)+SUMIFS('CLASSIFICAÇÃO NF'!$N:$N,'CLASSIFICAÇÃO NF'!$O:$O,"&gt;=202611",'CLASSIFICAÇÃO NF'!$O:$O,"&lt;=202612",'CLASSIFICAÇÃO NF'!J:J,$B38)+SUMIFS('CLASSIFICAÇÃO NF'!$N:$N,'CLASSIFICAÇÃO NF'!$O:$O,"&gt;=202610",'CLASSIFICAÇÃO NF'!$O:$O,"&lt;=202612",'CLASSIFICAÇÃO NF'!K:K,$B38)+SUMIFS('CLASSIFICAÇÃO NF'!$N:$N,'CLASSIFICAÇÃO NF'!$O:$O,"&gt;=202610",'CLASSIFICAÇÃO NF'!$O:$O,"&lt;=202612",'CLASSIFICAÇÃO NF'!L:L,$B38)+SUMIFS('CLASSIFICAÇÃO NF'!$N:$N,'CLASSIFICAÇÃO NF'!$O:$O,"&gt;=202611",'CLASSIFICAÇÃO NF'!$O:$O,"&lt;=202612",'CLASSIFICAÇÃO NF'!M:M,$B38)</f>
        <v>0</v>
      </c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</row>
    <row r="39" spans="1:39" ht="15.75" customHeight="1" outlineLevel="1">
      <c r="A39" s="189">
        <v>45750</v>
      </c>
      <c r="B39" s="40" t="s">
        <v>69</v>
      </c>
      <c r="C39" s="184">
        <f>SUMIF('CLASSIFICAÇÃO NF'!I:I,B39,'CLASSIFICAÇÃO NF'!N:N)+SUMIF('CLASSIFICAÇÃO NF'!J:J,B39,'CLASSIFICAÇÃO NF'!N:N)+SUMIF('CLASSIFICAÇÃO NF'!K:K,B39,'CLASSIFICAÇÃO NF'!N:N)+SUMIF('CLASSIFICAÇÃO NF'!L:L,B39,'CLASSIFICAÇÃO NF'!N:N)+SUMIF('CLASSIFICAÇÃO NF'!M:M,B39,'CLASSIFICAÇÃO NF'!N:N)</f>
        <v>23762403.079999991</v>
      </c>
      <c r="D39" s="185">
        <f t="shared" si="18"/>
        <v>0.93797601929445718</v>
      </c>
      <c r="E39" s="184">
        <v>25333700</v>
      </c>
      <c r="F39" s="185">
        <f t="shared" si="19"/>
        <v>0.85160607637012642</v>
      </c>
      <c r="G39" s="186">
        <v>27903045.48</v>
      </c>
      <c r="H39" s="36">
        <f>SUMIFS('CLASSIFICAÇÃO NF'!$N:$N,'CLASSIFICAÇÃO NF'!$O:$O,"&gt;=202301",'CLASSIFICAÇÃO NF'!$O:$O,"&lt;=202303",'CLASSIFICAÇÃO NF'!I:I,$B39)+SUMIFS('CLASSIFICAÇÃO NF'!$N:$N,'CLASSIFICAÇÃO NF'!$O:$O,"&gt;=202301",'CLASSIFICAÇÃO NF'!$O:$O,"&lt;=202303",'CLASSIFICAÇÃO NF'!J:J,$B39)+SUMIFS('CLASSIFICAÇÃO NF'!$N:$N,'CLASSIFICAÇÃO NF'!$O:$O,"&gt;=202301",'CLASSIFICAÇÃO NF'!$O:$O,"&lt;=202303",'CLASSIFICAÇÃO NF'!K:K,$B39)+SUMIFS('CLASSIFICAÇÃO NF'!$N:$N,'CLASSIFICAÇÃO NF'!$O:$O,"&gt;=202301",'CLASSIFICAÇÃO NF'!$O:$O,"&lt;=202303",'CLASSIFICAÇÃO NF'!L:L,$B39)+SUMIFS('CLASSIFICAÇÃO NF'!$N:$N,'CLASSIFICAÇÃO NF'!$O:$O,"&gt;=202301",'CLASSIFICAÇÃO NF'!$O:$O,"&lt;=202303",'CLASSIFICAÇÃO NF'!M:M,$B39)</f>
        <v>0</v>
      </c>
      <c r="I39" s="36">
        <f>SUMIFS('CLASSIFICAÇÃO NF'!$N:$N,'CLASSIFICAÇÃO NF'!$O:$O,"&gt;=202304",'CLASSIFICAÇÃO NF'!$O:$O,"&lt;=202306",'CLASSIFICAÇÃO NF'!I:I,$B39)+SUMIFS('CLASSIFICAÇÃO NF'!$N:$N,'CLASSIFICAÇÃO NF'!$O:$O,"&gt;=202304",'CLASSIFICAÇÃO NF'!$O:$O,"&lt;=202306",'CLASSIFICAÇÃO NF'!J:J,$B39)+SUMIFS('CLASSIFICAÇÃO NF'!$N:$N,'CLASSIFICAÇÃO NF'!$O:$O,"&gt;=202304",'CLASSIFICAÇÃO NF'!$O:$O,"&lt;=202306",'CLASSIFICAÇÃO NF'!K:K,$B39)+SUMIFS('CLASSIFICAÇÃO NF'!$N:$N,'CLASSIFICAÇÃO NF'!$O:$O,"&gt;=202304",'CLASSIFICAÇÃO NF'!$O:$O,"&lt;=202306",'CLASSIFICAÇÃO NF'!L:L,$B39)+SUMIFS('CLASSIFICAÇÃO NF'!$N:$N,'CLASSIFICAÇÃO NF'!$O:$O,"&gt;=202304",'CLASSIFICAÇÃO NF'!$O:$O,"&lt;=202306",'CLASSIFICAÇÃO NF'!M:M,$B39)</f>
        <v>8000000</v>
      </c>
      <c r="J39" s="36">
        <f>SUMIFS('CLASSIFICAÇÃO NF'!$N:$N,'CLASSIFICAÇÃO NF'!$O:$O,"&gt;=202307",'CLASSIFICAÇÃO NF'!$O:$O,"&lt;=202309",'CLASSIFICAÇÃO NF'!I:I,$B39)+SUMIFS('CLASSIFICAÇÃO NF'!$N:$N,'CLASSIFICAÇÃO NF'!$O:$O,"&gt;=202307",'CLASSIFICAÇÃO NF'!$O:$O,"&lt;=202309",'CLASSIFICAÇÃO NF'!J:J,$B39)+SUMIFS('CLASSIFICAÇÃO NF'!$N:$N,'CLASSIFICAÇÃO NF'!$O:$O,"&gt;=202307",'CLASSIFICAÇÃO NF'!$O:$O,"&lt;=202309",'CLASSIFICAÇÃO NF'!K:K,$B39)+SUMIFS('CLASSIFICAÇÃO NF'!$N:$N,'CLASSIFICAÇÃO NF'!$O:$O,"&gt;=202307",'CLASSIFICAÇÃO NF'!$O:$O,"&lt;=202309",'CLASSIFICAÇÃO NF'!L:L,$B39)+SUMIFS('CLASSIFICAÇÃO NF'!$N:$N,'CLASSIFICAÇÃO NF'!$O:$O,"&gt;=202307",'CLASSIFICAÇÃO NF'!$O:$O,"&lt;=202309",'CLASSIFICAÇÃO NF'!M:M,$B39)</f>
        <v>7017732.46</v>
      </c>
      <c r="K39" s="36">
        <f>SUMIFS('CLASSIFICAÇÃO NF'!$N:$N,'CLASSIFICAÇÃO NF'!$O:$O,"&gt;=202310",'CLASSIFICAÇÃO NF'!$O:$O,"&lt;=202312",'CLASSIFICAÇÃO NF'!I:I,$B39)+SUMIFS('CLASSIFICAÇÃO NF'!$N:$N,'CLASSIFICAÇÃO NF'!$O:$O,"&gt;=202310",'CLASSIFICAÇÃO NF'!$O:$O,"&lt;=202312",'CLASSIFICAÇÃO NF'!J:J,$B39)+SUMIFS('CLASSIFICAÇÃO NF'!$N:$N,'CLASSIFICAÇÃO NF'!$O:$O,"&gt;=202310",'CLASSIFICAÇÃO NF'!$O:$O,"&lt;=202312",'CLASSIFICAÇÃO NF'!K:K,$B39)+SUMIFS('CLASSIFICAÇÃO NF'!$N:$N,'CLASSIFICAÇÃO NF'!$O:$O,"&gt;=202310",'CLASSIFICAÇÃO NF'!$O:$O,"&lt;=202312",'CLASSIFICAÇÃO NF'!L:L,$B39)+SUMIFS('CLASSIFICAÇÃO NF'!$N:$N,'CLASSIFICAÇÃO NF'!$O:$O,"&gt;=202310",'CLASSIFICAÇÃO NF'!$O:$O,"&lt;=202312",'CLASSIFICAÇÃO NF'!M:M,$B39)</f>
        <v>2807269.83</v>
      </c>
      <c r="L39" s="36">
        <f>SUMIFS('CLASSIFICAÇÃO NF'!$N:$N,'CLASSIFICAÇÃO NF'!$O:$O,"&gt;=202401",'CLASSIFICAÇÃO NF'!$O:$O,"&lt;=202403",'CLASSIFICAÇÃO NF'!I:I,$B39)+SUMIFS('CLASSIFICAÇÃO NF'!$N:$N,'CLASSIFICAÇÃO NF'!$O:$O,"&gt;=202401",'CLASSIFICAÇÃO NF'!$O:$O,"&lt;=202403",'CLASSIFICAÇÃO NF'!J:J,$B39)+SUMIFS('CLASSIFICAÇÃO NF'!$N:$N,'CLASSIFICAÇÃO NF'!$O:$O,"&gt;=202401",'CLASSIFICAÇÃO NF'!$O:$O,"&lt;=202403",'CLASSIFICAÇÃO NF'!K:K,$B39)+SUMIFS('CLASSIFICAÇÃO NF'!$N:$N,'CLASSIFICAÇÃO NF'!$O:$O,"&gt;=202401",'CLASSIFICAÇÃO NF'!$O:$O,"&lt;=202403",'CLASSIFICAÇÃO NF'!L:L,$B39)+SUMIFS('CLASSIFICAÇÃO NF'!$N:$N,'CLASSIFICAÇÃO NF'!$O:$O,"&gt;=202401",'CLASSIFICAÇÃO NF'!$O:$O,"&lt;=202403",'CLASSIFICAÇÃO NF'!M:M,$B39)</f>
        <v>1489060.03</v>
      </c>
      <c r="M39" s="36">
        <f>SUMIFS('CLASSIFICAÇÃO NF'!$N:$N,'CLASSIFICAÇÃO NF'!$O:$O,"&gt;=202404",'CLASSIFICAÇÃO NF'!$O:$O,"&lt;=202406",'CLASSIFICAÇÃO NF'!I:I,$B39)+SUMIFS('CLASSIFICAÇÃO NF'!$N:$N,'CLASSIFICAÇÃO NF'!$O:$O,"&gt;=202404",'CLASSIFICAÇÃO NF'!$O:$O,"&lt;=202406",'CLASSIFICAÇÃO NF'!J:J,$B39)+SUMIFS('CLASSIFICAÇÃO NF'!$N:$N,'CLASSIFICAÇÃO NF'!$O:$O,"&gt;=202404",'CLASSIFICAÇÃO NF'!$O:$O,"&lt;=202406",'CLASSIFICAÇÃO NF'!K:K,$B39)+SUMIFS('CLASSIFICAÇÃO NF'!$N:$N,'CLASSIFICAÇÃO NF'!$O:$O,"&gt;=202404",'CLASSIFICAÇÃO NF'!$O:$O,"&lt;=202406",'CLASSIFICAÇÃO NF'!L:L,$B39)+SUMIFS('CLASSIFICAÇÃO NF'!$N:$N,'CLASSIFICAÇÃO NF'!$O:$O,"&gt;=202404",'CLASSIFICAÇÃO NF'!$O:$O,"&lt;=202406",'CLASSIFICAÇÃO NF'!M:M,$B39)</f>
        <v>569237.68000000005</v>
      </c>
      <c r="N39" s="36">
        <f>SUMIFS('CLASSIFICAÇÃO NF'!$N:$N,'CLASSIFICAÇÃO NF'!$O:$O,"&gt;=202407",'CLASSIFICAÇÃO NF'!$O:$O,"&lt;=202408",'CLASSIFICAÇÃO NF'!I:I,$B39)+SUMIFS('CLASSIFICAÇÃO NF'!$N:$N,'CLASSIFICAÇÃO NF'!$O:$O,"&gt;=202407",'CLASSIFICAÇÃO NF'!$O:$O,"&lt;=202408",'CLASSIFICAÇÃO NF'!J:J,$B39)+SUMIFS('CLASSIFICAÇÃO NF'!$N:$N,'CLASSIFICAÇÃO NF'!$O:$O,"&gt;=202407",'CLASSIFICAÇÃO NF'!$O:$O,"&lt;=202408",'CLASSIFICAÇÃO NF'!K:K,$B39)+SUMIFS('CLASSIFICAÇÃO NF'!$N:$N,'CLASSIFICAÇÃO NF'!$O:$O,"&gt;=202407",'CLASSIFICAÇÃO NF'!$O:$O,"&lt;=202408",'CLASSIFICAÇÃO NF'!L:L,$B39)+SUMIFS('CLASSIFICAÇÃO NF'!$N:$N,'CLASSIFICAÇÃO NF'!$O:$O,"&gt;=202407",'CLASSIFICAÇÃO NF'!$O:$O,"&lt;=202408",'CLASSIFICAÇÃO NF'!M:M,$B39)</f>
        <v>589798.66</v>
      </c>
      <c r="O39" s="36">
        <f>SUMIFS('CLASSIFICAÇÃO NF'!$N:$N,'CLASSIFICAÇÃO NF'!$O:$O,"&gt;=202409",'CLASSIFICAÇÃO NF'!$O:$O,"&lt;=202410",'CLASSIFICAÇÃO NF'!I:I,$B39)+SUMIFS('CLASSIFICAÇÃO NF'!$N:$N,'CLASSIFICAÇÃO NF'!$O:$O,"&gt;=202409",'CLASSIFICAÇÃO NF'!$O:$O,"&lt;=202410",'CLASSIFICAÇÃO NF'!J:J,$B39)+SUMIFS('CLASSIFICAÇÃO NF'!$N:$N,'CLASSIFICAÇÃO NF'!$O:$O,"&gt;=202409",'CLASSIFICAÇÃO NF'!$O:$O,"&lt;=202410",'CLASSIFICAÇÃO NF'!K:K,$B39)+SUMIFS('CLASSIFICAÇÃO NF'!$N:$N,'CLASSIFICAÇÃO NF'!$O:$O,"&gt;=202409",'CLASSIFICAÇÃO NF'!$O:$O,"&lt;=202410",'CLASSIFICAÇÃO NF'!L:L,$B39)+SUMIFS('CLASSIFICAÇÃO NF'!$N:$N,'CLASSIFICAÇÃO NF'!$O:$O,"&gt;=202409",'CLASSIFICAÇÃO NF'!$O:$O,"&lt;=202410",'CLASSIFICAÇÃO NF'!M:M,$B39)</f>
        <v>1286587.8700000001</v>
      </c>
      <c r="P39" s="36">
        <f>SUMIFS('CLASSIFICAÇÃO NF'!$N:$N,'CLASSIFICAÇÃO NF'!$O:$O,"&gt;=202411",'CLASSIFICAÇÃO NF'!$O:$O,"&lt;=202412",'CLASSIFICAÇÃO NF'!I:I,$B39)+SUMIFS('CLASSIFICAÇÃO NF'!$N:$N,'CLASSIFICAÇÃO NF'!$O:$O,"&gt;=202411",'CLASSIFICAÇÃO NF'!$O:$O,"&lt;=202412",'CLASSIFICAÇÃO NF'!J:J,$B39)+SUMIFS('CLASSIFICAÇÃO NF'!$N:$N,'CLASSIFICAÇÃO NF'!$O:$O,"&gt;=202411",'CLASSIFICAÇÃO NF'!$O:$O,"&lt;=202412",'CLASSIFICAÇÃO NF'!K:K,$B39)+SUMIFS('CLASSIFICAÇÃO NF'!$N:$N,'CLASSIFICAÇÃO NF'!$O:$O,"&gt;=202411",'CLASSIFICAÇÃO NF'!$O:$O,"&lt;=202412",'CLASSIFICAÇÃO NF'!L:L,$B39)+SUMIFS('CLASSIFICAÇÃO NF'!$N:$N,'CLASSIFICAÇÃO NF'!$O:$O,"&gt;=202411",'CLASSIFICAÇÃO NF'!$O:$O,"&lt;=202412",'CLASSIFICAÇÃO NF'!M:M,$B39)</f>
        <v>205886.87</v>
      </c>
      <c r="Q39" s="36">
        <f>SUMIFS('CLASSIFICAÇÃO NF'!$N:$N,'CLASSIFICAÇÃO NF'!$O:$O,"&gt;=202501",'CLASSIFICAÇÃO NF'!$O:$O,"&lt;=202502",'CLASSIFICAÇÃO NF'!I:I,$B39)+SUMIFS('CLASSIFICAÇÃO NF'!$N:$N,'CLASSIFICAÇÃO NF'!$O:$O,"&gt;=202501",'CLASSIFICAÇÃO NF'!$O:$O,"&lt;=202502",'CLASSIFICAÇÃO NF'!J:J,$B39)+SUMIFS('CLASSIFICAÇÃO NF'!$N:$N,'CLASSIFICAÇÃO NF'!$O:$O,"&gt;=202501",'CLASSIFICAÇÃO NF'!$O:$O,"&lt;=202502",'CLASSIFICAÇÃO NF'!K:K,$B39)+SUMIFS('CLASSIFICAÇÃO NF'!$N:$N,'CLASSIFICAÇÃO NF'!$O:$O,"&gt;=202501",'CLASSIFICAÇÃO NF'!$O:$O,"&lt;=202502",'CLASSIFICAÇÃO NF'!L:L,$B39)+SUMIFS('CLASSIFICAÇÃO NF'!$N:$N,'CLASSIFICAÇÃO NF'!$O:$O,"&gt;=202501",'CLASSIFICAÇÃO NF'!$O:$O,"&lt;=202502",'CLASSIFICAÇÃO NF'!M:M,$B39)</f>
        <v>166727.78</v>
      </c>
      <c r="R39" s="36">
        <f>SUMIFS('CLASSIFICAÇÃO NF'!$N:$N,'CLASSIFICAÇÃO NF'!$O:$O,"&gt;=202503",'CLASSIFICAÇÃO NF'!$O:$O,"&lt;=202504",'CLASSIFICAÇÃO NF'!I:I,$B39)+SUMIFS('CLASSIFICAÇÃO NF'!$N:$N,'CLASSIFICAÇÃO NF'!$O:$O,"&gt;=202503",'CLASSIFICAÇÃO NF'!$O:$O,"&lt;=202504",'CLASSIFICAÇÃO NF'!J:J,$B39)+SUMIFS('CLASSIFICAÇÃO NF'!$N:$N,'CLASSIFICAÇÃO NF'!$O:$O,"&gt;=202503",'CLASSIFICAÇÃO NF'!$O:$O,"&lt;=202504",'CLASSIFICAÇÃO NF'!K:K,$B39)+SUMIFS('CLASSIFICAÇÃO NF'!$N:$N,'CLASSIFICAÇÃO NF'!$O:$O,"&gt;=202503",'CLASSIFICAÇÃO NF'!$O:$O,"&lt;=202504",'CLASSIFICAÇÃO NF'!L:L,$B39)+SUMIFS('CLASSIFICAÇÃO NF'!$N:$N,'CLASSIFICAÇÃO NF'!$O:$O,"&gt;=202503",'CLASSIFICAÇÃO NF'!$O:$O,"&lt;=202504",'CLASSIFICAÇÃO NF'!M:M,$B39)</f>
        <v>0</v>
      </c>
      <c r="S39" s="36">
        <f>SUMIFS('CLASSIFICAÇÃO NF'!$N:$N,'CLASSIFICAÇÃO NF'!$O:$O,"&gt;=202505",'CLASSIFICAÇÃO NF'!$O:$O,"&lt;=202506",'CLASSIFICAÇÃO NF'!I:I,$B39)+SUMIFS('CLASSIFICAÇÃO NF'!$N:$N,'CLASSIFICAÇÃO NF'!$O:$O,"&gt;=202505",'CLASSIFICAÇÃO NF'!$O:$O,"&lt;=202506",'CLASSIFICAÇÃO NF'!J:J,$B39)+SUMIFS('CLASSIFICAÇÃO NF'!$N:$N,'CLASSIFICAÇÃO NF'!$O:$O,"&gt;=202505",'CLASSIFICAÇÃO NF'!$O:$O,"&lt;=202506",'CLASSIFICAÇÃO NF'!K:K,$B39)+SUMIFS('CLASSIFICAÇÃO NF'!$N:$N,'CLASSIFICAÇÃO NF'!$O:$O,"&gt;=202505",'CLASSIFICAÇÃO NF'!$O:$O,"&lt;=202506",'CLASSIFICAÇÃO NF'!L:L,$B39)+SUMIFS('CLASSIFICAÇÃO NF'!$N:$N,'CLASSIFICAÇÃO NF'!$O:$O,"&gt;=202505",'CLASSIFICAÇÃO NF'!$O:$O,"&lt;=202506",'CLASSIFICAÇÃO NF'!M:M,$B39)</f>
        <v>1551102.9</v>
      </c>
      <c r="T39" s="36">
        <f>SUMIFS('CLASSIFICAÇÃO NF'!$N:$N,'CLASSIFICAÇÃO NF'!$O:$O,"&gt;=202507",'CLASSIFICAÇÃO NF'!$O:$O,"&lt;=202508",'CLASSIFICAÇÃO NF'!I:I,$B39)+SUMIFS('CLASSIFICAÇÃO NF'!$N:$N,'CLASSIFICAÇÃO NF'!$O:$O,"&gt;=202507",'CLASSIFICAÇÃO NF'!$O:$O,"&lt;=202508",'CLASSIFICAÇÃO NF'!J:J,$B39)+SUMIFS('CLASSIFICAÇÃO NF'!$N:$N,'CLASSIFICAÇÃO NF'!$O:$O,"&gt;=202507",'CLASSIFICAÇÃO NF'!$O:$O,"&lt;=202508",'CLASSIFICAÇÃO NF'!K:K,$B39)+SUMIFS('CLASSIFICAÇÃO NF'!$N:$N,'CLASSIFICAÇÃO NF'!$O:$O,"&gt;=202507",'CLASSIFICAÇÃO NF'!$O:$O,"&lt;=202508",'CLASSIFICAÇÃO NF'!L:L,$B39)+SUMIFS('CLASSIFICAÇÃO NF'!$N:$N,'CLASSIFICAÇÃO NF'!$O:$O,"&gt;=202507",'CLASSIFICAÇÃO NF'!$O:$O,"&lt;=202508",'CLASSIFICAÇÃO NF'!M:M,$B39)</f>
        <v>0</v>
      </c>
      <c r="U39" s="36">
        <f>SUMIFS('CLASSIFICAÇÃO NF'!$N:$N,'CLASSIFICAÇÃO NF'!$O:$O,"&gt;=202509",'CLASSIFICAÇÃO NF'!$O:$O,"&lt;=202510",'CLASSIFICAÇÃO NF'!I:I,$B39)+SUMIFS('CLASSIFICAÇÃO NF'!$N:$N,'CLASSIFICAÇÃO NF'!$O:$O,"&gt;=202509",'CLASSIFICAÇÃO NF'!$O:$O,"&lt;=202510",'CLASSIFICAÇÃO NF'!J:J,$B39)+SUMIFS('CLASSIFICAÇÃO NF'!$N:$N,'CLASSIFICAÇÃO NF'!$O:$O,"&gt;=202509",'CLASSIFICAÇÃO NF'!$O:$O,"&lt;=202510",'CLASSIFICAÇÃO NF'!K:K,$B39)+SUMIFS('CLASSIFICAÇÃO NF'!$N:$N,'CLASSIFICAÇÃO NF'!$O:$O,"&gt;=202509",'CLASSIFICAÇÃO NF'!$O:$O,"&lt;=202510",'CLASSIFICAÇÃO NF'!L:L,$B39)+SUMIFS('CLASSIFICAÇÃO NF'!$N:$N,'CLASSIFICAÇÃO NF'!$O:$O,"&gt;=202509",'CLASSIFICAÇÃO NF'!$O:$O,"&lt;=202510",'CLASSIFICAÇÃO NF'!M:M,$B39)</f>
        <v>40967.31</v>
      </c>
      <c r="V39" s="36">
        <f>SUMIFS('CLASSIFICAÇÃO NF'!$N:$N,'CLASSIFICAÇÃO NF'!$O:$O,"&gt;=202511",'CLASSIFICAÇÃO NF'!$O:$O,"&lt;=202512",'CLASSIFICAÇÃO NF'!I:I,$B39)+SUMIFS('CLASSIFICAÇÃO NF'!$N:$N,'CLASSIFICAÇÃO NF'!$O:$O,"&gt;=202511",'CLASSIFICAÇÃO NF'!$O:$O,"&lt;=202512",'CLASSIFICAÇÃO NF'!J:J,$B39)+SUMIFS('CLASSIFICAÇÃO NF'!$N:$N,'CLASSIFICAÇÃO NF'!$O:$O,"&gt;=202511",'CLASSIFICAÇÃO NF'!$O:$O,"&lt;=202512",'CLASSIFICAÇÃO NF'!K:K,$B39)+SUMIFS('CLASSIFICAÇÃO NF'!$N:$N,'CLASSIFICAÇÃO NF'!$O:$O,"&gt;=202511",'CLASSIFICAÇÃO NF'!$O:$O,"&lt;=202512",'CLASSIFICAÇÃO NF'!L:L,$B39)+SUMIFS('CLASSIFICAÇÃO NF'!$N:$N,'CLASSIFICAÇÃO NF'!$O:$O,"&gt;=202511",'CLASSIFICAÇÃO NF'!$O:$O,"&lt;=202512",'CLASSIFICAÇÃO NF'!M:M,$B39)</f>
        <v>38031.69</v>
      </c>
      <c r="W39" s="36">
        <f>SUMIFS('CLASSIFICAÇÃO NF'!$N:$N,'CLASSIFICAÇÃO NF'!$O:$O,"&gt;=202601",'CLASSIFICAÇÃO NF'!$O:$O,"&lt;=202602",'CLASSIFICAÇÃO NF'!I:I,$B39)+SUMIFS('CLASSIFICAÇÃO NF'!$N:$N,'CLASSIFICAÇÃO NF'!$O:$O,"&gt;=202601",'CLASSIFICAÇÃO NF'!$O:$O,"&lt;=202602",'CLASSIFICAÇÃO NF'!J:J,$B39)+SUMIFS('CLASSIFICAÇÃO NF'!$N:$N,'CLASSIFICAÇÃO NF'!$O:$O,"&gt;=202601",'CLASSIFICAÇÃO NF'!$O:$O,"&lt;=202602",'CLASSIFICAÇÃO NF'!K:K,$B39)+SUMIFS('CLASSIFICAÇÃO NF'!$N:$N,'CLASSIFICAÇÃO NF'!$O:$O,"&gt;=202601",'CLASSIFICAÇÃO NF'!$O:$O,"&lt;=202602",'CLASSIFICAÇÃO NF'!L:L,$B39)+SUMIFS('CLASSIFICAÇÃO NF'!$N:$N,'CLASSIFICAÇÃO NF'!$O:$O,"&gt;=202601",'CLASSIFICAÇÃO NF'!$O:$O,"&lt;=202602",'CLASSIFICAÇÃO NF'!M:M,$B39)</f>
        <v>0</v>
      </c>
      <c r="X39" s="36">
        <f>SUMIFS('CLASSIFICAÇÃO NF'!$N:$N,'CLASSIFICAÇÃO NF'!$O:$O,"&gt;=202603",'CLASSIFICAÇÃO NF'!$O:$O,"&lt;=202604",'CLASSIFICAÇÃO NF'!I:I,$B39)+SUMIFS('CLASSIFICAÇÃO NF'!$N:$N,'CLASSIFICAÇÃO NF'!$O:$O,"&gt;=202603",'CLASSIFICAÇÃO NF'!$O:$O,"&lt;=202604",'CLASSIFICAÇÃO NF'!J:J,$B39)+SUMIFS('CLASSIFICAÇÃO NF'!$N:$N,'CLASSIFICAÇÃO NF'!$O:$O,"&gt;=202603",'CLASSIFICAÇÃO NF'!$O:$O,"&lt;=202604",'CLASSIFICAÇÃO NF'!K:K,$B39)+SUMIFS('CLASSIFICAÇÃO NF'!$N:$N,'CLASSIFICAÇÃO NF'!$O:$O,"&gt;=202603",'CLASSIFICAÇÃO NF'!$O:$O,"&lt;=202604",'CLASSIFICAÇÃO NF'!L:L,$B39)+SUMIFS('CLASSIFICAÇÃO NF'!$N:$N,'CLASSIFICAÇÃO NF'!$O:$O,"&gt;=202603",'CLASSIFICAÇÃO NF'!$O:$O,"&lt;=202604",'CLASSIFICAÇÃO NF'!M:M,$B39)</f>
        <v>0</v>
      </c>
      <c r="Y39" s="36">
        <f>SUMIFS('CLASSIFICAÇÃO NF'!$N:$N,'CLASSIFICAÇÃO NF'!$O:$O,"&gt;=202605",'CLASSIFICAÇÃO NF'!$O:$O,"&lt;=202606",'CLASSIFICAÇÃO NF'!I:I,$B39)+SUMIFS('CLASSIFICAÇÃO NF'!$N:$N,'CLASSIFICAÇÃO NF'!$O:$O,"&gt;=202605",'CLASSIFICAÇÃO NF'!$O:$O,"&lt;=202606",'CLASSIFICAÇÃO NF'!J:J,$B39)+SUMIFS('CLASSIFICAÇÃO NF'!$N:$N,'CLASSIFICAÇÃO NF'!$O:$O,"&gt;=202605",'CLASSIFICAÇÃO NF'!$O:$O,"&lt;=202606",'CLASSIFICAÇÃO NF'!K:K,$B39)+SUMIFS('CLASSIFICAÇÃO NF'!$N:$N,'CLASSIFICAÇÃO NF'!$O:$O,"&gt;=202605",'CLASSIFICAÇÃO NF'!$O:$O,"&lt;=202606",'CLASSIFICAÇÃO NF'!L:L,$B39)+SUMIFS('CLASSIFICAÇÃO NF'!$N:$N,'CLASSIFICAÇÃO NF'!$O:$O,"&gt;=202605",'CLASSIFICAÇÃO NF'!$O:$O,"&lt;=202606",'CLASSIFICAÇÃO NF'!M:M,$B39)</f>
        <v>0</v>
      </c>
      <c r="Z39" s="36">
        <f>SUMIFS('CLASSIFICAÇÃO NF'!$N:$N,'CLASSIFICAÇÃO NF'!$O:$O,"&gt;=202607",'CLASSIFICAÇÃO NF'!$O:$O,"&lt;=202608",'CLASSIFICAÇÃO NF'!I:I,$B39)+SUMIFS('CLASSIFICAÇÃO NF'!$N:$N,'CLASSIFICAÇÃO NF'!$O:$O,"&gt;=202607",'CLASSIFICAÇÃO NF'!$O:$O,"&lt;=202608",'CLASSIFICAÇÃO NF'!J:J,$B39)+SUMIFS('CLASSIFICAÇÃO NF'!$N:$N,'CLASSIFICAÇÃO NF'!$O:$O,"&gt;=202607",'CLASSIFICAÇÃO NF'!$O:$O,"&lt;=202608",'CLASSIFICAÇÃO NF'!K:K,$B39)+SUMIFS('CLASSIFICAÇÃO NF'!$N:$N,'CLASSIFICAÇÃO NF'!$O:$O,"&gt;=202607",'CLASSIFICAÇÃO NF'!$O:$O,"&lt;=202608",'CLASSIFICAÇÃO NF'!L:L,$B39)+SUMIFS('CLASSIFICAÇÃO NF'!$N:$N,'CLASSIFICAÇÃO NF'!$O:$O,"&gt;=202607",'CLASSIFICAÇÃO NF'!$O:$O,"&lt;=202608",'CLASSIFICAÇÃO NF'!M:M,$B39)</f>
        <v>0</v>
      </c>
      <c r="AA39" s="36">
        <f>SUMIFS('CLASSIFICAÇÃO NF'!$N:$N,'CLASSIFICAÇÃO NF'!$O:$O,"&gt;=202609",'CLASSIFICAÇÃO NF'!$O:$O,"&lt;=202610",'CLASSIFICAÇÃO NF'!I:I,$B39)+SUMIFS('CLASSIFICAÇÃO NF'!$N:$N,'CLASSIFICAÇÃO NF'!$O:$O,"&gt;=202609",'CLASSIFICAÇÃO NF'!$O:$O,"&lt;=202610",'CLASSIFICAÇÃO NF'!J:J,$B39)+SUMIFS('CLASSIFICAÇÃO NF'!$N:$N,'CLASSIFICAÇÃO NF'!$O:$O,"&gt;=202609",'CLASSIFICAÇÃO NF'!$O:$O,"&lt;=202610",'CLASSIFICAÇÃO NF'!K:K,$B39)+SUMIFS('CLASSIFICAÇÃO NF'!$N:$N,'CLASSIFICAÇÃO NF'!$O:$O,"&gt;=202609",'CLASSIFICAÇÃO NF'!$O:$O,"&lt;=202610",'CLASSIFICAÇÃO NF'!L:L,$B39)+SUMIFS('CLASSIFICAÇÃO NF'!$N:$N,'CLASSIFICAÇÃO NF'!$O:$O,"&gt;=202609",'CLASSIFICAÇÃO NF'!$O:$O,"&lt;=202610",'CLASSIFICAÇÃO NF'!M:M,$B39)</f>
        <v>0</v>
      </c>
      <c r="AB39" s="36">
        <f>SUMIFS('CLASSIFICAÇÃO NF'!$N:$N,'CLASSIFICAÇÃO NF'!$O:$O,"&gt;=202611",'CLASSIFICAÇÃO NF'!$O:$O,"&lt;=202612",'CLASSIFICAÇÃO NF'!I:I,$B39)+SUMIFS('CLASSIFICAÇÃO NF'!$N:$N,'CLASSIFICAÇÃO NF'!$O:$O,"&gt;=202611",'CLASSIFICAÇÃO NF'!$O:$O,"&lt;=202612",'CLASSIFICAÇÃO NF'!J:J,$B39)+SUMIFS('CLASSIFICAÇÃO NF'!$N:$N,'CLASSIFICAÇÃO NF'!$O:$O,"&gt;=202610",'CLASSIFICAÇÃO NF'!$O:$O,"&lt;=202612",'CLASSIFICAÇÃO NF'!K:K,$B39)+SUMIFS('CLASSIFICAÇÃO NF'!$N:$N,'CLASSIFICAÇÃO NF'!$O:$O,"&gt;=202610",'CLASSIFICAÇÃO NF'!$O:$O,"&lt;=202612",'CLASSIFICAÇÃO NF'!L:L,$B39)+SUMIFS('CLASSIFICAÇÃO NF'!$N:$N,'CLASSIFICAÇÃO NF'!$O:$O,"&gt;=202611",'CLASSIFICAÇÃO NF'!$O:$O,"&lt;=202612",'CLASSIFICAÇÃO NF'!M:M,$B39)</f>
        <v>0</v>
      </c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</row>
    <row r="40" spans="1:39" ht="15.75" customHeight="1">
      <c r="A40" s="28">
        <v>4</v>
      </c>
      <c r="B40" s="38" t="s">
        <v>70</v>
      </c>
      <c r="C40" s="30">
        <f>SUM(C42)</f>
        <v>14742460.220000003</v>
      </c>
      <c r="D40" s="31">
        <f t="shared" si="18"/>
        <v>1.0395300509621139</v>
      </c>
      <c r="E40" s="30">
        <v>14181850.93</v>
      </c>
      <c r="F40" s="31">
        <f t="shared" si="19"/>
        <v>5.4803719961272366</v>
      </c>
      <c r="G40" s="32">
        <v>2690047.36</v>
      </c>
      <c r="H40" s="34">
        <f t="shared" ref="H40:T40" si="20">SUM(H42)</f>
        <v>0</v>
      </c>
      <c r="I40" s="34">
        <f t="shared" si="20"/>
        <v>300000</v>
      </c>
      <c r="J40" s="34">
        <f t="shared" si="20"/>
        <v>306302.25</v>
      </c>
      <c r="K40" s="34">
        <f t="shared" si="20"/>
        <v>402668.18</v>
      </c>
      <c r="L40" s="34">
        <f t="shared" si="20"/>
        <v>999964.84</v>
      </c>
      <c r="M40" s="34">
        <f t="shared" si="20"/>
        <v>710000</v>
      </c>
      <c r="N40" s="34">
        <f t="shared" si="20"/>
        <v>699449.72</v>
      </c>
      <c r="O40" s="34">
        <f t="shared" si="20"/>
        <v>1710729.3</v>
      </c>
      <c r="P40" s="34">
        <f t="shared" si="20"/>
        <v>1601537.1600000001</v>
      </c>
      <c r="Q40" s="34">
        <f t="shared" si="20"/>
        <v>2152592.88</v>
      </c>
      <c r="R40" s="34">
        <f t="shared" si="20"/>
        <v>5859215.8899999997</v>
      </c>
      <c r="S40" s="34">
        <f t="shared" si="20"/>
        <v>0</v>
      </c>
      <c r="T40" s="34">
        <f t="shared" si="20"/>
        <v>0</v>
      </c>
      <c r="U40" s="34">
        <f t="shared" ref="U40:AB40" si="21">SUM(U42)</f>
        <v>0</v>
      </c>
      <c r="V40" s="34">
        <f t="shared" si="21"/>
        <v>0</v>
      </c>
      <c r="W40" s="34">
        <f t="shared" si="21"/>
        <v>0</v>
      </c>
      <c r="X40" s="34">
        <f t="shared" si="21"/>
        <v>0</v>
      </c>
      <c r="Y40" s="34">
        <f t="shared" si="21"/>
        <v>0</v>
      </c>
      <c r="Z40" s="34">
        <f t="shared" si="21"/>
        <v>0</v>
      </c>
      <c r="AA40" s="34">
        <f t="shared" si="21"/>
        <v>0</v>
      </c>
      <c r="AB40" s="34">
        <f t="shared" si="21"/>
        <v>0</v>
      </c>
      <c r="AC40" s="39"/>
      <c r="AD40" s="39"/>
      <c r="AE40" s="39"/>
      <c r="AF40" s="39"/>
      <c r="AG40" s="39"/>
      <c r="AH40" s="39"/>
      <c r="AI40" s="39"/>
      <c r="AJ40" s="39"/>
      <c r="AK40" s="39"/>
      <c r="AL40" s="39"/>
      <c r="AM40" s="39"/>
    </row>
    <row r="41" spans="1:39" ht="15.75" hidden="1" customHeight="1">
      <c r="A41" s="179"/>
      <c r="B41" s="29"/>
      <c r="C41" s="180"/>
      <c r="D41" s="181">
        <f>1-D40</f>
        <v>-3.9530050962113927E-2</v>
      </c>
      <c r="E41" s="180"/>
      <c r="F41" s="181"/>
      <c r="G41" s="182"/>
      <c r="H41" s="34">
        <f>H40</f>
        <v>0</v>
      </c>
      <c r="I41" s="34">
        <f t="shared" ref="I41:S41" si="22">H41+I40</f>
        <v>300000</v>
      </c>
      <c r="J41" s="34">
        <f t="shared" si="22"/>
        <v>606302.25</v>
      </c>
      <c r="K41" s="34">
        <f t="shared" si="22"/>
        <v>1008970.4299999999</v>
      </c>
      <c r="L41" s="34">
        <f t="shared" si="22"/>
        <v>2008935.27</v>
      </c>
      <c r="M41" s="34">
        <f t="shared" si="22"/>
        <v>2718935.27</v>
      </c>
      <c r="N41" s="34">
        <f t="shared" si="22"/>
        <v>3418384.99</v>
      </c>
      <c r="O41" s="34">
        <f t="shared" si="22"/>
        <v>5129114.29</v>
      </c>
      <c r="P41" s="34">
        <f t="shared" si="22"/>
        <v>6730651.4500000002</v>
      </c>
      <c r="Q41" s="34">
        <f t="shared" si="22"/>
        <v>8883244.3300000001</v>
      </c>
      <c r="R41" s="34">
        <f t="shared" si="22"/>
        <v>14742460.219999999</v>
      </c>
      <c r="S41" s="34">
        <f t="shared" si="22"/>
        <v>14742460.219999999</v>
      </c>
      <c r="T41" s="34"/>
      <c r="U41" s="34"/>
      <c r="V41" s="34"/>
      <c r="W41" s="34">
        <f>SUMIFS('CLASSIFICAÇÃO NF'!$N:$N,'CLASSIFICAÇÃO NF'!$O:$O,"&gt;=202601",'CLASSIFICAÇÃO NF'!$O:$O,"&lt;=202602",'CLASSIFICAÇÃO NF'!I:I,$B41)+SUMIFS('CLASSIFICAÇÃO NF'!$N:$N,'CLASSIFICAÇÃO NF'!$O:$O,"&gt;=202601",'CLASSIFICAÇÃO NF'!$O:$O,"&lt;=202602",'CLASSIFICAÇÃO NF'!J:J,$B41)+SUMIFS('CLASSIFICAÇÃO NF'!$N:$N,'CLASSIFICAÇÃO NF'!$O:$O,"&gt;=202601",'CLASSIFICAÇÃO NF'!$O:$O,"&lt;=202602",'CLASSIFICAÇÃO NF'!K:K,$B41)+SUMIFS('CLASSIFICAÇÃO NF'!$N:$N,'CLASSIFICAÇÃO NF'!$O:$O,"&gt;=202601",'CLASSIFICAÇÃO NF'!$O:$O,"&lt;=202602",'CLASSIFICAÇÃO NF'!L:L,$B41)+SUMIFS('CLASSIFICAÇÃO NF'!$N:$N,'CLASSIFICAÇÃO NF'!$O:$O,"&gt;=202601",'CLASSIFICAÇÃO NF'!$O:$O,"&lt;=202602",'CLASSIFICAÇÃO NF'!M:M,$B41)</f>
        <v>0</v>
      </c>
      <c r="X41" s="34">
        <f>SUMIFS('CLASSIFICAÇÃO NF'!$N:$N,'CLASSIFICAÇÃO NF'!$O:$O,"&gt;=202603",'CLASSIFICAÇÃO NF'!$O:$O,"&lt;=202604",'CLASSIFICAÇÃO NF'!I:I,$B41)+SUMIFS('CLASSIFICAÇÃO NF'!$N:$N,'CLASSIFICAÇÃO NF'!$O:$O,"&gt;=202603",'CLASSIFICAÇÃO NF'!$O:$O,"&lt;=202604",'CLASSIFICAÇÃO NF'!J:J,$B41)+SUMIFS('CLASSIFICAÇÃO NF'!$N:$N,'CLASSIFICAÇÃO NF'!$O:$O,"&gt;=202603",'CLASSIFICAÇÃO NF'!$O:$O,"&lt;=202604",'CLASSIFICAÇÃO NF'!K:K,$B41)+SUMIFS('CLASSIFICAÇÃO NF'!$N:$N,'CLASSIFICAÇÃO NF'!$O:$O,"&gt;=202603",'CLASSIFICAÇÃO NF'!$O:$O,"&lt;=202604",'CLASSIFICAÇÃO NF'!L:L,$B41)+SUMIFS('CLASSIFICAÇÃO NF'!$N:$N,'CLASSIFICAÇÃO NF'!$O:$O,"&gt;=202603",'CLASSIFICAÇÃO NF'!$O:$O,"&lt;=202604",'CLASSIFICAÇÃO NF'!M:M,$B41)</f>
        <v>0</v>
      </c>
      <c r="Y41" s="34">
        <f>SUMIFS('CLASSIFICAÇÃO NF'!$N:$N,'CLASSIFICAÇÃO NF'!$O:$O,"&gt;=202605",'CLASSIFICAÇÃO NF'!$O:$O,"&lt;=202606",'CLASSIFICAÇÃO NF'!I:I,$B41)+SUMIFS('CLASSIFICAÇÃO NF'!$N:$N,'CLASSIFICAÇÃO NF'!$O:$O,"&gt;=202605",'CLASSIFICAÇÃO NF'!$O:$O,"&lt;=202606",'CLASSIFICAÇÃO NF'!J:J,$B41)+SUMIFS('CLASSIFICAÇÃO NF'!$N:$N,'CLASSIFICAÇÃO NF'!$O:$O,"&gt;=202605",'CLASSIFICAÇÃO NF'!$O:$O,"&lt;=202606",'CLASSIFICAÇÃO NF'!K:K,$B41)+SUMIFS('CLASSIFICAÇÃO NF'!$N:$N,'CLASSIFICAÇÃO NF'!$O:$O,"&gt;=202605",'CLASSIFICAÇÃO NF'!$O:$O,"&lt;=202606",'CLASSIFICAÇÃO NF'!L:L,$B41)+SUMIFS('CLASSIFICAÇÃO NF'!$N:$N,'CLASSIFICAÇÃO NF'!$O:$O,"&gt;=202605",'CLASSIFICAÇÃO NF'!$O:$O,"&lt;=202606",'CLASSIFICAÇÃO NF'!M:M,$B41)</f>
        <v>0</v>
      </c>
      <c r="Z41" s="34">
        <f>SUMIFS('CLASSIFICAÇÃO NF'!$N:$N,'CLASSIFICAÇÃO NF'!$O:$O,"&gt;=202607",'CLASSIFICAÇÃO NF'!$O:$O,"&lt;=202608",'CLASSIFICAÇÃO NF'!I:I,$B41)+SUMIFS('CLASSIFICAÇÃO NF'!$N:$N,'CLASSIFICAÇÃO NF'!$O:$O,"&gt;=202607",'CLASSIFICAÇÃO NF'!$O:$O,"&lt;=202608",'CLASSIFICAÇÃO NF'!J:J,$B41)+SUMIFS('CLASSIFICAÇÃO NF'!$N:$N,'CLASSIFICAÇÃO NF'!$O:$O,"&gt;=202607",'CLASSIFICAÇÃO NF'!$O:$O,"&lt;=202608",'CLASSIFICAÇÃO NF'!K:K,$B41)+SUMIFS('CLASSIFICAÇÃO NF'!$N:$N,'CLASSIFICAÇÃO NF'!$O:$O,"&gt;=202607",'CLASSIFICAÇÃO NF'!$O:$O,"&lt;=202608",'CLASSIFICAÇÃO NF'!L:L,$B41)+SUMIFS('CLASSIFICAÇÃO NF'!$N:$N,'CLASSIFICAÇÃO NF'!$O:$O,"&gt;=202607",'CLASSIFICAÇÃO NF'!$O:$O,"&lt;=202608",'CLASSIFICAÇÃO NF'!M:M,$B41)</f>
        <v>0</v>
      </c>
      <c r="AA41" s="34">
        <f>SUMIFS('CLASSIFICAÇÃO NF'!$N:$N,'CLASSIFICAÇÃO NF'!$O:$O,"&gt;=202609",'CLASSIFICAÇÃO NF'!$O:$O,"&lt;=202610",'CLASSIFICAÇÃO NF'!I:I,$B41)+SUMIFS('CLASSIFICAÇÃO NF'!$N:$N,'CLASSIFICAÇÃO NF'!$O:$O,"&gt;=202609",'CLASSIFICAÇÃO NF'!$O:$O,"&lt;=202610",'CLASSIFICAÇÃO NF'!J:J,$B41)+SUMIFS('CLASSIFICAÇÃO NF'!$N:$N,'CLASSIFICAÇÃO NF'!$O:$O,"&gt;=202609",'CLASSIFICAÇÃO NF'!$O:$O,"&lt;=202610",'CLASSIFICAÇÃO NF'!K:K,$B41)+SUMIFS('CLASSIFICAÇÃO NF'!$N:$N,'CLASSIFICAÇÃO NF'!$O:$O,"&gt;=202609",'CLASSIFICAÇÃO NF'!$O:$O,"&lt;=202610",'CLASSIFICAÇÃO NF'!L:L,$B41)+SUMIFS('CLASSIFICAÇÃO NF'!$N:$N,'CLASSIFICAÇÃO NF'!$O:$O,"&gt;=202609",'CLASSIFICAÇÃO NF'!$O:$O,"&lt;=202610",'CLASSIFICAÇÃO NF'!M:M,$B41)</f>
        <v>0</v>
      </c>
      <c r="AB41" s="34">
        <f>SUMIFS('CLASSIFICAÇÃO NF'!$N:$N,'CLASSIFICAÇÃO NF'!$O:$O,"&gt;=202611",'CLASSIFICAÇÃO NF'!$O:$O,"&lt;=202612",'CLASSIFICAÇÃO NF'!I:I,$B41)+SUMIFS('CLASSIFICAÇÃO NF'!$N:$N,'CLASSIFICAÇÃO NF'!$O:$O,"&gt;=202611",'CLASSIFICAÇÃO NF'!$O:$O,"&lt;=202612",'CLASSIFICAÇÃO NF'!J:J,$B41)+SUMIFS('CLASSIFICAÇÃO NF'!$N:$N,'CLASSIFICAÇÃO NF'!$O:$O,"&gt;=202610",'CLASSIFICAÇÃO NF'!$O:$O,"&lt;=202612",'CLASSIFICAÇÃO NF'!K:K,$B41)+SUMIFS('CLASSIFICAÇÃO NF'!$N:$N,'CLASSIFICAÇÃO NF'!$O:$O,"&gt;=202610",'CLASSIFICAÇÃO NF'!$O:$O,"&lt;=202612",'CLASSIFICAÇÃO NF'!L:L,$B41)+SUMIFS('CLASSIFICAÇÃO NF'!$N:$N,'CLASSIFICAÇÃO NF'!$O:$O,"&gt;=202611",'CLASSIFICAÇÃO NF'!$O:$O,"&lt;=202612",'CLASSIFICAÇÃO NF'!M:M,$B41)</f>
        <v>0</v>
      </c>
      <c r="AC41" s="39"/>
      <c r="AD41" s="39"/>
      <c r="AE41" s="39"/>
      <c r="AF41" s="39"/>
      <c r="AG41" s="39"/>
      <c r="AH41" s="39"/>
      <c r="AI41" s="39"/>
      <c r="AJ41" s="39"/>
      <c r="AK41" s="39"/>
      <c r="AL41" s="39"/>
      <c r="AM41" s="39"/>
    </row>
    <row r="42" spans="1:39" ht="15.75" customHeight="1" outlineLevel="1">
      <c r="A42" s="189">
        <v>45661</v>
      </c>
      <c r="B42" s="40" t="s">
        <v>70</v>
      </c>
      <c r="C42" s="184">
        <f>SUMIF('CLASSIFICAÇÃO NF'!I:I,B42,'CLASSIFICAÇÃO NF'!N:N)+SUMIF('CLASSIFICAÇÃO NF'!J:J,B42,'CLASSIFICAÇÃO NF'!N:N)+SUMIF('CLASSIFICAÇÃO NF'!K:K,B42,'CLASSIFICAÇÃO NF'!N:N)+SUMIF('CLASSIFICAÇÃO NF'!L:L,B42,'CLASSIFICAÇÃO NF'!N:N)+SUMIF('CLASSIFICAÇÃO NF'!M:M,B42,'CLASSIFICAÇÃO NF'!N:N)</f>
        <v>14742460.220000003</v>
      </c>
      <c r="D42" s="185">
        <f>C42/E42</f>
        <v>1.0395300509621139</v>
      </c>
      <c r="E42" s="184">
        <v>14181850.93</v>
      </c>
      <c r="F42" s="185">
        <f>C42/G42</f>
        <v>5.4803719961272366</v>
      </c>
      <c r="G42" s="186">
        <v>2690047.36</v>
      </c>
      <c r="H42" s="36">
        <f>SUMIFS('CLASSIFICAÇÃO NF'!$N:$N,'CLASSIFICAÇÃO NF'!$O:$O,"&gt;=202301",'CLASSIFICAÇÃO NF'!$O:$O,"&lt;=202303",'CLASSIFICAÇÃO NF'!I:I,$B42)+SUMIFS('CLASSIFICAÇÃO NF'!$N:$N,'CLASSIFICAÇÃO NF'!$O:$O,"&gt;=202301",'CLASSIFICAÇÃO NF'!$O:$O,"&lt;=202303",'CLASSIFICAÇÃO NF'!J:J,$B42)+SUMIFS('CLASSIFICAÇÃO NF'!$N:$N,'CLASSIFICAÇÃO NF'!$O:$O,"&gt;=202301",'CLASSIFICAÇÃO NF'!$O:$O,"&lt;=202303",'CLASSIFICAÇÃO NF'!K:K,$B42)+SUMIFS('CLASSIFICAÇÃO NF'!$N:$N,'CLASSIFICAÇÃO NF'!$O:$O,"&gt;=202301",'CLASSIFICAÇÃO NF'!$O:$O,"&lt;=202303",'CLASSIFICAÇÃO NF'!L:L,$B42)+SUMIFS('CLASSIFICAÇÃO NF'!$N:$N,'CLASSIFICAÇÃO NF'!$O:$O,"&gt;=202301",'CLASSIFICAÇÃO NF'!$O:$O,"&lt;=202303",'CLASSIFICAÇÃO NF'!M:M,$B42)</f>
        <v>0</v>
      </c>
      <c r="I42" s="36">
        <f>SUMIFS('CLASSIFICAÇÃO NF'!$N:$N,'CLASSIFICAÇÃO NF'!$O:$O,"&gt;=202304",'CLASSIFICAÇÃO NF'!$O:$O,"&lt;=202306",'CLASSIFICAÇÃO NF'!I:I,$B42)+SUMIFS('CLASSIFICAÇÃO NF'!$N:$N,'CLASSIFICAÇÃO NF'!$O:$O,"&gt;=202304",'CLASSIFICAÇÃO NF'!$O:$O,"&lt;=202306",'CLASSIFICAÇÃO NF'!J:J,$B42)+SUMIFS('CLASSIFICAÇÃO NF'!$N:$N,'CLASSIFICAÇÃO NF'!$O:$O,"&gt;=202304",'CLASSIFICAÇÃO NF'!$O:$O,"&lt;=202306",'CLASSIFICAÇÃO NF'!K:K,$B42)+SUMIFS('CLASSIFICAÇÃO NF'!$N:$N,'CLASSIFICAÇÃO NF'!$O:$O,"&gt;=202304",'CLASSIFICAÇÃO NF'!$O:$O,"&lt;=202306",'CLASSIFICAÇÃO NF'!L:L,$B42)+SUMIFS('CLASSIFICAÇÃO NF'!$N:$N,'CLASSIFICAÇÃO NF'!$O:$O,"&gt;=202304",'CLASSIFICAÇÃO NF'!$O:$O,"&lt;=202306",'CLASSIFICAÇÃO NF'!M:M,$B42)</f>
        <v>300000</v>
      </c>
      <c r="J42" s="36">
        <f>SUMIFS('CLASSIFICAÇÃO NF'!$N:$N,'CLASSIFICAÇÃO NF'!$O:$O,"&gt;=202307",'CLASSIFICAÇÃO NF'!$O:$O,"&lt;=202309",'CLASSIFICAÇÃO NF'!I:I,$B42)+SUMIFS('CLASSIFICAÇÃO NF'!$N:$N,'CLASSIFICAÇÃO NF'!$O:$O,"&gt;=202307",'CLASSIFICAÇÃO NF'!$O:$O,"&lt;=202309",'CLASSIFICAÇÃO NF'!J:J,$B42)+SUMIFS('CLASSIFICAÇÃO NF'!$N:$N,'CLASSIFICAÇÃO NF'!$O:$O,"&gt;=202307",'CLASSIFICAÇÃO NF'!$O:$O,"&lt;=202309",'CLASSIFICAÇÃO NF'!K:K,$B42)+SUMIFS('CLASSIFICAÇÃO NF'!$N:$N,'CLASSIFICAÇÃO NF'!$O:$O,"&gt;=202307",'CLASSIFICAÇÃO NF'!$O:$O,"&lt;=202309",'CLASSIFICAÇÃO NF'!L:L,$B42)+SUMIFS('CLASSIFICAÇÃO NF'!$N:$N,'CLASSIFICAÇÃO NF'!$O:$O,"&gt;=202307",'CLASSIFICAÇÃO NF'!$O:$O,"&lt;=202309",'CLASSIFICAÇÃO NF'!M:M,$B42)</f>
        <v>306302.25</v>
      </c>
      <c r="K42" s="36">
        <f>SUMIFS('CLASSIFICAÇÃO NF'!$N:$N,'CLASSIFICAÇÃO NF'!$O:$O,"&gt;=202310",'CLASSIFICAÇÃO NF'!$O:$O,"&lt;=202312",'CLASSIFICAÇÃO NF'!I:I,$B42)+SUMIFS('CLASSIFICAÇÃO NF'!$N:$N,'CLASSIFICAÇÃO NF'!$O:$O,"&gt;=202310",'CLASSIFICAÇÃO NF'!$O:$O,"&lt;=202312",'CLASSIFICAÇÃO NF'!J:J,$B42)+SUMIFS('CLASSIFICAÇÃO NF'!$N:$N,'CLASSIFICAÇÃO NF'!$O:$O,"&gt;=202310",'CLASSIFICAÇÃO NF'!$O:$O,"&lt;=202312",'CLASSIFICAÇÃO NF'!K:K,$B42)+SUMIFS('CLASSIFICAÇÃO NF'!$N:$N,'CLASSIFICAÇÃO NF'!$O:$O,"&gt;=202310",'CLASSIFICAÇÃO NF'!$O:$O,"&lt;=202312",'CLASSIFICAÇÃO NF'!L:L,$B42)+SUMIFS('CLASSIFICAÇÃO NF'!$N:$N,'CLASSIFICAÇÃO NF'!$O:$O,"&gt;=202310",'CLASSIFICAÇÃO NF'!$O:$O,"&lt;=202312",'CLASSIFICAÇÃO NF'!M:M,$B42)</f>
        <v>402668.18</v>
      </c>
      <c r="L42" s="36">
        <f>SUMIFS('CLASSIFICAÇÃO NF'!$N:$N,'CLASSIFICAÇÃO NF'!$O:$O,"&gt;=202401",'CLASSIFICAÇÃO NF'!$O:$O,"&lt;=202403",'CLASSIFICAÇÃO NF'!I:I,$B42)+SUMIFS('CLASSIFICAÇÃO NF'!$N:$N,'CLASSIFICAÇÃO NF'!$O:$O,"&gt;=202401",'CLASSIFICAÇÃO NF'!$O:$O,"&lt;=202403",'CLASSIFICAÇÃO NF'!J:J,$B42)+SUMIFS('CLASSIFICAÇÃO NF'!$N:$N,'CLASSIFICAÇÃO NF'!$O:$O,"&gt;=202401",'CLASSIFICAÇÃO NF'!$O:$O,"&lt;=202403",'CLASSIFICAÇÃO NF'!K:K,$B42)+SUMIFS('CLASSIFICAÇÃO NF'!$N:$N,'CLASSIFICAÇÃO NF'!$O:$O,"&gt;=202401",'CLASSIFICAÇÃO NF'!$O:$O,"&lt;=202403",'CLASSIFICAÇÃO NF'!L:L,$B42)+SUMIFS('CLASSIFICAÇÃO NF'!$N:$N,'CLASSIFICAÇÃO NF'!$O:$O,"&gt;=202401",'CLASSIFICAÇÃO NF'!$O:$O,"&lt;=202403",'CLASSIFICAÇÃO NF'!M:M,$B42)</f>
        <v>999964.84</v>
      </c>
      <c r="M42" s="36">
        <f>SUMIFS('CLASSIFICAÇÃO NF'!$N:$N,'CLASSIFICAÇÃO NF'!$O:$O,"&gt;=202404",'CLASSIFICAÇÃO NF'!$O:$O,"&lt;=202406",'CLASSIFICAÇÃO NF'!I:I,$B42)+SUMIFS('CLASSIFICAÇÃO NF'!$N:$N,'CLASSIFICAÇÃO NF'!$O:$O,"&gt;=202404",'CLASSIFICAÇÃO NF'!$O:$O,"&lt;=202406",'CLASSIFICAÇÃO NF'!J:J,$B42)+SUMIFS('CLASSIFICAÇÃO NF'!$N:$N,'CLASSIFICAÇÃO NF'!$O:$O,"&gt;=202404",'CLASSIFICAÇÃO NF'!$O:$O,"&lt;=202406",'CLASSIFICAÇÃO NF'!K:K,$B42)+SUMIFS('CLASSIFICAÇÃO NF'!$N:$N,'CLASSIFICAÇÃO NF'!$O:$O,"&gt;=202404",'CLASSIFICAÇÃO NF'!$O:$O,"&lt;=202406",'CLASSIFICAÇÃO NF'!L:L,$B42)+SUMIFS('CLASSIFICAÇÃO NF'!$N:$N,'CLASSIFICAÇÃO NF'!$O:$O,"&gt;=202404",'CLASSIFICAÇÃO NF'!$O:$O,"&lt;=202406",'CLASSIFICAÇÃO NF'!M:M,$B42)</f>
        <v>710000</v>
      </c>
      <c r="N42" s="36">
        <f>SUMIFS('CLASSIFICAÇÃO NF'!$N:$N,'CLASSIFICAÇÃO NF'!$O:$O,"&gt;=202407",'CLASSIFICAÇÃO NF'!$O:$O,"&lt;=202408",'CLASSIFICAÇÃO NF'!I:I,$B42)+SUMIFS('CLASSIFICAÇÃO NF'!$N:$N,'CLASSIFICAÇÃO NF'!$O:$O,"&gt;=202407",'CLASSIFICAÇÃO NF'!$O:$O,"&lt;=202408",'CLASSIFICAÇÃO NF'!J:J,$B42)+SUMIFS('CLASSIFICAÇÃO NF'!$N:$N,'CLASSIFICAÇÃO NF'!$O:$O,"&gt;=202407",'CLASSIFICAÇÃO NF'!$O:$O,"&lt;=202408",'CLASSIFICAÇÃO NF'!K:K,$B42)+SUMIFS('CLASSIFICAÇÃO NF'!$N:$N,'CLASSIFICAÇÃO NF'!$O:$O,"&gt;=202407",'CLASSIFICAÇÃO NF'!$O:$O,"&lt;=202408",'CLASSIFICAÇÃO NF'!L:L,$B42)+SUMIFS('CLASSIFICAÇÃO NF'!$N:$N,'CLASSIFICAÇÃO NF'!$O:$O,"&gt;=202407",'CLASSIFICAÇÃO NF'!$O:$O,"&lt;=202408",'CLASSIFICAÇÃO NF'!M:M,$B42)</f>
        <v>699449.72</v>
      </c>
      <c r="O42" s="36">
        <f>SUMIFS('CLASSIFICAÇÃO NF'!$N:$N,'CLASSIFICAÇÃO NF'!$O:$O,"&gt;=202409",'CLASSIFICAÇÃO NF'!$O:$O,"&lt;=202410",'CLASSIFICAÇÃO NF'!I:I,$B42)+SUMIFS('CLASSIFICAÇÃO NF'!$N:$N,'CLASSIFICAÇÃO NF'!$O:$O,"&gt;=202409",'CLASSIFICAÇÃO NF'!$O:$O,"&lt;=202410",'CLASSIFICAÇÃO NF'!J:J,$B42)+SUMIFS('CLASSIFICAÇÃO NF'!$N:$N,'CLASSIFICAÇÃO NF'!$O:$O,"&gt;=202409",'CLASSIFICAÇÃO NF'!$O:$O,"&lt;=202410",'CLASSIFICAÇÃO NF'!K:K,$B42)+SUMIFS('CLASSIFICAÇÃO NF'!$N:$N,'CLASSIFICAÇÃO NF'!$O:$O,"&gt;=202409",'CLASSIFICAÇÃO NF'!$O:$O,"&lt;=202410",'CLASSIFICAÇÃO NF'!L:L,$B42)+SUMIFS('CLASSIFICAÇÃO NF'!$N:$N,'CLASSIFICAÇÃO NF'!$O:$O,"&gt;=202409",'CLASSIFICAÇÃO NF'!$O:$O,"&lt;=202410",'CLASSIFICAÇÃO NF'!M:M,$B42)</f>
        <v>1710729.3</v>
      </c>
      <c r="P42" s="36">
        <f>SUMIFS('CLASSIFICAÇÃO NF'!$N:$N,'CLASSIFICAÇÃO NF'!$O:$O,"&gt;=202411",'CLASSIFICAÇÃO NF'!$O:$O,"&lt;=202412",'CLASSIFICAÇÃO NF'!I:I,$B42)+SUMIFS('CLASSIFICAÇÃO NF'!$N:$N,'CLASSIFICAÇÃO NF'!$O:$O,"&gt;=202411",'CLASSIFICAÇÃO NF'!$O:$O,"&lt;=202412",'CLASSIFICAÇÃO NF'!J:J,$B42)+SUMIFS('CLASSIFICAÇÃO NF'!$N:$N,'CLASSIFICAÇÃO NF'!$O:$O,"&gt;=202411",'CLASSIFICAÇÃO NF'!$O:$O,"&lt;=202412",'CLASSIFICAÇÃO NF'!K:K,$B42)+SUMIFS('CLASSIFICAÇÃO NF'!$N:$N,'CLASSIFICAÇÃO NF'!$O:$O,"&gt;=202411",'CLASSIFICAÇÃO NF'!$O:$O,"&lt;=202412",'CLASSIFICAÇÃO NF'!L:L,$B42)+SUMIFS('CLASSIFICAÇÃO NF'!$N:$N,'CLASSIFICAÇÃO NF'!$O:$O,"&gt;=202411",'CLASSIFICAÇÃO NF'!$O:$O,"&lt;=202412",'CLASSIFICAÇÃO NF'!M:M,$B42)</f>
        <v>1601537.1600000001</v>
      </c>
      <c r="Q42" s="36">
        <f>SUMIFS('CLASSIFICAÇÃO NF'!$N:$N,'CLASSIFICAÇÃO NF'!$O:$O,"&gt;=202501",'CLASSIFICAÇÃO NF'!$O:$O,"&lt;=202502",'CLASSIFICAÇÃO NF'!I:I,$B42)+SUMIFS('CLASSIFICAÇÃO NF'!$N:$N,'CLASSIFICAÇÃO NF'!$O:$O,"&gt;=202501",'CLASSIFICAÇÃO NF'!$O:$O,"&lt;=202502",'CLASSIFICAÇÃO NF'!J:J,$B42)+SUMIFS('CLASSIFICAÇÃO NF'!$N:$N,'CLASSIFICAÇÃO NF'!$O:$O,"&gt;=202501",'CLASSIFICAÇÃO NF'!$O:$O,"&lt;=202502",'CLASSIFICAÇÃO NF'!K:K,$B42)+SUMIFS('CLASSIFICAÇÃO NF'!$N:$N,'CLASSIFICAÇÃO NF'!$O:$O,"&gt;=202501",'CLASSIFICAÇÃO NF'!$O:$O,"&lt;=202502",'CLASSIFICAÇÃO NF'!L:L,$B42)+SUMIFS('CLASSIFICAÇÃO NF'!$N:$N,'CLASSIFICAÇÃO NF'!$O:$O,"&gt;=202501",'CLASSIFICAÇÃO NF'!$O:$O,"&lt;=202502",'CLASSIFICAÇÃO NF'!M:M,$B42)</f>
        <v>2152592.88</v>
      </c>
      <c r="R42" s="36">
        <f>SUMIFS('CLASSIFICAÇÃO NF'!$N:$N,'CLASSIFICAÇÃO NF'!$O:$O,"&gt;=202503",'CLASSIFICAÇÃO NF'!$O:$O,"&lt;=202504",'CLASSIFICAÇÃO NF'!I:I,$B42)+SUMIFS('CLASSIFICAÇÃO NF'!$N:$N,'CLASSIFICAÇÃO NF'!$O:$O,"&gt;=202503",'CLASSIFICAÇÃO NF'!$O:$O,"&lt;=202504",'CLASSIFICAÇÃO NF'!J:J,$B42)+SUMIFS('CLASSIFICAÇÃO NF'!$N:$N,'CLASSIFICAÇÃO NF'!$O:$O,"&gt;=202503",'CLASSIFICAÇÃO NF'!$O:$O,"&lt;=202504",'CLASSIFICAÇÃO NF'!K:K,$B42)+SUMIFS('CLASSIFICAÇÃO NF'!$N:$N,'CLASSIFICAÇÃO NF'!$O:$O,"&gt;=202503",'CLASSIFICAÇÃO NF'!$O:$O,"&lt;=202504",'CLASSIFICAÇÃO NF'!L:L,$B42)+SUMIFS('CLASSIFICAÇÃO NF'!$N:$N,'CLASSIFICAÇÃO NF'!$O:$O,"&gt;=202503",'CLASSIFICAÇÃO NF'!$O:$O,"&lt;=202504",'CLASSIFICAÇÃO NF'!M:M,$B42)</f>
        <v>5859215.8899999997</v>
      </c>
      <c r="S42" s="36">
        <f>SUMIFS('CLASSIFICAÇÃO NF'!$N:$N,'CLASSIFICAÇÃO NF'!$O:$O,"&gt;=202505",'CLASSIFICAÇÃO NF'!$O:$O,"&lt;=202506",'CLASSIFICAÇÃO NF'!I:I,$B42)+SUMIFS('CLASSIFICAÇÃO NF'!$N:$N,'CLASSIFICAÇÃO NF'!$O:$O,"&gt;=202505",'CLASSIFICAÇÃO NF'!$O:$O,"&lt;=202506",'CLASSIFICAÇÃO NF'!J:J,$B42)+SUMIFS('CLASSIFICAÇÃO NF'!$N:$N,'CLASSIFICAÇÃO NF'!$O:$O,"&gt;=202505",'CLASSIFICAÇÃO NF'!$O:$O,"&lt;=202506",'CLASSIFICAÇÃO NF'!K:K,$B42)+SUMIFS('CLASSIFICAÇÃO NF'!$N:$N,'CLASSIFICAÇÃO NF'!$O:$O,"&gt;=202505",'CLASSIFICAÇÃO NF'!$O:$O,"&lt;=202506",'CLASSIFICAÇÃO NF'!L:L,$B42)+SUMIFS('CLASSIFICAÇÃO NF'!$N:$N,'CLASSIFICAÇÃO NF'!$O:$O,"&gt;=202505",'CLASSIFICAÇÃO NF'!$O:$O,"&lt;=202506",'CLASSIFICAÇÃO NF'!M:M,$B42)</f>
        <v>0</v>
      </c>
      <c r="T42" s="36">
        <f>SUMIFS('CLASSIFICAÇÃO NF'!$N:$N,'CLASSIFICAÇÃO NF'!$O:$O,"&gt;=202507",'CLASSIFICAÇÃO NF'!$O:$O,"&lt;=202508",'CLASSIFICAÇÃO NF'!I:I,$B42)+SUMIFS('CLASSIFICAÇÃO NF'!$N:$N,'CLASSIFICAÇÃO NF'!$O:$O,"&gt;=202507",'CLASSIFICAÇÃO NF'!$O:$O,"&lt;=202508",'CLASSIFICAÇÃO NF'!J:J,$B42)+SUMIFS('CLASSIFICAÇÃO NF'!$N:$N,'CLASSIFICAÇÃO NF'!$O:$O,"&gt;=202507",'CLASSIFICAÇÃO NF'!$O:$O,"&lt;=202508",'CLASSIFICAÇÃO NF'!K:K,$B42)+SUMIFS('CLASSIFICAÇÃO NF'!$N:$N,'CLASSIFICAÇÃO NF'!$O:$O,"&gt;=202507",'CLASSIFICAÇÃO NF'!$O:$O,"&lt;=202508",'CLASSIFICAÇÃO NF'!L:L,$B42)+SUMIFS('CLASSIFICAÇÃO NF'!$N:$N,'CLASSIFICAÇÃO NF'!$O:$O,"&gt;=202507",'CLASSIFICAÇÃO NF'!$O:$O,"&lt;=202508",'CLASSIFICAÇÃO NF'!M:M,$B42)</f>
        <v>0</v>
      </c>
      <c r="U42" s="36">
        <f>SUMIFS('CLASSIFICAÇÃO NF'!$N:$N,'CLASSIFICAÇÃO NF'!$O:$O,"&gt;=202509",'CLASSIFICAÇÃO NF'!$O:$O,"&lt;=202510",'CLASSIFICAÇÃO NF'!I:I,$B42)+SUMIFS('CLASSIFICAÇÃO NF'!$N:$N,'CLASSIFICAÇÃO NF'!$O:$O,"&gt;=202509",'CLASSIFICAÇÃO NF'!$O:$O,"&lt;=202510",'CLASSIFICAÇÃO NF'!J:J,$B42)+SUMIFS('CLASSIFICAÇÃO NF'!$N:$N,'CLASSIFICAÇÃO NF'!$O:$O,"&gt;=202509",'CLASSIFICAÇÃO NF'!$O:$O,"&lt;=202510",'CLASSIFICAÇÃO NF'!K:K,$B42)+SUMIFS('CLASSIFICAÇÃO NF'!$N:$N,'CLASSIFICAÇÃO NF'!$O:$O,"&gt;=202509",'CLASSIFICAÇÃO NF'!$O:$O,"&lt;=202510",'CLASSIFICAÇÃO NF'!L:L,$B42)+SUMIFS('CLASSIFICAÇÃO NF'!$N:$N,'CLASSIFICAÇÃO NF'!$O:$O,"&gt;=202509",'CLASSIFICAÇÃO NF'!$O:$O,"&lt;=202510",'CLASSIFICAÇÃO NF'!M:M,$B42)</f>
        <v>0</v>
      </c>
      <c r="V42" s="36">
        <f>SUMIFS('CLASSIFICAÇÃO NF'!$N:$N,'CLASSIFICAÇÃO NF'!$O:$O,"&gt;=202511",'CLASSIFICAÇÃO NF'!$O:$O,"&lt;=202512",'CLASSIFICAÇÃO NF'!I:I,$B42)+SUMIFS('CLASSIFICAÇÃO NF'!$N:$N,'CLASSIFICAÇÃO NF'!$O:$O,"&gt;=202511",'CLASSIFICAÇÃO NF'!$O:$O,"&lt;=202512",'CLASSIFICAÇÃO NF'!J:J,$B42)+SUMIFS('CLASSIFICAÇÃO NF'!$N:$N,'CLASSIFICAÇÃO NF'!$O:$O,"&gt;=202511",'CLASSIFICAÇÃO NF'!$O:$O,"&lt;=202512",'CLASSIFICAÇÃO NF'!K:K,$B42)+SUMIFS('CLASSIFICAÇÃO NF'!$N:$N,'CLASSIFICAÇÃO NF'!$O:$O,"&gt;=202511",'CLASSIFICAÇÃO NF'!$O:$O,"&lt;=202512",'CLASSIFICAÇÃO NF'!L:L,$B42)+SUMIFS('CLASSIFICAÇÃO NF'!$N:$N,'CLASSIFICAÇÃO NF'!$O:$O,"&gt;=202511",'CLASSIFICAÇÃO NF'!$O:$O,"&lt;=202512",'CLASSIFICAÇÃO NF'!M:M,$B42)</f>
        <v>0</v>
      </c>
      <c r="W42" s="36">
        <f>SUMIFS('CLASSIFICAÇÃO NF'!$N:$N,'CLASSIFICAÇÃO NF'!$O:$O,"&gt;=202601",'CLASSIFICAÇÃO NF'!$O:$O,"&lt;=202602",'CLASSIFICAÇÃO NF'!I:I,$B42)+SUMIFS('CLASSIFICAÇÃO NF'!$N:$N,'CLASSIFICAÇÃO NF'!$O:$O,"&gt;=202601",'CLASSIFICAÇÃO NF'!$O:$O,"&lt;=202602",'CLASSIFICAÇÃO NF'!J:J,$B42)+SUMIFS('CLASSIFICAÇÃO NF'!$N:$N,'CLASSIFICAÇÃO NF'!$O:$O,"&gt;=202601",'CLASSIFICAÇÃO NF'!$O:$O,"&lt;=202602",'CLASSIFICAÇÃO NF'!K:K,$B42)+SUMIFS('CLASSIFICAÇÃO NF'!$N:$N,'CLASSIFICAÇÃO NF'!$O:$O,"&gt;=202601",'CLASSIFICAÇÃO NF'!$O:$O,"&lt;=202602",'CLASSIFICAÇÃO NF'!L:L,$B42)+SUMIFS('CLASSIFICAÇÃO NF'!$N:$N,'CLASSIFICAÇÃO NF'!$O:$O,"&gt;=202601",'CLASSIFICAÇÃO NF'!$O:$O,"&lt;=202602",'CLASSIFICAÇÃO NF'!M:M,$B42)</f>
        <v>0</v>
      </c>
      <c r="X42" s="36">
        <f>SUMIFS('CLASSIFICAÇÃO NF'!$N:$N,'CLASSIFICAÇÃO NF'!$O:$O,"&gt;=202603",'CLASSIFICAÇÃO NF'!$O:$O,"&lt;=202604",'CLASSIFICAÇÃO NF'!I:I,$B42)+SUMIFS('CLASSIFICAÇÃO NF'!$N:$N,'CLASSIFICAÇÃO NF'!$O:$O,"&gt;=202603",'CLASSIFICAÇÃO NF'!$O:$O,"&lt;=202604",'CLASSIFICAÇÃO NF'!J:J,$B42)+SUMIFS('CLASSIFICAÇÃO NF'!$N:$N,'CLASSIFICAÇÃO NF'!$O:$O,"&gt;=202603",'CLASSIFICAÇÃO NF'!$O:$O,"&lt;=202604",'CLASSIFICAÇÃO NF'!K:K,$B42)+SUMIFS('CLASSIFICAÇÃO NF'!$N:$N,'CLASSIFICAÇÃO NF'!$O:$O,"&gt;=202603",'CLASSIFICAÇÃO NF'!$O:$O,"&lt;=202604",'CLASSIFICAÇÃO NF'!L:L,$B42)+SUMIFS('CLASSIFICAÇÃO NF'!$N:$N,'CLASSIFICAÇÃO NF'!$O:$O,"&gt;=202603",'CLASSIFICAÇÃO NF'!$O:$O,"&lt;=202604",'CLASSIFICAÇÃO NF'!M:M,$B42)</f>
        <v>0</v>
      </c>
      <c r="Y42" s="36">
        <f>SUMIFS('CLASSIFICAÇÃO NF'!$N:$N,'CLASSIFICAÇÃO NF'!$O:$O,"&gt;=202605",'CLASSIFICAÇÃO NF'!$O:$O,"&lt;=202606",'CLASSIFICAÇÃO NF'!I:I,$B42)+SUMIFS('CLASSIFICAÇÃO NF'!$N:$N,'CLASSIFICAÇÃO NF'!$O:$O,"&gt;=202605",'CLASSIFICAÇÃO NF'!$O:$O,"&lt;=202606",'CLASSIFICAÇÃO NF'!J:J,$B42)+SUMIFS('CLASSIFICAÇÃO NF'!$N:$N,'CLASSIFICAÇÃO NF'!$O:$O,"&gt;=202605",'CLASSIFICAÇÃO NF'!$O:$O,"&lt;=202606",'CLASSIFICAÇÃO NF'!K:K,$B42)+SUMIFS('CLASSIFICAÇÃO NF'!$N:$N,'CLASSIFICAÇÃO NF'!$O:$O,"&gt;=202605",'CLASSIFICAÇÃO NF'!$O:$O,"&lt;=202606",'CLASSIFICAÇÃO NF'!L:L,$B42)+SUMIFS('CLASSIFICAÇÃO NF'!$N:$N,'CLASSIFICAÇÃO NF'!$O:$O,"&gt;=202605",'CLASSIFICAÇÃO NF'!$O:$O,"&lt;=202606",'CLASSIFICAÇÃO NF'!M:M,$B42)</f>
        <v>0</v>
      </c>
      <c r="Z42" s="36">
        <f>SUMIFS('CLASSIFICAÇÃO NF'!$N:$N,'CLASSIFICAÇÃO NF'!$O:$O,"&gt;=202607",'CLASSIFICAÇÃO NF'!$O:$O,"&lt;=202608",'CLASSIFICAÇÃO NF'!I:I,$B42)+SUMIFS('CLASSIFICAÇÃO NF'!$N:$N,'CLASSIFICAÇÃO NF'!$O:$O,"&gt;=202607",'CLASSIFICAÇÃO NF'!$O:$O,"&lt;=202608",'CLASSIFICAÇÃO NF'!J:J,$B42)+SUMIFS('CLASSIFICAÇÃO NF'!$N:$N,'CLASSIFICAÇÃO NF'!$O:$O,"&gt;=202607",'CLASSIFICAÇÃO NF'!$O:$O,"&lt;=202608",'CLASSIFICAÇÃO NF'!K:K,$B42)+SUMIFS('CLASSIFICAÇÃO NF'!$N:$N,'CLASSIFICAÇÃO NF'!$O:$O,"&gt;=202607",'CLASSIFICAÇÃO NF'!$O:$O,"&lt;=202608",'CLASSIFICAÇÃO NF'!L:L,$B42)+SUMIFS('CLASSIFICAÇÃO NF'!$N:$N,'CLASSIFICAÇÃO NF'!$O:$O,"&gt;=202607",'CLASSIFICAÇÃO NF'!$O:$O,"&lt;=202608",'CLASSIFICAÇÃO NF'!M:M,$B42)</f>
        <v>0</v>
      </c>
      <c r="AA42" s="36">
        <f>SUMIFS('CLASSIFICAÇÃO NF'!$N:$N,'CLASSIFICAÇÃO NF'!$O:$O,"&gt;=202609",'CLASSIFICAÇÃO NF'!$O:$O,"&lt;=202610",'CLASSIFICAÇÃO NF'!I:I,$B42)+SUMIFS('CLASSIFICAÇÃO NF'!$N:$N,'CLASSIFICAÇÃO NF'!$O:$O,"&gt;=202609",'CLASSIFICAÇÃO NF'!$O:$O,"&lt;=202610",'CLASSIFICAÇÃO NF'!J:J,$B42)+SUMIFS('CLASSIFICAÇÃO NF'!$N:$N,'CLASSIFICAÇÃO NF'!$O:$O,"&gt;=202609",'CLASSIFICAÇÃO NF'!$O:$O,"&lt;=202610",'CLASSIFICAÇÃO NF'!K:K,$B42)+SUMIFS('CLASSIFICAÇÃO NF'!$N:$N,'CLASSIFICAÇÃO NF'!$O:$O,"&gt;=202609",'CLASSIFICAÇÃO NF'!$O:$O,"&lt;=202610",'CLASSIFICAÇÃO NF'!L:L,$B42)+SUMIFS('CLASSIFICAÇÃO NF'!$N:$N,'CLASSIFICAÇÃO NF'!$O:$O,"&gt;=202609",'CLASSIFICAÇÃO NF'!$O:$O,"&lt;=202610",'CLASSIFICAÇÃO NF'!M:M,$B42)</f>
        <v>0</v>
      </c>
      <c r="AB42" s="36">
        <f>SUMIFS('CLASSIFICAÇÃO NF'!$N:$N,'CLASSIFICAÇÃO NF'!$O:$O,"&gt;=202611",'CLASSIFICAÇÃO NF'!$O:$O,"&lt;=202612",'CLASSIFICAÇÃO NF'!I:I,$B42)+SUMIFS('CLASSIFICAÇÃO NF'!$N:$N,'CLASSIFICAÇÃO NF'!$O:$O,"&gt;=202611",'CLASSIFICAÇÃO NF'!$O:$O,"&lt;=202612",'CLASSIFICAÇÃO NF'!J:J,$B42)+SUMIFS('CLASSIFICAÇÃO NF'!$N:$N,'CLASSIFICAÇÃO NF'!$O:$O,"&gt;=202610",'CLASSIFICAÇÃO NF'!$O:$O,"&lt;=202612",'CLASSIFICAÇÃO NF'!K:K,$B42)+SUMIFS('CLASSIFICAÇÃO NF'!$N:$N,'CLASSIFICAÇÃO NF'!$O:$O,"&gt;=202610",'CLASSIFICAÇÃO NF'!$O:$O,"&lt;=202612",'CLASSIFICAÇÃO NF'!L:L,$B42)+SUMIFS('CLASSIFICAÇÃO NF'!$N:$N,'CLASSIFICAÇÃO NF'!$O:$O,"&gt;=202611",'CLASSIFICAÇÃO NF'!$O:$O,"&lt;=202612",'CLASSIFICAÇÃO NF'!M:M,$B42)</f>
        <v>0</v>
      </c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</row>
    <row r="43" spans="1:39" ht="15.75" customHeight="1">
      <c r="A43" s="42">
        <v>5</v>
      </c>
      <c r="B43" s="43" t="s">
        <v>71</v>
      </c>
      <c r="C43" s="44">
        <f>SUMIF('CLASSIFICAÇÃO NF'!I:I,B43,'CLASSIFICAÇÃO NF'!N:N)+SUMIF('CLASSIFICAÇÃO NF'!J:J,B43,'CLASSIFICAÇÃO NF'!N:N)+SUMIF('CLASSIFICAÇÃO NF'!K:K,B43,'CLASSIFICAÇÃO NF'!N:N)+SUMIF('CLASSIFICAÇÃO NF'!L:L,B43,'CLASSIFICAÇÃO NF'!N:N)+SUMIF('CLASSIFICAÇÃO NF'!M:M,B43,'CLASSIFICAÇÃO NF'!N:N)</f>
        <v>39219.009999999995</v>
      </c>
      <c r="D43" s="44"/>
      <c r="E43" s="44" t="s">
        <v>52</v>
      </c>
      <c r="F43" s="44"/>
      <c r="G43" s="44" t="s">
        <v>52</v>
      </c>
      <c r="H43" s="44">
        <f>SUMIFS('CLASSIFICAÇÃO NF'!$N:$N,'CLASSIFICAÇÃO NF'!$O:$O,"&gt;=202301",'CLASSIFICAÇÃO NF'!$O:$O,"&lt;=202303",'CLASSIFICAÇÃO NF'!I:I,$B43)+SUMIFS('CLASSIFICAÇÃO NF'!$N:$N,'CLASSIFICAÇÃO NF'!$O:$O,"&gt;=202301",'CLASSIFICAÇÃO NF'!$O:$O,"&lt;=202303",'CLASSIFICAÇÃO NF'!J:J,$B43)+SUMIFS('CLASSIFICAÇÃO NF'!$N:$N,'CLASSIFICAÇÃO NF'!$O:$O,"&gt;=202301",'CLASSIFICAÇÃO NF'!$O:$O,"&lt;=202303",'CLASSIFICAÇÃO NF'!K:K,$B43)+SUMIFS('CLASSIFICAÇÃO NF'!$N:$N,'CLASSIFICAÇÃO NF'!$O:$O,"&gt;=202301",'CLASSIFICAÇÃO NF'!$O:$O,"&lt;=202303",'CLASSIFICAÇÃO NF'!L:L,$B43)+SUMIFS('CLASSIFICAÇÃO NF'!$N:$N,'CLASSIFICAÇÃO NF'!$O:$O,"&gt;=202301",'CLASSIFICAÇÃO NF'!$O:$O,"&lt;=202303",'CLASSIFICAÇÃO NF'!M:M,$B43)</f>
        <v>0</v>
      </c>
      <c r="I43" s="44">
        <f>SUMIFS('CLASSIFICAÇÃO NF'!$N:$N,'CLASSIFICAÇÃO NF'!$O:$O,"&gt;=202304",'CLASSIFICAÇÃO NF'!$O:$O,"&lt;=202306",'CLASSIFICAÇÃO NF'!I:I,$B43)+SUMIFS('CLASSIFICAÇÃO NF'!$N:$N,'CLASSIFICAÇÃO NF'!$O:$O,"&gt;=202304",'CLASSIFICAÇÃO NF'!$O:$O,"&lt;=202306",'CLASSIFICAÇÃO NF'!J:J,$B43)+SUMIFS('CLASSIFICAÇÃO NF'!$N:$N,'CLASSIFICAÇÃO NF'!$O:$O,"&gt;=202304",'CLASSIFICAÇÃO NF'!$O:$O,"&lt;=202306",'CLASSIFICAÇÃO NF'!K:K,$B43)+SUMIFS('CLASSIFICAÇÃO NF'!$N:$N,'CLASSIFICAÇÃO NF'!$O:$O,"&gt;=202304",'CLASSIFICAÇÃO NF'!$O:$O,"&lt;=202306",'CLASSIFICAÇÃO NF'!L:L,$B43)+SUMIFS('CLASSIFICAÇÃO NF'!$N:$N,'CLASSIFICAÇÃO NF'!$O:$O,"&gt;=202304",'CLASSIFICAÇÃO NF'!$O:$O,"&lt;=202306",'CLASSIFICAÇÃO NF'!M:M,$B43)</f>
        <v>0</v>
      </c>
      <c r="J43" s="44">
        <f>SUMIFS('CLASSIFICAÇÃO NF'!$N:$N,'CLASSIFICAÇÃO NF'!$O:$O,"&gt;=202307",'CLASSIFICAÇÃO NF'!$O:$O,"&lt;=202309",'CLASSIFICAÇÃO NF'!I:I,$B43)+SUMIFS('CLASSIFICAÇÃO NF'!$N:$N,'CLASSIFICAÇÃO NF'!$O:$O,"&gt;=202307",'CLASSIFICAÇÃO NF'!$O:$O,"&lt;=202309",'CLASSIFICAÇÃO NF'!J:J,$B43)+SUMIFS('CLASSIFICAÇÃO NF'!$N:$N,'CLASSIFICAÇÃO NF'!$O:$O,"&gt;=202307",'CLASSIFICAÇÃO NF'!$O:$O,"&lt;=202309",'CLASSIFICAÇÃO NF'!K:K,$B43)+SUMIFS('CLASSIFICAÇÃO NF'!$N:$N,'CLASSIFICAÇÃO NF'!$O:$O,"&gt;=202307",'CLASSIFICAÇÃO NF'!$O:$O,"&lt;=202309",'CLASSIFICAÇÃO NF'!L:L,$B43)+SUMIFS('CLASSIFICAÇÃO NF'!$N:$N,'CLASSIFICAÇÃO NF'!$O:$O,"&gt;=202307",'CLASSIFICAÇÃO NF'!$O:$O,"&lt;=202309",'CLASSIFICAÇÃO NF'!M:M,$B43)</f>
        <v>0</v>
      </c>
      <c r="K43" s="44">
        <f>SUMIFS('CLASSIFICAÇÃO NF'!$N:$N,'CLASSIFICAÇÃO NF'!$O:$O,"&gt;=202310",'CLASSIFICAÇÃO NF'!$O:$O,"&lt;=202312",'CLASSIFICAÇÃO NF'!I:I,$B43)+SUMIFS('CLASSIFICAÇÃO NF'!$N:$N,'CLASSIFICAÇÃO NF'!$O:$O,"&gt;=202310",'CLASSIFICAÇÃO NF'!$O:$O,"&lt;=202312",'CLASSIFICAÇÃO NF'!J:J,$B43)+SUMIFS('CLASSIFICAÇÃO NF'!$N:$N,'CLASSIFICAÇÃO NF'!$O:$O,"&gt;=202310",'CLASSIFICAÇÃO NF'!$O:$O,"&lt;=202312",'CLASSIFICAÇÃO NF'!K:K,$B43)+SUMIFS('CLASSIFICAÇÃO NF'!$N:$N,'CLASSIFICAÇÃO NF'!$O:$O,"&gt;=202310",'CLASSIFICAÇÃO NF'!$O:$O,"&lt;=202312",'CLASSIFICAÇÃO NF'!L:L,$B43)+SUMIFS('CLASSIFICAÇÃO NF'!$N:$N,'CLASSIFICAÇÃO NF'!$O:$O,"&gt;=202310",'CLASSIFICAÇÃO NF'!$O:$O,"&lt;=202312",'CLASSIFICAÇÃO NF'!M:M,$B43)</f>
        <v>11667.58</v>
      </c>
      <c r="L43" s="44">
        <f>SUMIFS('CLASSIFICAÇÃO NF'!$N:$N,'CLASSIFICAÇÃO NF'!$O:$O,"&gt;=202401",'CLASSIFICAÇÃO NF'!$O:$O,"&lt;=202403",'CLASSIFICAÇÃO NF'!I:I,$B43)+SUMIFS('CLASSIFICAÇÃO NF'!$N:$N,'CLASSIFICAÇÃO NF'!$O:$O,"&gt;=202401",'CLASSIFICAÇÃO NF'!$O:$O,"&lt;=202403",'CLASSIFICAÇÃO NF'!J:J,$B43)+SUMIFS('CLASSIFICAÇÃO NF'!$N:$N,'CLASSIFICAÇÃO NF'!$O:$O,"&gt;=202401",'CLASSIFICAÇÃO NF'!$O:$O,"&lt;=202403",'CLASSIFICAÇÃO NF'!K:K,$B43)+SUMIFS('CLASSIFICAÇÃO NF'!$N:$N,'CLASSIFICAÇÃO NF'!$O:$O,"&gt;=202401",'CLASSIFICAÇÃO NF'!$O:$O,"&lt;=202403",'CLASSIFICAÇÃO NF'!L:L,$B43)+SUMIFS('CLASSIFICAÇÃO NF'!$N:$N,'CLASSIFICAÇÃO NF'!$O:$O,"&gt;=202401",'CLASSIFICAÇÃO NF'!$O:$O,"&lt;=202403",'CLASSIFICAÇÃO NF'!M:M,$B43)</f>
        <v>0</v>
      </c>
      <c r="M43" s="44">
        <f>SUMIFS('CLASSIFICAÇÃO NF'!$N:$N,'CLASSIFICAÇÃO NF'!$O:$O,"&gt;=202404",'CLASSIFICAÇÃO NF'!$O:$O,"&lt;=202406",'CLASSIFICAÇÃO NF'!I:I,$B43)+SUMIFS('CLASSIFICAÇÃO NF'!$N:$N,'CLASSIFICAÇÃO NF'!$O:$O,"&gt;=202404",'CLASSIFICAÇÃO NF'!$O:$O,"&lt;=202406",'CLASSIFICAÇÃO NF'!J:J,$B43)+SUMIFS('CLASSIFICAÇÃO NF'!$N:$N,'CLASSIFICAÇÃO NF'!$O:$O,"&gt;=202404",'CLASSIFICAÇÃO NF'!$O:$O,"&lt;=202406",'CLASSIFICAÇÃO NF'!K:K,$B43)+SUMIFS('CLASSIFICAÇÃO NF'!$N:$N,'CLASSIFICAÇÃO NF'!$O:$O,"&gt;=202404",'CLASSIFICAÇÃO NF'!$O:$O,"&lt;=202406",'CLASSIFICAÇÃO NF'!L:L,$B43)+SUMIFS('CLASSIFICAÇÃO NF'!$N:$N,'CLASSIFICAÇÃO NF'!$O:$O,"&gt;=202404",'CLASSIFICAÇÃO NF'!$O:$O,"&lt;=202406",'CLASSIFICAÇÃO NF'!M:M,$B43)</f>
        <v>0</v>
      </c>
      <c r="N43" s="44">
        <f>SUMIFS('CLASSIFICAÇÃO NF'!$N:$N,'CLASSIFICAÇÃO NF'!$O:$O,"&gt;=202407",'CLASSIFICAÇÃO NF'!$O:$O,"&lt;=202408",'CLASSIFICAÇÃO NF'!I:I,$B43)+SUMIFS('CLASSIFICAÇÃO NF'!$N:$N,'CLASSIFICAÇÃO NF'!$O:$O,"&gt;=202407",'CLASSIFICAÇÃO NF'!$O:$O,"&lt;=202408",'CLASSIFICAÇÃO NF'!J:J,$B43)+SUMIFS('CLASSIFICAÇÃO NF'!$N:$N,'CLASSIFICAÇÃO NF'!$O:$O,"&gt;=202407",'CLASSIFICAÇÃO NF'!$O:$O,"&lt;=202408",'CLASSIFICAÇÃO NF'!K:K,$B43)+SUMIFS('CLASSIFICAÇÃO NF'!$N:$N,'CLASSIFICAÇÃO NF'!$O:$O,"&gt;=202407",'CLASSIFICAÇÃO NF'!$O:$O,"&lt;=202408",'CLASSIFICAÇÃO NF'!L:L,$B43)+SUMIFS('CLASSIFICAÇÃO NF'!$N:$N,'CLASSIFICAÇÃO NF'!$O:$O,"&gt;=202407",'CLASSIFICAÇÃO NF'!$O:$O,"&lt;=202408",'CLASSIFICAÇÃO NF'!M:M,$B43)</f>
        <v>0</v>
      </c>
      <c r="O43" s="44">
        <f>SUMIFS('CLASSIFICAÇÃO NF'!$N:$N,'CLASSIFICAÇÃO NF'!$O:$O,"&gt;=202409",'CLASSIFICAÇÃO NF'!$O:$O,"&lt;=202410",'CLASSIFICAÇÃO NF'!I:I,$B43)+SUMIFS('CLASSIFICAÇÃO NF'!$N:$N,'CLASSIFICAÇÃO NF'!$O:$O,"&gt;=202409",'CLASSIFICAÇÃO NF'!$O:$O,"&lt;=202410",'CLASSIFICAÇÃO NF'!J:J,$B43)+SUMIFS('CLASSIFICAÇÃO NF'!$N:$N,'CLASSIFICAÇÃO NF'!$O:$O,"&gt;=202409",'CLASSIFICAÇÃO NF'!$O:$O,"&lt;=202410",'CLASSIFICAÇÃO NF'!K:K,$B43)+SUMIFS('CLASSIFICAÇÃO NF'!$N:$N,'CLASSIFICAÇÃO NF'!$O:$O,"&gt;=202409",'CLASSIFICAÇÃO NF'!$O:$O,"&lt;=202410",'CLASSIFICAÇÃO NF'!L:L,$B43)+SUMIFS('CLASSIFICAÇÃO NF'!$N:$N,'CLASSIFICAÇÃO NF'!$O:$O,"&gt;=202409",'CLASSIFICAÇÃO NF'!$O:$O,"&lt;=202410",'CLASSIFICAÇÃO NF'!M:M,$B43)</f>
        <v>0</v>
      </c>
      <c r="P43" s="44">
        <f>SUMIFS('CLASSIFICAÇÃO NF'!$N:$N,'CLASSIFICAÇÃO NF'!$O:$O,"&gt;=202411",'CLASSIFICAÇÃO NF'!$O:$O,"&lt;=202412",'CLASSIFICAÇÃO NF'!I:I,$B43)+SUMIFS('CLASSIFICAÇÃO NF'!$N:$N,'CLASSIFICAÇÃO NF'!$O:$O,"&gt;=202411",'CLASSIFICAÇÃO NF'!$O:$O,"&lt;=202412",'CLASSIFICAÇÃO NF'!J:J,$B43)+SUMIFS('CLASSIFICAÇÃO NF'!$N:$N,'CLASSIFICAÇÃO NF'!$O:$O,"&gt;=202411",'CLASSIFICAÇÃO NF'!$O:$O,"&lt;=202412",'CLASSIFICAÇÃO NF'!K:K,$B43)+SUMIFS('CLASSIFICAÇÃO NF'!$N:$N,'CLASSIFICAÇÃO NF'!$O:$O,"&gt;=202411",'CLASSIFICAÇÃO NF'!$O:$O,"&lt;=202412",'CLASSIFICAÇÃO NF'!L:L,$B43)+SUMIFS('CLASSIFICAÇÃO NF'!$N:$N,'CLASSIFICAÇÃO NF'!$O:$O,"&gt;=202411",'CLASSIFICAÇÃO NF'!$O:$O,"&lt;=202412",'CLASSIFICAÇÃO NF'!M:M,$B43)</f>
        <v>0</v>
      </c>
      <c r="Q43" s="44">
        <f>SUMIFS('CLASSIFICAÇÃO NF'!$N:$N,'CLASSIFICAÇÃO NF'!$O:$O,"&gt;=202501",'CLASSIFICAÇÃO NF'!$O:$O,"&lt;=202502",'CLASSIFICAÇÃO NF'!I:I,$B43)+SUMIFS('CLASSIFICAÇÃO NF'!$N:$N,'CLASSIFICAÇÃO NF'!$O:$O,"&gt;=202501",'CLASSIFICAÇÃO NF'!$O:$O,"&lt;=202502",'CLASSIFICAÇÃO NF'!J:J,$B43)+SUMIFS('CLASSIFICAÇÃO NF'!$N:$N,'CLASSIFICAÇÃO NF'!$O:$O,"&gt;=202501",'CLASSIFICAÇÃO NF'!$O:$O,"&lt;=202502",'CLASSIFICAÇÃO NF'!K:K,$B43)+SUMIFS('CLASSIFICAÇÃO NF'!$N:$N,'CLASSIFICAÇÃO NF'!$O:$O,"&gt;=202501",'CLASSIFICAÇÃO NF'!$O:$O,"&lt;=202502",'CLASSIFICAÇÃO NF'!L:L,$B43)+SUMIFS('CLASSIFICAÇÃO NF'!$N:$N,'CLASSIFICAÇÃO NF'!$O:$O,"&gt;=202501",'CLASSIFICAÇÃO NF'!$O:$O,"&lt;=202502",'CLASSIFICAÇÃO NF'!M:M,$B43)</f>
        <v>0</v>
      </c>
      <c r="R43" s="44">
        <f>SUMIFS('CLASSIFICAÇÃO NF'!$N:$N,'CLASSIFICAÇÃO NF'!$O:$O,"&gt;=202503",'CLASSIFICAÇÃO NF'!$O:$O,"&lt;=202504",'CLASSIFICAÇÃO NF'!I:I,$B43)+SUMIFS('CLASSIFICAÇÃO NF'!$N:$N,'CLASSIFICAÇÃO NF'!$O:$O,"&gt;=202503",'CLASSIFICAÇÃO NF'!$O:$O,"&lt;=202504",'CLASSIFICAÇÃO NF'!J:J,$B43)+SUMIFS('CLASSIFICAÇÃO NF'!$N:$N,'CLASSIFICAÇÃO NF'!$O:$O,"&gt;=202503",'CLASSIFICAÇÃO NF'!$O:$O,"&lt;=202504",'CLASSIFICAÇÃO NF'!K:K,$B43)+SUMIFS('CLASSIFICAÇÃO NF'!$N:$N,'CLASSIFICAÇÃO NF'!$O:$O,"&gt;=202503",'CLASSIFICAÇÃO NF'!$O:$O,"&lt;=202504",'CLASSIFICAÇÃO NF'!L:L,$B43)+SUMIFS('CLASSIFICAÇÃO NF'!$N:$N,'CLASSIFICAÇÃO NF'!$O:$O,"&gt;=202503",'CLASSIFICAÇÃO NF'!$O:$O,"&lt;=202504",'CLASSIFICAÇÃO NF'!M:M,$B43)</f>
        <v>4276.01</v>
      </c>
      <c r="S43" s="44">
        <f>SUMIFS('CLASSIFICAÇÃO NF'!$N:$N,'CLASSIFICAÇÃO NF'!$O:$O,"&gt;=202505",'CLASSIFICAÇÃO NF'!$O:$O,"&lt;=202506",'CLASSIFICAÇÃO NF'!I:I,$B43)+SUMIFS('CLASSIFICAÇÃO NF'!$N:$N,'CLASSIFICAÇÃO NF'!$O:$O,"&gt;=202505",'CLASSIFICAÇÃO NF'!$O:$O,"&lt;=202506",'CLASSIFICAÇÃO NF'!J:J,$B43)+SUMIFS('CLASSIFICAÇÃO NF'!$N:$N,'CLASSIFICAÇÃO NF'!$O:$O,"&gt;=202505",'CLASSIFICAÇÃO NF'!$O:$O,"&lt;=202506",'CLASSIFICAÇÃO NF'!K:K,$B43)+SUMIFS('CLASSIFICAÇÃO NF'!$N:$N,'CLASSIFICAÇÃO NF'!$O:$O,"&gt;=202505",'CLASSIFICAÇÃO NF'!$O:$O,"&lt;=202506",'CLASSIFICAÇÃO NF'!L:L,$B43)+SUMIFS('CLASSIFICAÇÃO NF'!$N:$N,'CLASSIFICAÇÃO NF'!$O:$O,"&gt;=202505",'CLASSIFICAÇÃO NF'!$O:$O,"&lt;=202506",'CLASSIFICAÇÃO NF'!M:M,$B43)</f>
        <v>11733.06</v>
      </c>
      <c r="T43" s="44">
        <f>SUMIFS('CLASSIFICAÇÃO NF'!$N:$N,'CLASSIFICAÇÃO NF'!$O:$O,"&gt;=202507",'CLASSIFICAÇÃO NF'!$O:$O,"&lt;=202508",'CLASSIFICAÇÃO NF'!I:I,$B43)+SUMIFS('CLASSIFICAÇÃO NF'!$N:$N,'CLASSIFICAÇÃO NF'!$O:$O,"&gt;=202507",'CLASSIFICAÇÃO NF'!$O:$O,"&lt;=202508",'CLASSIFICAÇÃO NF'!J:J,$B43)+SUMIFS('CLASSIFICAÇÃO NF'!$N:$N,'CLASSIFICAÇÃO NF'!$O:$O,"&gt;=202507",'CLASSIFICAÇÃO NF'!$O:$O,"&lt;=202508",'CLASSIFICAÇÃO NF'!K:K,$B43)+SUMIFS('CLASSIFICAÇÃO NF'!$N:$N,'CLASSIFICAÇÃO NF'!$O:$O,"&gt;=202507",'CLASSIFICAÇÃO NF'!$O:$O,"&lt;=202508",'CLASSIFICAÇÃO NF'!L:L,$B43)+SUMIFS('CLASSIFICAÇÃO NF'!$N:$N,'CLASSIFICAÇÃO NF'!$O:$O,"&gt;=202507",'CLASSIFICAÇÃO NF'!$O:$O,"&lt;=202508",'CLASSIFICAÇÃO NF'!M:M,$B43)</f>
        <v>6795.83</v>
      </c>
      <c r="U43" s="44">
        <f>SUMIFS('CLASSIFICAÇÃO NF'!$N:$N,'CLASSIFICAÇÃO NF'!$O:$O,"&gt;=202509",'CLASSIFICAÇÃO NF'!$O:$O,"&lt;=202510",'CLASSIFICAÇÃO NF'!I:I,$B43)+SUMIFS('CLASSIFICAÇÃO NF'!$N:$N,'CLASSIFICAÇÃO NF'!$O:$O,"&gt;=202509",'CLASSIFICAÇÃO NF'!$O:$O,"&lt;=202510",'CLASSIFICAÇÃO NF'!J:J,$B43)+SUMIFS('CLASSIFICAÇÃO NF'!$N:$N,'CLASSIFICAÇÃO NF'!$O:$O,"&gt;=202509",'CLASSIFICAÇÃO NF'!$O:$O,"&lt;=202510",'CLASSIFICAÇÃO NF'!K:K,$B43)+SUMIFS('CLASSIFICAÇÃO NF'!$N:$N,'CLASSIFICAÇÃO NF'!$O:$O,"&gt;=202509",'CLASSIFICAÇÃO NF'!$O:$O,"&lt;=202510",'CLASSIFICAÇÃO NF'!L:L,$B43)+SUMIFS('CLASSIFICAÇÃO NF'!$N:$N,'CLASSIFICAÇÃO NF'!$O:$O,"&gt;=202509",'CLASSIFICAÇÃO NF'!$O:$O,"&lt;=202510",'CLASSIFICAÇÃO NF'!M:M,$B43)</f>
        <v>4746.53</v>
      </c>
      <c r="V43" s="44">
        <f>SUMIFS('CLASSIFICAÇÃO NF'!$N:$N,'CLASSIFICAÇÃO NF'!$O:$O,"&gt;=202511",'CLASSIFICAÇÃO NF'!$O:$O,"&lt;=202512",'CLASSIFICAÇÃO NF'!I:I,$B43)+SUMIFS('CLASSIFICAÇÃO NF'!$N:$N,'CLASSIFICAÇÃO NF'!$O:$O,"&gt;=202511",'CLASSIFICAÇÃO NF'!$O:$O,"&lt;=202512",'CLASSIFICAÇÃO NF'!J:J,$B43)+SUMIFS('CLASSIFICAÇÃO NF'!$N:$N,'CLASSIFICAÇÃO NF'!$O:$O,"&gt;=202511",'CLASSIFICAÇÃO NF'!$O:$O,"&lt;=202512",'CLASSIFICAÇÃO NF'!K:K,$B43)+SUMIFS('CLASSIFICAÇÃO NF'!$N:$N,'CLASSIFICAÇÃO NF'!$O:$O,"&gt;=202511",'CLASSIFICAÇÃO NF'!$O:$O,"&lt;=202512",'CLASSIFICAÇÃO NF'!L:L,$B43)+SUMIFS('CLASSIFICAÇÃO NF'!$N:$N,'CLASSIFICAÇÃO NF'!$O:$O,"&gt;=202511",'CLASSIFICAÇÃO NF'!$O:$O,"&lt;=202512",'CLASSIFICAÇÃO NF'!M:M,$B43)</f>
        <v>0</v>
      </c>
      <c r="W43" s="44">
        <f>SUMIFS('CLASSIFICAÇÃO NF'!$N:$N,'CLASSIFICAÇÃO NF'!$O:$O,"&gt;=202601",'CLASSIFICAÇÃO NF'!$O:$O,"&lt;=202602",'CLASSIFICAÇÃO NF'!I:I,$B43)+SUMIFS('CLASSIFICAÇÃO NF'!$N:$N,'CLASSIFICAÇÃO NF'!$O:$O,"&gt;=202601",'CLASSIFICAÇÃO NF'!$O:$O,"&lt;=202602",'CLASSIFICAÇÃO NF'!J:J,$B43)+SUMIFS('CLASSIFICAÇÃO NF'!$N:$N,'CLASSIFICAÇÃO NF'!$O:$O,"&gt;=202601",'CLASSIFICAÇÃO NF'!$O:$O,"&lt;=202602",'CLASSIFICAÇÃO NF'!K:K,$B43)+SUMIFS('CLASSIFICAÇÃO NF'!$N:$N,'CLASSIFICAÇÃO NF'!$O:$O,"&gt;=202601",'CLASSIFICAÇÃO NF'!$O:$O,"&lt;=202602",'CLASSIFICAÇÃO NF'!L:L,$B43)+SUMIFS('CLASSIFICAÇÃO NF'!$N:$N,'CLASSIFICAÇÃO NF'!$O:$O,"&gt;=202601",'CLASSIFICAÇÃO NF'!$O:$O,"&lt;=202602",'CLASSIFICAÇÃO NF'!M:M,$B43)</f>
        <v>0</v>
      </c>
      <c r="X43" s="44">
        <f>SUMIFS('CLASSIFICAÇÃO NF'!$N:$N,'CLASSIFICAÇÃO NF'!$O:$O,"&gt;=202603",'CLASSIFICAÇÃO NF'!$O:$O,"&lt;=202604",'CLASSIFICAÇÃO NF'!I:I,$B43)+SUMIFS('CLASSIFICAÇÃO NF'!$N:$N,'CLASSIFICAÇÃO NF'!$O:$O,"&gt;=202603",'CLASSIFICAÇÃO NF'!$O:$O,"&lt;=202604",'CLASSIFICAÇÃO NF'!J:J,$B43)+SUMIFS('CLASSIFICAÇÃO NF'!$N:$N,'CLASSIFICAÇÃO NF'!$O:$O,"&gt;=202603",'CLASSIFICAÇÃO NF'!$O:$O,"&lt;=202604",'CLASSIFICAÇÃO NF'!K:K,$B43)+SUMIFS('CLASSIFICAÇÃO NF'!$N:$N,'CLASSIFICAÇÃO NF'!$O:$O,"&gt;=202603",'CLASSIFICAÇÃO NF'!$O:$O,"&lt;=202604",'CLASSIFICAÇÃO NF'!L:L,$B43)+SUMIFS('CLASSIFICAÇÃO NF'!$N:$N,'CLASSIFICAÇÃO NF'!$O:$O,"&gt;=202603",'CLASSIFICAÇÃO NF'!$O:$O,"&lt;=202604",'CLASSIFICAÇÃO NF'!M:M,$B43)</f>
        <v>0</v>
      </c>
      <c r="Y43" s="44">
        <f>SUMIFS('CLASSIFICAÇÃO NF'!$N:$N,'CLASSIFICAÇÃO NF'!$O:$O,"&gt;=202605",'CLASSIFICAÇÃO NF'!$O:$O,"&lt;=202606",'CLASSIFICAÇÃO NF'!I:I,$B43)+SUMIFS('CLASSIFICAÇÃO NF'!$N:$N,'CLASSIFICAÇÃO NF'!$O:$O,"&gt;=202605",'CLASSIFICAÇÃO NF'!$O:$O,"&lt;=202606",'CLASSIFICAÇÃO NF'!J:J,$B43)+SUMIFS('CLASSIFICAÇÃO NF'!$N:$N,'CLASSIFICAÇÃO NF'!$O:$O,"&gt;=202605",'CLASSIFICAÇÃO NF'!$O:$O,"&lt;=202606",'CLASSIFICAÇÃO NF'!K:K,$B43)+SUMIFS('CLASSIFICAÇÃO NF'!$N:$N,'CLASSIFICAÇÃO NF'!$O:$O,"&gt;=202605",'CLASSIFICAÇÃO NF'!$O:$O,"&lt;=202606",'CLASSIFICAÇÃO NF'!L:L,$B43)+SUMIFS('CLASSIFICAÇÃO NF'!$N:$N,'CLASSIFICAÇÃO NF'!$O:$O,"&gt;=202605",'CLASSIFICAÇÃO NF'!$O:$O,"&lt;=202606",'CLASSIFICAÇÃO NF'!M:M,$B43)</f>
        <v>0</v>
      </c>
      <c r="Z43" s="44">
        <f>SUMIFS('CLASSIFICAÇÃO NF'!$N:$N,'CLASSIFICAÇÃO NF'!$O:$O,"&gt;=202607",'CLASSIFICAÇÃO NF'!$O:$O,"&lt;=202608",'CLASSIFICAÇÃO NF'!I:I,$B43)+SUMIFS('CLASSIFICAÇÃO NF'!$N:$N,'CLASSIFICAÇÃO NF'!$O:$O,"&gt;=202607",'CLASSIFICAÇÃO NF'!$O:$O,"&lt;=202608",'CLASSIFICAÇÃO NF'!J:J,$B43)+SUMIFS('CLASSIFICAÇÃO NF'!$N:$N,'CLASSIFICAÇÃO NF'!$O:$O,"&gt;=202607",'CLASSIFICAÇÃO NF'!$O:$O,"&lt;=202608",'CLASSIFICAÇÃO NF'!K:K,$B43)+SUMIFS('CLASSIFICAÇÃO NF'!$N:$N,'CLASSIFICAÇÃO NF'!$O:$O,"&gt;=202607",'CLASSIFICAÇÃO NF'!$O:$O,"&lt;=202608",'CLASSIFICAÇÃO NF'!L:L,$B43)+SUMIFS('CLASSIFICAÇÃO NF'!$N:$N,'CLASSIFICAÇÃO NF'!$O:$O,"&gt;=202607",'CLASSIFICAÇÃO NF'!$O:$O,"&lt;=202608",'CLASSIFICAÇÃO NF'!M:M,$B43)</f>
        <v>0</v>
      </c>
      <c r="AA43" s="44">
        <f>SUMIFS('CLASSIFICAÇÃO NF'!$N:$N,'CLASSIFICAÇÃO NF'!$O:$O,"&gt;=202609",'CLASSIFICAÇÃO NF'!$O:$O,"&lt;=202610",'CLASSIFICAÇÃO NF'!I:I,$B43)+SUMIFS('CLASSIFICAÇÃO NF'!$N:$N,'CLASSIFICAÇÃO NF'!$O:$O,"&gt;=202609",'CLASSIFICAÇÃO NF'!$O:$O,"&lt;=202610",'CLASSIFICAÇÃO NF'!J:J,$B43)+SUMIFS('CLASSIFICAÇÃO NF'!$N:$N,'CLASSIFICAÇÃO NF'!$O:$O,"&gt;=202609",'CLASSIFICAÇÃO NF'!$O:$O,"&lt;=202610",'CLASSIFICAÇÃO NF'!K:K,$B43)+SUMIFS('CLASSIFICAÇÃO NF'!$N:$N,'CLASSIFICAÇÃO NF'!$O:$O,"&gt;=202609",'CLASSIFICAÇÃO NF'!$O:$O,"&lt;=202610",'CLASSIFICAÇÃO NF'!L:L,$B43)+SUMIFS('CLASSIFICAÇÃO NF'!$N:$N,'CLASSIFICAÇÃO NF'!$O:$O,"&gt;=202609",'CLASSIFICAÇÃO NF'!$O:$O,"&lt;=202610",'CLASSIFICAÇÃO NF'!M:M,$B43)</f>
        <v>0</v>
      </c>
      <c r="AB43" s="44">
        <f>SUMIFS('CLASSIFICAÇÃO NF'!$N:$N,'CLASSIFICAÇÃO NF'!$O:$O,"&gt;=202611",'CLASSIFICAÇÃO NF'!$O:$O,"&lt;=202612",'CLASSIFICAÇÃO NF'!I:I,$B43)+SUMIFS('CLASSIFICAÇÃO NF'!$N:$N,'CLASSIFICAÇÃO NF'!$O:$O,"&gt;=202611",'CLASSIFICAÇÃO NF'!$O:$O,"&lt;=202612",'CLASSIFICAÇÃO NF'!J:J,$B43)+SUMIFS('CLASSIFICAÇÃO NF'!$N:$N,'CLASSIFICAÇÃO NF'!$O:$O,"&gt;=202610",'CLASSIFICAÇÃO NF'!$O:$O,"&lt;=202612",'CLASSIFICAÇÃO NF'!K:K,$B43)+SUMIFS('CLASSIFICAÇÃO NF'!$N:$N,'CLASSIFICAÇÃO NF'!$O:$O,"&gt;=202610",'CLASSIFICAÇÃO NF'!$O:$O,"&lt;=202612",'CLASSIFICAÇÃO NF'!L:L,$B43)+SUMIFS('CLASSIFICAÇÃO NF'!$N:$N,'CLASSIFICAÇÃO NF'!$O:$O,"&gt;=202611",'CLASSIFICAÇÃO NF'!$O:$O,"&lt;=202612",'CLASSIFICAÇÃO NF'!M:M,$B43)</f>
        <v>0</v>
      </c>
      <c r="AC43" s="39"/>
      <c r="AD43" s="39"/>
      <c r="AE43" s="39"/>
      <c r="AF43" s="39"/>
      <c r="AG43" s="39"/>
      <c r="AH43" s="39"/>
      <c r="AI43" s="39"/>
      <c r="AJ43" s="39"/>
      <c r="AK43" s="39"/>
      <c r="AL43" s="39"/>
      <c r="AM43" s="39"/>
    </row>
    <row r="44" spans="1:39" ht="15" customHeight="1">
      <c r="A44" s="192"/>
      <c r="B44" s="193" t="s">
        <v>72</v>
      </c>
      <c r="C44" s="45">
        <f>SUM(H44:AB44)</f>
        <v>56809616.199999988</v>
      </c>
      <c r="D44" s="194"/>
      <c r="E44" s="345"/>
      <c r="F44" s="328"/>
      <c r="G44" s="46"/>
      <c r="H44" s="47">
        <f>SUMIFS('CLASSIFICAÇÃO NF'!$N:$N,'CLASSIFICAÇÃO NF'!$O:$O,"&gt;=202301",'CLASSIFICAÇÃO NF'!$O:$O,"&lt;=202303",'CLASSIFICAÇÃO NF'!I:I,$B44)+SUMIFS('CLASSIFICAÇÃO NF'!$N:$N,'CLASSIFICAÇÃO NF'!$O:$O,"&gt;=202301",'CLASSIFICAÇÃO NF'!$O:$O,"&lt;=202303",'CLASSIFICAÇÃO NF'!J:J,$B44)+SUMIFS('CLASSIFICAÇÃO NF'!$N:$N,'CLASSIFICAÇÃO NF'!$O:$O,"&gt;=202301",'CLASSIFICAÇÃO NF'!$O:$O,"&lt;=202303",'CLASSIFICAÇÃO NF'!K:K,$B44)+SUMIFS('CLASSIFICAÇÃO NF'!$N:$N,'CLASSIFICAÇÃO NF'!$O:$O,"&gt;=202301",'CLASSIFICAÇÃO NF'!$O:$O,"&lt;=202303",'CLASSIFICAÇÃO NF'!L:L,$B44)+SUMIFS('CLASSIFICAÇÃO NF'!$N:$N,'CLASSIFICAÇÃO NF'!$O:$O,"&gt;=202301",'CLASSIFICAÇÃO NF'!$O:$O,"&lt;=202303",'CLASSIFICAÇÃO NF'!M:M,$B44)</f>
        <v>2020545.7799999998</v>
      </c>
      <c r="I44" s="48">
        <f>SUMIFS('CLASSIFICAÇÃO NF'!$N:$N,'CLASSIFICAÇÃO NF'!$O:$O,"&gt;=202304",'CLASSIFICAÇÃO NF'!$O:$O,"&lt;=202306",'CLASSIFICAÇÃO NF'!I:I,$B44)+SUMIFS('CLASSIFICAÇÃO NF'!$N:$N,'CLASSIFICAÇÃO NF'!$O:$O,"&gt;=202304",'CLASSIFICAÇÃO NF'!$O:$O,"&lt;=202306",'CLASSIFICAÇÃO NF'!J:J,$B44)+SUMIFS('CLASSIFICAÇÃO NF'!$N:$N,'CLASSIFICAÇÃO NF'!$O:$O,"&gt;=202304",'CLASSIFICAÇÃO NF'!$O:$O,"&lt;=202306",'CLASSIFICAÇÃO NF'!K:K,$B44)+SUMIFS('CLASSIFICAÇÃO NF'!$N:$N,'CLASSIFICAÇÃO NF'!$O:$O,"&gt;=202304",'CLASSIFICAÇÃO NF'!$O:$O,"&lt;=202306",'CLASSIFICAÇÃO NF'!L:L,$B44)+SUMIFS('CLASSIFICAÇÃO NF'!$N:$N,'CLASSIFICAÇÃO NF'!$O:$O,"&gt;=202304",'CLASSIFICAÇÃO NF'!$O:$O,"&lt;=202306",'CLASSIFICAÇÃO NF'!M:M,$B44)</f>
        <v>7900240.3399999999</v>
      </c>
      <c r="J44" s="48">
        <f>SUMIFS('CLASSIFICAÇÃO NF'!$N:$N,'CLASSIFICAÇÃO NF'!$O:$O,"&gt;=202307",'CLASSIFICAÇÃO NF'!$O:$O,"&lt;=202309",'CLASSIFICAÇÃO NF'!I:I,$B44)+SUMIFS('CLASSIFICAÇÃO NF'!$N:$N,'CLASSIFICAÇÃO NF'!$O:$O,"&gt;=202307",'CLASSIFICAÇÃO NF'!$O:$O,"&lt;=202309",'CLASSIFICAÇÃO NF'!J:J,$B44)+SUMIFS('CLASSIFICAÇÃO NF'!$N:$N,'CLASSIFICAÇÃO NF'!$O:$O,"&gt;=202307",'CLASSIFICAÇÃO NF'!$O:$O,"&lt;=202309",'CLASSIFICAÇÃO NF'!K:K,$B44)+SUMIFS('CLASSIFICAÇÃO NF'!$N:$N,'CLASSIFICAÇÃO NF'!$O:$O,"&gt;=202307",'CLASSIFICAÇÃO NF'!$O:$O,"&lt;=202309",'CLASSIFICAÇÃO NF'!L:L,$B44)+SUMIFS('CLASSIFICAÇÃO NF'!$N:$N,'CLASSIFICAÇÃO NF'!$O:$O,"&gt;=202307",'CLASSIFICAÇÃO NF'!$O:$O,"&lt;=202309",'CLASSIFICAÇÃO NF'!M:M,$B44)</f>
        <v>3895391.92</v>
      </c>
      <c r="K44" s="48">
        <f>SUMIFS('CLASSIFICAÇÃO NF'!$N:$N,'CLASSIFICAÇÃO NF'!$O:$O,"&gt;=202310",'CLASSIFICAÇÃO NF'!$O:$O,"&lt;=202312",'CLASSIFICAÇÃO NF'!I:I,$B44)+SUMIFS('CLASSIFICAÇÃO NF'!$N:$N,'CLASSIFICAÇÃO NF'!$O:$O,"&gt;=202310",'CLASSIFICAÇÃO NF'!$O:$O,"&lt;=202312",'CLASSIFICAÇÃO NF'!J:J,$B44)+SUMIFS('CLASSIFICAÇÃO NF'!$N:$N,'CLASSIFICAÇÃO NF'!$O:$O,"&gt;=202310",'CLASSIFICAÇÃO NF'!$O:$O,"&lt;=202312",'CLASSIFICAÇÃO NF'!K:K,$B44)+SUMIFS('CLASSIFICAÇÃO NF'!$N:$N,'CLASSIFICAÇÃO NF'!$O:$O,"&gt;=202310",'CLASSIFICAÇÃO NF'!$O:$O,"&lt;=202312",'CLASSIFICAÇÃO NF'!L:L,$B44)+SUMIFS('CLASSIFICAÇÃO NF'!$N:$N,'CLASSIFICAÇÃO NF'!$O:$O,"&gt;=202310",'CLASSIFICAÇÃO NF'!$O:$O,"&lt;=202312",'CLASSIFICAÇÃO NF'!M:M,$B44)</f>
        <v>151823.35</v>
      </c>
      <c r="L44" s="48">
        <f>SUMIFS('CLASSIFICAÇÃO NF'!$N:$N,'CLASSIFICAÇÃO NF'!$O:$O,"&gt;=202401",'CLASSIFICAÇÃO NF'!$O:$O,"&lt;=202403",'CLASSIFICAÇÃO NF'!I:I,$B44)+SUMIFS('CLASSIFICAÇÃO NF'!$N:$N,'CLASSIFICAÇÃO NF'!$O:$O,"&gt;=202401",'CLASSIFICAÇÃO NF'!$O:$O,"&lt;=202403",'CLASSIFICAÇÃO NF'!J:J,$B44)+SUMIFS('CLASSIFICAÇÃO NF'!$N:$N,'CLASSIFICAÇÃO NF'!$O:$O,"&gt;=202401",'CLASSIFICAÇÃO NF'!$O:$O,"&lt;=202403",'CLASSIFICAÇÃO NF'!K:K,$B44)+SUMIFS('CLASSIFICAÇÃO NF'!$N:$N,'CLASSIFICAÇÃO NF'!$O:$O,"&gt;=202401",'CLASSIFICAÇÃO NF'!$O:$O,"&lt;=202403",'CLASSIFICAÇÃO NF'!L:L,$B44)+SUMIFS('CLASSIFICAÇÃO NF'!$N:$N,'CLASSIFICAÇÃO NF'!$O:$O,"&gt;=202401",'CLASSIFICAÇÃO NF'!$O:$O,"&lt;=202403",'CLASSIFICAÇÃO NF'!M:M,$B44)</f>
        <v>2659883.4299999997</v>
      </c>
      <c r="M44" s="48">
        <f>SUMIFS('CLASSIFICAÇÃO NF'!$N:$N,'CLASSIFICAÇÃO NF'!$O:$O,"&gt;=202404",'CLASSIFICAÇÃO NF'!$O:$O,"&lt;=202406",'CLASSIFICAÇÃO NF'!I:I,$B44)+SUMIFS('CLASSIFICAÇÃO NF'!$N:$N,'CLASSIFICAÇÃO NF'!$O:$O,"&gt;=202404",'CLASSIFICAÇÃO NF'!$O:$O,"&lt;=202406",'CLASSIFICAÇÃO NF'!J:J,$B44)+SUMIFS('CLASSIFICAÇÃO NF'!$N:$N,'CLASSIFICAÇÃO NF'!$O:$O,"&gt;=202404",'CLASSIFICAÇÃO NF'!$O:$O,"&lt;=202406",'CLASSIFICAÇÃO NF'!K:K,$B44)+SUMIFS('CLASSIFICAÇÃO NF'!$N:$N,'CLASSIFICAÇÃO NF'!$O:$O,"&gt;=202404",'CLASSIFICAÇÃO NF'!$O:$O,"&lt;=202406",'CLASSIFICAÇÃO NF'!L:L,$B44)+SUMIFS('CLASSIFICAÇÃO NF'!$N:$N,'CLASSIFICAÇÃO NF'!$O:$O,"&gt;=202404",'CLASSIFICAÇÃO NF'!$O:$O,"&lt;=202406",'CLASSIFICAÇÃO NF'!M:M,$B44)</f>
        <v>4845075.379999999</v>
      </c>
      <c r="N44" s="48">
        <f>SUMIFS('CLASSIFICAÇÃO NF'!$N:$N,'CLASSIFICAÇÃO NF'!$O:$O,"&gt;=202407",'CLASSIFICAÇÃO NF'!$O:$O,"&lt;=202408",'CLASSIFICAÇÃO NF'!I:I,$B44)+SUMIFS('CLASSIFICAÇÃO NF'!$N:$N,'CLASSIFICAÇÃO NF'!$O:$O,"&gt;=202407",'CLASSIFICAÇÃO NF'!$O:$O,"&lt;=202408",'CLASSIFICAÇÃO NF'!J:J,$B44)+SUMIFS('CLASSIFICAÇÃO NF'!$N:$N,'CLASSIFICAÇÃO NF'!$O:$O,"&gt;=202407",'CLASSIFICAÇÃO NF'!$O:$O,"&lt;=202408",'CLASSIFICAÇÃO NF'!K:K,$B44)+SUMIFS('CLASSIFICAÇÃO NF'!$N:$N,'CLASSIFICAÇÃO NF'!$O:$O,"&gt;=202407",'CLASSIFICAÇÃO NF'!$O:$O,"&lt;=202408",'CLASSIFICAÇÃO NF'!L:L,$B44)+SUMIFS('CLASSIFICAÇÃO NF'!$N:$N,'CLASSIFICAÇÃO NF'!$O:$O,"&gt;=202407",'CLASSIFICAÇÃO NF'!$O:$O,"&lt;=202408",'CLASSIFICAÇÃO NF'!M:M,$B44)</f>
        <v>3273666.5500000003</v>
      </c>
      <c r="O44" s="48">
        <f>SUMIFS('CLASSIFICAÇÃO NF'!$N:$N,'CLASSIFICAÇÃO NF'!$O:$O,"&gt;=202409",'CLASSIFICAÇÃO NF'!$O:$O,"&lt;=202410",'CLASSIFICAÇÃO NF'!I:I,$B44)+SUMIFS('CLASSIFICAÇÃO NF'!$N:$N,'CLASSIFICAÇÃO NF'!$O:$O,"&gt;=202409",'CLASSIFICAÇÃO NF'!$O:$O,"&lt;=202410",'CLASSIFICAÇÃO NF'!J:J,$B44)+SUMIFS('CLASSIFICAÇÃO NF'!$N:$N,'CLASSIFICAÇÃO NF'!$O:$O,"&gt;=202409",'CLASSIFICAÇÃO NF'!$O:$O,"&lt;=202410",'CLASSIFICAÇÃO NF'!K:K,$B44)+SUMIFS('CLASSIFICAÇÃO NF'!$N:$N,'CLASSIFICAÇÃO NF'!$O:$O,"&gt;=202409",'CLASSIFICAÇÃO NF'!$O:$O,"&lt;=202410",'CLASSIFICAÇÃO NF'!L:L,$B44)+SUMIFS('CLASSIFICAÇÃO NF'!$N:$N,'CLASSIFICAÇÃO NF'!$O:$O,"&gt;=202409",'CLASSIFICAÇÃO NF'!$O:$O,"&lt;=202410",'CLASSIFICAÇÃO NF'!M:M,$B44)</f>
        <v>3275729.0499999993</v>
      </c>
      <c r="P44" s="48">
        <f>SUMIFS('CLASSIFICAÇÃO NF'!$N:$N,'CLASSIFICAÇÃO NF'!$O:$O,"&gt;=202411",'CLASSIFICAÇÃO NF'!$O:$O,"&lt;=202412",'CLASSIFICAÇÃO NF'!I:I,$B44)+SUMIFS('CLASSIFICAÇÃO NF'!$N:$N,'CLASSIFICAÇÃO NF'!$O:$O,"&gt;=202411",'CLASSIFICAÇÃO NF'!$O:$O,"&lt;=202412",'CLASSIFICAÇÃO NF'!J:J,$B44)+SUMIFS('CLASSIFICAÇÃO NF'!$N:$N,'CLASSIFICAÇÃO NF'!$O:$O,"&gt;=202411",'CLASSIFICAÇÃO NF'!$O:$O,"&lt;=202412",'CLASSIFICAÇÃO NF'!K:K,$B44)+SUMIFS('CLASSIFICAÇÃO NF'!$N:$N,'CLASSIFICAÇÃO NF'!$O:$O,"&gt;=202411",'CLASSIFICAÇÃO NF'!$O:$O,"&lt;=202412",'CLASSIFICAÇÃO NF'!L:L,$B44)+SUMIFS('CLASSIFICAÇÃO NF'!$N:$N,'CLASSIFICAÇÃO NF'!$O:$O,"&gt;=202411",'CLASSIFICAÇÃO NF'!$O:$O,"&lt;=202412",'CLASSIFICAÇÃO NF'!M:M,$B44)</f>
        <v>4702304.9400000004</v>
      </c>
      <c r="Q44" s="48">
        <f>SUMIFS('CLASSIFICAÇÃO NF'!$N:$N,'CLASSIFICAÇÃO NF'!$O:$O,"&gt;=202501",'CLASSIFICAÇÃO NF'!$O:$O,"&lt;=202502",'CLASSIFICAÇÃO NF'!I:I,$B44)+SUMIFS('CLASSIFICAÇÃO NF'!$N:$N,'CLASSIFICAÇÃO NF'!$O:$O,"&gt;=202501",'CLASSIFICAÇÃO NF'!$O:$O,"&lt;=202502",'CLASSIFICAÇÃO NF'!J:J,$B44)+SUMIFS('CLASSIFICAÇÃO NF'!$N:$N,'CLASSIFICAÇÃO NF'!$O:$O,"&gt;=202501",'CLASSIFICAÇÃO NF'!$O:$O,"&lt;=202502",'CLASSIFICAÇÃO NF'!K:K,$B44)+SUMIFS('CLASSIFICAÇÃO NF'!$N:$N,'CLASSIFICAÇÃO NF'!$O:$O,"&gt;=202501",'CLASSIFICAÇÃO NF'!$O:$O,"&lt;=202502",'CLASSIFICAÇÃO NF'!L:L,$B44)+SUMIFS('CLASSIFICAÇÃO NF'!$N:$N,'CLASSIFICAÇÃO NF'!$O:$O,"&gt;=202501",'CLASSIFICAÇÃO NF'!$O:$O,"&lt;=202502",'CLASSIFICAÇÃO NF'!M:M,$B44)</f>
        <v>4354966.99</v>
      </c>
      <c r="R44" s="49">
        <f>SUMIFS('CLASSIFICAÇÃO NF'!$N:$N,'CLASSIFICAÇÃO NF'!$O:$O,"&gt;=202503",'CLASSIFICAÇÃO NF'!$O:$O,"&lt;=202504",'CLASSIFICAÇÃO NF'!I:I,$B44)+SUMIFS('CLASSIFICAÇÃO NF'!$N:$N,'CLASSIFICAÇÃO NF'!$O:$O,"&gt;=202503",'CLASSIFICAÇÃO NF'!$O:$O,"&lt;=202504",'CLASSIFICAÇÃO NF'!J:J,$B44)+SUMIFS('CLASSIFICAÇÃO NF'!$N:$N,'CLASSIFICAÇÃO NF'!$O:$O,"&gt;=202503",'CLASSIFICAÇÃO NF'!$O:$O,"&lt;=202504",'CLASSIFICAÇÃO NF'!K:K,$B44)+SUMIFS('CLASSIFICAÇÃO NF'!$N:$N,'CLASSIFICAÇÃO NF'!$O:$O,"&gt;=202503",'CLASSIFICAÇÃO NF'!$O:$O,"&lt;=202504",'CLASSIFICAÇÃO NF'!L:L,$B44)+SUMIFS('CLASSIFICAÇÃO NF'!$N:$N,'CLASSIFICAÇÃO NF'!$O:$O,"&gt;=202503",'CLASSIFICAÇÃO NF'!$O:$O,"&lt;=202504",'CLASSIFICAÇÃO NF'!M:M,$B44)</f>
        <v>4337001.5199999996</v>
      </c>
      <c r="S44" s="49">
        <f>SUMIFS('CLASSIFICAÇÃO NF'!$N:$N,'CLASSIFICAÇÃO NF'!$O:$O,"&gt;=202505",'CLASSIFICAÇÃO NF'!$O:$O,"&lt;=202506",'CLASSIFICAÇÃO NF'!I:I,$B44)+SUMIFS('CLASSIFICAÇÃO NF'!$N:$N,'CLASSIFICAÇÃO NF'!$O:$O,"&gt;=202505",'CLASSIFICAÇÃO NF'!$O:$O,"&lt;=202506",'CLASSIFICAÇÃO NF'!J:J,$B44)+SUMIFS('CLASSIFICAÇÃO NF'!$N:$N,'CLASSIFICAÇÃO NF'!$O:$O,"&gt;=202505",'CLASSIFICAÇÃO NF'!$O:$O,"&lt;=202506",'CLASSIFICAÇÃO NF'!K:K,$B44)+SUMIFS('CLASSIFICAÇÃO NF'!$N:$N,'CLASSIFICAÇÃO NF'!$O:$O,"&gt;=202505",'CLASSIFICAÇÃO NF'!$O:$O,"&lt;=202506",'CLASSIFICAÇÃO NF'!L:L,$B44)+SUMIFS('CLASSIFICAÇÃO NF'!$N:$N,'CLASSIFICAÇÃO NF'!$O:$O,"&gt;=202505",'CLASSIFICAÇÃO NF'!$O:$O,"&lt;=202506",'CLASSIFICAÇÃO NF'!M:M,$B44)</f>
        <v>3977851.08</v>
      </c>
      <c r="T44" s="49">
        <f>SUMIFS('CLASSIFICAÇÃO NF'!$N:$N,'CLASSIFICAÇÃO NF'!$O:$O,"&gt;=202507",'CLASSIFICAÇÃO NF'!$O:$O,"&lt;=202508",'CLASSIFICAÇÃO NF'!I:I,$B44)+SUMIFS('CLASSIFICAÇÃO NF'!$N:$N,'CLASSIFICAÇÃO NF'!$O:$O,"&gt;=202507",'CLASSIFICAÇÃO NF'!$O:$O,"&lt;=202508",'CLASSIFICAÇÃO NF'!J:J,$B44)+SUMIFS('CLASSIFICAÇÃO NF'!$N:$N,'CLASSIFICAÇÃO NF'!$O:$O,"&gt;=202507",'CLASSIFICAÇÃO NF'!$O:$O,"&lt;=202508",'CLASSIFICAÇÃO NF'!K:K,$B44)+SUMIFS('CLASSIFICAÇÃO NF'!$N:$N,'CLASSIFICAÇÃO NF'!$O:$O,"&gt;=202507",'CLASSIFICAÇÃO NF'!$O:$O,"&lt;=202508",'CLASSIFICAÇÃO NF'!L:L,$B44)+SUMIFS('CLASSIFICAÇÃO NF'!$N:$N,'CLASSIFICAÇÃO NF'!$O:$O,"&gt;=202507",'CLASSIFICAÇÃO NF'!$O:$O,"&lt;=202508",'CLASSIFICAÇÃO NF'!M:M,$B44)</f>
        <v>3764856.19</v>
      </c>
      <c r="U44" s="49">
        <f>SUMIFS('CLASSIFICAÇÃO NF'!$N:$N,'CLASSIFICAÇÃO NF'!$O:$O,"&gt;=202509",'CLASSIFICAÇÃO NF'!$O:$O,"&lt;=202510",'CLASSIFICAÇÃO NF'!I:I,$B44)+SUMIFS('CLASSIFICAÇÃO NF'!$N:$N,'CLASSIFICAÇÃO NF'!$O:$O,"&gt;=202509",'CLASSIFICAÇÃO NF'!$O:$O,"&lt;=202510",'CLASSIFICAÇÃO NF'!J:J,$B44)+SUMIFS('CLASSIFICAÇÃO NF'!$N:$N,'CLASSIFICAÇÃO NF'!$O:$O,"&gt;=202509",'CLASSIFICAÇÃO NF'!$O:$O,"&lt;=202510",'CLASSIFICAÇÃO NF'!K:K,$B44)+SUMIFS('CLASSIFICAÇÃO NF'!$N:$N,'CLASSIFICAÇÃO NF'!$O:$O,"&gt;=202509",'CLASSIFICAÇÃO NF'!$O:$O,"&lt;=202510",'CLASSIFICAÇÃO NF'!L:L,$B44)+SUMIFS('CLASSIFICAÇÃO NF'!$N:$N,'CLASSIFICAÇÃO NF'!$O:$O,"&gt;=202509",'CLASSIFICAÇÃO NF'!$O:$O,"&lt;=202510",'CLASSIFICAÇÃO NF'!M:M,$B44)</f>
        <v>3723107.83</v>
      </c>
      <c r="V44" s="49">
        <f>SUMIFS('CLASSIFICAÇÃO NF'!$N:$N,'CLASSIFICAÇÃO NF'!$O:$O,"&gt;=202511",'CLASSIFICAÇÃO NF'!$O:$O,"&lt;=202512",'CLASSIFICAÇÃO NF'!I:I,$B44)+SUMIFS('CLASSIFICAÇÃO NF'!$N:$N,'CLASSIFICAÇÃO NF'!$O:$O,"&gt;=202511",'CLASSIFICAÇÃO NF'!$O:$O,"&lt;=202512",'CLASSIFICAÇÃO NF'!J:J,$B44)+SUMIFS('CLASSIFICAÇÃO NF'!$N:$N,'CLASSIFICAÇÃO NF'!$O:$O,"&gt;=202511",'CLASSIFICAÇÃO NF'!$O:$O,"&lt;=202512",'CLASSIFICAÇÃO NF'!K:K,$B44)+SUMIFS('CLASSIFICAÇÃO NF'!$N:$N,'CLASSIFICAÇÃO NF'!$O:$O,"&gt;=202511",'CLASSIFICAÇÃO NF'!$O:$O,"&lt;=202512",'CLASSIFICAÇÃO NF'!L:L,$B44)+SUMIFS('CLASSIFICAÇÃO NF'!$N:$N,'CLASSIFICAÇÃO NF'!$O:$O,"&gt;=202511",'CLASSIFICAÇÃO NF'!$O:$O,"&lt;=202512",'CLASSIFICAÇÃO NF'!M:M,$B44)</f>
        <v>1226434.4099999999</v>
      </c>
      <c r="W44" s="48">
        <f>SUMIFS('CLASSIFICAÇÃO NF'!$N:$N,'CLASSIFICAÇÃO NF'!$O:$O,"&gt;=202601",'CLASSIFICAÇÃO NF'!$O:$O,"&lt;=202602",'CLASSIFICAÇÃO NF'!I:I,$B44)+SUMIFS('CLASSIFICAÇÃO NF'!$N:$N,'CLASSIFICAÇÃO NF'!$O:$O,"&gt;=202601",'CLASSIFICAÇÃO NF'!$O:$O,"&lt;=202602",'CLASSIFICAÇÃO NF'!J:J,$B44)+SUMIFS('CLASSIFICAÇÃO NF'!$N:$N,'CLASSIFICAÇÃO NF'!$O:$O,"&gt;=202601",'CLASSIFICAÇÃO NF'!$O:$O,"&lt;=202602",'CLASSIFICAÇÃO NF'!K:K,$B44)+SUMIFS('CLASSIFICAÇÃO NF'!$N:$N,'CLASSIFICAÇÃO NF'!$O:$O,"&gt;=202601",'CLASSIFICAÇÃO NF'!$O:$O,"&lt;=202602",'CLASSIFICAÇÃO NF'!L:L,$B44)+SUMIFS('CLASSIFICAÇÃO NF'!$N:$N,'CLASSIFICAÇÃO NF'!$O:$O,"&gt;=202601",'CLASSIFICAÇÃO NF'!$O:$O,"&lt;=202602",'CLASSIFICAÇÃO NF'!M:M,$B44)</f>
        <v>1368829.58</v>
      </c>
      <c r="X44" s="49">
        <f>SUMIFS('CLASSIFICAÇÃO NF'!$N:$N,'CLASSIFICAÇÃO NF'!$O:$O,"&gt;=202603",'CLASSIFICAÇÃO NF'!$O:$O,"&lt;=202604",'CLASSIFICAÇÃO NF'!I:I,$B44)+SUMIFS('CLASSIFICAÇÃO NF'!$N:$N,'CLASSIFICAÇÃO NF'!$O:$O,"&gt;=202603",'CLASSIFICAÇÃO NF'!$O:$O,"&lt;=202604",'CLASSIFICAÇÃO NF'!J:J,$B44)+SUMIFS('CLASSIFICAÇÃO NF'!$N:$N,'CLASSIFICAÇÃO NF'!$O:$O,"&gt;=202603",'CLASSIFICAÇÃO NF'!$O:$O,"&lt;=202604",'CLASSIFICAÇÃO NF'!K:K,$B44)+SUMIFS('CLASSIFICAÇÃO NF'!$N:$N,'CLASSIFICAÇÃO NF'!$O:$O,"&gt;=202603",'CLASSIFICAÇÃO NF'!$O:$O,"&lt;=202604",'CLASSIFICAÇÃO NF'!L:L,$B44)+SUMIFS('CLASSIFICAÇÃO NF'!$N:$N,'CLASSIFICAÇÃO NF'!$O:$O,"&gt;=202603",'CLASSIFICAÇÃO NF'!$O:$O,"&lt;=202604",'CLASSIFICAÇÃO NF'!M:M,$B44)</f>
        <v>954.1</v>
      </c>
      <c r="Y44" s="49">
        <f>SUMIFS('CLASSIFICAÇÃO NF'!$N:$N,'CLASSIFICAÇÃO NF'!$O:$O,"&gt;=202605",'CLASSIFICAÇÃO NF'!$O:$O,"&lt;=202606",'CLASSIFICAÇÃO NF'!I:I,$B44)+SUMIFS('CLASSIFICAÇÃO NF'!$N:$N,'CLASSIFICAÇÃO NF'!$O:$O,"&gt;=202605",'CLASSIFICAÇÃO NF'!$O:$O,"&lt;=202606",'CLASSIFICAÇÃO NF'!J:J,$B44)+SUMIFS('CLASSIFICAÇÃO NF'!$N:$N,'CLASSIFICAÇÃO NF'!$O:$O,"&gt;=202605",'CLASSIFICAÇÃO NF'!$O:$O,"&lt;=202606",'CLASSIFICAÇÃO NF'!K:K,$B44)+SUMIFS('CLASSIFICAÇÃO NF'!$N:$N,'CLASSIFICAÇÃO NF'!$O:$O,"&gt;=202605",'CLASSIFICAÇÃO NF'!$O:$O,"&lt;=202606",'CLASSIFICAÇÃO NF'!L:L,$B44)+SUMIFS('CLASSIFICAÇÃO NF'!$N:$N,'CLASSIFICAÇÃO NF'!$O:$O,"&gt;=202605",'CLASSIFICAÇÃO NF'!$O:$O,"&lt;=202606",'CLASSIFICAÇÃO NF'!M:M,$B44)</f>
        <v>1330953.76</v>
      </c>
      <c r="Z44" s="49">
        <f>SUMIFS('CLASSIFICAÇÃO NF'!$N:$N,'CLASSIFICAÇÃO NF'!$O:$O,"&gt;=202607",'CLASSIFICAÇÃO NF'!$O:$O,"&lt;=202608",'CLASSIFICAÇÃO NF'!I:I,$B44)+SUMIFS('CLASSIFICAÇÃO NF'!$N:$N,'CLASSIFICAÇÃO NF'!$O:$O,"&gt;=202607",'CLASSIFICAÇÃO NF'!$O:$O,"&lt;=202608",'CLASSIFICAÇÃO NF'!J:J,$B44)+SUMIFS('CLASSIFICAÇÃO NF'!$N:$N,'CLASSIFICAÇÃO NF'!$O:$O,"&gt;=202607",'CLASSIFICAÇÃO NF'!$O:$O,"&lt;=202608",'CLASSIFICAÇÃO NF'!K:K,$B44)+SUMIFS('CLASSIFICAÇÃO NF'!$N:$N,'CLASSIFICAÇÃO NF'!$O:$O,"&gt;=202607",'CLASSIFICAÇÃO NF'!$O:$O,"&lt;=202608",'CLASSIFICAÇÃO NF'!L:L,$B44)+SUMIFS('CLASSIFICAÇÃO NF'!$N:$N,'CLASSIFICAÇÃO NF'!$O:$O,"&gt;=202607",'CLASSIFICAÇÃO NF'!$O:$O,"&lt;=202608",'CLASSIFICAÇÃO NF'!M:M,$B44)</f>
        <v>0</v>
      </c>
      <c r="AA44" s="49">
        <f>SUMIFS('CLASSIFICAÇÃO NF'!$N:$N,'CLASSIFICAÇÃO NF'!$O:$O,"&gt;=202609",'CLASSIFICAÇÃO NF'!$O:$O,"&lt;=202610",'CLASSIFICAÇÃO NF'!I:I,$B44)+SUMIFS('CLASSIFICAÇÃO NF'!$N:$N,'CLASSIFICAÇÃO NF'!$O:$O,"&gt;=202609",'CLASSIFICAÇÃO NF'!$O:$O,"&lt;=202610",'CLASSIFICAÇÃO NF'!J:J,$B44)+SUMIFS('CLASSIFICAÇÃO NF'!$N:$N,'CLASSIFICAÇÃO NF'!$O:$O,"&gt;=202609",'CLASSIFICAÇÃO NF'!$O:$O,"&lt;=202610",'CLASSIFICAÇÃO NF'!K:K,$B44)+SUMIFS('CLASSIFICAÇÃO NF'!$N:$N,'CLASSIFICAÇÃO NF'!$O:$O,"&gt;=202609",'CLASSIFICAÇÃO NF'!$O:$O,"&lt;=202610",'CLASSIFICAÇÃO NF'!L:L,$B44)+SUMIFS('CLASSIFICAÇÃO NF'!$N:$N,'CLASSIFICAÇÃO NF'!$O:$O,"&gt;=202609",'CLASSIFICAÇÃO NF'!$O:$O,"&lt;=202610",'CLASSIFICAÇÃO NF'!M:M,$B44)</f>
        <v>0</v>
      </c>
      <c r="AB44" s="49">
        <f>SUMIFS('CLASSIFICAÇÃO NF'!$N:$N,'CLASSIFICAÇÃO NF'!$O:$O,"&gt;=202611",'CLASSIFICAÇÃO NF'!$O:$O,"&lt;=202612",'CLASSIFICAÇÃO NF'!I:I,$B44)+SUMIFS('CLASSIFICAÇÃO NF'!$N:$N,'CLASSIFICAÇÃO NF'!$O:$O,"&gt;=202611",'CLASSIFICAÇÃO NF'!$O:$O,"&lt;=202612",'CLASSIFICAÇÃO NF'!J:J,$B44)+SUMIFS('CLASSIFICAÇÃO NF'!$N:$N,'CLASSIFICAÇÃO NF'!$O:$O,"&gt;=202610",'CLASSIFICAÇÃO NF'!$O:$O,"&lt;=202612",'CLASSIFICAÇÃO NF'!K:K,$B44)+SUMIFS('CLASSIFICAÇÃO NF'!$N:$N,'CLASSIFICAÇÃO NF'!$O:$O,"&gt;=202610",'CLASSIFICAÇÃO NF'!$O:$O,"&lt;=202612",'CLASSIFICAÇÃO NF'!L:L,$B44)+SUMIFS('CLASSIFICAÇÃO NF'!$N:$N,'CLASSIFICAÇÃO NF'!$O:$O,"&gt;=202611",'CLASSIFICAÇÃO NF'!$O:$O,"&lt;=202612",'CLASSIFICAÇÃO NF'!M:M,$B44)</f>
        <v>0</v>
      </c>
    </row>
    <row r="45" spans="1:39" ht="15.75" customHeight="1">
      <c r="A45" s="42">
        <v>6</v>
      </c>
      <c r="B45" s="43" t="s">
        <v>73</v>
      </c>
      <c r="C45" s="44">
        <f>SUM(H45:V45)</f>
        <v>6913350.8899999997</v>
      </c>
      <c r="D45" s="44"/>
      <c r="E45" s="44" t="s">
        <v>74</v>
      </c>
      <c r="F45" s="44"/>
      <c r="G45" s="44" t="s">
        <v>75</v>
      </c>
      <c r="H45" s="44">
        <f>SUMIFS('CLASSIFICAÇÃO NF'!$G:$G,'CLASSIFICAÇÃO NF'!$O:$O,"&gt;=202301",'CLASSIFICAÇÃO NF'!$O:$O,"&lt;=202303",'CLASSIFICAÇÃO NF'!I:I,$B44)+SUMIFS('CLASSIFICAÇÃO NF'!$G:$G,'CLASSIFICAÇÃO NF'!$O:$O,"&gt;=202301",'CLASSIFICAÇÃO NF'!$O:$O,"&lt;=202303",'CLASSIFICAÇÃO NF'!J:J,$B44)+SUMIFS('CLASSIFICAÇÃO NF'!$G:$G,'CLASSIFICAÇÃO NF'!$O:$O,"&gt;=202301",'CLASSIFICAÇÃO NF'!$O:$O,"&lt;=202303",'CLASSIFICAÇÃO NF'!K:K,$B44)+SUMIFS('CLASSIFICAÇÃO NF'!$G:$G,'CLASSIFICAÇÃO NF'!$O:$O,"&gt;=202301",'CLASSIFICAÇÃO NF'!$O:$O,"&lt;=202303",'CLASSIFICAÇÃO NF'!L:L,$B44)+SUMIFS('CLASSIFICAÇÃO NF'!$G:$G,'CLASSIFICAÇÃO NF'!$O:$O,"&gt;=202301",'CLASSIFICAÇÃO NF'!$O:$O,"&lt;=202303",'CLASSIFICAÇÃO NF'!M:M,$B44)</f>
        <v>22104.71</v>
      </c>
      <c r="I45" s="44">
        <f>SUMIFS('CLASSIFICAÇÃO NF'!$G:$G,'CLASSIFICAÇÃO NF'!$O:$O,"&gt;=202304",'CLASSIFICAÇÃO NF'!$O:$O,"&lt;=202306",'CLASSIFICAÇÃO NF'!I:I,$B44)+SUMIFS('CLASSIFICAÇÃO NF'!$G:$G,'CLASSIFICAÇÃO NF'!$O:$O,"&gt;=202304",'CLASSIFICAÇÃO NF'!$O:$O,"&lt;=202306",'CLASSIFICAÇÃO NF'!J:J,$B44)+SUMIFS('CLASSIFICAÇÃO NF'!$G:$G,'CLASSIFICAÇÃO NF'!$O:$O,"&gt;=202304",'CLASSIFICAÇÃO NF'!$O:$O,"&lt;=202306",'CLASSIFICAÇÃO NF'!K:K,$B44)+SUMIFS('CLASSIFICAÇÃO NF'!$G:$G,'CLASSIFICAÇÃO NF'!$O:$O,"&gt;=202304",'CLASSIFICAÇÃO NF'!$O:$O,"&lt;=202306",'CLASSIFICAÇÃO NF'!L:L,$B44)+SUMIFS('CLASSIFICAÇÃO NF'!$G:$G,'CLASSIFICAÇÃO NF'!$O:$O,"&gt;=202304",'CLASSIFICAÇÃO NF'!$O:$O,"&lt;=202306",'CLASSIFICAÇÃO NF'!M:M,$B44)</f>
        <v>790681.67999999982</v>
      </c>
      <c r="J45" s="44">
        <f>SUMIFS('CLASSIFICAÇÃO NF'!$G:$G,'CLASSIFICAÇÃO NF'!$O:$O,"&gt;=202307",'CLASSIFICAÇÃO NF'!$O:$O,"&lt;=202309",'CLASSIFICAÇÃO NF'!I:I,$B44)+SUMIFS('CLASSIFICAÇÃO NF'!$G:$G,'CLASSIFICAÇÃO NF'!$O:$O,"&gt;=202307",'CLASSIFICAÇÃO NF'!$O:$O,"&lt;=202309",'CLASSIFICAÇÃO NF'!J:J,$B44)+SUMIFS('CLASSIFICAÇÃO NF'!$G:$G,'CLASSIFICAÇÃO NF'!$O:$O,"&gt;=202307",'CLASSIFICAÇÃO NF'!$O:$O,"&lt;=202309",'CLASSIFICAÇÃO NF'!K:K,$B44)+SUMIFS('CLASSIFICAÇÃO NF'!$G:$G,'CLASSIFICAÇÃO NF'!$O:$O,"&gt;=202307",'CLASSIFICAÇÃO NF'!$O:$O,"&lt;=202309",'CLASSIFICAÇÃO NF'!L:L,$B44)+SUMIFS('CLASSIFICAÇÃO NF'!$G:$G,'CLASSIFICAÇÃO NF'!$O:$O,"&gt;=202307",'CLASSIFICAÇÃO NF'!$O:$O,"&lt;=202309",'CLASSIFICAÇÃO NF'!M:M,$B44)</f>
        <v>553061.32000000007</v>
      </c>
      <c r="K45" s="44">
        <f>SUMIFS('CLASSIFICAÇÃO NF'!$G:$G,'CLASSIFICAÇÃO NF'!$O:$O,"&gt;=202310",'CLASSIFICAÇÃO NF'!$O:$O,"&lt;=202312",'CLASSIFICAÇÃO NF'!I:I,$B44)+SUMIFS('CLASSIFICAÇÃO NF'!$G:$G,'CLASSIFICAÇÃO NF'!$O:$O,"&gt;=202310",'CLASSIFICAÇÃO NF'!$O:$O,"&lt;=202312",'CLASSIFICAÇÃO NF'!J:J,$B44)+SUMIFS('CLASSIFICAÇÃO NF'!$G:$G,'CLASSIFICAÇÃO NF'!$O:$O,"&gt;=202310",'CLASSIFICAÇÃO NF'!$O:$O,"&lt;=202312",'CLASSIFICAÇÃO NF'!K:K,$B44)+SUMIFS('CLASSIFICAÇÃO NF'!$G:$G,'CLASSIFICAÇÃO NF'!$O:$O,"&gt;=202310",'CLASSIFICAÇÃO NF'!$O:$O,"&lt;=202312",'CLASSIFICAÇÃO NF'!L:L,$B44)+SUMIFS('CLASSIFICAÇÃO NF'!$G:$G,'CLASSIFICAÇÃO NF'!$O:$O,"&gt;=202310",'CLASSIFICAÇÃO NF'!$O:$O,"&lt;=202312",'CLASSIFICAÇÃO NF'!M:M,$B44)</f>
        <v>146274.23999999999</v>
      </c>
      <c r="L45" s="44">
        <f>SUMIFS('CLASSIFICAÇÃO NF'!$G:$G,'CLASSIFICAÇÃO NF'!$O:$O,"&gt;=202401",'CLASSIFICAÇÃO NF'!$O:$O,"&lt;=202403",'CLASSIFICAÇÃO NF'!I:I,$B44)+SUMIFS('CLASSIFICAÇÃO NF'!$G:$G,'CLASSIFICAÇÃO NF'!$O:$O,"&gt;=202401",'CLASSIFICAÇÃO NF'!$O:$O,"&lt;=202403",'CLASSIFICAÇÃO NF'!J:J,$B44)+SUMIFS('CLASSIFICAÇÃO NF'!$G:$G,'CLASSIFICAÇÃO NF'!$O:$O,"&gt;=202401",'CLASSIFICAÇÃO NF'!$O:$O,"&lt;=202403",'CLASSIFICAÇÃO NF'!K:K,$B44)+SUMIFS('CLASSIFICAÇÃO NF'!$G:$G,'CLASSIFICAÇÃO NF'!$O:$O,"&gt;=202401",'CLASSIFICAÇÃO NF'!$O:$O,"&lt;=202403",'CLASSIFICAÇÃO NF'!L:L,$B44)+SUMIFS('CLASSIFICAÇÃO NF'!$G:$G,'CLASSIFICAÇÃO NF'!$O:$O,"&gt;=202401",'CLASSIFICAÇÃO NF'!$O:$O,"&lt;=202403",'CLASSIFICAÇÃO NF'!M:M,$B44)</f>
        <v>234579.34999999998</v>
      </c>
      <c r="M45" s="44">
        <f>SUMIFS('CLASSIFICAÇÃO NF'!$G:$G,'CLASSIFICAÇÃO NF'!$O:$O,"&gt;=202404",'CLASSIFICAÇÃO NF'!$O:$O,"&lt;=202406",'CLASSIFICAÇÃO NF'!I:I,$B44)+SUMIFS('CLASSIFICAÇÃO NF'!$G:$G,'CLASSIFICAÇÃO NF'!$O:$O,"&gt;=202404",'CLASSIFICAÇÃO NF'!$O:$O,"&lt;=202406",'CLASSIFICAÇÃO NF'!J:J,$B44)+SUMIFS('CLASSIFICAÇÃO NF'!$G:$G,'CLASSIFICAÇÃO NF'!$O:$O,"&gt;=202404",'CLASSIFICAÇÃO NF'!$O:$O,"&lt;=202406",'CLASSIFICAÇÃO NF'!K:K,$B44)+SUMIFS('CLASSIFICAÇÃO NF'!$G:$G,'CLASSIFICAÇÃO NF'!$O:$O,"&gt;=202404",'CLASSIFICAÇÃO NF'!$O:$O,"&lt;=202406",'CLASSIFICAÇÃO NF'!L:L,$B44)+SUMIFS('CLASSIFICAÇÃO NF'!$G:$G,'CLASSIFICAÇÃO NF'!$O:$O,"&gt;=202404",'CLASSIFICAÇÃO NF'!$O:$O,"&lt;=202406",'CLASSIFICAÇÃO NF'!M:M,$B44)</f>
        <v>378826.47999999992</v>
      </c>
      <c r="N45" s="44">
        <f>SUMIFS('CLASSIFICAÇÃO NF'!$G:$G,'CLASSIFICAÇÃO NF'!$O:$O,"&gt;=202407",'CLASSIFICAÇÃO NF'!$O:$O,"&lt;=202408",'CLASSIFICAÇÃO NF'!I:I,$B44)+SUMIFS('CLASSIFICAÇÃO NF'!$G:$G,'CLASSIFICAÇÃO NF'!$O:$O,"&gt;=202407",'CLASSIFICAÇÃO NF'!$O:$O,"&lt;=202408",'CLASSIFICAÇÃO NF'!J:J,$B44)+SUMIFS('CLASSIFICAÇÃO NF'!$G:$G,'CLASSIFICAÇÃO NF'!$O:$O,"&gt;=202407",'CLASSIFICAÇÃO NF'!$O:$O,"&lt;=202408",'CLASSIFICAÇÃO NF'!K:K,$B44)+SUMIFS('CLASSIFICAÇÃO NF'!$G:$G,'CLASSIFICAÇÃO NF'!$O:$O,"&gt;=202407",'CLASSIFICAÇÃO NF'!$O:$O,"&lt;=202408",'CLASSIFICAÇÃO NF'!L:L,$B44)+SUMIFS('CLASSIFICAÇÃO NF'!$G:$G,'CLASSIFICAÇÃO NF'!$O:$O,"&gt;=202407",'CLASSIFICAÇÃO NF'!$O:$O,"&lt;=202408",'CLASSIFICAÇÃO NF'!M:M,$B44)</f>
        <v>589763.32999999996</v>
      </c>
      <c r="O45" s="44">
        <f>SUMIFS('CLASSIFICAÇÃO NF'!$G:$G,'CLASSIFICAÇÃO NF'!$O:$O,"&gt;=202409",'CLASSIFICAÇÃO NF'!$O:$O,"&lt;=202410",'CLASSIFICAÇÃO NF'!I:I,$B44)+SUMIFS('CLASSIFICAÇÃO NF'!$G:$G,'CLASSIFICAÇÃO NF'!$O:$O,"&gt;=202409",'CLASSIFICAÇÃO NF'!$O:$O,"&lt;=202410",'CLASSIFICAÇÃO NF'!J:J,$B44)+SUMIFS('CLASSIFICAÇÃO NF'!$G:$G,'CLASSIFICAÇÃO NF'!$O:$O,"&gt;=202409",'CLASSIFICAÇÃO NF'!$O:$O,"&lt;=202410",'CLASSIFICAÇÃO NF'!K:K,$B44)+SUMIFS('CLASSIFICAÇÃO NF'!$G:$G,'CLASSIFICAÇÃO NF'!$O:$O,"&gt;=202409",'CLASSIFICAÇÃO NF'!$O:$O,"&lt;=202410",'CLASSIFICAÇÃO NF'!L:L,$B44)+SUMIFS('CLASSIFICAÇÃO NF'!$G:$G,'CLASSIFICAÇÃO NF'!$O:$O,"&gt;=202409",'CLASSIFICAÇÃO NF'!$O:$O,"&lt;=202410",'CLASSIFICAÇÃO NF'!M:M,$B44)</f>
        <v>485921.07999999996</v>
      </c>
      <c r="P45" s="44">
        <f>SUMIFS('CLASSIFICAÇÃO NF'!$G:$G,'CLASSIFICAÇÃO NF'!$O:$O,"&gt;=202411",'CLASSIFICAÇÃO NF'!$O:$O,"&lt;=202412",'CLASSIFICAÇÃO NF'!I:I,$B44)+SUMIFS('CLASSIFICAÇÃO NF'!$G:$G,'CLASSIFICAÇÃO NF'!$O:$O,"&gt;=202411",'CLASSIFICAÇÃO NF'!$O:$O,"&lt;=202412",'CLASSIFICAÇÃO NF'!J:J,$B44)+SUMIFS('CLASSIFICAÇÃO NF'!$G:$G,'CLASSIFICAÇÃO NF'!$O:$O,"&gt;=202411",'CLASSIFICAÇÃO NF'!$O:$O,"&lt;=202412",'CLASSIFICAÇÃO NF'!K:K,$B44)+SUMIFS('CLASSIFICAÇÃO NF'!$G:$G,'CLASSIFICAÇÃO NF'!$O:$O,"&gt;=202411",'CLASSIFICAÇÃO NF'!$O:$O,"&lt;=202412",'CLASSIFICAÇÃO NF'!L:L,$B44)+SUMIFS('CLASSIFICAÇÃO NF'!$G:$G,'CLASSIFICAÇÃO NF'!$O:$O,"&gt;=202411",'CLASSIFICAÇÃO NF'!$O:$O,"&lt;=202412",'CLASSIFICAÇÃO NF'!M:M,$B44)</f>
        <v>1174072.1100000001</v>
      </c>
      <c r="Q45" s="44">
        <f>SUMIFS('CLASSIFICAÇÃO NF'!$G:$G,'CLASSIFICAÇÃO NF'!$O:$O,"&gt;=202501",'CLASSIFICAÇÃO NF'!$O:$O,"&lt;=202502",'CLASSIFICAÇÃO NF'!I:I,$B44)+SUMIFS('CLASSIFICAÇÃO NF'!$G:$G,'CLASSIFICAÇÃO NF'!$O:$O,"&gt;=202501",'CLASSIFICAÇÃO NF'!$O:$O,"&lt;=202502",'CLASSIFICAÇÃO NF'!J:J,$B44)+SUMIFS('CLASSIFICAÇÃO NF'!$G:$G,'CLASSIFICAÇÃO NF'!$O:$O,"&gt;=202501",'CLASSIFICAÇÃO NF'!$O:$O,"&lt;=202502",'CLASSIFICAÇÃO NF'!K:K,$B44)+SUMIFS('CLASSIFICAÇÃO NF'!$G:$G,'CLASSIFICAÇÃO NF'!$O:$O,"&gt;=202501",'CLASSIFICAÇÃO NF'!$O:$O,"&lt;=202502",'CLASSIFICAÇÃO NF'!L:L,$B44)+SUMIFS('CLASSIFICAÇÃO NF'!$G:$G,'CLASSIFICAÇÃO NF'!$O:$O,"&gt;=202501",'CLASSIFICAÇÃO NF'!$O:$O,"&lt;=202502",'CLASSIFICAÇÃO NF'!M:M,$B44)</f>
        <v>764267.6399999999</v>
      </c>
      <c r="R45" s="44">
        <f>SUMIFS('CLASSIFICAÇÃO NF'!$G:$G,'CLASSIFICAÇÃO NF'!$O:$O,"&gt;=202503",'CLASSIFICAÇÃO NF'!$O:$O,"&lt;=202504",'CLASSIFICAÇÃO NF'!I:I,$B44)+SUMIFS('CLASSIFICAÇÃO NF'!$G:$G,'CLASSIFICAÇÃO NF'!$O:$O,"&gt;=202503",'CLASSIFICAÇÃO NF'!$O:$O,"&lt;=202504",'CLASSIFICAÇÃO NF'!J:J,$B44)+SUMIFS('CLASSIFICAÇÃO NF'!$G:$G,'CLASSIFICAÇÃO NF'!$O:$O,"&gt;=202503",'CLASSIFICAÇÃO NF'!$O:$O,"&lt;=202504",'CLASSIFICAÇÃO NF'!K:K,$B44)+SUMIFS('CLASSIFICAÇÃO NF'!$G:$G,'CLASSIFICAÇÃO NF'!$O:$O,"&gt;=202503",'CLASSIFICAÇÃO NF'!$O:$O,"&lt;=202504",'CLASSIFICAÇÃO NF'!L:L,$B44)+SUMIFS('CLASSIFICAÇÃO NF'!$G:$G,'CLASSIFICAÇÃO NF'!$O:$O,"&gt;=202503",'CLASSIFICAÇÃO NF'!$O:$O,"&lt;=202504",'CLASSIFICAÇÃO NF'!M:M,$B44)</f>
        <v>838674.41</v>
      </c>
      <c r="S45" s="44">
        <f>SUMIFS('CLASSIFICAÇÃO NF'!$G:$G,'CLASSIFICAÇÃO NF'!$O:$O,"&gt;=202505",'CLASSIFICAÇÃO NF'!$O:$O,"&lt;=202506",'CLASSIFICAÇÃO NF'!I:I,$B44)+SUMIFS('CLASSIFICAÇÃO NF'!$G:$G,'CLASSIFICAÇÃO NF'!$O:$O,"&gt;=202505",'CLASSIFICAÇÃO NF'!$O:$O,"&lt;=202506",'CLASSIFICAÇÃO NF'!J:J,$B44)+SUMIFS('CLASSIFICAÇÃO NF'!$G:$G,'CLASSIFICAÇÃO NF'!$O:$O,"&gt;=202505",'CLASSIFICAÇÃO NF'!$O:$O,"&lt;=202506",'CLASSIFICAÇÃO NF'!K:K,$B44)+SUMIFS('CLASSIFICAÇÃO NF'!$G:$G,'CLASSIFICAÇÃO NF'!$O:$O,"&gt;=202505",'CLASSIFICAÇÃO NF'!$O:$O,"&lt;=202506",'CLASSIFICAÇÃO NF'!L:L,$B44)+SUMIFS('CLASSIFICAÇÃO NF'!$G:$G,'CLASSIFICAÇÃO NF'!$O:$O,"&gt;=202505",'CLASSIFICAÇÃO NF'!$O:$O,"&lt;=202506",'CLASSIFICAÇÃO NF'!M:M,$B44)</f>
        <v>643405.37</v>
      </c>
      <c r="T45" s="44">
        <f>SUMIFS('CLASSIFICAÇÃO NF'!$G:$G,'CLASSIFICAÇÃO NF'!$O:$O,"&gt;=202507",'CLASSIFICAÇÃO NF'!$O:$O,"&lt;=202508",'CLASSIFICAÇÃO NF'!I:I,$B44)+SUMIFS('CLASSIFICAÇÃO NF'!$G:$G,'CLASSIFICAÇÃO NF'!$O:$O,"&gt;=202507",'CLASSIFICAÇÃO NF'!$O:$O,"&lt;=202508",'CLASSIFICAÇÃO NF'!J:J,$B44)+SUMIFS('CLASSIFICAÇÃO NF'!$G:$G,'CLASSIFICAÇÃO NF'!$O:$O,"&gt;=202507",'CLASSIFICAÇÃO NF'!$O:$O,"&lt;=202508",'CLASSIFICAÇÃO NF'!K:K,$B44)+SUMIFS('CLASSIFICAÇÃO NF'!$G:$G,'CLASSIFICAÇÃO NF'!$O:$O,"&gt;=202507",'CLASSIFICAÇÃO NF'!$O:$O,"&lt;=202508",'CLASSIFICAÇÃO NF'!L:L,$B44)+SUMIFS('CLASSIFICAÇÃO NF'!$G:$G,'CLASSIFICAÇÃO NF'!$O:$O,"&gt;=202507",'CLASSIFICAÇÃO NF'!$O:$O,"&lt;=202508",'CLASSIFICAÇÃO NF'!M:M,$B44)</f>
        <v>264261.25</v>
      </c>
      <c r="U45" s="44">
        <f>SUMIFS('CLASSIFICAÇÃO NF'!$N:$N,'CLASSIFICAÇÃO NF'!$O:$O,"&gt;=202509",'CLASSIFICAÇÃO NF'!$O:$O,"&lt;=202510",'CLASSIFICAÇÃO NF'!I:I,$B45)+SUMIFS('CLASSIFICAÇÃO NF'!$N:$N,'CLASSIFICAÇÃO NF'!$O:$O,"&gt;=202509",'CLASSIFICAÇÃO NF'!$O:$O,"&lt;=202510",'CLASSIFICAÇÃO NF'!J:J,$B45)+SUMIFS('CLASSIFICAÇÃO NF'!$N:$N,'CLASSIFICAÇÃO NF'!$O:$O,"&gt;=202509",'CLASSIFICAÇÃO NF'!$O:$O,"&lt;=202510",'CLASSIFICAÇÃO NF'!K:K,$B45)+SUMIFS('CLASSIFICAÇÃO NF'!$N:$N,'CLASSIFICAÇÃO NF'!$O:$O,"&gt;=202509",'CLASSIFICAÇÃO NF'!$O:$O,"&lt;=202510",'CLASSIFICAÇÃO NF'!L:L,$B45)+SUMIFS('CLASSIFICAÇÃO NF'!$N:$N,'CLASSIFICAÇÃO NF'!$O:$O,"&gt;=202509",'CLASSIFICAÇÃO NF'!$O:$O,"&lt;=202510",'CLASSIFICAÇÃO NF'!M:M,$B45)</f>
        <v>0</v>
      </c>
      <c r="V45" s="44">
        <f>SUMIFS('CLASSIFICAÇÃO NF'!$G:$G,'CLASSIFICAÇÃO NF'!$O:$O,"&gt;=202511",'CLASSIFICAÇÃO NF'!$O:$O,"&lt;=202512",'CLASSIFICAÇÃO NF'!I:I,$B44)+SUMIFS('CLASSIFICAÇÃO NF'!$G:$G,'CLASSIFICAÇÃO NF'!$O:$O,"&gt;=202511",'CLASSIFICAÇÃO NF'!$O:$O,"&lt;=202512",'CLASSIFICAÇÃO NF'!J:J,$B44)+SUMIFS('CLASSIFICAÇÃO NF'!$G:$G,'CLASSIFICAÇÃO NF'!$O:$O,"&gt;=202511",'CLASSIFICAÇÃO NF'!$O:$O,"&lt;=202512",'CLASSIFICAÇÃO NF'!K:K,$B44)+SUMIFS('CLASSIFICAÇÃO NF'!$G:$G,'CLASSIFICAÇÃO NF'!$O:$O,"&gt;=202511",'CLASSIFICAÇÃO NF'!$O:$O,"&lt;=202512",'CLASSIFICAÇÃO NF'!L:L,$B44)+SUMIFS('CLASSIFICAÇÃO NF'!$G:$G,'CLASSIFICAÇÃO NF'!$O:$O,"&gt;=202511",'CLASSIFICAÇÃO NF'!$O:$O,"&lt;=202512",'CLASSIFICAÇÃO NF'!M:M,$B44)</f>
        <v>27457.920000000002</v>
      </c>
      <c r="W45" s="44">
        <f>SUMIFS('CLASSIFICAÇÃO NF'!$G:$G,'CLASSIFICAÇÃO NF'!$O:$O,"&gt;=202601",'CLASSIFICAÇÃO NF'!$O:$O,"&lt;=202602",'CLASSIFICAÇÃO NF'!I:I,$B44)+SUMIFS('CLASSIFICAÇÃO NF'!$G:$G,'CLASSIFICAÇÃO NF'!$O:$O,"&gt;=202601",'CLASSIFICAÇÃO NF'!$O:$O,"&lt;=202602",'CLASSIFICAÇÃO NF'!J:J,$B44)+SUMIFS('CLASSIFICAÇÃO NF'!$G:$G,'CLASSIFICAÇÃO NF'!$O:$O,"&gt;=202601",'CLASSIFICAÇÃO NF'!$O:$O,"&lt;=202602",'CLASSIFICAÇÃO NF'!K:K,$B44)+SUMIFS('CLASSIFICAÇÃO NF'!$G:$G,'CLASSIFICAÇÃO NF'!$O:$O,"&gt;=202601",'CLASSIFICAÇÃO NF'!$O:$O,"&lt;=202602",'CLASSIFICAÇÃO NF'!L:L,$B44)+SUMIFS('CLASSIFICAÇÃO NF'!$G:$G,'CLASSIFICAÇÃO NF'!$O:$O,"&gt;=202601",'CLASSIFICAÇÃO NF'!$O:$O,"&lt;=202602",'CLASSIFICAÇÃO NF'!M:M,$B44)</f>
        <v>9887.7800000000007</v>
      </c>
      <c r="X45" s="44">
        <f>SUMIFS('CLASSIFICAÇÃO NF'!$G:$G,'CLASSIFICAÇÃO NF'!$O:$O,"&gt;=202603",'CLASSIFICAÇÃO NF'!$O:$O,"&lt;=202604",'CLASSIFICAÇÃO NF'!E:E,$B44)+SUMIFS('CLASSIFICAÇÃO NF'!$G:$G,'CLASSIFICAÇÃO NF'!$O:$O,"&gt;=202603",'CLASSIFICAÇÃO NF'!$O:$O,"&lt;=202604",'CLASSIFICAÇÃO NF'!F:F,$B44)+SUMIFS('CLASSIFICAÇÃO NF'!$G:$G,'CLASSIFICAÇÃO NF'!$O:$O,"&gt;=202603",'CLASSIFICAÇÃO NF'!$O:$O,"&lt;=202604",'CLASSIFICAÇÃO NF'!G:G,$B44)+SUMIFS('CLASSIFICAÇÃO NF'!$G:$G,'CLASSIFICAÇÃO NF'!$O:$O,"&gt;=202603",'CLASSIFICAÇÃO NF'!$O:$O,"&lt;=202604",'CLASSIFICAÇÃO NF'!H:H,$B44)+SUMIFS('CLASSIFICAÇÃO NF'!$G:$G,'CLASSIFICAÇÃO NF'!$O:$O,"&gt;=202603",'CLASSIFICAÇÃO NF'!$O:$O,"&lt;=202604",'CLASSIFICAÇÃO NF'!I:I,$B44)</f>
        <v>0</v>
      </c>
      <c r="Y45" s="44">
        <f>SUMIFS('CLASSIFICAÇÃO NF'!$G:$G,'CLASSIFICAÇÃO NF'!$O:$O,"&gt;=202605",'CLASSIFICAÇÃO NF'!$O:$O,"&lt;=202606",'CLASSIFICAÇÃO NF'!I:I,$B44)+SUMIFS('CLASSIFICAÇÃO NF'!$G:$G,'CLASSIFICAÇÃO NF'!$O:$O,"&gt;=202605",'CLASSIFICAÇÃO NF'!$O:$O,"&lt;=202606",'CLASSIFICAÇÃO NF'!J:J,$B44)+SUMIFS('CLASSIFICAÇÃO NF'!$G:$G,'CLASSIFICAÇÃO NF'!$O:$O,"&gt;=202605",'CLASSIFICAÇÃO NF'!$O:$O,"&lt;=202606",'CLASSIFICAÇÃO NF'!K:K,$B44)+SUMIFS('CLASSIFICAÇÃO NF'!$G:$G,'CLASSIFICAÇÃO NF'!$O:$O,"&gt;=202605",'CLASSIFICAÇÃO NF'!$O:$O,"&lt;=202606",'CLASSIFICAÇÃO NF'!L:L,$B44)+SUMIFS('CLASSIFICAÇÃO NF'!$G:$G,'CLASSIFICAÇÃO NF'!$O:$O,"&gt;=202605",'CLASSIFICAÇÃO NF'!$O:$O,"&lt;=202606",'CLASSIFICAÇÃO NF'!M:M,$B44)</f>
        <v>9887.77</v>
      </c>
      <c r="Z45" s="44">
        <f>SUMIFS('CLASSIFICAÇÃO NF'!$G:$G,'CLASSIFICAÇÃO NF'!$O:$O,"&gt;=202607",'CLASSIFICAÇÃO NF'!$O:$O,"&lt;=202608",'CLASSIFICAÇÃO NF'!I:I,$B44)+SUMIFS('CLASSIFICAÇÃO NF'!$G:$G,'CLASSIFICAÇÃO NF'!$O:$O,"&gt;=202607",'CLASSIFICAÇÃO NF'!$O:$O,"&lt;=202608",'CLASSIFICAÇÃO NF'!J:J,$B44)+SUMIFS('CLASSIFICAÇÃO NF'!$G:$G,'CLASSIFICAÇÃO NF'!$O:$O,"&gt;=202607",'CLASSIFICAÇÃO NF'!$O:$O,"&lt;=202608",'CLASSIFICAÇÃO NF'!K:K,$B44)+SUMIFS('CLASSIFICAÇÃO NF'!$G:$G,'CLASSIFICAÇÃO NF'!$O:$O,"&gt;=202607",'CLASSIFICAÇÃO NF'!$O:$O,"&lt;=202608",'CLASSIFICAÇÃO NF'!L:L,$B44)+SUMIFS('CLASSIFICAÇÃO NF'!$G:$G,'CLASSIFICAÇÃO NF'!$O:$O,"&gt;=202607",'CLASSIFICAÇÃO NF'!$O:$O,"&lt;=202608",'CLASSIFICAÇÃO NF'!M:M,$B44)</f>
        <v>0</v>
      </c>
      <c r="AA45" s="44">
        <f>SUMIFS('CLASSIFICAÇÃO NF'!$G:$G,'CLASSIFICAÇÃO NF'!$O:$O,"&gt;=202609",'CLASSIFICAÇÃO NF'!$O:$O,"&lt;=202610",'CLASSIFICAÇÃO NF'!I:I,$B44)+SUMIFS('CLASSIFICAÇÃO NF'!$G:$G,'CLASSIFICAÇÃO NF'!$O:$O,"&gt;=202609",'CLASSIFICAÇÃO NF'!$O:$O,"&lt;=202610",'CLASSIFICAÇÃO NF'!J:J,$B44)+SUMIFS('CLASSIFICAÇÃO NF'!$G:$G,'CLASSIFICAÇÃO NF'!$O:$O,"&gt;=202609",'CLASSIFICAÇÃO NF'!$O:$O,"&lt;=202610",'CLASSIFICAÇÃO NF'!K:K,$B44)+SUMIFS('CLASSIFICAÇÃO NF'!$G:$G,'CLASSIFICAÇÃO NF'!$O:$O,"&gt;=202609",'CLASSIFICAÇÃO NF'!$O:$O,"&lt;=202610",'CLASSIFICAÇÃO NF'!L:L,$B44)+SUMIFS('CLASSIFICAÇÃO NF'!$G:$G,'CLASSIFICAÇÃO NF'!$O:$O,"&gt;=202609",'CLASSIFICAÇÃO NF'!$O:$O,"&lt;=202610",'CLASSIFICAÇÃO NF'!M:M,$B44)</f>
        <v>0</v>
      </c>
      <c r="AB45" s="44">
        <f>SUMIFS('CLASSIFICAÇÃO NF'!$G:$G,'CLASSIFICAÇÃO NF'!$O:$O,"&gt;=202611",'CLASSIFICAÇÃO NF'!$O:$O,"&lt;=202612",'CLASSIFICAÇÃO NF'!I:I,$B44)+SUMIFS('CLASSIFICAÇÃO NF'!$G:$G,'CLASSIFICAÇÃO NF'!$O:$O,"&gt;=202611",'CLASSIFICAÇÃO NF'!$O:$O,"&lt;=202612",'CLASSIFICAÇÃO NF'!J:J,$B44)+SUMIFS('CLASSIFICAÇÃO NF'!$G:$G,'CLASSIFICAÇÃO NF'!$O:$O,"&gt;=202611",'CLASSIFICAÇÃO NF'!$O:$O,"&lt;=202612",'CLASSIFICAÇÃO NF'!K:K,$B44)+SUMIFS('CLASSIFICAÇÃO NF'!$G:$G,'CLASSIFICAÇÃO NF'!$O:$O,"&gt;=202611",'CLASSIFICAÇÃO NF'!$O:$O,"&lt;=202612",'CLASSIFICAÇÃO NF'!L:L,$B44)+SUMIFS('CLASSIFICAÇÃO NF'!$G:$G,'CLASSIFICAÇÃO NF'!$O:$O,"&gt;=202611",'CLASSIFICAÇÃO NF'!$O:$O,"&lt;=202612",'CLASSIFICAÇÃO NF'!M:M,$B44)</f>
        <v>0</v>
      </c>
      <c r="AC45" s="39"/>
      <c r="AD45" s="39"/>
      <c r="AE45" s="39"/>
      <c r="AF45" s="39"/>
      <c r="AG45" s="39"/>
      <c r="AH45" s="39"/>
      <c r="AI45" s="39"/>
      <c r="AJ45" s="39"/>
      <c r="AK45" s="39"/>
      <c r="AL45" s="39"/>
      <c r="AM45" s="39"/>
    </row>
    <row r="46" spans="1:39" ht="15.75" customHeight="1">
      <c r="A46" s="50"/>
      <c r="B46" s="51" t="s">
        <v>76</v>
      </c>
      <c r="C46" s="195">
        <f>C7+C12+C34+C40+C43</f>
        <v>180375340.84</v>
      </c>
      <c r="D46" s="195"/>
      <c r="E46" s="195">
        <f>E7+E12+E34+E40</f>
        <v>192658160.26000002</v>
      </c>
      <c r="F46" s="195"/>
      <c r="G46" s="195">
        <f t="shared" ref="G46:T46" si="23">G7+G12+G34+G40</f>
        <v>185171932.71000001</v>
      </c>
      <c r="H46" s="52">
        <f t="shared" si="23"/>
        <v>9935996.2400000002</v>
      </c>
      <c r="I46" s="52">
        <f t="shared" si="23"/>
        <v>15629141.220000001</v>
      </c>
      <c r="J46" s="52">
        <f t="shared" si="23"/>
        <v>13614490.170000002</v>
      </c>
      <c r="K46" s="52">
        <f t="shared" si="23"/>
        <v>12870684.969999999</v>
      </c>
      <c r="L46" s="52">
        <f t="shared" si="23"/>
        <v>18657792.66</v>
      </c>
      <c r="M46" s="52">
        <f t="shared" si="23"/>
        <v>16702679.069999998</v>
      </c>
      <c r="N46" s="52">
        <f t="shared" si="23"/>
        <v>30155303.460000001</v>
      </c>
      <c r="O46" s="52">
        <f t="shared" si="23"/>
        <v>22485998.330000002</v>
      </c>
      <c r="P46" s="52">
        <f t="shared" si="23"/>
        <v>9101876.0799999982</v>
      </c>
      <c r="Q46" s="52">
        <f t="shared" si="23"/>
        <v>7877561.2800000003</v>
      </c>
      <c r="R46" s="52">
        <f t="shared" si="23"/>
        <v>10213082.98</v>
      </c>
      <c r="S46" s="52">
        <f t="shared" si="23"/>
        <v>7049044.3499999996</v>
      </c>
      <c r="T46" s="52">
        <f t="shared" si="23"/>
        <v>3717025.57</v>
      </c>
      <c r="U46" s="52">
        <f>U7+U12+U34+U40</f>
        <v>1548955.27</v>
      </c>
      <c r="V46" s="52">
        <f>V7+V12+V34+V40</f>
        <v>201066.45</v>
      </c>
      <c r="W46" s="52">
        <f t="shared" ref="W46:Z46" si="24">W7+W12+W34+W40</f>
        <v>371531.68</v>
      </c>
      <c r="X46" s="52">
        <f t="shared" si="24"/>
        <v>27620.21</v>
      </c>
      <c r="Y46" s="52">
        <f>Y7+Y12+Y34+Y40</f>
        <v>176271.84</v>
      </c>
      <c r="Z46" s="52">
        <f t="shared" si="24"/>
        <v>0</v>
      </c>
      <c r="AA46" s="52">
        <f>AA7+AA12+AA34+AA40</f>
        <v>0</v>
      </c>
      <c r="AB46" s="52">
        <f>AB7+AB12+AB34+AB40</f>
        <v>0</v>
      </c>
      <c r="AC46" s="53"/>
      <c r="AD46" s="53"/>
      <c r="AE46" s="53"/>
      <c r="AF46" s="53"/>
      <c r="AG46" s="53"/>
      <c r="AH46" s="53"/>
      <c r="AI46" s="53"/>
      <c r="AJ46" s="53"/>
      <c r="AK46" s="53"/>
      <c r="AL46" s="53"/>
      <c r="AM46" s="53"/>
    </row>
    <row r="47" spans="1:39" ht="17" hidden="1">
      <c r="A47" s="196"/>
      <c r="B47" s="197"/>
      <c r="C47" s="198"/>
      <c r="D47" s="198"/>
      <c r="E47" s="199"/>
      <c r="F47" s="198"/>
      <c r="G47" s="199"/>
      <c r="H47" s="54">
        <v>0</v>
      </c>
      <c r="I47" s="54">
        <v>300000</v>
      </c>
      <c r="J47" s="54">
        <v>606302.25</v>
      </c>
      <c r="K47" s="54">
        <v>1008970.43</v>
      </c>
      <c r="L47" s="54">
        <v>2008935.27</v>
      </c>
      <c r="M47" s="54">
        <v>2718935.27</v>
      </c>
      <c r="N47" s="54">
        <v>3418384.99</v>
      </c>
      <c r="O47" s="54">
        <v>5129114.29</v>
      </c>
      <c r="P47" s="54">
        <v>6730651.4500000002</v>
      </c>
      <c r="Q47" s="54">
        <v>8883244.3300000001</v>
      </c>
      <c r="R47" s="54"/>
      <c r="S47" s="54"/>
      <c r="T47" s="54"/>
      <c r="U47" s="54"/>
      <c r="V47" s="54"/>
      <c r="W47" s="54">
        <v>8883245.3300000001</v>
      </c>
      <c r="X47" s="54"/>
      <c r="Y47" s="54"/>
      <c r="Z47" s="54"/>
      <c r="AA47" s="54"/>
      <c r="AB47" s="54"/>
      <c r="AC47" s="39"/>
      <c r="AD47" s="39"/>
      <c r="AE47" s="39"/>
      <c r="AF47" s="39"/>
      <c r="AG47" s="39"/>
      <c r="AH47" s="39"/>
      <c r="AI47" s="39"/>
      <c r="AJ47" s="39"/>
      <c r="AK47" s="39"/>
      <c r="AL47" s="39"/>
      <c r="AM47" s="39"/>
    </row>
    <row r="48" spans="1:39" ht="15" customHeight="1">
      <c r="A48" s="1"/>
      <c r="C48" s="322"/>
      <c r="G48" s="13" t="s">
        <v>77</v>
      </c>
      <c r="H48" s="55">
        <f t="shared" ref="H48:T48" si="25">H43+H46+H44</f>
        <v>11956542.02</v>
      </c>
      <c r="I48" s="55">
        <f t="shared" si="25"/>
        <v>23529381.560000002</v>
      </c>
      <c r="J48" s="55">
        <f t="shared" si="25"/>
        <v>17509882.090000004</v>
      </c>
      <c r="K48" s="55">
        <f t="shared" si="25"/>
        <v>13034175.899999999</v>
      </c>
      <c r="L48" s="55">
        <f t="shared" si="25"/>
        <v>21317676.09</v>
      </c>
      <c r="M48" s="55">
        <f t="shared" si="25"/>
        <v>21547754.449999996</v>
      </c>
      <c r="N48" s="55">
        <f t="shared" si="25"/>
        <v>33428970.010000002</v>
      </c>
      <c r="O48" s="55">
        <f>O43+O46+O44</f>
        <v>25761727.380000003</v>
      </c>
      <c r="P48" s="55">
        <f t="shared" si="25"/>
        <v>13804181.02</v>
      </c>
      <c r="Q48" s="55">
        <f>Q43+Q46+Q44</f>
        <v>12232528.27</v>
      </c>
      <c r="R48" s="55">
        <f t="shared" si="25"/>
        <v>14554360.51</v>
      </c>
      <c r="S48" s="55">
        <f t="shared" si="25"/>
        <v>11038628.489999998</v>
      </c>
      <c r="T48" s="55">
        <f t="shared" si="25"/>
        <v>7488677.5899999999</v>
      </c>
      <c r="U48" s="55">
        <f>U43+U46+U44</f>
        <v>5276809.63</v>
      </c>
      <c r="V48" s="55">
        <f>V43+V46+V44</f>
        <v>1427500.8599999999</v>
      </c>
      <c r="W48" s="55">
        <f>W43+W46+W44</f>
        <v>1740361.26</v>
      </c>
      <c r="X48" s="55">
        <f t="shared" ref="X48:Z48" si="26">X43+X46+X44</f>
        <v>28574.309999999998</v>
      </c>
      <c r="Y48" s="55">
        <f t="shared" si="26"/>
        <v>1507225.6000000001</v>
      </c>
      <c r="Z48" s="55">
        <f t="shared" si="26"/>
        <v>0</v>
      </c>
      <c r="AA48" s="55">
        <f>AA43+AA46+AA44</f>
        <v>0</v>
      </c>
      <c r="AB48" s="55">
        <f>AB43+AB46+AB44</f>
        <v>0</v>
      </c>
    </row>
    <row r="49" spans="3:19" ht="15.75" customHeight="1">
      <c r="C49" s="55"/>
    </row>
    <row r="50" spans="3:19" ht="15" customHeight="1">
      <c r="G50" s="1"/>
      <c r="H50" s="56"/>
      <c r="J50" s="56"/>
      <c r="K50" s="56"/>
      <c r="N50" s="56"/>
      <c r="O50" s="56"/>
      <c r="P50" s="56"/>
      <c r="Q50" s="56"/>
      <c r="S50" s="55"/>
    </row>
    <row r="51" spans="3:19" ht="15.75" customHeight="1"/>
    <row r="52" spans="3:19" ht="15" customHeight="1">
      <c r="R52" s="13"/>
      <c r="S52" s="55"/>
    </row>
    <row r="53" spans="3:19" ht="15" customHeight="1">
      <c r="R53" s="13"/>
      <c r="S53" s="55"/>
    </row>
    <row r="54" spans="3:19" ht="15.75" customHeight="1"/>
    <row r="55" spans="3:19" ht="15" customHeight="1">
      <c r="S55" s="55"/>
    </row>
    <row r="56" spans="3:19" ht="15.75" customHeight="1"/>
    <row r="57" spans="3:19" ht="15.75" customHeight="1"/>
    <row r="58" spans="3:19" ht="15.75" customHeight="1"/>
    <row r="59" spans="3:19" ht="15.75" customHeight="1"/>
    <row r="60" spans="3:19" ht="15.75" customHeight="1"/>
    <row r="61" spans="3:19" ht="15.75" customHeight="1"/>
    <row r="62" spans="3:19" ht="15.75" customHeight="1"/>
    <row r="63" spans="3:19" ht="15.75" customHeight="1"/>
    <row r="64" spans="3:19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12">
    <mergeCell ref="Q4:V4"/>
    <mergeCell ref="W4:AB4"/>
    <mergeCell ref="F5:F6"/>
    <mergeCell ref="E44:F44"/>
    <mergeCell ref="H4:K4"/>
    <mergeCell ref="G5:G6"/>
    <mergeCell ref="L4:P4"/>
    <mergeCell ref="A5:A6"/>
    <mergeCell ref="B5:B6"/>
    <mergeCell ref="C5:C6"/>
    <mergeCell ref="D5:D6"/>
    <mergeCell ref="E5:E6"/>
  </mergeCells>
  <phoneticPr fontId="65" type="noConversion"/>
  <pageMargins left="0.511811024" right="0.511811024" top="0.78740157499999996" bottom="0.78740157499999996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AV276"/>
  <sheetViews>
    <sheetView showGridLines="0" zoomScale="70" zoomScaleNormal="70" workbookViewId="0">
      <pane xSplit="5" ySplit="6" topLeftCell="AJ23" activePane="bottomRight" state="frozen"/>
      <selection pane="topRight" activeCell="F1" sqref="F1"/>
      <selection pane="bottomLeft" activeCell="A7" sqref="A7"/>
      <selection pane="bottomRight" activeCell="AK49" sqref="AK49"/>
    </sheetView>
  </sheetViews>
  <sheetFormatPr defaultColWidth="14.453125" defaultRowHeight="15" customHeight="1" outlineLevelRow="1"/>
  <cols>
    <col min="1" max="1" width="7.54296875" customWidth="1"/>
    <col min="2" max="2" width="47.7265625" customWidth="1"/>
    <col min="3" max="5" width="23.54296875" customWidth="1"/>
    <col min="7" max="34" width="15.1796875" customWidth="1"/>
    <col min="35" max="35" width="18" customWidth="1"/>
    <col min="36" max="36" width="15.54296875" bestFit="1" customWidth="1"/>
    <col min="37" max="37" width="19.1796875" bestFit="1" customWidth="1"/>
    <col min="38" max="38" width="17" customWidth="1"/>
    <col min="39" max="39" width="19.54296875" bestFit="1" customWidth="1"/>
    <col min="40" max="40" width="17.453125" bestFit="1" customWidth="1"/>
    <col min="41" max="41" width="16.453125" bestFit="1" customWidth="1"/>
    <col min="42" max="42" width="17.453125" bestFit="1" customWidth="1"/>
    <col min="43" max="43" width="18.26953125" bestFit="1" customWidth="1"/>
    <col min="44" max="44" width="16.1796875" bestFit="1" customWidth="1"/>
    <col min="46" max="46" width="17" bestFit="1" customWidth="1"/>
    <col min="47" max="47" width="18.26953125" bestFit="1" customWidth="1"/>
  </cols>
  <sheetData>
    <row r="1" spans="1:48" ht="26.5" customHeight="1">
      <c r="A1" s="228" t="s">
        <v>0</v>
      </c>
      <c r="C1" s="57"/>
      <c r="D1" s="57"/>
      <c r="E1" s="58"/>
      <c r="F1" s="58"/>
      <c r="G1" s="58"/>
      <c r="H1" s="58"/>
      <c r="I1" s="20"/>
      <c r="J1" s="20"/>
      <c r="K1" s="20"/>
      <c r="L1" s="20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</row>
    <row r="2" spans="1:48" ht="14.5">
      <c r="A2" s="7" t="s">
        <v>1</v>
      </c>
      <c r="C2" s="1"/>
      <c r="D2" s="1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</row>
    <row r="3" spans="1:48" ht="14.5">
      <c r="A3" s="7" t="s">
        <v>2</v>
      </c>
      <c r="C3" s="1"/>
      <c r="D3" s="1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</row>
    <row r="4" spans="1:48" ht="14.5">
      <c r="A4" s="12"/>
      <c r="B4" s="200">
        <f>'CAPA '!B9</f>
        <v>46234</v>
      </c>
      <c r="C4" s="1"/>
      <c r="D4" s="1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</row>
    <row r="5" spans="1:48" ht="15.5">
      <c r="A5" s="332" t="s">
        <v>6</v>
      </c>
      <c r="B5" s="332" t="s">
        <v>7</v>
      </c>
      <c r="C5" s="332" t="s">
        <v>8</v>
      </c>
      <c r="D5" s="332" t="s">
        <v>10</v>
      </c>
      <c r="E5" s="334" t="s">
        <v>11</v>
      </c>
      <c r="F5" s="327">
        <v>2023</v>
      </c>
      <c r="G5" s="328"/>
      <c r="H5" s="328"/>
      <c r="I5" s="328"/>
      <c r="J5" s="328"/>
      <c r="K5" s="328"/>
      <c r="L5" s="328"/>
      <c r="M5" s="328"/>
      <c r="N5" s="328"/>
      <c r="O5" s="328"/>
      <c r="P5" s="328"/>
      <c r="Q5" s="329"/>
      <c r="R5" s="330">
        <v>2024</v>
      </c>
      <c r="S5" s="328"/>
      <c r="T5" s="328"/>
      <c r="U5" s="328"/>
      <c r="V5" s="328"/>
      <c r="W5" s="328"/>
      <c r="X5" s="328"/>
      <c r="Y5" s="328"/>
      <c r="Z5" s="328"/>
      <c r="AA5" s="328"/>
      <c r="AB5" s="328"/>
      <c r="AC5" s="331"/>
      <c r="AD5" s="325">
        <v>2025</v>
      </c>
      <c r="AE5" s="326"/>
      <c r="AF5" s="326"/>
      <c r="AG5" s="326"/>
      <c r="AH5" s="326"/>
      <c r="AI5" s="326"/>
      <c r="AJ5" s="326"/>
      <c r="AK5" s="326"/>
      <c r="AL5" s="326"/>
      <c r="AM5" s="326"/>
      <c r="AN5" s="326"/>
      <c r="AO5" s="326"/>
      <c r="AP5" s="325">
        <v>2026</v>
      </c>
      <c r="AQ5" s="326"/>
      <c r="AR5" s="326"/>
      <c r="AS5" s="326"/>
      <c r="AT5" s="326"/>
      <c r="AU5" s="326"/>
      <c r="AV5" s="326"/>
    </row>
    <row r="6" spans="1:48" ht="15.5">
      <c r="A6" s="333"/>
      <c r="B6" s="333"/>
      <c r="C6" s="333"/>
      <c r="D6" s="333"/>
      <c r="E6" s="333"/>
      <c r="F6" s="59">
        <v>45680</v>
      </c>
      <c r="G6" s="60">
        <v>45711</v>
      </c>
      <c r="H6" s="60">
        <v>45739</v>
      </c>
      <c r="I6" s="60">
        <v>45770</v>
      </c>
      <c r="J6" s="60">
        <v>45800</v>
      </c>
      <c r="K6" s="60">
        <v>45831</v>
      </c>
      <c r="L6" s="60">
        <v>45861</v>
      </c>
      <c r="M6" s="60">
        <v>45892</v>
      </c>
      <c r="N6" s="60">
        <v>45923</v>
      </c>
      <c r="O6" s="60">
        <v>45953</v>
      </c>
      <c r="P6" s="60">
        <v>45984</v>
      </c>
      <c r="Q6" s="61">
        <v>46014</v>
      </c>
      <c r="R6" s="62">
        <v>45681</v>
      </c>
      <c r="S6" s="60">
        <v>45712</v>
      </c>
      <c r="T6" s="60">
        <v>45740</v>
      </c>
      <c r="U6" s="60">
        <v>45771</v>
      </c>
      <c r="V6" s="60">
        <v>45801</v>
      </c>
      <c r="W6" s="60">
        <v>45832</v>
      </c>
      <c r="X6" s="60">
        <v>45862</v>
      </c>
      <c r="Y6" s="60">
        <v>45893</v>
      </c>
      <c r="Z6" s="60">
        <v>45924</v>
      </c>
      <c r="AA6" s="60">
        <v>45954</v>
      </c>
      <c r="AB6" s="60">
        <v>45985</v>
      </c>
      <c r="AC6" s="61">
        <v>46015</v>
      </c>
      <c r="AD6" s="62">
        <v>45682</v>
      </c>
      <c r="AE6" s="60">
        <v>45713</v>
      </c>
      <c r="AF6" s="60">
        <v>45741</v>
      </c>
      <c r="AG6" s="62">
        <v>45772</v>
      </c>
      <c r="AH6" s="60">
        <v>45802</v>
      </c>
      <c r="AI6" s="60">
        <v>45833</v>
      </c>
      <c r="AJ6" s="62">
        <v>45863</v>
      </c>
      <c r="AK6" s="62">
        <v>45894</v>
      </c>
      <c r="AL6" s="62">
        <v>45925</v>
      </c>
      <c r="AM6" s="62">
        <v>45955</v>
      </c>
      <c r="AN6" s="62">
        <v>45986</v>
      </c>
      <c r="AO6" s="62">
        <v>46016</v>
      </c>
      <c r="AP6" s="62">
        <v>46048</v>
      </c>
      <c r="AQ6" s="62">
        <v>46079</v>
      </c>
      <c r="AR6" s="62">
        <v>46107</v>
      </c>
      <c r="AS6" s="62">
        <v>46138</v>
      </c>
      <c r="AT6" s="62">
        <v>46168</v>
      </c>
      <c r="AU6" s="62">
        <v>46199</v>
      </c>
      <c r="AV6" s="62">
        <v>46229</v>
      </c>
    </row>
    <row r="7" spans="1:48" ht="15" customHeight="1">
      <c r="A7" s="28">
        <v>1</v>
      </c>
      <c r="B7" s="29" t="s">
        <v>31</v>
      </c>
      <c r="C7" s="30">
        <f>SUM(C8:C10)</f>
        <v>9047826.8083333299</v>
      </c>
      <c r="D7" s="30">
        <v>6210425.6200000001</v>
      </c>
      <c r="E7" s="32">
        <v>7564803.4900000002</v>
      </c>
      <c r="F7" s="33">
        <f t="shared" ref="F7:AI7" si="0">SUM(F8:F10)</f>
        <v>217935.33</v>
      </c>
      <c r="G7" s="33">
        <f t="shared" si="0"/>
        <v>218630.21</v>
      </c>
      <c r="H7" s="33">
        <f t="shared" si="0"/>
        <v>529626.27</v>
      </c>
      <c r="I7" s="33">
        <f t="shared" si="0"/>
        <v>421654.33000000007</v>
      </c>
      <c r="J7" s="33">
        <f t="shared" si="0"/>
        <v>401656.32000000001</v>
      </c>
      <c r="K7" s="33">
        <f t="shared" si="0"/>
        <v>237181.79</v>
      </c>
      <c r="L7" s="33">
        <f t="shared" si="0"/>
        <v>224008.5</v>
      </c>
      <c r="M7" s="33">
        <f t="shared" si="0"/>
        <v>242544.84</v>
      </c>
      <c r="N7" s="33">
        <f t="shared" si="0"/>
        <v>299266.48</v>
      </c>
      <c r="O7" s="33">
        <f t="shared" si="0"/>
        <v>100442.95000000001</v>
      </c>
      <c r="P7" s="33">
        <f t="shared" si="0"/>
        <v>269661.39</v>
      </c>
      <c r="Q7" s="63">
        <f t="shared" si="0"/>
        <v>89752.5</v>
      </c>
      <c r="R7" s="64">
        <f t="shared" si="0"/>
        <v>111234.955</v>
      </c>
      <c r="S7" s="33">
        <f t="shared" si="0"/>
        <v>257700.16</v>
      </c>
      <c r="T7" s="33">
        <f t="shared" si="0"/>
        <v>141080.82</v>
      </c>
      <c r="U7" s="33">
        <f t="shared" si="0"/>
        <v>210737.17</v>
      </c>
      <c r="V7" s="33">
        <f t="shared" si="0"/>
        <v>382903.88000000012</v>
      </c>
      <c r="W7" s="33">
        <f t="shared" si="0"/>
        <v>245948.08</v>
      </c>
      <c r="X7" s="33">
        <f t="shared" si="0"/>
        <v>265929.82999999996</v>
      </c>
      <c r="Y7" s="33">
        <f t="shared" si="0"/>
        <v>236227.90999999997</v>
      </c>
      <c r="Z7" s="33">
        <f t="shared" si="0"/>
        <v>332150.86</v>
      </c>
      <c r="AA7" s="33">
        <f t="shared" si="0"/>
        <v>336444.58999999997</v>
      </c>
      <c r="AB7" s="33">
        <f t="shared" si="0"/>
        <v>154895.77000000002</v>
      </c>
      <c r="AC7" s="63">
        <f t="shared" si="0"/>
        <v>250143.13</v>
      </c>
      <c r="AD7" s="64">
        <f t="shared" si="0"/>
        <v>166863.29999999999</v>
      </c>
      <c r="AE7" s="33">
        <f t="shared" si="0"/>
        <v>173088.03</v>
      </c>
      <c r="AF7" s="33">
        <f t="shared" si="0"/>
        <v>124438.85999999999</v>
      </c>
      <c r="AG7" s="33">
        <f t="shared" si="0"/>
        <v>237429.49</v>
      </c>
      <c r="AH7" s="33">
        <f t="shared" si="0"/>
        <v>111507.74000000002</v>
      </c>
      <c r="AI7" s="33">
        <f t="shared" si="0"/>
        <v>166639.32333333333</v>
      </c>
      <c r="AJ7" s="33">
        <f t="shared" ref="AJ7:AV7" si="1">SUM(AJ8:AJ10)</f>
        <v>1040126.66</v>
      </c>
      <c r="AK7" s="33">
        <f t="shared" si="1"/>
        <v>87676.65</v>
      </c>
      <c r="AL7" s="33">
        <f t="shared" si="1"/>
        <v>37833.770000000004</v>
      </c>
      <c r="AM7" s="33">
        <f t="shared" si="1"/>
        <v>162547.20000000001</v>
      </c>
      <c r="AN7" s="33">
        <f t="shared" si="1"/>
        <v>10461.99</v>
      </c>
      <c r="AO7" s="33">
        <f t="shared" si="1"/>
        <v>0</v>
      </c>
      <c r="AP7" s="64">
        <f t="shared" si="1"/>
        <v>178686.84</v>
      </c>
      <c r="AQ7" s="33">
        <f t="shared" si="1"/>
        <v>168876.84</v>
      </c>
      <c r="AR7" s="33">
        <f t="shared" si="1"/>
        <v>27620.21</v>
      </c>
      <c r="AS7" s="33">
        <f t="shared" si="1"/>
        <v>0</v>
      </c>
      <c r="AT7" s="33">
        <f t="shared" si="1"/>
        <v>176271.84</v>
      </c>
      <c r="AU7" s="33">
        <f t="shared" si="1"/>
        <v>0</v>
      </c>
      <c r="AV7" s="33">
        <f t="shared" si="1"/>
        <v>0</v>
      </c>
    </row>
    <row r="8" spans="1:48" ht="15.5" outlineLevel="1">
      <c r="A8" s="189">
        <v>45658</v>
      </c>
      <c r="B8" s="65" t="s">
        <v>32</v>
      </c>
      <c r="C8" s="184">
        <f>SUMIF('CLASSIFICAÇÃO NF'!I:I,B8,'CLASSIFICAÇÃO NF'!N:N)+SUMIF('CLASSIFICAÇÃO NF'!J:J,B8,'CLASSIFICAÇÃO NF'!N:N)+SUMIF('CLASSIFICAÇÃO NF'!K:K,B8,'CLASSIFICAÇÃO NF'!N:N)+SUMIF('CLASSIFICAÇÃO NF'!L:L,B8,'CLASSIFICAÇÃO NF'!N:N)+SUMIF('CLASSIFICAÇÃO NF'!M:M,B8,'CLASSIFICAÇÃO NF'!N:N)</f>
        <v>2860076.3133333335</v>
      </c>
      <c r="D8" s="184">
        <v>2390814.6</v>
      </c>
      <c r="E8" s="186">
        <v>3163715.84</v>
      </c>
      <c r="F8" s="66">
        <f>SUMIFS('CLASSIFICAÇÃO NF'!$N:$N,'CLASSIFICAÇÃO NF'!$O:$O,"=202301",'CLASSIFICAÇÃO NF'!I:I,$B8)+SUMIFS('CLASSIFICAÇÃO NF'!$N:$N,'CLASSIFICAÇÃO NF'!$O:$O,"=202301",'CLASSIFICAÇÃO NF'!J:J,$B8)+SUMIFS('CLASSIFICAÇÃO NF'!$N:$N,'CLASSIFICAÇÃO NF'!$O:$O,"=202301",'CLASSIFICAÇÃO NF'!K:K,$B8)+SUMIFS('CLASSIFICAÇÃO NF'!$N:$N,'CLASSIFICAÇÃO NF'!$O:$O,"=202301",'CLASSIFICAÇÃO NF'!L:L,$B8)+SUMIFS('CLASSIFICAÇÃO NF'!$N:$N,'CLASSIFICAÇÃO NF'!$O:$O,"=202301",'CLASSIFICAÇÃO NF'!M:M,$B8)</f>
        <v>210753.33</v>
      </c>
      <c r="G8" s="66">
        <f>SUMIFS('CLASSIFICAÇÃO NF'!$N:$N,'CLASSIFICAÇÃO NF'!$O:$O,"=202302",'CLASSIFICAÇÃO NF'!I:I,$B8)+SUMIFS('CLASSIFICAÇÃO NF'!$N:$N,'CLASSIFICAÇÃO NF'!$O:$O,"=202302",'CLASSIFICAÇÃO NF'!J:J,$B8)+SUMIFS('CLASSIFICAÇÃO NF'!$N:$N,'CLASSIFICAÇÃO NF'!$O:$O,"=202302",'CLASSIFICAÇÃO NF'!K:K,$B8)+SUMIFS('CLASSIFICAÇÃO NF'!$N:$N,'CLASSIFICAÇÃO NF'!$O:$O,"=202302",'CLASSIFICAÇÃO NF'!L:L,$B8)+SUMIFS('CLASSIFICAÇÃO NF'!$N:$N,'CLASSIFICAÇÃO NF'!$O:$O,"=202302",'CLASSIFICAÇÃO NF'!M:M,$B8)</f>
        <v>158673.09</v>
      </c>
      <c r="H8" s="66">
        <f>SUMIFS('CLASSIFICAÇÃO NF'!$N:$N,'CLASSIFICAÇÃO NF'!$O:$O,"=202303",'CLASSIFICAÇÃO NF'!I:I,$B8)+SUMIFS('CLASSIFICAÇÃO NF'!$N:$N,'CLASSIFICAÇÃO NF'!$O:$O,"=202303",'CLASSIFICAÇÃO NF'!J:J,$B8)+SUMIFS('CLASSIFICAÇÃO NF'!$N:$N,'CLASSIFICAÇÃO NF'!$O:$O,"=202303",'CLASSIFICAÇÃO NF'!K:K,$B8)+SUMIFS('CLASSIFICAÇÃO NF'!$N:$N,'CLASSIFICAÇÃO NF'!$O:$O,"=202303",'CLASSIFICAÇÃO NF'!L:L,$B8)+SUMIFS('CLASSIFICAÇÃO NF'!$N:$N,'CLASSIFICAÇÃO NF'!$O:$O,"=202303",'CLASSIFICAÇÃO NF'!M:M,$B8)</f>
        <v>321453.33999999997</v>
      </c>
      <c r="I8" s="66">
        <f>SUMIFS('CLASSIFICAÇÃO NF'!$N:$N,'CLASSIFICAÇÃO NF'!$O:$O,"=202304",'CLASSIFICAÇÃO NF'!I:I,$B8)+SUMIFS('CLASSIFICAÇÃO NF'!$N:$N,'CLASSIFICAÇÃO NF'!$O:$O,"=202304",'CLASSIFICAÇÃO NF'!J:J,$B8)+SUMIFS('CLASSIFICAÇÃO NF'!$N:$N,'CLASSIFICAÇÃO NF'!$O:$O,"=202304",'CLASSIFICAÇÃO NF'!K:K,$B8)+SUMIFS('CLASSIFICAÇÃO NF'!$N:$N,'CLASSIFICAÇÃO NF'!$O:$O,"=202304",'CLASSIFICAÇÃO NF'!L:L,$B8)+SUMIFS('CLASSIFICAÇÃO NF'!$N:$N,'CLASSIFICAÇÃO NF'!$O:$O,"=202304",'CLASSIFICAÇÃO NF'!M:M,$B8)</f>
        <v>206200</v>
      </c>
      <c r="J8" s="66">
        <f>SUMIFS('CLASSIFICAÇÃO NF'!$N:$N,'CLASSIFICAÇÃO NF'!$O:$O,"=202305",'CLASSIFICAÇÃO NF'!I:I,$B8)+SUMIFS('CLASSIFICAÇÃO NF'!$N:$N,'CLASSIFICAÇÃO NF'!$O:$O,"=202305",'CLASSIFICAÇÃO NF'!J:J,$B8)+SUMIFS('CLASSIFICAÇÃO NF'!$N:$N,'CLASSIFICAÇÃO NF'!$O:$O,"=202305",'CLASSIFICAÇÃO NF'!K:K,$B8)+SUMIFS('CLASSIFICAÇÃO NF'!$N:$N,'CLASSIFICAÇÃO NF'!$O:$O,"=202305",'CLASSIFICAÇÃO NF'!L:L,$B8)+SUMIFS('CLASSIFICAÇÃO NF'!$N:$N,'CLASSIFICAÇÃO NF'!$O:$O,"=202305",'CLASSIFICAÇÃO NF'!M:M,$B8)</f>
        <v>258031.46000000002</v>
      </c>
      <c r="K8" s="66">
        <f>SUMIFS('CLASSIFICAÇÃO NF'!$N:$N,'CLASSIFICAÇÃO NF'!$O:$O,"=202306",'CLASSIFICAÇÃO NF'!I:I,$B8)+SUMIFS('CLASSIFICAÇÃO NF'!$N:$N,'CLASSIFICAÇÃO NF'!$O:$O,"=202306",'CLASSIFICAÇÃO NF'!J:J,$B8)+SUMIFS('CLASSIFICAÇÃO NF'!$N:$N,'CLASSIFICAÇÃO NF'!$O:$O,"=202306",'CLASSIFICAÇÃO NF'!K:K,$B8)+SUMIFS('CLASSIFICAÇÃO NF'!$N:$N,'CLASSIFICAÇÃO NF'!$O:$O,"=202306",'CLASSIFICAÇÃO NF'!L:L,$B8)+SUMIFS('CLASSIFICAÇÃO NF'!$N:$N,'CLASSIFICAÇÃO NF'!$O:$O,"=202306",'CLASSIFICAÇÃO NF'!M:M,$B8)</f>
        <v>138818.97</v>
      </c>
      <c r="L8" s="66">
        <f>SUMIFS('CLASSIFICAÇÃO NF'!$N:$N,'CLASSIFICAÇÃO NF'!$O:$O,"=202307",'CLASSIFICAÇÃO NF'!I:I,$B8)+SUMIFS('CLASSIFICAÇÃO NF'!$N:$N,'CLASSIFICAÇÃO NF'!$O:$O,"=202307",'CLASSIFICAÇÃO NF'!J:J,$B8)+SUMIFS('CLASSIFICAÇÃO NF'!$N:$N,'CLASSIFICAÇÃO NF'!$O:$O,"=202307",'CLASSIFICAÇÃO NF'!K:K,$B8)+SUMIFS('CLASSIFICAÇÃO NF'!$N:$N,'CLASSIFICAÇÃO NF'!$O:$O,"=202307",'CLASSIFICAÇÃO NF'!L:L,$B8)+SUMIFS('CLASSIFICAÇÃO NF'!$N:$N,'CLASSIFICAÇÃO NF'!$O:$O,"=202307",'CLASSIFICAÇÃO NF'!M:M,$B8)</f>
        <v>132642.23000000001</v>
      </c>
      <c r="M8" s="66">
        <f>SUMIFS('CLASSIFICAÇÃO NF'!$N:$N,'CLASSIFICAÇÃO NF'!$O:$O,"=202308",'CLASSIFICAÇÃO NF'!I:I,$B8)+SUMIFS('CLASSIFICAÇÃO NF'!$N:$N,'CLASSIFICAÇÃO NF'!$O:$O,"=202308",'CLASSIFICAÇÃO NF'!J:J,$B8)+SUMIFS('CLASSIFICAÇÃO NF'!$N:$N,'CLASSIFICAÇÃO NF'!$O:$O,"=202308",'CLASSIFICAÇÃO NF'!K:K,$B8)+SUMIFS('CLASSIFICAÇÃO NF'!$N:$N,'CLASSIFICAÇÃO NF'!$O:$O,"=202308",'CLASSIFICAÇÃO NF'!L:L,$B8)+SUMIFS('CLASSIFICAÇÃO NF'!$N:$N,'CLASSIFICAÇÃO NF'!$O:$O,"=202308",'CLASSIFICAÇÃO NF'!M:M,$B8)</f>
        <v>129853.65000000001</v>
      </c>
      <c r="N8" s="66">
        <f>SUMIFS('CLASSIFICAÇÃO NF'!$N:$N,'CLASSIFICAÇÃO NF'!$O:$O,"=202309",'CLASSIFICAÇÃO NF'!I:I,$B8)+SUMIFS('CLASSIFICAÇÃO NF'!$N:$N,'CLASSIFICAÇÃO NF'!$O:$O,"=202309",'CLASSIFICAÇÃO NF'!J:J,$B8)+SUMIFS('CLASSIFICAÇÃO NF'!$N:$N,'CLASSIFICAÇÃO NF'!$O:$O,"=202309",'CLASSIFICAÇÃO NF'!K:K,$B8)+SUMIFS('CLASSIFICAÇÃO NF'!$N:$N,'CLASSIFICAÇÃO NF'!$O:$O,"=202309",'CLASSIFICAÇÃO NF'!L:L,$B8)+SUMIFS('CLASSIFICAÇÃO NF'!$N:$N,'CLASSIFICAÇÃO NF'!$O:$O,"=202309",'CLASSIFICAÇÃO NF'!M:M,$B8)</f>
        <v>200480</v>
      </c>
      <c r="O8" s="66">
        <f>SUMIFS('CLASSIFICAÇÃO NF'!$N:$N,'CLASSIFICAÇÃO NF'!$O:$O,"=202310",'CLASSIFICAÇÃO NF'!I:I,$B8)+SUMIFS('CLASSIFICAÇÃO NF'!$N:$N,'CLASSIFICAÇÃO NF'!$O:$O,"=202310",'CLASSIFICAÇÃO NF'!J:J,$B8)+SUMIFS('CLASSIFICAÇÃO NF'!$N:$N,'CLASSIFICAÇÃO NF'!$O:$O,"=202310",'CLASSIFICAÇÃO NF'!K:K,$B8)+SUMIFS('CLASSIFICAÇÃO NF'!$N:$N,'CLASSIFICAÇÃO NF'!$O:$O,"=202310",'CLASSIFICAÇÃO NF'!L:L,$B8)+SUMIFS('CLASSIFICAÇÃO NF'!$N:$N,'CLASSIFICAÇÃO NF'!$O:$O,"=202310",'CLASSIFICAÇÃO NF'!M:M,$B8)</f>
        <v>582.1</v>
      </c>
      <c r="P8" s="66">
        <f>SUMIFS('CLASSIFICAÇÃO NF'!$N:$N,'CLASSIFICAÇÃO NF'!$O:$O,"=202311",'CLASSIFICAÇÃO NF'!I:I,$B8)+SUMIFS('CLASSIFICAÇÃO NF'!$N:$N,'CLASSIFICAÇÃO NF'!$O:$O,"=202311",'CLASSIFICAÇÃO NF'!J:J,$B8)+SUMIFS('CLASSIFICAÇÃO NF'!$N:$N,'CLASSIFICAÇÃO NF'!$O:$O,"=202311",'CLASSIFICAÇÃO NF'!K:K,$B8)+SUMIFS('CLASSIFICAÇÃO NF'!$N:$N,'CLASSIFICAÇÃO NF'!$O:$O,"=202311",'CLASSIFICAÇÃO NF'!L:L,$B8)+SUMIFS('CLASSIFICAÇÃO NF'!$N:$N,'CLASSIFICAÇÃO NF'!$O:$O,"=202311",'CLASSIFICAÇÃO NF'!M:M,$B8)</f>
        <v>49063.7</v>
      </c>
      <c r="Q8" s="201">
        <f>SUMIFS('CLASSIFICAÇÃO NF'!$N:$N,'CLASSIFICAÇÃO NF'!$O:$O,"=202312",'CLASSIFICAÇÃO NF'!I:I,$B8)+SUMIFS('CLASSIFICAÇÃO NF'!$N:$N,'CLASSIFICAÇÃO NF'!$O:$O,"=202312",'CLASSIFICAÇÃO NF'!J:J,$B8)+SUMIFS('CLASSIFICAÇÃO NF'!$N:$N,'CLASSIFICAÇÃO NF'!$O:$O,"=202312",'CLASSIFICAÇÃO NF'!K:K,$B8)+SUMIFS('CLASSIFICAÇÃO NF'!$N:$N,'CLASSIFICAÇÃO NF'!$O:$O,"=202312",'CLASSIFICAÇÃO NF'!L:L,$B8)+SUMIFS('CLASSIFICAÇÃO NF'!$N:$N,'CLASSIFICAÇÃO NF'!$O:$O,"=202312",'CLASSIFICAÇÃO NF'!M:M,$B8)</f>
        <v>10862.4</v>
      </c>
      <c r="R8" s="67">
        <f>SUMIFS('CLASSIFICAÇÃO NF'!$N:$N,'CLASSIFICAÇÃO NF'!$O:$O,"=202401",'CLASSIFICAÇÃO NF'!I:I,$B8)+SUMIFS('CLASSIFICAÇÃO NF'!$N:$N,'CLASSIFICAÇÃO NF'!$O:$O,"=202401",'CLASSIFICAÇÃO NF'!J:J,$B8)+SUMIFS('CLASSIFICAÇÃO NF'!$N:$N,'CLASSIFICAÇÃO NF'!$O:$O,"=202401",'CLASSIFICAÇÃO NF'!K:K,$B8)+SUMIFS('CLASSIFICAÇÃO NF'!$N:$N,'CLASSIFICAÇÃO NF'!$O:$O,"=202401",'CLASSIFICAÇÃO NF'!L:L,$B8)+SUMIFS('CLASSIFICAÇÃO NF'!$N:$N,'CLASSIFICAÇÃO NF'!$O:$O,"=202401",'CLASSIFICAÇÃO NF'!M:M,$B8)</f>
        <v>371.6</v>
      </c>
      <c r="S8" s="66">
        <f>SUMIFS('CLASSIFICAÇÃO NF'!$N:$N,'CLASSIFICAÇÃO NF'!$O:$O,"=202402",'CLASSIFICAÇÃO NF'!I:I,$B8)+SUMIFS('CLASSIFICAÇÃO NF'!$N:$N,'CLASSIFICAÇÃO NF'!$O:$O,"=202402",'CLASSIFICAÇÃO NF'!J:J,$B8)+SUMIFS('CLASSIFICAÇÃO NF'!$N:$N,'CLASSIFICAÇÃO NF'!$O:$O,"=202402",'CLASSIFICAÇÃO NF'!K:K,$B8)+SUMIFS('CLASSIFICAÇÃO NF'!$N:$N,'CLASSIFICAÇÃO NF'!$O:$O,"=202402",'CLASSIFICAÇÃO NF'!L:L,$B8)+SUMIFS('CLASSIFICAÇÃO NF'!$N:$N,'CLASSIFICAÇÃO NF'!$O:$O,"=202402",'CLASSIFICAÇÃO NF'!M:M,$B8)</f>
        <v>158413</v>
      </c>
      <c r="T8" s="66">
        <f>SUMIFS('CLASSIFICAÇÃO NF'!$N:$N,'CLASSIFICAÇÃO NF'!$O:$O,"=202403",'CLASSIFICAÇÃO NF'!I:I,$B8)+SUMIFS('CLASSIFICAÇÃO NF'!$N:$N,'CLASSIFICAÇÃO NF'!$O:$O,"=202403",'CLASSIFICAÇÃO NF'!J:J,$B8)+SUMIFS('CLASSIFICAÇÃO NF'!$N:$N,'CLASSIFICAÇÃO NF'!$O:$O,"=202403",'CLASSIFICAÇÃO NF'!K:K,$B8)+SUMIFS('CLASSIFICAÇÃO NF'!$N:$N,'CLASSIFICAÇÃO NF'!$O:$O,"=202403",'CLASSIFICAÇÃO NF'!L:L,$B8)+SUMIFS('CLASSIFICAÇÃO NF'!$N:$N,'CLASSIFICAÇÃO NF'!$O:$O,"=202403",'CLASSIFICAÇÃO NF'!M:M,$B8)</f>
        <v>50496.6</v>
      </c>
      <c r="U8" s="66">
        <f>SUMIFS('CLASSIFICAÇÃO NF'!$N:$N,'CLASSIFICAÇÃO NF'!$O:$O,"=202404",'CLASSIFICAÇÃO NF'!I:I,$B8)+SUMIFS('CLASSIFICAÇÃO NF'!$N:$N,'CLASSIFICAÇÃO NF'!$O:$O,"=202404",'CLASSIFICAÇÃO NF'!J:J,$B8)+SUMIFS('CLASSIFICAÇÃO NF'!$N:$N,'CLASSIFICAÇÃO NF'!$O:$O,"=202404",'CLASSIFICAÇÃO NF'!K:K,$B8)+SUMIFS('CLASSIFICAÇÃO NF'!$N:$N,'CLASSIFICAÇÃO NF'!$O:$O,"=202404",'CLASSIFICAÇÃO NF'!L:L,$B8)+SUMIFS('CLASSIFICAÇÃO NF'!$N:$N,'CLASSIFICAÇÃO NF'!$O:$O,"=202404",'CLASSIFICAÇÃO NF'!M:M,$B8)</f>
        <v>78390.880000000005</v>
      </c>
      <c r="V8" s="66">
        <f>SUMIFS('CLASSIFICAÇÃO NF'!$N:$N,'CLASSIFICAÇÃO NF'!$O:$O,"=202405",'CLASSIFICAÇÃO NF'!I:I,$B8)+SUMIFS('CLASSIFICAÇÃO NF'!$N:$N,'CLASSIFICAÇÃO NF'!$O:$O,"=202405",'CLASSIFICAÇÃO NF'!J:J,$B8)+SUMIFS('CLASSIFICAÇÃO NF'!$N:$N,'CLASSIFICAÇÃO NF'!$O:$O,"=202405",'CLASSIFICAÇÃO NF'!K:K,$B8)+SUMIFS('CLASSIFICAÇÃO NF'!$N:$N,'CLASSIFICAÇÃO NF'!$O:$O,"=202405",'CLASSIFICAÇÃO NF'!L:L,$B8)+SUMIFS('CLASSIFICAÇÃO NF'!$N:$N,'CLASSIFICAÇÃO NF'!$O:$O,"=202405",'CLASSIFICAÇÃO NF'!M:M,$B8)</f>
        <v>127880</v>
      </c>
      <c r="W8" s="66">
        <f>SUMIFS('CLASSIFICAÇÃO NF'!$N:$N,'CLASSIFICAÇÃO NF'!$O:$O,"=202406",'CLASSIFICAÇÃO NF'!I:I,$B8)+SUMIFS('CLASSIFICAÇÃO NF'!$N:$N,'CLASSIFICAÇÃO NF'!$O:$O,"=202406",'CLASSIFICAÇÃO NF'!J:J,$B8)+SUMIFS('CLASSIFICAÇÃO NF'!$N:$N,'CLASSIFICAÇÃO NF'!$O:$O,"=202406",'CLASSIFICAÇÃO NF'!K:K,$B8)+SUMIFS('CLASSIFICAÇÃO NF'!$N:$N,'CLASSIFICAÇÃO NF'!$O:$O,"=202406",'CLASSIFICAÇÃO NF'!L:L,$B8)+SUMIFS('CLASSIFICAÇÃO NF'!$N:$N,'CLASSIFICAÇÃO NF'!$O:$O,"=202406",'CLASSIFICAÇÃO NF'!M:M,$B8)</f>
        <v>9299.7999999999993</v>
      </c>
      <c r="X8" s="66">
        <f>SUMIFS('CLASSIFICAÇÃO NF'!$N:$N,'CLASSIFICAÇÃO NF'!$O:$O,"=202407",'CLASSIFICAÇÃO NF'!I:I,$B8)+SUMIFS('CLASSIFICAÇÃO NF'!$N:$N,'CLASSIFICAÇÃO NF'!$O:$O,"=202407",'CLASSIFICAÇÃO NF'!J:J,$B8)+SUMIFS('CLASSIFICAÇÃO NF'!$N:$N,'CLASSIFICAÇÃO NF'!$O:$O,"=202407",'CLASSIFICAÇÃO NF'!K:K,$B8)+SUMIFS('CLASSIFICAÇÃO NF'!$N:$N,'CLASSIFICAÇÃO NF'!$O:$O,"=202407",'CLASSIFICAÇÃO NF'!L:L,$B8)+SUMIFS('CLASSIFICAÇÃO NF'!$N:$N,'CLASSIFICAÇÃO NF'!$O:$O,"=202407",'CLASSIFICAÇÃO NF'!M:M,$B8)</f>
        <v>10410.200000000001</v>
      </c>
      <c r="Y8" s="66">
        <f>SUMIFS('CLASSIFICAÇÃO NF'!$N:$N,'CLASSIFICAÇÃO NF'!$O:$O,"=202408",'CLASSIFICAÇÃO NF'!I:I,$B8)+SUMIFS('CLASSIFICAÇÃO NF'!$N:$N,'CLASSIFICAÇÃO NF'!$O:$O,"=202408",'CLASSIFICAÇÃO NF'!J:J,$B8)+SUMIFS('CLASSIFICAÇÃO NF'!$N:$N,'CLASSIFICAÇÃO NF'!$O:$O,"=202408",'CLASSIFICAÇÃO NF'!K:K,$B8)+SUMIFS('CLASSIFICAÇÃO NF'!$N:$N,'CLASSIFICAÇÃO NF'!$O:$O,"=202408",'CLASSIFICAÇÃO NF'!L:L,$B8)+SUMIFS('CLASSIFICAÇÃO NF'!$N:$N,'CLASSIFICAÇÃO NF'!$O:$O,"=202408",'CLASSIFICAÇÃO NF'!M:M,$B8)</f>
        <v>1228.5999999999999</v>
      </c>
      <c r="Z8" s="66">
        <f>SUMIFS('CLASSIFICAÇÃO NF'!$N:$N,'CLASSIFICAÇÃO NF'!$O:$O,"=202409",'CLASSIFICAÇÃO NF'!I:I,$B8)+SUMIFS('CLASSIFICAÇÃO NF'!$N:$N,'CLASSIFICAÇÃO NF'!$O:$O,"=202409",'CLASSIFICAÇÃO NF'!J:J,$B8)+SUMIFS('CLASSIFICAÇÃO NF'!$N:$N,'CLASSIFICAÇÃO NF'!$O:$O,"=202409",'CLASSIFICAÇÃO NF'!K:K,$B8)+SUMIFS('CLASSIFICAÇÃO NF'!$N:$N,'CLASSIFICAÇÃO NF'!$O:$O,"=202409",'CLASSIFICAÇÃO NF'!L:L,$B8)+SUMIFS('CLASSIFICAÇÃO NF'!$N:$N,'CLASSIFICAÇÃO NF'!$O:$O,"=202409",'CLASSIFICAÇÃO NF'!M:M,$B8)</f>
        <v>1144.9000000000001</v>
      </c>
      <c r="AA8" s="66">
        <f>SUMIFS('CLASSIFICAÇÃO NF'!$N:$N,'CLASSIFICAÇÃO NF'!$O:$O,"=202410",'CLASSIFICAÇÃO NF'!I:I,$B8)+SUMIFS('CLASSIFICAÇÃO NF'!$N:$N,'CLASSIFICAÇÃO NF'!$O:$O,"=202410",'CLASSIFICAÇÃO NF'!J:J,$B8)+SUMIFS('CLASSIFICAÇÃO NF'!$N:$N,'CLASSIFICAÇÃO NF'!$O:$O,"=202410",'CLASSIFICAÇÃO NF'!K:K,$B8)+SUMIFS('CLASSIFICAÇÃO NF'!$N:$N,'CLASSIFICAÇÃO NF'!$O:$O,"=202410",'CLASSIFICAÇÃO NF'!L:L,$B8)+SUMIFS('CLASSIFICAÇÃO NF'!$N:$N,'CLASSIFICAÇÃO NF'!$O:$O,"=202410",'CLASSIFICAÇÃO NF'!M:M,$B8)</f>
        <v>7408.2</v>
      </c>
      <c r="AB8" s="66">
        <f>SUMIFS('CLASSIFICAÇÃO NF'!$N:$N,'CLASSIFICAÇÃO NF'!$O:$O,"=202411",'CLASSIFICAÇÃO NF'!I:I,$B8)+SUMIFS('CLASSIFICAÇÃO NF'!$N:$N,'CLASSIFICAÇÃO NF'!$O:$O,"=202411",'CLASSIFICAÇÃO NF'!J:J,$B8)+SUMIFS('CLASSIFICAÇÃO NF'!$N:$N,'CLASSIFICAÇÃO NF'!$O:$O,"=202411",'CLASSIFICAÇÃO NF'!K:K,$B8)+SUMIFS('CLASSIFICAÇÃO NF'!$N:$N,'CLASSIFICAÇÃO NF'!$O:$O,"=202411",'CLASSIFICAÇÃO NF'!L:L,$B8)+SUMIFS('CLASSIFICAÇÃO NF'!$N:$N,'CLASSIFICAÇÃO NF'!$O:$O,"=202411",'CLASSIFICAÇÃO NF'!M:M,$B8)</f>
        <v>5916.4</v>
      </c>
      <c r="AC8" s="201">
        <f>SUMIFS('CLASSIFICAÇÃO NF'!$N:$N,'CLASSIFICAÇÃO NF'!$O:$O,"=202412",'CLASSIFICAÇÃO NF'!I:I,$B8)+SUMIFS('CLASSIFICAÇÃO NF'!$N:$N,'CLASSIFICAÇÃO NF'!$O:$O,"=202412",'CLASSIFICAÇÃO NF'!J:J,$B8)+SUMIFS('CLASSIFICAÇÃO NF'!$N:$N,'CLASSIFICAÇÃO NF'!$O:$O,"=202412",'CLASSIFICAÇÃO NF'!K:K,$B8)+SUMIFS('CLASSIFICAÇÃO NF'!$N:$N,'CLASSIFICAÇÃO NF'!$O:$O,"=202412",'CLASSIFICAÇÃO NF'!L:L,$B8)+SUMIFS('CLASSIFICAÇÃO NF'!$N:$N,'CLASSIFICAÇÃO NF'!$O:$O,"=202412",'CLASSIFICAÇÃO NF'!M:M,$B8)</f>
        <v>224</v>
      </c>
      <c r="AD8" s="67">
        <f>SUMIFS('CLASSIFICAÇÃO NF'!$N:$N,'CLASSIFICAÇÃO NF'!$O:$O,"=202501",'CLASSIFICAÇÃO NF'!I:I,$B8)+SUMIFS('CLASSIFICAÇÃO NF'!$N:$N,'CLASSIFICAÇÃO NF'!$O:$O,"=202501",'CLASSIFICAÇÃO NF'!J:J,$B8)+SUMIFS('CLASSIFICAÇÃO NF'!$N:$N,'CLASSIFICAÇÃO NF'!$O:$O,"=202501",'CLASSIFICAÇÃO NF'!K:K,$B8)+SUMIFS('CLASSIFICAÇÃO NF'!$N:$N,'CLASSIFICAÇÃO NF'!$O:$O,"=202501",'CLASSIFICAÇÃO NF'!L:L,$B8)+SUMIFS('CLASSIFICAÇÃO NF'!$N:$N,'CLASSIFICAÇÃO NF'!$O:$O,"=202501",'CLASSIFICAÇÃO NF'!M:M,$B8)</f>
        <v>335.2</v>
      </c>
      <c r="AE8" s="66">
        <f>SUMIFS('CLASSIFICAÇÃO NF'!$N:$N,'CLASSIFICAÇÃO NF'!$O:$O,"=202502",'CLASSIFICAÇÃO NF'!I:I,$B8)+SUMIFS('CLASSIFICAÇÃO NF'!$N:$N,'CLASSIFICAÇÃO NF'!$O:$O,"=202502",'CLASSIFICAÇÃO NF'!J:J,$B8)+SUMIFS('CLASSIFICAÇÃO NF'!$N:$N,'CLASSIFICAÇÃO NF'!$O:$O,"=202502",'CLASSIFICAÇÃO NF'!K:K,$B8)+SUMIFS('CLASSIFICAÇÃO NF'!$N:$N,'CLASSIFICAÇÃO NF'!$O:$O,"=202502",'CLASSIFICAÇÃO NF'!L:L,$B8)+SUMIFS('CLASSIFICAÇÃO NF'!$N:$N,'CLASSIFICAÇÃO NF'!$O:$O,"=202502",'CLASSIFICAÇÃO NF'!M:M,$B8)</f>
        <v>352</v>
      </c>
      <c r="AF8" s="66">
        <f>SUMIFS('CLASSIFICAÇÃO NF'!$N:$N,'CLASSIFICAÇÃO NF'!$O:$O,"=202503",'CLASSIFICAÇÃO NF'!I:I,$B8)+SUMIFS('CLASSIFICAÇÃO NF'!$N:$N,'CLASSIFICAÇÃO NF'!$O:$O,"=202503",'CLASSIFICAÇÃO NF'!J:J,$B8)+SUMIFS('CLASSIFICAÇÃO NF'!$N:$N,'CLASSIFICAÇÃO NF'!$O:$O,"=202503",'CLASSIFICAÇÃO NF'!K:K,$B8)+SUMIFS('CLASSIFICAÇÃO NF'!$N:$N,'CLASSIFICAÇÃO NF'!$O:$O,"=202503",'CLASSIFICAÇÃO NF'!L:L,$B8)+SUMIFS('CLASSIFICAÇÃO NF'!$N:$N,'CLASSIFICAÇÃO NF'!$O:$O,"=202503",'CLASSIFICAÇÃO NF'!M:M,$B8)</f>
        <v>122.2</v>
      </c>
      <c r="AG8" s="66">
        <f>SUMIFS('CLASSIFICAÇÃO NF'!$N:$N,'CLASSIFICAÇÃO NF'!$O:$O,"=202504",'CLASSIFICAÇÃO NF'!I:I,$B8)+SUMIFS('CLASSIFICAÇÃO NF'!$N:$N,'CLASSIFICAÇÃO NF'!$O:$O,"=202504",'CLASSIFICAÇÃO NF'!J:J,$B8)+SUMIFS('CLASSIFICAÇÃO NF'!$N:$N,'CLASSIFICAÇÃO NF'!$O:$O,"=202504",'CLASSIFICAÇÃO NF'!K:K,$B8)+SUMIFS('CLASSIFICAÇÃO NF'!$N:$N,'CLASSIFICAÇÃO NF'!$O:$O,"=202504",'CLASSIFICAÇÃO NF'!L:L,$B8)+SUMIFS('CLASSIFICAÇÃO NF'!$N:$N,'CLASSIFICAÇÃO NF'!$O:$O,"=202504",'CLASSIFICAÇÃO NF'!M:M,$B8)</f>
        <v>259.8</v>
      </c>
      <c r="AH8" s="66">
        <f>SUMIFS('CLASSIFICAÇÃO NF'!$N:$N,'CLASSIFICAÇÃO NF'!$O:$O,"=202505",'CLASSIFICAÇÃO NF'!I:I,$B8)+SUMIFS('CLASSIFICAÇÃO NF'!$N:$N,'CLASSIFICAÇÃO NF'!$O:$O,"=202505",'CLASSIFICAÇÃO NF'!J:J,$B8)+SUMIFS('CLASSIFICAÇÃO NF'!$N:$N,'CLASSIFICAÇÃO NF'!$O:$O,"=202505",'CLASSIFICAÇÃO NF'!K:K,$B8)+SUMIFS('CLASSIFICAÇÃO NF'!$N:$N,'CLASSIFICAÇÃO NF'!$O:$O,"=202505",'CLASSIFICAÇÃO NF'!L:L,$B8)+SUMIFS('CLASSIFICAÇÃO NF'!$N:$N,'CLASSIFICAÇÃO NF'!$O:$O,"=202505",'CLASSIFICAÇÃO NF'!M:M,$B8)</f>
        <v>341.6</v>
      </c>
      <c r="AI8" s="66">
        <f>SUMIFS('CLASSIFICAÇÃO NF'!$N:$N,'CLASSIFICAÇÃO NF'!$O:$O,"=202506",'CLASSIFICAÇÃO NF'!I:I,$B8)+SUMIFS('CLASSIFICAÇÃO NF'!$N:$N,'CLASSIFICAÇÃO NF'!$O:$O,"=202506",'CLASSIFICAÇÃO NF'!J:J,$B8)+SUMIFS('CLASSIFICAÇÃO NF'!$N:$N,'CLASSIFICAÇÃO NF'!$O:$O,"=202506",'CLASSIFICAÇÃO NF'!K:K,$B8)+SUMIFS('CLASSIFICAÇÃO NF'!$N:$N,'CLASSIFICAÇÃO NF'!$O:$O,"=202506",'CLASSIFICAÇÃO NF'!L:L,$B8)+SUMIFS('CLASSIFICAÇÃO NF'!$N:$N,'CLASSIFICAÇÃO NF'!$O:$O,"=202506",'CLASSIFICAÇÃO NF'!M:M,$B8)</f>
        <v>33333.333333333336</v>
      </c>
      <c r="AJ8" s="66">
        <f>SUMIFS('CLASSIFICAÇÃO NF'!$N:$N,'CLASSIFICAÇÃO NF'!$O:$O,"=202507",'CLASSIFICAÇÃO NF'!I:I,$B8)+SUMIFS('CLASSIFICAÇÃO NF'!$N:$N,'CLASSIFICAÇÃO NF'!$O:$O,"=202507",'CLASSIFICAÇÃO NF'!J:J,$B8)+SUMIFS('CLASSIFICAÇÃO NF'!$N:$N,'CLASSIFICAÇÃO NF'!$O:$O,"=202507",'CLASSIFICAÇÃO NF'!K:K,$B8)+SUMIFS('CLASSIFICAÇÃO NF'!$N:$N,'CLASSIFICAÇÃO NF'!$O:$O,"=202507",'CLASSIFICAÇÃO NF'!L:L,$B8)+SUMIFS('CLASSIFICAÇÃO NF'!$N:$N,'CLASSIFICAÇÃO NF'!$O:$O,"=202507",'CLASSIFICAÇÃO NF'!M:M,$B8)</f>
        <v>128</v>
      </c>
      <c r="AK8" s="66">
        <f>SUMIFS('CLASSIFICAÇÃO NF'!$N:$N,'CLASSIFICAÇÃO NF'!$O:$O,"=202508",'CLASSIFICAÇÃO NF'!I:I,$B8)+SUMIFS('CLASSIFICAÇÃO NF'!$N:$N,'CLASSIFICAÇÃO NF'!$O:$O,"=202508",'CLASSIFICAÇÃO NF'!J:J,$B8)+SUMIFS('CLASSIFICAÇÃO NF'!$N:$N,'CLASSIFICAÇÃO NF'!$O:$O,"=202508",'CLASSIFICAÇÃO NF'!K:K,$B8)+SUMIFS('CLASSIFICAÇÃO NF'!$N:$N,'CLASSIFICAÇÃO NF'!$O:$O,"=202508",'CLASSIFICAÇÃO NF'!L:L,$B8)+SUMIFS('CLASSIFICAÇÃO NF'!$N:$N,'CLASSIFICAÇÃO NF'!$O:$O,"=202508",'CLASSIFICAÇÃO NF'!M:M,$B8)</f>
        <v>0</v>
      </c>
      <c r="AL8" s="66">
        <f>SUMIFS('CLASSIFICAÇÃO NF'!$N:$N,'CLASSIFICAÇÃO NF'!$O:$O,"=202509",'CLASSIFICAÇÃO NF'!I:I,$B8)+SUMIFS('CLASSIFICAÇÃO NF'!$N:$N,'CLASSIFICAÇÃO NF'!$O:$O,"=202509",'CLASSIFICAÇÃO NF'!J:J,$B8)+SUMIFS('CLASSIFICAÇÃO NF'!$N:$N,'CLASSIFICAÇÃO NF'!$O:$O,"=202509",'CLASSIFICAÇÃO NF'!K:K,$B8)+SUMIFS('CLASSIFICAÇÃO NF'!$N:$N,'CLASSIFICAÇÃO NF'!$O:$O,"=202509",'CLASSIFICAÇÃO NF'!L:L,$B8)+SUMIFS('CLASSIFICAÇÃO NF'!$N:$N,'CLASSIFICAÇÃO NF'!$O:$O,"=202509",'CLASSIFICAÇÃO NF'!M:M,$B8)</f>
        <v>0</v>
      </c>
      <c r="AM8" s="66">
        <f>SUMIFS('CLASSIFICAÇÃO NF'!$N:$N,'CLASSIFICAÇÃO NF'!$O:$O,"=202510",'CLASSIFICAÇÃO NF'!I:I,$B8)+SUMIFS('CLASSIFICAÇÃO NF'!$N:$N,'CLASSIFICAÇÃO NF'!$O:$O,"=202510",'CLASSIFICAÇÃO NF'!J:J,$B8)+SUMIFS('CLASSIFICAÇÃO NF'!$N:$N,'CLASSIFICAÇÃO NF'!$O:$O,"=202510",'CLASSIFICAÇÃO NF'!K:K,$B8)+SUMIFS('CLASSIFICAÇÃO NF'!$N:$N,'CLASSIFICAÇÃO NF'!$O:$O,"=202510",'CLASSIFICAÇÃO NF'!L:L,$B8)+SUMIFS('CLASSIFICAÇÃO NF'!$N:$N,'CLASSIFICAÇÃO NF'!$O:$O,"=202510",'CLASSIFICAÇÃO NF'!M:M,$B8)</f>
        <v>0</v>
      </c>
      <c r="AN8" s="66">
        <f>SUMIFS('CLASSIFICAÇÃO NF'!$N:$N,'CLASSIFICAÇÃO NF'!$O:$O,"=202511",'CLASSIFICAÇÃO NF'!I:I,$B8)+SUMIFS('CLASSIFICAÇÃO NF'!$N:$N,'CLASSIFICAÇÃO NF'!$O:$O,"=202511",'CLASSIFICAÇÃO NF'!J:J,$B8)+SUMIFS('CLASSIFICAÇÃO NF'!$N:$N,'CLASSIFICAÇÃO NF'!$O:$O,"=202511",'CLASSIFICAÇÃO NF'!K:K,$B8)+SUMIFS('CLASSIFICAÇÃO NF'!$N:$N,'CLASSIFICAÇÃO NF'!$O:$O,"=202511",'CLASSIFICAÇÃO NF'!L:L,$B8)+SUMIFS('CLASSIFICAÇÃO NF'!$N:$N,'CLASSIFICAÇÃO NF'!$O:$O,"=202511",'CLASSIFICAÇÃO NF'!M:M,$B8)</f>
        <v>5150</v>
      </c>
      <c r="AO8" s="66">
        <f>SUMIFS('CLASSIFICAÇÃO NF'!$N:$N,'CLASSIFICAÇÃO NF'!$O:$O,"=202512",'CLASSIFICAÇÃO NF'!I:I,$B8)+SUMIFS('CLASSIFICAÇÃO NF'!$N:$N,'CLASSIFICAÇÃO NF'!$O:$O,"=202512",'CLASSIFICAÇÃO NF'!J:J,$B8)+SUMIFS('CLASSIFICAÇÃO NF'!$N:$N,'CLASSIFICAÇÃO NF'!$O:$O,"=202512",'CLASSIFICAÇÃO NF'!K:K,$B8)+SUMIFS('CLASSIFICAÇÃO NF'!$N:$N,'CLASSIFICAÇÃO NF'!$O:$O,"=202512",'CLASSIFICAÇÃO NF'!L:L,$B8)+SUMIFS('CLASSIFICAÇÃO NF'!$N:$N,'CLASSIFICAÇÃO NF'!$O:$O,"=202512",'CLASSIFICAÇÃO NF'!M:M,$B8)</f>
        <v>0</v>
      </c>
      <c r="AP8" s="67">
        <f>SUMIFS('CLASSIFICAÇÃO NF'!$N:$N,'CLASSIFICAÇÃO NF'!$O:$O,"=202601",'CLASSIFICAÇÃO NF'!I:I,$B8)+SUMIFS('CLASSIFICAÇÃO NF'!$N:$N,'CLASSIFICAÇÃO NF'!$O:$O,"=202601",'CLASSIFICAÇÃO NF'!J:J,$B8)+SUMIFS('CLASSIFICAÇÃO NF'!$N:$N,'CLASSIFICAÇÃO NF'!$O:$O,"=202601",'CLASSIFICAÇÃO NF'!K:K,$B8)+SUMIFS('CLASSIFICAÇÃO NF'!$N:$N,'CLASSIFICAÇÃO NF'!$O:$O,"=202601",'CLASSIFICAÇÃO NF'!L:L,$B8)+SUMIFS('CLASSIFICAÇÃO NF'!$N:$N,'CLASSIFICAÇÃO NF'!$O:$O,"=202601",'CLASSIFICAÇÃO NF'!M:M,$B8)</f>
        <v>178686.84</v>
      </c>
      <c r="AQ8" s="66">
        <f>SUMIFS('CLASSIFICAÇÃO NF'!$N:$N,'CLASSIFICAÇÃO NF'!$O:$O,"=202602",'CLASSIFICAÇÃO NF'!I:I,$B8)+SUMIFS('CLASSIFICAÇÃO NF'!$N:$N,'CLASSIFICAÇÃO NF'!$O:$O,"=202602",'CLASSIFICAÇÃO NF'!J:J,$B8)+SUMIFS('CLASSIFICAÇÃO NF'!$N:$N,'CLASSIFICAÇÃO NF'!$O:$O,"=202602",'CLASSIFICAÇÃO NF'!K:K,$B8)+SUMIFS('CLASSIFICAÇÃO NF'!$N:$N,'CLASSIFICAÇÃO NF'!$O:$O,"=202602",'CLASSIFICAÇÃO NF'!L:L,$B8)+SUMIFS('CLASSIFICAÇÃO NF'!$N:$N,'CLASSIFICAÇÃO NF'!$O:$O,"=202602",'CLASSIFICAÇÃO NF'!M:M,$B8)</f>
        <v>168876.84</v>
      </c>
      <c r="AR8" s="66">
        <f>SUMIFS('CLASSIFICAÇÃO NF'!$N:$N,'CLASSIFICAÇÃO NF'!$O:$O,"=202603",'CLASSIFICAÇÃO NF'!I:I,$B8)+SUMIFS('CLASSIFICAÇÃO NF'!$N:$N,'CLASSIFICAÇÃO NF'!$O:$O,"=202603",'CLASSIFICAÇÃO NF'!J:J,$B8)+SUMIFS('CLASSIFICAÇÃO NF'!$N:$N,'CLASSIFICAÇÃO NF'!$O:$O,"=202603",'CLASSIFICAÇÃO NF'!K:K,$B8)+SUMIFS('CLASSIFICAÇÃO NF'!$N:$N,'CLASSIFICAÇÃO NF'!$O:$O,"=202603",'CLASSIFICAÇÃO NF'!L:L,$B8)+SUMIFS('CLASSIFICAÇÃO NF'!$N:$N,'CLASSIFICAÇÃO NF'!$O:$O,"=202603",'CLASSIFICAÇÃO NF'!M:M,$B8)</f>
        <v>27620.21</v>
      </c>
      <c r="AS8" s="66">
        <f>SUMIFS('CLASSIFICAÇÃO NF'!$N:$N,'CLASSIFICAÇÃO NF'!$O:$O,"=202604",'CLASSIFICAÇÃO NF'!I:I,$B8)+SUMIFS('CLASSIFICAÇÃO NF'!$N:$N,'CLASSIFICAÇÃO NF'!$O:$O,"=202604",'CLASSIFICAÇÃO NF'!J:J,$B8)+SUMIFS('CLASSIFICAÇÃO NF'!$N:$N,'CLASSIFICAÇÃO NF'!$O:$O,"=202604",'CLASSIFICAÇÃO NF'!K:K,$B8)+SUMIFS('CLASSIFICAÇÃO NF'!$N:$N,'CLASSIFICAÇÃO NF'!$O:$O,"=202604",'CLASSIFICAÇÃO NF'!L:L,$B8)+SUMIFS('CLASSIFICAÇÃO NF'!$N:$N,'CLASSIFICAÇÃO NF'!$O:$O,"=202604",'CLASSIFICAÇÃO NF'!M:M,$B8)</f>
        <v>0</v>
      </c>
      <c r="AT8" s="66">
        <f>SUMIFS('CLASSIFICAÇÃO NF'!$N:$N,'CLASSIFICAÇÃO NF'!$O:$O,"=202605",'CLASSIFICAÇÃO NF'!I:I,$B8)+SUMIFS('CLASSIFICAÇÃO NF'!$N:$N,'CLASSIFICAÇÃO NF'!$O:$O,"=202605",'CLASSIFICAÇÃO NF'!J:J,$B8)+SUMIFS('CLASSIFICAÇÃO NF'!$N:$N,'CLASSIFICAÇÃO NF'!$O:$O,"=202605",'CLASSIFICAÇÃO NF'!K:K,$B8)+SUMIFS('CLASSIFICAÇÃO NF'!$N:$N,'CLASSIFICAÇÃO NF'!$O:$O,"=202605",'CLASSIFICAÇÃO NF'!L:L,$B8)+SUMIFS('CLASSIFICAÇÃO NF'!$N:$N,'CLASSIFICAÇÃO NF'!$O:$O,"=202605",'CLASSIFICAÇÃO NF'!M:M,$B8)</f>
        <v>176271.84</v>
      </c>
      <c r="AU8" s="66">
        <f>SUMIFS('CLASSIFICAÇÃO NF'!$N:$N,'CLASSIFICAÇÃO NF'!$O:$O,"=202606",'CLASSIFICAÇÃO NF'!I:I,$B8)+SUMIFS('CLASSIFICAÇÃO NF'!$N:$N,'CLASSIFICAÇÃO NF'!$O:$O,"=202606",'CLASSIFICAÇÃO NF'!J:J,$B8)+SUMIFS('CLASSIFICAÇÃO NF'!$N:$N,'CLASSIFICAÇÃO NF'!$O:$O,"=202606",'CLASSIFICAÇÃO NF'!K:K,$B8)+SUMIFS('CLASSIFICAÇÃO NF'!$N:$N,'CLASSIFICAÇÃO NF'!$O:$O,"=202606",'CLASSIFICAÇÃO NF'!L:L,$B8)+SUMIFS('CLASSIFICAÇÃO NF'!$N:$N,'CLASSIFICAÇÃO NF'!$O:$O,"=202606",'CLASSIFICAÇÃO NF'!M:M,$B8)</f>
        <v>0</v>
      </c>
      <c r="AV8" s="66">
        <f>SUMIFS('CLASSIFICAÇÃO NF'!$N:$N,'CLASSIFICAÇÃO NF'!$O:$O,"=202607",'CLASSIFICAÇÃO NF'!I:I,$B8)+SUMIFS('CLASSIFICAÇÃO NF'!$N:$N,'CLASSIFICAÇÃO NF'!$O:$O,"=202607",'CLASSIFICAÇÃO NF'!J:J,$B8)+SUMIFS('CLASSIFICAÇÃO NF'!$N:$N,'CLASSIFICAÇÃO NF'!$O:$O,"=202607",'CLASSIFICAÇÃO NF'!K:K,$B8)+SUMIFS('CLASSIFICAÇÃO NF'!$N:$N,'CLASSIFICAÇÃO NF'!$O:$O,"=202607",'CLASSIFICAÇÃO NF'!L:L,$B8)+SUMIFS('CLASSIFICAÇÃO NF'!$N:$N,'CLASSIFICAÇÃO NF'!$O:$O,"=202607",'CLASSIFICAÇÃO NF'!M:M,$B8)</f>
        <v>0</v>
      </c>
    </row>
    <row r="9" spans="1:48" ht="15.5" outlineLevel="1">
      <c r="A9" s="189">
        <v>45689</v>
      </c>
      <c r="B9" s="65" t="s">
        <v>33</v>
      </c>
      <c r="C9" s="184">
        <f>SUMIF('CLASSIFICAÇÃO NF'!I:I,B9,'CLASSIFICAÇÃO NF'!N:N)+SUMIF('CLASSIFICAÇÃO NF'!J:J,B9,'CLASSIFICAÇÃO NF'!N:N)+SUMIF('CLASSIFICAÇÃO NF'!K:K,B9,'CLASSIFICAÇÃO NF'!N:N)+SUMIF('CLASSIFICAÇÃO NF'!L:L,B9,'CLASSIFICAÇÃO NF'!N:N)+SUMIF('CLASSIFICAÇÃO NF'!M:M,B9,'CLASSIFICAÇÃO NF'!N:N)</f>
        <v>3862269.8649999956</v>
      </c>
      <c r="D9" s="184">
        <v>3008005.05</v>
      </c>
      <c r="E9" s="186">
        <v>2719560.49</v>
      </c>
      <c r="F9" s="66">
        <f>SUMIFS('CLASSIFICAÇÃO NF'!$N:$N,'CLASSIFICAÇÃO NF'!$O:$O,"=202301",'CLASSIFICAÇÃO NF'!I:I,$B9)+SUMIFS('CLASSIFICAÇÃO NF'!$N:$N,'CLASSIFICAÇÃO NF'!$O:$O,"=202301",'CLASSIFICAÇÃO NF'!J:J,$B9)+SUMIFS('CLASSIFICAÇÃO NF'!$N:$N,'CLASSIFICAÇÃO NF'!$O:$O,"=202301",'CLASSIFICAÇÃO NF'!K:K,$B9)+SUMIFS('CLASSIFICAÇÃO NF'!$N:$N,'CLASSIFICAÇÃO NF'!$O:$O,"=202301",'CLASSIFICAÇÃO NF'!L:L,$B9)+SUMIFS('CLASSIFICAÇÃO NF'!$N:$N,'CLASSIFICAÇÃO NF'!$O:$O,"=202301",'CLASSIFICAÇÃO NF'!M:M,$B9)</f>
        <v>7182</v>
      </c>
      <c r="G9" s="66">
        <f>SUMIFS('CLASSIFICAÇÃO NF'!$N:$N,'CLASSIFICAÇÃO NF'!$O:$O,"=202302",'CLASSIFICAÇÃO NF'!I:I,$B9)+SUMIFS('CLASSIFICAÇÃO NF'!$N:$N,'CLASSIFICAÇÃO NF'!$O:$O,"=202302",'CLASSIFICAÇÃO NF'!J:J,$B9)+SUMIFS('CLASSIFICAÇÃO NF'!$N:$N,'CLASSIFICAÇÃO NF'!$O:$O,"=202302",'CLASSIFICAÇÃO NF'!K:K,$B9)+SUMIFS('CLASSIFICAÇÃO NF'!$N:$N,'CLASSIFICAÇÃO NF'!$O:$O,"=202302",'CLASSIFICAÇÃO NF'!L:L,$B9)+SUMIFS('CLASSIFICAÇÃO NF'!$N:$N,'CLASSIFICAÇÃO NF'!$O:$O,"=202302",'CLASSIFICAÇÃO NF'!M:M,$B9)</f>
        <v>30887.119999999999</v>
      </c>
      <c r="H9" s="66">
        <f>SUMIFS('CLASSIFICAÇÃO NF'!$N:$N,'CLASSIFICAÇÃO NF'!$O:$O,"=202303",'CLASSIFICAÇÃO NF'!I:I,$B9)+SUMIFS('CLASSIFICAÇÃO NF'!$N:$N,'CLASSIFICAÇÃO NF'!$O:$O,"=202303",'CLASSIFICAÇÃO NF'!J:J,$B9)+SUMIFS('CLASSIFICAÇÃO NF'!$N:$N,'CLASSIFICAÇÃO NF'!$O:$O,"=202303",'CLASSIFICAÇÃO NF'!K:K,$B9)+SUMIFS('CLASSIFICAÇÃO NF'!$N:$N,'CLASSIFICAÇÃO NF'!$O:$O,"=202303",'CLASSIFICAÇÃO NF'!L:L,$B9)+SUMIFS('CLASSIFICAÇÃO NF'!$N:$N,'CLASSIFICAÇÃO NF'!$O:$O,"=202303",'CLASSIFICAÇÃO NF'!M:M,$B9)</f>
        <v>163193.79999999999</v>
      </c>
      <c r="I9" s="66">
        <f>SUMIFS('CLASSIFICAÇÃO NF'!$N:$N,'CLASSIFICAÇÃO NF'!$O:$O,"=202304",'CLASSIFICAÇÃO NF'!I:I,$B9)+SUMIFS('CLASSIFICAÇÃO NF'!$N:$N,'CLASSIFICAÇÃO NF'!$O:$O,"=202304",'CLASSIFICAÇÃO NF'!J:J,$B9)+SUMIFS('CLASSIFICAÇÃO NF'!$N:$N,'CLASSIFICAÇÃO NF'!$O:$O,"=202304",'CLASSIFICAÇÃO NF'!K:K,$B9)+SUMIFS('CLASSIFICAÇÃO NF'!$N:$N,'CLASSIFICAÇÃO NF'!$O:$O,"=202304",'CLASSIFICAÇÃO NF'!L:L,$B9)+SUMIFS('CLASSIFICAÇÃO NF'!$N:$N,'CLASSIFICAÇÃO NF'!$O:$O,"=202304",'CLASSIFICAÇÃO NF'!M:M,$B9)</f>
        <v>192504.33000000005</v>
      </c>
      <c r="J9" s="66">
        <f>SUMIFS('CLASSIFICAÇÃO NF'!$N:$N,'CLASSIFICAÇÃO NF'!$O:$O,"=202305",'CLASSIFICAÇÃO NF'!I:I,$B9)+SUMIFS('CLASSIFICAÇÃO NF'!$N:$N,'CLASSIFICAÇÃO NF'!$O:$O,"=202305",'CLASSIFICAÇÃO NF'!J:J,$B9)+SUMIFS('CLASSIFICAÇÃO NF'!$N:$N,'CLASSIFICAÇÃO NF'!$O:$O,"=202305",'CLASSIFICAÇÃO NF'!K:K,$B9)+SUMIFS('CLASSIFICAÇÃO NF'!$N:$N,'CLASSIFICAÇÃO NF'!$O:$O,"=202305",'CLASSIFICAÇÃO NF'!L:L,$B9)+SUMIFS('CLASSIFICAÇÃO NF'!$N:$N,'CLASSIFICAÇÃO NF'!$O:$O,"=202305",'CLASSIFICAÇÃO NF'!M:M,$B9)</f>
        <v>116098.86</v>
      </c>
      <c r="K9" s="66">
        <f>SUMIFS('CLASSIFICAÇÃO NF'!$N:$N,'CLASSIFICAÇÃO NF'!$O:$O,"=202306",'CLASSIFICAÇÃO NF'!I:I,$B9)+SUMIFS('CLASSIFICAÇÃO NF'!$N:$N,'CLASSIFICAÇÃO NF'!$O:$O,"=202306",'CLASSIFICAÇÃO NF'!J:J,$B9)+SUMIFS('CLASSIFICAÇÃO NF'!$N:$N,'CLASSIFICAÇÃO NF'!$O:$O,"=202306",'CLASSIFICAÇÃO NF'!K:K,$B9)+SUMIFS('CLASSIFICAÇÃO NF'!$N:$N,'CLASSIFICAÇÃO NF'!$O:$O,"=202306",'CLASSIFICAÇÃO NF'!L:L,$B9)+SUMIFS('CLASSIFICAÇÃO NF'!$N:$N,'CLASSIFICAÇÃO NF'!$O:$O,"=202306",'CLASSIFICAÇÃO NF'!M:M,$B9)</f>
        <v>48602.81</v>
      </c>
      <c r="L9" s="66">
        <f>SUMIFS('CLASSIFICAÇÃO NF'!$N:$N,'CLASSIFICAÇÃO NF'!$O:$O,"=202307",'CLASSIFICAÇÃO NF'!I:I,$B9)+SUMIFS('CLASSIFICAÇÃO NF'!$N:$N,'CLASSIFICAÇÃO NF'!$O:$O,"=202307",'CLASSIFICAÇÃO NF'!J:J,$B9)+SUMIFS('CLASSIFICAÇÃO NF'!$N:$N,'CLASSIFICAÇÃO NF'!$O:$O,"=202307",'CLASSIFICAÇÃO NF'!K:K,$B9)+SUMIFS('CLASSIFICAÇÃO NF'!$N:$N,'CLASSIFICAÇÃO NF'!$O:$O,"=202307",'CLASSIFICAÇÃO NF'!L:L,$B9)+SUMIFS('CLASSIFICAÇÃO NF'!$N:$N,'CLASSIFICAÇÃO NF'!$O:$O,"=202307",'CLASSIFICAÇÃO NF'!M:M,$B9)</f>
        <v>41109.64</v>
      </c>
      <c r="M9" s="66">
        <f>SUMIFS('CLASSIFICAÇÃO NF'!$N:$N,'CLASSIFICAÇÃO NF'!$O:$O,"=202308",'CLASSIFICAÇÃO NF'!I:I,$B9)+SUMIFS('CLASSIFICAÇÃO NF'!$N:$N,'CLASSIFICAÇÃO NF'!$O:$O,"=202308",'CLASSIFICAÇÃO NF'!J:J,$B9)+SUMIFS('CLASSIFICAÇÃO NF'!$N:$N,'CLASSIFICAÇÃO NF'!$O:$O,"=202308",'CLASSIFICAÇÃO NF'!K:K,$B9)+SUMIFS('CLASSIFICAÇÃO NF'!$N:$N,'CLASSIFICAÇÃO NF'!$O:$O,"=202308",'CLASSIFICAÇÃO NF'!L:L,$B9)+SUMIFS('CLASSIFICAÇÃO NF'!$N:$N,'CLASSIFICAÇÃO NF'!$O:$O,"=202308",'CLASSIFICAÇÃO NF'!M:M,$B9)</f>
        <v>78956.53</v>
      </c>
      <c r="N9" s="66">
        <f>SUMIFS('CLASSIFICAÇÃO NF'!$N:$N,'CLASSIFICAÇÃO NF'!$O:$O,"=202309",'CLASSIFICAÇÃO NF'!I:I,$B9)+SUMIFS('CLASSIFICAÇÃO NF'!$N:$N,'CLASSIFICAÇÃO NF'!$O:$O,"=202309",'CLASSIFICAÇÃO NF'!J:J,$B9)+SUMIFS('CLASSIFICAÇÃO NF'!$N:$N,'CLASSIFICAÇÃO NF'!$O:$O,"=202309",'CLASSIFICAÇÃO NF'!K:K,$B9)+SUMIFS('CLASSIFICAÇÃO NF'!$N:$N,'CLASSIFICAÇÃO NF'!$O:$O,"=202309",'CLASSIFICAÇÃO NF'!L:L,$B9)+SUMIFS('CLASSIFICAÇÃO NF'!$N:$N,'CLASSIFICAÇÃO NF'!$O:$O,"=202309",'CLASSIFICAÇÃO NF'!M:M,$B9)</f>
        <v>65276.479999999996</v>
      </c>
      <c r="O9" s="66">
        <f>SUMIFS('CLASSIFICAÇÃO NF'!$N:$N,'CLASSIFICAÇÃO NF'!$O:$O,"=202310",'CLASSIFICAÇÃO NF'!I:I,$B9)+SUMIFS('CLASSIFICAÇÃO NF'!$N:$N,'CLASSIFICAÇÃO NF'!$O:$O,"=202310",'CLASSIFICAÇÃO NF'!J:J,$B9)+SUMIFS('CLASSIFICAÇÃO NF'!$N:$N,'CLASSIFICAÇÃO NF'!$O:$O,"=202310",'CLASSIFICAÇÃO NF'!K:K,$B9)+SUMIFS('CLASSIFICAÇÃO NF'!$N:$N,'CLASSIFICAÇÃO NF'!$O:$O,"=202310",'CLASSIFICAÇÃO NF'!L:L,$B9)+SUMIFS('CLASSIFICAÇÃO NF'!$N:$N,'CLASSIFICAÇÃO NF'!$O:$O,"=202310",'CLASSIFICAÇÃO NF'!M:M,$B9)</f>
        <v>65670.850000000006</v>
      </c>
      <c r="P9" s="66">
        <f>SUMIFS('CLASSIFICAÇÃO NF'!$N:$N,'CLASSIFICAÇÃO NF'!$O:$O,"=202311",'CLASSIFICAÇÃO NF'!I:I,$B9)+SUMIFS('CLASSIFICAÇÃO NF'!$N:$N,'CLASSIFICAÇÃO NF'!$O:$O,"=202311",'CLASSIFICAÇÃO NF'!J:J,$B9)+SUMIFS('CLASSIFICAÇÃO NF'!$N:$N,'CLASSIFICAÇÃO NF'!$O:$O,"=202311",'CLASSIFICAÇÃO NF'!K:K,$B9)+SUMIFS('CLASSIFICAÇÃO NF'!$N:$N,'CLASSIFICAÇÃO NF'!$O:$O,"=202311",'CLASSIFICAÇÃO NF'!L:L,$B9)+SUMIFS('CLASSIFICAÇÃO NF'!$N:$N,'CLASSIFICAÇÃO NF'!$O:$O,"=202311",'CLASSIFICAÇÃO NF'!M:M,$B9)</f>
        <v>187007.69000000003</v>
      </c>
      <c r="Q9" s="201">
        <f>SUMIFS('CLASSIFICAÇÃO NF'!$N:$N,'CLASSIFICAÇÃO NF'!$O:$O,"=202312",'CLASSIFICAÇÃO NF'!I:I,$B9)+SUMIFS('CLASSIFICAÇÃO NF'!$N:$N,'CLASSIFICAÇÃO NF'!$O:$O,"=202312",'CLASSIFICAÇÃO NF'!J:J,$B9)+SUMIFS('CLASSIFICAÇÃO NF'!$N:$N,'CLASSIFICAÇÃO NF'!$O:$O,"=202312",'CLASSIFICAÇÃO NF'!K:K,$B9)+SUMIFS('CLASSIFICAÇÃO NF'!$N:$N,'CLASSIFICAÇÃO NF'!$O:$O,"=202312",'CLASSIFICAÇÃO NF'!L:L,$B9)+SUMIFS('CLASSIFICAÇÃO NF'!$N:$N,'CLASSIFICAÇÃO NF'!$O:$O,"=202312",'CLASSIFICAÇÃO NF'!M:M,$B9)</f>
        <v>45380.1</v>
      </c>
      <c r="R9" s="67">
        <f>SUMIFS('CLASSIFICAÇÃO NF'!$N:$N,'CLASSIFICAÇÃO NF'!$O:$O,"=202401",'CLASSIFICAÇÃO NF'!I:I,$B9)+SUMIFS('CLASSIFICAÇÃO NF'!$N:$N,'CLASSIFICAÇÃO NF'!$O:$O,"=202401",'CLASSIFICAÇÃO NF'!J:J,$B9)+SUMIFS('CLASSIFICAÇÃO NF'!$N:$N,'CLASSIFICAÇÃO NF'!$O:$O,"=202401",'CLASSIFICAÇÃO NF'!K:K,$B9)+SUMIFS('CLASSIFICAÇÃO NF'!$N:$N,'CLASSIFICAÇÃO NF'!$O:$O,"=202401",'CLASSIFICAÇÃO NF'!L:L,$B9)+SUMIFS('CLASSIFICAÇÃO NF'!$N:$N,'CLASSIFICAÇÃO NF'!$O:$O,"=202401",'CLASSIFICAÇÃO NF'!M:M,$B9)</f>
        <v>76192.544999999998</v>
      </c>
      <c r="S9" s="66">
        <f>SUMIFS('CLASSIFICAÇÃO NF'!$N:$N,'CLASSIFICAÇÃO NF'!$O:$O,"=202402",'CLASSIFICAÇÃO NF'!I:I,$B9)+SUMIFS('CLASSIFICAÇÃO NF'!$N:$N,'CLASSIFICAÇÃO NF'!$O:$O,"=202402",'CLASSIFICAÇÃO NF'!J:J,$B9)+SUMIFS('CLASSIFICAÇÃO NF'!$N:$N,'CLASSIFICAÇÃO NF'!$O:$O,"=202402",'CLASSIFICAÇÃO NF'!K:K,$B9)+SUMIFS('CLASSIFICAÇÃO NF'!$N:$N,'CLASSIFICAÇÃO NF'!$O:$O,"=202402",'CLASSIFICAÇÃO NF'!L:L,$B9)+SUMIFS('CLASSIFICAÇÃO NF'!$N:$N,'CLASSIFICAÇÃO NF'!$O:$O,"=202402",'CLASSIFICAÇÃO NF'!M:M,$B9)</f>
        <v>63880.35</v>
      </c>
      <c r="T9" s="66">
        <f>SUMIFS('CLASSIFICAÇÃO NF'!$N:$N,'CLASSIFICAÇÃO NF'!$O:$O,"=202403",'CLASSIFICAÇÃO NF'!I:I,$B9)+SUMIFS('CLASSIFICAÇÃO NF'!$N:$N,'CLASSIFICAÇÃO NF'!$O:$O,"=202403",'CLASSIFICAÇÃO NF'!J:J,$B9)+SUMIFS('CLASSIFICAÇÃO NF'!$N:$N,'CLASSIFICAÇÃO NF'!$O:$O,"=202403",'CLASSIFICAÇÃO NF'!K:K,$B9)+SUMIFS('CLASSIFICAÇÃO NF'!$N:$N,'CLASSIFICAÇÃO NF'!$O:$O,"=202403",'CLASSIFICAÇÃO NF'!L:L,$B9)+SUMIFS('CLASSIFICAÇÃO NF'!$N:$N,'CLASSIFICAÇÃO NF'!$O:$O,"=202403",'CLASSIFICAÇÃO NF'!M:M,$B9)</f>
        <v>55177.41</v>
      </c>
      <c r="U9" s="66">
        <f>SUMIFS('CLASSIFICAÇÃO NF'!$N:$N,'CLASSIFICAÇÃO NF'!$O:$O,"=202404",'CLASSIFICAÇÃO NF'!I:I,$B9)+SUMIFS('CLASSIFICAÇÃO NF'!$N:$N,'CLASSIFICAÇÃO NF'!$O:$O,"=202404",'CLASSIFICAÇÃO NF'!J:J,$B9)+SUMIFS('CLASSIFICAÇÃO NF'!$N:$N,'CLASSIFICAÇÃO NF'!$O:$O,"=202404",'CLASSIFICAÇÃO NF'!K:K,$B9)+SUMIFS('CLASSIFICAÇÃO NF'!$N:$N,'CLASSIFICAÇÃO NF'!$O:$O,"=202404",'CLASSIFICAÇÃO NF'!L:L,$B9)+SUMIFS('CLASSIFICAÇÃO NF'!$N:$N,'CLASSIFICAÇÃO NF'!$O:$O,"=202404",'CLASSIFICAÇÃO NF'!M:M,$B9)</f>
        <v>96939.48000000001</v>
      </c>
      <c r="V9" s="66">
        <f>SUMIFS('CLASSIFICAÇÃO NF'!$N:$N,'CLASSIFICAÇÃO NF'!$O:$O,"=202405",'CLASSIFICAÇÃO NF'!I:I,$B9)+SUMIFS('CLASSIFICAÇÃO NF'!$N:$N,'CLASSIFICAÇÃO NF'!$O:$O,"=202405",'CLASSIFICAÇÃO NF'!J:J,$B9)+SUMIFS('CLASSIFICAÇÃO NF'!$N:$N,'CLASSIFICAÇÃO NF'!$O:$O,"=202405",'CLASSIFICAÇÃO NF'!K:K,$B9)+SUMIFS('CLASSIFICAÇÃO NF'!$N:$N,'CLASSIFICAÇÃO NF'!$O:$O,"=202405",'CLASSIFICAÇÃO NF'!L:L,$B9)+SUMIFS('CLASSIFICAÇÃO NF'!$N:$N,'CLASSIFICAÇÃO NF'!$O:$O,"=202405",'CLASSIFICAÇÃO NF'!M:M,$B9)</f>
        <v>207229.97000000006</v>
      </c>
      <c r="W9" s="66">
        <f>SUMIFS('CLASSIFICAÇÃO NF'!$N:$N,'CLASSIFICAÇÃO NF'!$O:$O,"=202406",'CLASSIFICAÇÃO NF'!I:I,$B9)+SUMIFS('CLASSIFICAÇÃO NF'!$N:$N,'CLASSIFICAÇÃO NF'!$O:$O,"=202406",'CLASSIFICAÇÃO NF'!J:J,$B9)+SUMIFS('CLASSIFICAÇÃO NF'!$N:$N,'CLASSIFICAÇÃO NF'!$O:$O,"=202406",'CLASSIFICAÇÃO NF'!K:K,$B9)+SUMIFS('CLASSIFICAÇÃO NF'!$N:$N,'CLASSIFICAÇÃO NF'!$O:$O,"=202406",'CLASSIFICAÇÃO NF'!L:L,$B9)+SUMIFS('CLASSIFICAÇÃO NF'!$N:$N,'CLASSIFICAÇÃO NF'!$O:$O,"=202406",'CLASSIFICAÇÃO NF'!M:M,$B9)</f>
        <v>188441.47</v>
      </c>
      <c r="X9" s="66">
        <f>SUMIFS('CLASSIFICAÇÃO NF'!$N:$N,'CLASSIFICAÇÃO NF'!$O:$O,"=202407",'CLASSIFICAÇÃO NF'!I:I,$B9)+SUMIFS('CLASSIFICAÇÃO NF'!$N:$N,'CLASSIFICAÇÃO NF'!$O:$O,"=202407",'CLASSIFICAÇÃO NF'!J:J,$B9)+SUMIFS('CLASSIFICAÇÃO NF'!$N:$N,'CLASSIFICAÇÃO NF'!$O:$O,"=202407",'CLASSIFICAÇÃO NF'!K:K,$B9)+SUMIFS('CLASSIFICAÇÃO NF'!$N:$N,'CLASSIFICAÇÃO NF'!$O:$O,"=202407",'CLASSIFICAÇÃO NF'!L:L,$B9)+SUMIFS('CLASSIFICAÇÃO NF'!$N:$N,'CLASSIFICAÇÃO NF'!$O:$O,"=202407",'CLASSIFICAÇÃO NF'!M:M,$B9)</f>
        <v>207312.81999999998</v>
      </c>
      <c r="Y9" s="66">
        <f>SUMIFS('CLASSIFICAÇÃO NF'!$N:$N,'CLASSIFICAÇÃO NF'!$O:$O,"=202408",'CLASSIFICAÇÃO NF'!I:I,$B9)+SUMIFS('CLASSIFICAÇÃO NF'!$N:$N,'CLASSIFICAÇÃO NF'!$O:$O,"=202408",'CLASSIFICAÇÃO NF'!J:J,$B9)+SUMIFS('CLASSIFICAÇÃO NF'!$N:$N,'CLASSIFICAÇÃO NF'!$O:$O,"=202408",'CLASSIFICAÇÃO NF'!K:K,$B9)+SUMIFS('CLASSIFICAÇÃO NF'!$N:$N,'CLASSIFICAÇÃO NF'!$O:$O,"=202408",'CLASSIFICAÇÃO NF'!L:L,$B9)+SUMIFS('CLASSIFICAÇÃO NF'!$N:$N,'CLASSIFICAÇÃO NF'!$O:$O,"=202408",'CLASSIFICAÇÃO NF'!M:M,$B9)</f>
        <v>186792.49999999997</v>
      </c>
      <c r="Z9" s="66">
        <f>SUMIFS('CLASSIFICAÇÃO NF'!$N:$N,'CLASSIFICAÇÃO NF'!$O:$O,"=202409",'CLASSIFICAÇÃO NF'!I:I,$B9)+SUMIFS('CLASSIFICAÇÃO NF'!$N:$N,'CLASSIFICAÇÃO NF'!$O:$O,"=202409",'CLASSIFICAÇÃO NF'!J:J,$B9)+SUMIFS('CLASSIFICAÇÃO NF'!$N:$N,'CLASSIFICAÇÃO NF'!$O:$O,"=202409",'CLASSIFICAÇÃO NF'!K:K,$B9)+SUMIFS('CLASSIFICAÇÃO NF'!$N:$N,'CLASSIFICAÇÃO NF'!$O:$O,"=202409",'CLASSIFICAÇÃO NF'!L:L,$B9)+SUMIFS('CLASSIFICAÇÃO NF'!$N:$N,'CLASSIFICAÇÃO NF'!$O:$O,"=202409",'CLASSIFICAÇÃO NF'!M:M,$B9)</f>
        <v>282799.14999999997</v>
      </c>
      <c r="AA9" s="66">
        <f>SUMIFS('CLASSIFICAÇÃO NF'!$N:$N,'CLASSIFICAÇÃO NF'!$O:$O,"=202410",'CLASSIFICAÇÃO NF'!I:I,$B9)+SUMIFS('CLASSIFICAÇÃO NF'!$N:$N,'CLASSIFICAÇÃO NF'!$O:$O,"=202410",'CLASSIFICAÇÃO NF'!J:J,$B9)+SUMIFS('CLASSIFICAÇÃO NF'!$N:$N,'CLASSIFICAÇÃO NF'!$O:$O,"=202410",'CLASSIFICAÇÃO NF'!K:K,$B9)+SUMIFS('CLASSIFICAÇÃO NF'!$N:$N,'CLASSIFICAÇÃO NF'!$O:$O,"=202410",'CLASSIFICAÇÃO NF'!L:L,$B9)+SUMIFS('CLASSIFICAÇÃO NF'!$N:$N,'CLASSIFICAÇÃO NF'!$O:$O,"=202410",'CLASSIFICAÇÃO NF'!M:M,$B9)</f>
        <v>280829.57999999996</v>
      </c>
      <c r="AB9" s="66">
        <f>SUMIFS('CLASSIFICAÇÃO NF'!$N:$N,'CLASSIFICAÇÃO NF'!$O:$O,"=202411",'CLASSIFICAÇÃO NF'!I:I,$B9)+SUMIFS('CLASSIFICAÇÃO NF'!$N:$N,'CLASSIFICAÇÃO NF'!$O:$O,"=202411",'CLASSIFICAÇÃO NF'!J:J,$B9)+SUMIFS('CLASSIFICAÇÃO NF'!$N:$N,'CLASSIFICAÇÃO NF'!$O:$O,"=202411",'CLASSIFICAÇÃO NF'!K:K,$B9)+SUMIFS('CLASSIFICAÇÃO NF'!$N:$N,'CLASSIFICAÇÃO NF'!$O:$O,"=202411",'CLASSIFICAÇÃO NF'!L:L,$B9)+SUMIFS('CLASSIFICAÇÃO NF'!$N:$N,'CLASSIFICAÇÃO NF'!$O:$O,"=202411",'CLASSIFICAÇÃO NF'!M:M,$B9)</f>
        <v>100772.56000000001</v>
      </c>
      <c r="AC9" s="201">
        <f>SUMIFS('CLASSIFICAÇÃO NF'!$N:$N,'CLASSIFICAÇÃO NF'!$O:$O,"=202412",'CLASSIFICAÇÃO NF'!I:I,$B9)+SUMIFS('CLASSIFICAÇÃO NF'!$N:$N,'CLASSIFICAÇÃO NF'!$O:$O,"=202412",'CLASSIFICAÇÃO NF'!J:J,$B9)+SUMIFS('CLASSIFICAÇÃO NF'!$N:$N,'CLASSIFICAÇÃO NF'!$O:$O,"=202412",'CLASSIFICAÇÃO NF'!K:K,$B9)+SUMIFS('CLASSIFICAÇÃO NF'!$N:$N,'CLASSIFICAÇÃO NF'!$O:$O,"=202412",'CLASSIFICAÇÃO NF'!L:L,$B9)+SUMIFS('CLASSIFICAÇÃO NF'!$N:$N,'CLASSIFICAÇÃO NF'!$O:$O,"=202412",'CLASSIFICAÇÃO NF'!M:M,$B9)</f>
        <v>201712.32</v>
      </c>
      <c r="AD9" s="67">
        <f>SUMIFS('CLASSIFICAÇÃO NF'!$N:$N,'CLASSIFICAÇÃO NF'!$O:$O,"=202501",'CLASSIFICAÇÃO NF'!I:I,$B9)+SUMIFS('CLASSIFICAÇÃO NF'!$N:$N,'CLASSIFICAÇÃO NF'!$O:$O,"=202501",'CLASSIFICAÇÃO NF'!J:J,$B9)+SUMIFS('CLASSIFICAÇÃO NF'!$N:$N,'CLASSIFICAÇÃO NF'!$O:$O,"=202501",'CLASSIFICAÇÃO NF'!K:K,$B9)+SUMIFS('CLASSIFICAÇÃO NF'!$N:$N,'CLASSIFICAÇÃO NF'!$O:$O,"=202501",'CLASSIFICAÇÃO NF'!L:L,$B9)+SUMIFS('CLASSIFICAÇÃO NF'!$N:$N,'CLASSIFICAÇÃO NF'!$O:$O,"=202501",'CLASSIFICAÇÃO NF'!M:M,$B9)</f>
        <v>118321.29</v>
      </c>
      <c r="AE9" s="66">
        <f>SUMIFS('CLASSIFICAÇÃO NF'!$N:$N,'CLASSIFICAÇÃO NF'!$O:$O,"=202502",'CLASSIFICAÇÃO NF'!I:I,$B9)+SUMIFS('CLASSIFICAÇÃO NF'!$N:$N,'CLASSIFICAÇÃO NF'!$O:$O,"=202502",'CLASSIFICAÇÃO NF'!J:J,$B9)+SUMIFS('CLASSIFICAÇÃO NF'!$N:$N,'CLASSIFICAÇÃO NF'!$O:$O,"=202502",'CLASSIFICAÇÃO NF'!K:K,$B9)+SUMIFS('CLASSIFICAÇÃO NF'!$N:$N,'CLASSIFICAÇÃO NF'!$O:$O,"=202502",'CLASSIFICAÇÃO NF'!L:L,$B9)+SUMIFS('CLASSIFICAÇÃO NF'!$N:$N,'CLASSIFICAÇÃO NF'!$O:$O,"=202502",'CLASSIFICAÇÃO NF'!M:M,$B9)</f>
        <v>123681.22</v>
      </c>
      <c r="AF9" s="66">
        <f>SUMIFS('CLASSIFICAÇÃO NF'!$N:$N,'CLASSIFICAÇÃO NF'!$O:$O,"=202503",'CLASSIFICAÇÃO NF'!I:I,$B9)+SUMIFS('CLASSIFICAÇÃO NF'!$N:$N,'CLASSIFICAÇÃO NF'!$O:$O,"=202503",'CLASSIFICAÇÃO NF'!J:J,$B9)+SUMIFS('CLASSIFICAÇÃO NF'!$N:$N,'CLASSIFICAÇÃO NF'!$O:$O,"=202503",'CLASSIFICAÇÃO NF'!K:K,$B9)+SUMIFS('CLASSIFICAÇÃO NF'!$N:$N,'CLASSIFICAÇÃO NF'!$O:$O,"=202503",'CLASSIFICAÇÃO NF'!L:L,$B9)+SUMIFS('CLASSIFICAÇÃO NF'!$N:$N,'CLASSIFICAÇÃO NF'!$O:$O,"=202503",'CLASSIFICAÇÃO NF'!M:M,$B9)</f>
        <v>63557.43</v>
      </c>
      <c r="AG9" s="66">
        <f>SUMIFS('CLASSIFICAÇÃO NF'!$N:$N,'CLASSIFICAÇÃO NF'!$O:$O,"=202504",'CLASSIFICAÇÃO NF'!I:I,$B9)+SUMIFS('CLASSIFICAÇÃO NF'!$N:$N,'CLASSIFICAÇÃO NF'!$O:$O,"=202504",'CLASSIFICAÇÃO NF'!J:J,$B9)+SUMIFS('CLASSIFICAÇÃO NF'!$N:$N,'CLASSIFICAÇÃO NF'!$O:$O,"=202504",'CLASSIFICAÇÃO NF'!K:K,$B9)+SUMIFS('CLASSIFICAÇÃO NF'!$N:$N,'CLASSIFICAÇÃO NF'!$O:$O,"=202504",'CLASSIFICAÇÃO NF'!L:L,$B9)+SUMIFS('CLASSIFICAÇÃO NF'!$N:$N,'CLASSIFICAÇÃO NF'!$O:$O,"=202504",'CLASSIFICAÇÃO NF'!M:M,$B9)</f>
        <v>184213.41</v>
      </c>
      <c r="AH9" s="66">
        <f>SUMIFS('CLASSIFICAÇÃO NF'!$N:$N,'CLASSIFICAÇÃO NF'!$O:$O,"=202505",'CLASSIFICAÇÃO NF'!I:I,$B9)+SUMIFS('CLASSIFICAÇÃO NF'!$N:$N,'CLASSIFICAÇÃO NF'!$O:$O,"=202505",'CLASSIFICAÇÃO NF'!J:J,$B9)+SUMIFS('CLASSIFICAÇÃO NF'!$N:$N,'CLASSIFICAÇÃO NF'!$O:$O,"=202505",'CLASSIFICAÇÃO NF'!K:K,$B9)+SUMIFS('CLASSIFICAÇÃO NF'!$N:$N,'CLASSIFICAÇÃO NF'!$O:$O,"=202505",'CLASSIFICAÇÃO NF'!L:L,$B9)+SUMIFS('CLASSIFICAÇÃO NF'!$N:$N,'CLASSIFICAÇÃO NF'!$O:$O,"=202505",'CLASSIFICAÇÃO NF'!M:M,$B9)</f>
        <v>58209.860000000022</v>
      </c>
      <c r="AI9" s="66">
        <f>SUMIFS('CLASSIFICAÇÃO NF'!$N:$N,'CLASSIFICAÇÃO NF'!$O:$O,"=202506",'CLASSIFICAÇÃO NF'!I:I,$B9)+SUMIFS('CLASSIFICAÇÃO NF'!$N:$N,'CLASSIFICAÇÃO NF'!$O:$O,"=202506",'CLASSIFICAÇÃO NF'!J:J,$B9)+SUMIFS('CLASSIFICAÇÃO NF'!$N:$N,'CLASSIFICAÇÃO NF'!$O:$O,"=202506",'CLASSIFICAÇÃO NF'!K:K,$B9)+SUMIFS('CLASSIFICAÇÃO NF'!$N:$N,'CLASSIFICAÇÃO NF'!$O:$O,"=202506",'CLASSIFICAÇÃO NF'!L:L,$B9)+SUMIFS('CLASSIFICAÇÃO NF'!$N:$N,'CLASSIFICAÇÃO NF'!$O:$O,"=202506",'CLASSIFICAÇÃO NF'!M:M,$B9)</f>
        <v>60171.38</v>
      </c>
      <c r="AJ9" s="66">
        <f>SUMIFS('CLASSIFICAÇÃO NF'!$N:$N,'CLASSIFICAÇÃO NF'!$O:$O,"=202507",'CLASSIFICAÇÃO NF'!I:I,$B9)+SUMIFS('CLASSIFICAÇÃO NF'!$N:$N,'CLASSIFICAÇÃO NF'!$O:$O,"=202507",'CLASSIFICAÇÃO NF'!J:J,$B9)+SUMIFS('CLASSIFICAÇÃO NF'!$N:$N,'CLASSIFICAÇÃO NF'!$O:$O,"=202507",'CLASSIFICAÇÃO NF'!K:K,$B9)+SUMIFS('CLASSIFICAÇÃO NF'!$N:$N,'CLASSIFICAÇÃO NF'!$O:$O,"=202507",'CLASSIFICAÇÃO NF'!L:L,$B9)+SUMIFS('CLASSIFICAÇÃO NF'!$N:$N,'CLASSIFICAÇÃO NF'!$O:$O,"=202507",'CLASSIFICAÇÃO NF'!M:M,$B9)</f>
        <v>23751.579999999998</v>
      </c>
      <c r="AK9" s="66">
        <f>SUMIFS('CLASSIFICAÇÃO NF'!$N:$N,'CLASSIFICAÇÃO NF'!$O:$O,"=202508",'CLASSIFICAÇÃO NF'!I:I,$B9)+SUMIFS('CLASSIFICAÇÃO NF'!$N:$N,'CLASSIFICAÇÃO NF'!$O:$O,"=202508",'CLASSIFICAÇÃO NF'!J:J,$B9)+SUMIFS('CLASSIFICAÇÃO NF'!$N:$N,'CLASSIFICAÇÃO NF'!$O:$O,"=202508",'CLASSIFICAÇÃO NF'!K:K,$B9)+SUMIFS('CLASSIFICAÇÃO NF'!$N:$N,'CLASSIFICAÇÃO NF'!$O:$O,"=202508",'CLASSIFICAÇÃO NF'!L:L,$B9)+SUMIFS('CLASSIFICAÇÃO NF'!$N:$N,'CLASSIFICAÇÃO NF'!$O:$O,"=202508",'CLASSIFICAÇÃO NF'!M:M,$B9)</f>
        <v>34720.369999999995</v>
      </c>
      <c r="AL9" s="66">
        <f>SUMIFS('CLASSIFICAÇÃO NF'!$N:$N,'CLASSIFICAÇÃO NF'!$O:$O,"=202509",'CLASSIFICAÇÃO NF'!I:I,$B9)+SUMIFS('CLASSIFICAÇÃO NF'!$N:$N,'CLASSIFICAÇÃO NF'!$O:$O,"=202509",'CLASSIFICAÇÃO NF'!J:J,$B9)+SUMIFS('CLASSIFICAÇÃO NF'!$N:$N,'CLASSIFICAÇÃO NF'!$O:$O,"=202509",'CLASSIFICAÇÃO NF'!K:K,$B9)+SUMIFS('CLASSIFICAÇÃO NF'!$N:$N,'CLASSIFICAÇÃO NF'!$O:$O,"=202509",'CLASSIFICAÇÃO NF'!L:L,$B9)+SUMIFS('CLASSIFICAÇÃO NF'!$N:$N,'CLASSIFICAÇÃO NF'!$O:$O,"=202509",'CLASSIFICAÇÃO NF'!M:M,$B9)</f>
        <v>37833.770000000004</v>
      </c>
      <c r="AM9" s="66">
        <f>SUMIFS('CLASSIFICAÇÃO NF'!$N:$N,'CLASSIFICAÇÃO NF'!$O:$O,"=202510",'CLASSIFICAÇÃO NF'!I:I,$B9)+SUMIFS('CLASSIFICAÇÃO NF'!$N:$N,'CLASSIFICAÇÃO NF'!$O:$O,"=202510",'CLASSIFICAÇÃO NF'!J:J,$B9)+SUMIFS('CLASSIFICAÇÃO NF'!$N:$N,'CLASSIFICAÇÃO NF'!$O:$O,"=202510",'CLASSIFICAÇÃO NF'!K:K,$B9)+SUMIFS('CLASSIFICAÇÃO NF'!$N:$N,'CLASSIFICAÇÃO NF'!$O:$O,"=202510",'CLASSIFICAÇÃO NF'!L:L,$B9)+SUMIFS('CLASSIFICAÇÃO NF'!$N:$N,'CLASSIFICAÇÃO NF'!$O:$O,"=202510",'CLASSIFICAÇÃO NF'!M:M,$B9)</f>
        <v>162547.20000000001</v>
      </c>
      <c r="AN9" s="66">
        <f>SUMIFS('CLASSIFICAÇÃO NF'!$N:$N,'CLASSIFICAÇÃO NF'!$O:$O,"=202511",'CLASSIFICAÇÃO NF'!I:I,$B9)+SUMIFS('CLASSIFICAÇÃO NF'!$N:$N,'CLASSIFICAÇÃO NF'!$O:$O,"=202511",'CLASSIFICAÇÃO NF'!J:J,$B9)+SUMIFS('CLASSIFICAÇÃO NF'!$N:$N,'CLASSIFICAÇÃO NF'!$O:$O,"=202511",'CLASSIFICAÇÃO NF'!K:K,$B9)+SUMIFS('CLASSIFICAÇÃO NF'!$N:$N,'CLASSIFICAÇÃO NF'!$O:$O,"=202511",'CLASSIFICAÇÃO NF'!L:L,$B9)+SUMIFS('CLASSIFICAÇÃO NF'!$N:$N,'CLASSIFICAÇÃO NF'!$O:$O,"=202511",'CLASSIFICAÇÃO NF'!M:M,$B9)</f>
        <v>5311.99</v>
      </c>
      <c r="AO9" s="66">
        <f>SUMIFS('CLASSIFICAÇÃO NF'!$N:$N,'CLASSIFICAÇÃO NF'!$O:$O,"=202512",'CLASSIFICAÇÃO NF'!I:I,$B9)+SUMIFS('CLASSIFICAÇÃO NF'!$N:$N,'CLASSIFICAÇÃO NF'!$O:$O,"=202512",'CLASSIFICAÇÃO NF'!J:J,$B9)+SUMIFS('CLASSIFICAÇÃO NF'!$N:$N,'CLASSIFICAÇÃO NF'!$O:$O,"=202512",'CLASSIFICAÇÃO NF'!K:K,$B9)+SUMIFS('CLASSIFICAÇÃO NF'!$N:$N,'CLASSIFICAÇÃO NF'!$O:$O,"=202512",'CLASSIFICAÇÃO NF'!L:L,$B9)+SUMIFS('CLASSIFICAÇÃO NF'!$N:$N,'CLASSIFICAÇÃO NF'!$O:$O,"=202512",'CLASSIFICAÇÃO NF'!M:M,$B9)</f>
        <v>0</v>
      </c>
      <c r="AP9" s="67">
        <f>SUMIFS('CLASSIFICAÇÃO NF'!$N:$N,'CLASSIFICAÇÃO NF'!$O:$O,"=202601",'CLASSIFICAÇÃO NF'!I:I,$B9)+SUMIFS('CLASSIFICAÇÃO NF'!$N:$N,'CLASSIFICAÇÃO NF'!$O:$O,"=202601",'CLASSIFICAÇÃO NF'!J:J,$B9)+SUMIFS('CLASSIFICAÇÃO NF'!$N:$N,'CLASSIFICAÇÃO NF'!$O:$O,"=202601",'CLASSIFICAÇÃO NF'!K:K,$B9)+SUMIFS('CLASSIFICAÇÃO NF'!$N:$N,'CLASSIFICAÇÃO NF'!$O:$O,"=202601",'CLASSIFICAÇÃO NF'!L:L,$B9)+SUMIFS('CLASSIFICAÇÃO NF'!$N:$N,'CLASSIFICAÇÃO NF'!$O:$O,"=202601",'CLASSIFICAÇÃO NF'!M:M,$B9)</f>
        <v>0</v>
      </c>
      <c r="AQ9" s="66">
        <f>SUMIFS('CLASSIFICAÇÃO NF'!$N:$N,'CLASSIFICAÇÃO NF'!$O:$O,"=202602",'CLASSIFICAÇÃO NF'!I:I,$B9)+SUMIFS('CLASSIFICAÇÃO NF'!$N:$N,'CLASSIFICAÇÃO NF'!$O:$O,"=202602",'CLASSIFICAÇÃO NF'!J:J,$B9)+SUMIFS('CLASSIFICAÇÃO NF'!$N:$N,'CLASSIFICAÇÃO NF'!$O:$O,"=202602",'CLASSIFICAÇÃO NF'!K:K,$B9)+SUMIFS('CLASSIFICAÇÃO NF'!$N:$N,'CLASSIFICAÇÃO NF'!$O:$O,"=202602",'CLASSIFICAÇÃO NF'!L:L,$B9)+SUMIFS('CLASSIFICAÇÃO NF'!$N:$N,'CLASSIFICAÇÃO NF'!$O:$O,"=202602",'CLASSIFICAÇÃO NF'!M:M,$B9)</f>
        <v>0</v>
      </c>
      <c r="AR9" s="66">
        <f>SUMIFS('CLASSIFICAÇÃO NF'!$N:$N,'CLASSIFICAÇÃO NF'!$O:$O,"=202603",'CLASSIFICAÇÃO NF'!I:I,$B9)+SUMIFS('CLASSIFICAÇÃO NF'!$N:$N,'CLASSIFICAÇÃO NF'!$O:$O,"=202603",'CLASSIFICAÇÃO NF'!J:J,$B9)+SUMIFS('CLASSIFICAÇÃO NF'!$N:$N,'CLASSIFICAÇÃO NF'!$O:$O,"=202603",'CLASSIFICAÇÃO NF'!K:K,$B9)+SUMIFS('CLASSIFICAÇÃO NF'!$N:$N,'CLASSIFICAÇÃO NF'!$O:$O,"=202603",'CLASSIFICAÇÃO NF'!L:L,$B9)+SUMIFS('CLASSIFICAÇÃO NF'!$N:$N,'CLASSIFICAÇÃO NF'!$O:$O,"=202603",'CLASSIFICAÇÃO NF'!M:M,$B9)</f>
        <v>0</v>
      </c>
      <c r="AS9" s="66">
        <f>SUMIFS('CLASSIFICAÇÃO NF'!$N:$N,'CLASSIFICAÇÃO NF'!$O:$O,"=202604",'CLASSIFICAÇÃO NF'!I:I,$B9)+SUMIFS('CLASSIFICAÇÃO NF'!$N:$N,'CLASSIFICAÇÃO NF'!$O:$O,"=202604",'CLASSIFICAÇÃO NF'!J:J,$B9)+SUMIFS('CLASSIFICAÇÃO NF'!$N:$N,'CLASSIFICAÇÃO NF'!$O:$O,"=202604",'CLASSIFICAÇÃO NF'!K:K,$B9)+SUMIFS('CLASSIFICAÇÃO NF'!$N:$N,'CLASSIFICAÇÃO NF'!$O:$O,"=202604",'CLASSIFICAÇÃO NF'!L:L,$B9)+SUMIFS('CLASSIFICAÇÃO NF'!$N:$N,'CLASSIFICAÇÃO NF'!$O:$O,"=202604",'CLASSIFICAÇÃO NF'!M:M,$B9)</f>
        <v>0</v>
      </c>
      <c r="AT9" s="66">
        <f>SUMIFS('CLASSIFICAÇÃO NF'!$N:$N,'CLASSIFICAÇÃO NF'!$O:$O,"=202605",'CLASSIFICAÇÃO NF'!I:I,$B9)+SUMIFS('CLASSIFICAÇÃO NF'!$N:$N,'CLASSIFICAÇÃO NF'!$O:$O,"=202605",'CLASSIFICAÇÃO NF'!J:J,$B9)+SUMIFS('CLASSIFICAÇÃO NF'!$N:$N,'CLASSIFICAÇÃO NF'!$O:$O,"=202605",'CLASSIFICAÇÃO NF'!K:K,$B9)+SUMIFS('CLASSIFICAÇÃO NF'!$N:$N,'CLASSIFICAÇÃO NF'!$O:$O,"=202605",'CLASSIFICAÇÃO NF'!L:L,$B9)+SUMIFS('CLASSIFICAÇÃO NF'!$N:$N,'CLASSIFICAÇÃO NF'!$O:$O,"=202605",'CLASSIFICAÇÃO NF'!M:M,$B9)</f>
        <v>0</v>
      </c>
      <c r="AU9" s="66">
        <f>SUMIFS('CLASSIFICAÇÃO NF'!$N:$N,'CLASSIFICAÇÃO NF'!$O:$O,"=202606",'CLASSIFICAÇÃO NF'!I:I,$B9)+SUMIFS('CLASSIFICAÇÃO NF'!$N:$N,'CLASSIFICAÇÃO NF'!$O:$O,"=202606",'CLASSIFICAÇÃO NF'!J:J,$B9)+SUMIFS('CLASSIFICAÇÃO NF'!$N:$N,'CLASSIFICAÇÃO NF'!$O:$O,"=202606",'CLASSIFICAÇÃO NF'!K:K,$B9)+SUMIFS('CLASSIFICAÇÃO NF'!$N:$N,'CLASSIFICAÇÃO NF'!$O:$O,"=202606",'CLASSIFICAÇÃO NF'!L:L,$B9)+SUMIFS('CLASSIFICAÇÃO NF'!$N:$N,'CLASSIFICAÇÃO NF'!$O:$O,"=202606",'CLASSIFICAÇÃO NF'!M:M,$B9)</f>
        <v>0</v>
      </c>
      <c r="AV9" s="66">
        <f>SUMIFS('CLASSIFICAÇÃO NF'!$N:$N,'CLASSIFICAÇÃO NF'!$O:$O,"=202607",'CLASSIFICAÇÃO NF'!I:I,$B9)+SUMIFS('CLASSIFICAÇÃO NF'!$N:$N,'CLASSIFICAÇÃO NF'!$O:$O,"=202607",'CLASSIFICAÇÃO NF'!J:J,$B9)+SUMIFS('CLASSIFICAÇÃO NF'!$N:$N,'CLASSIFICAÇÃO NF'!$O:$O,"=202607",'CLASSIFICAÇÃO NF'!K:K,$B9)+SUMIFS('CLASSIFICAÇÃO NF'!$N:$N,'CLASSIFICAÇÃO NF'!$O:$O,"=202607",'CLASSIFICAÇÃO NF'!L:L,$B9)+SUMIFS('CLASSIFICAÇÃO NF'!$N:$N,'CLASSIFICAÇÃO NF'!$O:$O,"=202607",'CLASSIFICAÇÃO NF'!M:M,$B9)</f>
        <v>0</v>
      </c>
    </row>
    <row r="10" spans="1:48" ht="15.5" outlineLevel="1">
      <c r="A10" s="189">
        <v>45717</v>
      </c>
      <c r="B10" s="65" t="s">
        <v>34</v>
      </c>
      <c r="C10" s="184">
        <f>SUMIF('CLASSIFICAÇÃO NF'!I:I,B10,'CLASSIFICAÇÃO NF'!N:N)+SUMIF('CLASSIFICAÇÃO NF'!J:J,B10,'CLASSIFICAÇÃO NF'!N:N)+SUMIF('CLASSIFICAÇÃO NF'!K:K,B10,'CLASSIFICAÇÃO NF'!N:N)+SUMIF('CLASSIFICAÇÃO NF'!L:L,B10,'CLASSIFICAÇÃO NF'!N:N)+SUMIF('CLASSIFICAÇÃO NF'!M:M,B10,'CLASSIFICAÇÃO NF'!N:N)</f>
        <v>2325480.6300000004</v>
      </c>
      <c r="D10" s="184">
        <v>811605.97</v>
      </c>
      <c r="E10" s="186">
        <v>1681527.16</v>
      </c>
      <c r="F10" s="66">
        <f>SUMIFS('CLASSIFICAÇÃO NF'!$N:$N,'CLASSIFICAÇÃO NF'!$O:$O,"=202301",'CLASSIFICAÇÃO NF'!I:I,$B10)+SUMIFS('CLASSIFICAÇÃO NF'!$N:$N,'CLASSIFICAÇÃO NF'!$O:$O,"=202301",'CLASSIFICAÇÃO NF'!J:J,$B10)+SUMIFS('CLASSIFICAÇÃO NF'!$N:$N,'CLASSIFICAÇÃO NF'!$O:$O,"=202301",'CLASSIFICAÇÃO NF'!K:K,$B10)+SUMIFS('CLASSIFICAÇÃO NF'!$N:$N,'CLASSIFICAÇÃO NF'!$O:$O,"=202301",'CLASSIFICAÇÃO NF'!L:L,$B10)+SUMIFS('CLASSIFICAÇÃO NF'!$N:$N,'CLASSIFICAÇÃO NF'!$O:$O,"=202301",'CLASSIFICAÇÃO NF'!M:M,$B10)</f>
        <v>0</v>
      </c>
      <c r="G10" s="66">
        <f>SUMIFS('CLASSIFICAÇÃO NF'!$N:$N,'CLASSIFICAÇÃO NF'!$O:$O,"=202302",'CLASSIFICAÇÃO NF'!I:I,$B10)+SUMIFS('CLASSIFICAÇÃO NF'!$N:$N,'CLASSIFICAÇÃO NF'!$O:$O,"=202302",'CLASSIFICAÇÃO NF'!J:J,$B10)+SUMIFS('CLASSIFICAÇÃO NF'!$N:$N,'CLASSIFICAÇÃO NF'!$O:$O,"=202302",'CLASSIFICAÇÃO NF'!K:K,$B10)+SUMIFS('CLASSIFICAÇÃO NF'!$N:$N,'CLASSIFICAÇÃO NF'!$O:$O,"=202302",'CLASSIFICAÇÃO NF'!L:L,$B10)+SUMIFS('CLASSIFICAÇÃO NF'!$N:$N,'CLASSIFICAÇÃO NF'!$O:$O,"=202302",'CLASSIFICAÇÃO NF'!M:M,$B10)</f>
        <v>29070</v>
      </c>
      <c r="H10" s="66">
        <f>SUMIFS('CLASSIFICAÇÃO NF'!$N:$N,'CLASSIFICAÇÃO NF'!$O:$O,"=202303",'CLASSIFICAÇÃO NF'!I:I,$B10)+SUMIFS('CLASSIFICAÇÃO NF'!$N:$N,'CLASSIFICAÇÃO NF'!$O:$O,"=202303",'CLASSIFICAÇÃO NF'!J:J,$B10)+SUMIFS('CLASSIFICAÇÃO NF'!$N:$N,'CLASSIFICAÇÃO NF'!$O:$O,"=202303",'CLASSIFICAÇÃO NF'!K:K,$B10)+SUMIFS('CLASSIFICAÇÃO NF'!$N:$N,'CLASSIFICAÇÃO NF'!$O:$O,"=202303",'CLASSIFICAÇÃO NF'!L:L,$B10)+SUMIFS('CLASSIFICAÇÃO NF'!$N:$N,'CLASSIFICAÇÃO NF'!$O:$O,"=202303",'CLASSIFICAÇÃO NF'!M:M,$B10)</f>
        <v>44979.130000000005</v>
      </c>
      <c r="I10" s="66">
        <f>SUMIFS('CLASSIFICAÇÃO NF'!$N:$N,'CLASSIFICAÇÃO NF'!$O:$O,"=202304",'CLASSIFICAÇÃO NF'!I:I,$B10)+SUMIFS('CLASSIFICAÇÃO NF'!$N:$N,'CLASSIFICAÇÃO NF'!$O:$O,"=202304",'CLASSIFICAÇÃO NF'!J:J,$B10)+SUMIFS('CLASSIFICAÇÃO NF'!$N:$N,'CLASSIFICAÇÃO NF'!$O:$O,"=202304",'CLASSIFICAÇÃO NF'!K:K,$B10)+SUMIFS('CLASSIFICAÇÃO NF'!$N:$N,'CLASSIFICAÇÃO NF'!$O:$O,"=202304",'CLASSIFICAÇÃO NF'!L:L,$B10)+SUMIFS('CLASSIFICAÇÃO NF'!$N:$N,'CLASSIFICAÇÃO NF'!$O:$O,"=202304",'CLASSIFICAÇÃO NF'!M:M,$B10)</f>
        <v>22950</v>
      </c>
      <c r="J10" s="66">
        <f>SUMIFS('CLASSIFICAÇÃO NF'!$N:$N,'CLASSIFICAÇÃO NF'!$O:$O,"=202305",'CLASSIFICAÇÃO NF'!I:I,$B10)+SUMIFS('CLASSIFICAÇÃO NF'!$N:$N,'CLASSIFICAÇÃO NF'!$O:$O,"=202305",'CLASSIFICAÇÃO NF'!J:J,$B10)+SUMIFS('CLASSIFICAÇÃO NF'!$N:$N,'CLASSIFICAÇÃO NF'!$O:$O,"=202305",'CLASSIFICAÇÃO NF'!K:K,$B10)+SUMIFS('CLASSIFICAÇÃO NF'!$N:$N,'CLASSIFICAÇÃO NF'!$O:$O,"=202305",'CLASSIFICAÇÃO NF'!L:L,$B10)+SUMIFS('CLASSIFICAÇÃO NF'!$N:$N,'CLASSIFICAÇÃO NF'!$O:$O,"=202305",'CLASSIFICAÇÃO NF'!M:M,$B10)</f>
        <v>27526</v>
      </c>
      <c r="K10" s="66">
        <f>SUMIFS('CLASSIFICAÇÃO NF'!$N:$N,'CLASSIFICAÇÃO NF'!$O:$O,"=202306",'CLASSIFICAÇÃO NF'!I:I,$B10)+SUMIFS('CLASSIFICAÇÃO NF'!$N:$N,'CLASSIFICAÇÃO NF'!$O:$O,"=202306",'CLASSIFICAÇÃO NF'!J:J,$B10)+SUMIFS('CLASSIFICAÇÃO NF'!$N:$N,'CLASSIFICAÇÃO NF'!$O:$O,"=202306",'CLASSIFICAÇÃO NF'!K:K,$B10)+SUMIFS('CLASSIFICAÇÃO NF'!$N:$N,'CLASSIFICAÇÃO NF'!$O:$O,"=202306",'CLASSIFICAÇÃO NF'!L:L,$B10)+SUMIFS('CLASSIFICAÇÃO NF'!$N:$N,'CLASSIFICAÇÃO NF'!$O:$O,"=202306",'CLASSIFICAÇÃO NF'!M:M,$B10)</f>
        <v>49760.01</v>
      </c>
      <c r="L10" s="66">
        <f>SUMIFS('CLASSIFICAÇÃO NF'!$N:$N,'CLASSIFICAÇÃO NF'!$O:$O,"=202307",'CLASSIFICAÇÃO NF'!I:I,$B10)+SUMIFS('CLASSIFICAÇÃO NF'!$N:$N,'CLASSIFICAÇÃO NF'!$O:$O,"=202307",'CLASSIFICAÇÃO NF'!J:J,$B10)+SUMIFS('CLASSIFICAÇÃO NF'!$N:$N,'CLASSIFICAÇÃO NF'!$O:$O,"=202307",'CLASSIFICAÇÃO NF'!K:K,$B10)+SUMIFS('CLASSIFICAÇÃO NF'!$N:$N,'CLASSIFICAÇÃO NF'!$O:$O,"=202307",'CLASSIFICAÇÃO NF'!L:L,$B10)+SUMIFS('CLASSIFICAÇÃO NF'!$N:$N,'CLASSIFICAÇÃO NF'!$O:$O,"=202307",'CLASSIFICAÇÃO NF'!M:M,$B10)</f>
        <v>50256.630000000005</v>
      </c>
      <c r="M10" s="66">
        <f>SUMIFS('CLASSIFICAÇÃO NF'!$N:$N,'CLASSIFICAÇÃO NF'!$O:$O,"=202308",'CLASSIFICAÇÃO NF'!I:I,$B10)+SUMIFS('CLASSIFICAÇÃO NF'!$N:$N,'CLASSIFICAÇÃO NF'!$O:$O,"=202308",'CLASSIFICAÇÃO NF'!J:J,$B10)+SUMIFS('CLASSIFICAÇÃO NF'!$N:$N,'CLASSIFICAÇÃO NF'!$O:$O,"=202308",'CLASSIFICAÇÃO NF'!K:K,$B10)+SUMIFS('CLASSIFICAÇÃO NF'!$N:$N,'CLASSIFICAÇÃO NF'!$O:$O,"=202308",'CLASSIFICAÇÃO NF'!L:L,$B10)+SUMIFS('CLASSIFICAÇÃO NF'!$N:$N,'CLASSIFICAÇÃO NF'!$O:$O,"=202308",'CLASSIFICAÇÃO NF'!M:M,$B10)</f>
        <v>33734.660000000003</v>
      </c>
      <c r="N10" s="66">
        <f>SUMIFS('CLASSIFICAÇÃO NF'!$N:$N,'CLASSIFICAÇÃO NF'!$O:$O,"=202309",'CLASSIFICAÇÃO NF'!I:I,$B10)+SUMIFS('CLASSIFICAÇÃO NF'!$N:$N,'CLASSIFICAÇÃO NF'!$O:$O,"=202309",'CLASSIFICAÇÃO NF'!J:J,$B10)+SUMIFS('CLASSIFICAÇÃO NF'!$N:$N,'CLASSIFICAÇÃO NF'!$O:$O,"=202309",'CLASSIFICAÇÃO NF'!K:K,$B10)+SUMIFS('CLASSIFICAÇÃO NF'!$N:$N,'CLASSIFICAÇÃO NF'!$O:$O,"=202309",'CLASSIFICAÇÃO NF'!L:L,$B10)+SUMIFS('CLASSIFICAÇÃO NF'!$N:$N,'CLASSIFICAÇÃO NF'!$O:$O,"=202309",'CLASSIFICAÇÃO NF'!M:M,$B10)</f>
        <v>33510</v>
      </c>
      <c r="O10" s="66">
        <f>SUMIFS('CLASSIFICAÇÃO NF'!$N:$N,'CLASSIFICAÇÃO NF'!$O:$O,"=202310",'CLASSIFICAÇÃO NF'!I:I,$B10)+SUMIFS('CLASSIFICAÇÃO NF'!$N:$N,'CLASSIFICAÇÃO NF'!$O:$O,"=202310",'CLASSIFICAÇÃO NF'!J:J,$B10)+SUMIFS('CLASSIFICAÇÃO NF'!$N:$N,'CLASSIFICAÇÃO NF'!$O:$O,"=202310",'CLASSIFICAÇÃO NF'!K:K,$B10)+SUMIFS('CLASSIFICAÇÃO NF'!$N:$N,'CLASSIFICAÇÃO NF'!$O:$O,"=202310",'CLASSIFICAÇÃO NF'!L:L,$B10)+SUMIFS('CLASSIFICAÇÃO NF'!$N:$N,'CLASSIFICAÇÃO NF'!$O:$O,"=202310",'CLASSIFICAÇÃO NF'!M:M,$B10)</f>
        <v>34190</v>
      </c>
      <c r="P10" s="66">
        <f>SUMIFS('CLASSIFICAÇÃO NF'!$N:$N,'CLASSIFICAÇÃO NF'!$O:$O,"=202311",'CLASSIFICAÇÃO NF'!I:I,$B10)+SUMIFS('CLASSIFICAÇÃO NF'!$N:$N,'CLASSIFICAÇÃO NF'!$O:$O,"=202311",'CLASSIFICAÇÃO NF'!J:J,$B10)+SUMIFS('CLASSIFICAÇÃO NF'!$N:$N,'CLASSIFICAÇÃO NF'!$O:$O,"=202311",'CLASSIFICAÇÃO NF'!K:K,$B10)+SUMIFS('CLASSIFICAÇÃO NF'!$N:$N,'CLASSIFICAÇÃO NF'!$O:$O,"=202311",'CLASSIFICAÇÃO NF'!L:L,$B10)+SUMIFS('CLASSIFICAÇÃO NF'!$N:$N,'CLASSIFICAÇÃO NF'!$O:$O,"=202311",'CLASSIFICAÇÃO NF'!M:M,$B10)</f>
        <v>33590</v>
      </c>
      <c r="Q10" s="201">
        <f>SUMIFS('CLASSIFICAÇÃO NF'!$N:$N,'CLASSIFICAÇÃO NF'!$O:$O,"=202312",'CLASSIFICAÇÃO NF'!I:I,$B10)+SUMIFS('CLASSIFICAÇÃO NF'!$N:$N,'CLASSIFICAÇÃO NF'!$O:$O,"=202312",'CLASSIFICAÇÃO NF'!J:J,$B10)+SUMIFS('CLASSIFICAÇÃO NF'!$N:$N,'CLASSIFICAÇÃO NF'!$O:$O,"=202312",'CLASSIFICAÇÃO NF'!K:K,$B10)+SUMIFS('CLASSIFICAÇÃO NF'!$N:$N,'CLASSIFICAÇÃO NF'!$O:$O,"=202312",'CLASSIFICAÇÃO NF'!L:L,$B10)+SUMIFS('CLASSIFICAÇÃO NF'!$N:$N,'CLASSIFICAÇÃO NF'!$O:$O,"=202312",'CLASSIFICAÇÃO NF'!M:M,$B10)</f>
        <v>33510</v>
      </c>
      <c r="R10" s="67">
        <f>SUMIFS('CLASSIFICAÇÃO NF'!$N:$N,'CLASSIFICAÇÃO NF'!$O:$O,"=202401",'CLASSIFICAÇÃO NF'!I:I,$B10)+SUMIFS('CLASSIFICAÇÃO NF'!$N:$N,'CLASSIFICAÇÃO NF'!$O:$O,"=202401",'CLASSIFICAÇÃO NF'!J:J,$B10)+SUMIFS('CLASSIFICAÇÃO NF'!$N:$N,'CLASSIFICAÇÃO NF'!$O:$O,"=202401",'CLASSIFICAÇÃO NF'!K:K,$B10)+SUMIFS('CLASSIFICAÇÃO NF'!$N:$N,'CLASSIFICAÇÃO NF'!$O:$O,"=202401",'CLASSIFICAÇÃO NF'!L:L,$B10)+SUMIFS('CLASSIFICAÇÃO NF'!$N:$N,'CLASSIFICAÇÃO NF'!$O:$O,"=202401",'CLASSIFICAÇÃO NF'!M:M,$B10)</f>
        <v>34670.81</v>
      </c>
      <c r="S10" s="66">
        <f>SUMIFS('CLASSIFICAÇÃO NF'!$N:$N,'CLASSIFICAÇÃO NF'!$O:$O,"=202402",'CLASSIFICAÇÃO NF'!I:I,$B10)+SUMIFS('CLASSIFICAÇÃO NF'!$N:$N,'CLASSIFICAÇÃO NF'!$O:$O,"=202402",'CLASSIFICAÇÃO NF'!J:J,$B10)+SUMIFS('CLASSIFICAÇÃO NF'!$N:$N,'CLASSIFICAÇÃO NF'!$O:$O,"=202402",'CLASSIFICAÇÃO NF'!K:K,$B10)+SUMIFS('CLASSIFICAÇÃO NF'!$N:$N,'CLASSIFICAÇÃO NF'!$O:$O,"=202402",'CLASSIFICAÇÃO NF'!L:L,$B10)+SUMIFS('CLASSIFICAÇÃO NF'!$N:$N,'CLASSIFICAÇÃO NF'!$O:$O,"=202402",'CLASSIFICAÇÃO NF'!M:M,$B10)</f>
        <v>35406.81</v>
      </c>
      <c r="T10" s="66">
        <f>SUMIFS('CLASSIFICAÇÃO NF'!$N:$N,'CLASSIFICAÇÃO NF'!$O:$O,"=202403",'CLASSIFICAÇÃO NF'!I:I,$B10)+SUMIFS('CLASSIFICAÇÃO NF'!$N:$N,'CLASSIFICAÇÃO NF'!$O:$O,"=202403",'CLASSIFICAÇÃO NF'!J:J,$B10)+SUMIFS('CLASSIFICAÇÃO NF'!$N:$N,'CLASSIFICAÇÃO NF'!$O:$O,"=202403",'CLASSIFICAÇÃO NF'!K:K,$B10)+SUMIFS('CLASSIFICAÇÃO NF'!$N:$N,'CLASSIFICAÇÃO NF'!$O:$O,"=202403",'CLASSIFICAÇÃO NF'!L:L,$B10)+SUMIFS('CLASSIFICAÇÃO NF'!$N:$N,'CLASSIFICAÇÃO NF'!$O:$O,"=202403",'CLASSIFICAÇÃO NF'!M:M,$B10)</f>
        <v>35406.81</v>
      </c>
      <c r="U10" s="66">
        <f>SUMIFS('CLASSIFICAÇÃO NF'!$N:$N,'CLASSIFICAÇÃO NF'!$O:$O,"=202404",'CLASSIFICAÇÃO NF'!I:I,$B10)+SUMIFS('CLASSIFICAÇÃO NF'!$N:$N,'CLASSIFICAÇÃO NF'!$O:$O,"=202404",'CLASSIFICAÇÃO NF'!J:J,$B10)+SUMIFS('CLASSIFICAÇÃO NF'!$N:$N,'CLASSIFICAÇÃO NF'!$O:$O,"=202404",'CLASSIFICAÇÃO NF'!K:K,$B10)+SUMIFS('CLASSIFICAÇÃO NF'!$N:$N,'CLASSIFICAÇÃO NF'!$O:$O,"=202404",'CLASSIFICAÇÃO NF'!L:L,$B10)+SUMIFS('CLASSIFICAÇÃO NF'!$N:$N,'CLASSIFICAÇÃO NF'!$O:$O,"=202404",'CLASSIFICAÇÃO NF'!M:M,$B10)</f>
        <v>35406.81</v>
      </c>
      <c r="V10" s="66">
        <f>SUMIFS('CLASSIFICAÇÃO NF'!$N:$N,'CLASSIFICAÇÃO NF'!$O:$O,"=202405",'CLASSIFICAÇÃO NF'!I:I,$B10)+SUMIFS('CLASSIFICAÇÃO NF'!$N:$N,'CLASSIFICAÇÃO NF'!$O:$O,"=202405",'CLASSIFICAÇÃO NF'!J:J,$B10)+SUMIFS('CLASSIFICAÇÃO NF'!$N:$N,'CLASSIFICAÇÃO NF'!$O:$O,"=202405",'CLASSIFICAÇÃO NF'!K:K,$B10)+SUMIFS('CLASSIFICAÇÃO NF'!$N:$N,'CLASSIFICAÇÃO NF'!$O:$O,"=202405",'CLASSIFICAÇÃO NF'!L:L,$B10)+SUMIFS('CLASSIFICAÇÃO NF'!$N:$N,'CLASSIFICAÇÃO NF'!$O:$O,"=202405",'CLASSIFICAÇÃO NF'!M:M,$B10)</f>
        <v>47793.91</v>
      </c>
      <c r="W10" s="66">
        <f>SUMIFS('CLASSIFICAÇÃO NF'!$N:$N,'CLASSIFICAÇÃO NF'!$O:$O,"=202406",'CLASSIFICAÇÃO NF'!I:I,$B10)+SUMIFS('CLASSIFICAÇÃO NF'!$N:$N,'CLASSIFICAÇÃO NF'!$O:$O,"=202406",'CLASSIFICAÇÃO NF'!J:J,$B10)+SUMIFS('CLASSIFICAÇÃO NF'!$N:$N,'CLASSIFICAÇÃO NF'!$O:$O,"=202406",'CLASSIFICAÇÃO NF'!K:K,$B10)+SUMIFS('CLASSIFICAÇÃO NF'!$N:$N,'CLASSIFICAÇÃO NF'!$O:$O,"=202406",'CLASSIFICAÇÃO NF'!L:L,$B10)+SUMIFS('CLASSIFICAÇÃO NF'!$N:$N,'CLASSIFICAÇÃO NF'!$O:$O,"=202406",'CLASSIFICAÇÃO NF'!M:M,$B10)</f>
        <v>48206.81</v>
      </c>
      <c r="X10" s="66">
        <f>SUMIFS('CLASSIFICAÇÃO NF'!$N:$N,'CLASSIFICAÇÃO NF'!$O:$O,"=202407",'CLASSIFICAÇÃO NF'!I:I,$B10)+SUMIFS('CLASSIFICAÇÃO NF'!$N:$N,'CLASSIFICAÇÃO NF'!$O:$O,"=202407",'CLASSIFICAÇÃO NF'!J:J,$B10)+SUMIFS('CLASSIFICAÇÃO NF'!$N:$N,'CLASSIFICAÇÃO NF'!$O:$O,"=202407",'CLASSIFICAÇÃO NF'!K:K,$B10)+SUMIFS('CLASSIFICAÇÃO NF'!$N:$N,'CLASSIFICAÇÃO NF'!$O:$O,"=202407",'CLASSIFICAÇÃO NF'!L:L,$B10)+SUMIFS('CLASSIFICAÇÃO NF'!$N:$N,'CLASSIFICAÇÃO NF'!$O:$O,"=202407",'CLASSIFICAÇÃO NF'!M:M,$B10)</f>
        <v>48206.81</v>
      </c>
      <c r="Y10" s="66">
        <f>SUMIFS('CLASSIFICAÇÃO NF'!$N:$N,'CLASSIFICAÇÃO NF'!$O:$O,"=202408",'CLASSIFICAÇÃO NF'!I:I,$B10)+SUMIFS('CLASSIFICAÇÃO NF'!$N:$N,'CLASSIFICAÇÃO NF'!$O:$O,"=202408",'CLASSIFICAÇÃO NF'!J:J,$B10)+SUMIFS('CLASSIFICAÇÃO NF'!$N:$N,'CLASSIFICAÇÃO NF'!$O:$O,"=202408",'CLASSIFICAÇÃO NF'!K:K,$B10)+SUMIFS('CLASSIFICAÇÃO NF'!$N:$N,'CLASSIFICAÇÃO NF'!$O:$O,"=202408",'CLASSIFICAÇÃO NF'!L:L,$B10)+SUMIFS('CLASSIFICAÇÃO NF'!$N:$N,'CLASSIFICAÇÃO NF'!$O:$O,"=202408",'CLASSIFICAÇÃO NF'!M:M,$B10)</f>
        <v>48206.81</v>
      </c>
      <c r="Z10" s="66">
        <f>SUMIFS('CLASSIFICAÇÃO NF'!$N:$N,'CLASSIFICAÇÃO NF'!$O:$O,"=202409",'CLASSIFICAÇÃO NF'!I:I,$B10)+SUMIFS('CLASSIFICAÇÃO NF'!$N:$N,'CLASSIFICAÇÃO NF'!$O:$O,"=202409",'CLASSIFICAÇÃO NF'!J:J,$B10)+SUMIFS('CLASSIFICAÇÃO NF'!$N:$N,'CLASSIFICAÇÃO NF'!$O:$O,"=202409",'CLASSIFICAÇÃO NF'!K:K,$B10)+SUMIFS('CLASSIFICAÇÃO NF'!$N:$N,'CLASSIFICAÇÃO NF'!$O:$O,"=202409",'CLASSIFICAÇÃO NF'!L:L,$B10)+SUMIFS('CLASSIFICAÇÃO NF'!$N:$N,'CLASSIFICAÇÃO NF'!$O:$O,"=202409",'CLASSIFICAÇÃO NF'!M:M,$B10)</f>
        <v>48206.81</v>
      </c>
      <c r="AA10" s="66">
        <f>SUMIFS('CLASSIFICAÇÃO NF'!$N:$N,'CLASSIFICAÇÃO NF'!$O:$O,"=202410",'CLASSIFICAÇÃO NF'!I:I,$B10)+SUMIFS('CLASSIFICAÇÃO NF'!$N:$N,'CLASSIFICAÇÃO NF'!$O:$O,"=202410",'CLASSIFICAÇÃO NF'!J:J,$B10)+SUMIFS('CLASSIFICAÇÃO NF'!$N:$N,'CLASSIFICAÇÃO NF'!$O:$O,"=202410",'CLASSIFICAÇÃO NF'!K:K,$B10)+SUMIFS('CLASSIFICAÇÃO NF'!$N:$N,'CLASSIFICAÇÃO NF'!$O:$O,"=202410",'CLASSIFICAÇÃO NF'!L:L,$B10)+SUMIFS('CLASSIFICAÇÃO NF'!$N:$N,'CLASSIFICAÇÃO NF'!$O:$O,"=202410",'CLASSIFICAÇÃO NF'!M:M,$B10)</f>
        <v>48206.81</v>
      </c>
      <c r="AB10" s="66">
        <f>SUMIFS('CLASSIFICAÇÃO NF'!$N:$N,'CLASSIFICAÇÃO NF'!$O:$O,"=202411",'CLASSIFICAÇÃO NF'!I:I,$B10)+SUMIFS('CLASSIFICAÇÃO NF'!$N:$N,'CLASSIFICAÇÃO NF'!$O:$O,"=202411",'CLASSIFICAÇÃO NF'!J:J,$B10)+SUMIFS('CLASSIFICAÇÃO NF'!$N:$N,'CLASSIFICAÇÃO NF'!$O:$O,"=202411",'CLASSIFICAÇÃO NF'!K:K,$B10)+SUMIFS('CLASSIFICAÇÃO NF'!$N:$N,'CLASSIFICAÇÃO NF'!$O:$O,"=202411",'CLASSIFICAÇÃO NF'!L:L,$B10)+SUMIFS('CLASSIFICAÇÃO NF'!$N:$N,'CLASSIFICAÇÃO NF'!$O:$O,"=202411",'CLASSIFICAÇÃO NF'!M:M,$B10)</f>
        <v>48206.81</v>
      </c>
      <c r="AC10" s="201">
        <f>SUMIFS('CLASSIFICAÇÃO NF'!$N:$N,'CLASSIFICAÇÃO NF'!$O:$O,"=202412",'CLASSIFICAÇÃO NF'!I:I,$B10)+SUMIFS('CLASSIFICAÇÃO NF'!$N:$N,'CLASSIFICAÇÃO NF'!$O:$O,"=202412",'CLASSIFICAÇÃO NF'!J:J,$B10)+SUMIFS('CLASSIFICAÇÃO NF'!$N:$N,'CLASSIFICAÇÃO NF'!$O:$O,"=202412",'CLASSIFICAÇÃO NF'!K:K,$B10)+SUMIFS('CLASSIFICAÇÃO NF'!$N:$N,'CLASSIFICAÇÃO NF'!$O:$O,"=202412",'CLASSIFICAÇÃO NF'!L:L,$B10)+SUMIFS('CLASSIFICAÇÃO NF'!$N:$N,'CLASSIFICAÇÃO NF'!$O:$O,"=202412",'CLASSIFICAÇÃO NF'!M:M,$B10)</f>
        <v>48206.81</v>
      </c>
      <c r="AD10" s="67">
        <f>SUMIFS('CLASSIFICAÇÃO NF'!$N:$N,'CLASSIFICAÇÃO NF'!$O:$O,"=202501",'CLASSIFICAÇÃO NF'!I:I,$B10)+SUMIFS('CLASSIFICAÇÃO NF'!$N:$N,'CLASSIFICAÇÃO NF'!$O:$O,"=202501",'CLASSIFICAÇÃO NF'!J:J,$B10)+SUMIFS('CLASSIFICAÇÃO NF'!$N:$N,'CLASSIFICAÇÃO NF'!$O:$O,"=202501",'CLASSIFICAÇÃO NF'!K:K,$B10)+SUMIFS('CLASSIFICAÇÃO NF'!$N:$N,'CLASSIFICAÇÃO NF'!$O:$O,"=202501",'CLASSIFICAÇÃO NF'!L:L,$B10)+SUMIFS('CLASSIFICAÇÃO NF'!$N:$N,'CLASSIFICAÇÃO NF'!$O:$O,"=202501",'CLASSIFICAÇÃO NF'!M:M,$B10)</f>
        <v>48206.81</v>
      </c>
      <c r="AE10" s="66">
        <f>SUMIFS('CLASSIFICAÇÃO NF'!$N:$N,'CLASSIFICAÇÃO NF'!$O:$O,"=202502",'CLASSIFICAÇÃO NF'!I:I,$B10)+SUMIFS('CLASSIFICAÇÃO NF'!$N:$N,'CLASSIFICAÇÃO NF'!$O:$O,"=202502",'CLASSIFICAÇÃO NF'!J:J,$B10)+SUMIFS('CLASSIFICAÇÃO NF'!$N:$N,'CLASSIFICAÇÃO NF'!$O:$O,"=202502",'CLASSIFICAÇÃO NF'!K:K,$B10)+SUMIFS('CLASSIFICAÇÃO NF'!$N:$N,'CLASSIFICAÇÃO NF'!$O:$O,"=202502",'CLASSIFICAÇÃO NF'!L:L,$B10)+SUMIFS('CLASSIFICAÇÃO NF'!$N:$N,'CLASSIFICAÇÃO NF'!$O:$O,"=202502",'CLASSIFICAÇÃO NF'!M:M,$B10)</f>
        <v>49054.81</v>
      </c>
      <c r="AF10" s="66">
        <f>SUMIFS('CLASSIFICAÇÃO NF'!$N:$N,'CLASSIFICAÇÃO NF'!$O:$O,"=202503",'CLASSIFICAÇÃO NF'!I:I,$B10)+SUMIFS('CLASSIFICAÇÃO NF'!$N:$N,'CLASSIFICAÇÃO NF'!$O:$O,"=202503",'CLASSIFICAÇÃO NF'!J:J,$B10)+SUMIFS('CLASSIFICAÇÃO NF'!$N:$N,'CLASSIFICAÇÃO NF'!$O:$O,"=202503",'CLASSIFICAÇÃO NF'!K:K,$B10)+SUMIFS('CLASSIFICAÇÃO NF'!$N:$N,'CLASSIFICAÇÃO NF'!$O:$O,"=202503",'CLASSIFICAÇÃO NF'!L:L,$B10)+SUMIFS('CLASSIFICAÇÃO NF'!$N:$N,'CLASSIFICAÇÃO NF'!$O:$O,"=202503",'CLASSIFICAÇÃO NF'!M:M,$B10)</f>
        <v>60759.229999999996</v>
      </c>
      <c r="AG10" s="66">
        <f>SUMIFS('CLASSIFICAÇÃO NF'!$N:$N,'CLASSIFICAÇÃO NF'!$O:$O,"=202504",'CLASSIFICAÇÃO NF'!I:I,$B10)+SUMIFS('CLASSIFICAÇÃO NF'!$N:$N,'CLASSIFICAÇÃO NF'!$O:$O,"=202504",'CLASSIFICAÇÃO NF'!J:J,$B10)+SUMIFS('CLASSIFICAÇÃO NF'!$N:$N,'CLASSIFICAÇÃO NF'!$O:$O,"=202504",'CLASSIFICAÇÃO NF'!K:K,$B10)+SUMIFS('CLASSIFICAÇÃO NF'!$N:$N,'CLASSIFICAÇÃO NF'!$O:$O,"=202504",'CLASSIFICAÇÃO NF'!L:L,$B10)+SUMIFS('CLASSIFICAÇÃO NF'!$N:$N,'CLASSIFICAÇÃO NF'!$O:$O,"=202504",'CLASSIFICAÇÃO NF'!M:M,$B10)</f>
        <v>52956.28</v>
      </c>
      <c r="AH10" s="66">
        <f>SUMIFS('CLASSIFICAÇÃO NF'!$N:$N,'CLASSIFICAÇÃO NF'!$O:$O,"=202505",'CLASSIFICAÇÃO NF'!I:I,$B10)+SUMIFS('CLASSIFICAÇÃO NF'!$N:$N,'CLASSIFICAÇÃO NF'!$O:$O,"=202505",'CLASSIFICAÇÃO NF'!J:J,$B10)+SUMIFS('CLASSIFICAÇÃO NF'!$N:$N,'CLASSIFICAÇÃO NF'!$O:$O,"=202505",'CLASSIFICAÇÃO NF'!K:K,$B10)+SUMIFS('CLASSIFICAÇÃO NF'!$N:$N,'CLASSIFICAÇÃO NF'!$O:$O,"=202505",'CLASSIFICAÇÃO NF'!L:L,$B10)+SUMIFS('CLASSIFICAÇÃO NF'!$N:$N,'CLASSIFICAÇÃO NF'!$O:$O,"=202505",'CLASSIFICAÇÃO NF'!M:M,$B10)</f>
        <v>52956.28</v>
      </c>
      <c r="AI10" s="66">
        <f>SUMIFS('CLASSIFICAÇÃO NF'!$N:$N,'CLASSIFICAÇÃO NF'!$O:$O,"=202506",'CLASSIFICAÇÃO NF'!I:I,$B10)+SUMIFS('CLASSIFICAÇÃO NF'!$N:$N,'CLASSIFICAÇÃO NF'!$O:$O,"=202506",'CLASSIFICAÇÃO NF'!J:J,$B10)+SUMIFS('CLASSIFICAÇÃO NF'!$N:$N,'CLASSIFICAÇÃO NF'!$O:$O,"=202506",'CLASSIFICAÇÃO NF'!K:K,$B10)+SUMIFS('CLASSIFICAÇÃO NF'!$N:$N,'CLASSIFICAÇÃO NF'!$O:$O,"=202506",'CLASSIFICAÇÃO NF'!L:L,$B10)+SUMIFS('CLASSIFICAÇÃO NF'!$N:$N,'CLASSIFICAÇÃO NF'!$O:$O,"=202506",'CLASSIFICAÇÃO NF'!M:M,$B10)</f>
        <v>73134.61</v>
      </c>
      <c r="AJ10" s="66">
        <f>SUMIFS('CLASSIFICAÇÃO NF'!$N:$N,'CLASSIFICAÇÃO NF'!$O:$O,"=202507",'CLASSIFICAÇÃO NF'!I:I,$B10)+SUMIFS('CLASSIFICAÇÃO NF'!$N:$N,'CLASSIFICAÇÃO NF'!$O:$O,"=202507",'CLASSIFICAÇÃO NF'!J:J,$B10)+SUMIFS('CLASSIFICAÇÃO NF'!$N:$N,'CLASSIFICAÇÃO NF'!$O:$O,"=202507",'CLASSIFICAÇÃO NF'!K:K,$B10)+SUMIFS('CLASSIFICAÇÃO NF'!$N:$N,'CLASSIFICAÇÃO NF'!$O:$O,"=202507",'CLASSIFICAÇÃO NF'!L:L,$B10)+SUMIFS('CLASSIFICAÇÃO NF'!$N:$N,'CLASSIFICAÇÃO NF'!$O:$O,"=202507",'CLASSIFICAÇÃO NF'!M:M,$B10)</f>
        <v>1016247.0800000001</v>
      </c>
      <c r="AK10" s="66">
        <f>SUMIFS('CLASSIFICAÇÃO NF'!$N:$N,'CLASSIFICAÇÃO NF'!$O:$O,"=202508",'CLASSIFICAÇÃO NF'!I:I,$B10)+SUMIFS('CLASSIFICAÇÃO NF'!$N:$N,'CLASSIFICAÇÃO NF'!$O:$O,"=202508",'CLASSIFICAÇÃO NF'!J:J,$B10)+SUMIFS('CLASSIFICAÇÃO NF'!$N:$N,'CLASSIFICAÇÃO NF'!$O:$O,"=202508",'CLASSIFICAÇÃO NF'!K:K,$B10)+SUMIFS('CLASSIFICAÇÃO NF'!$N:$N,'CLASSIFICAÇÃO NF'!$O:$O,"=202508",'CLASSIFICAÇÃO NF'!L:L,$B10)+SUMIFS('CLASSIFICAÇÃO NF'!$N:$N,'CLASSIFICAÇÃO NF'!$O:$O,"=202508",'CLASSIFICAÇÃO NF'!M:M,$B10)</f>
        <v>52956.28</v>
      </c>
      <c r="AL10" s="66">
        <f>SUMIFS('CLASSIFICAÇÃO NF'!$N:$N,'CLASSIFICAÇÃO NF'!$O:$O,"=202509",'CLASSIFICAÇÃO NF'!I:I,$B10)+SUMIFS('CLASSIFICAÇÃO NF'!$N:$N,'CLASSIFICAÇÃO NF'!$O:$O,"=202509",'CLASSIFICAÇÃO NF'!J:J,$B10)+SUMIFS('CLASSIFICAÇÃO NF'!$N:$N,'CLASSIFICAÇÃO NF'!$O:$O,"=202509",'CLASSIFICAÇÃO NF'!K:K,$B10)+SUMIFS('CLASSIFICAÇÃO NF'!$N:$N,'CLASSIFICAÇÃO NF'!$O:$O,"=202509",'CLASSIFICAÇÃO NF'!L:L,$B10)+SUMIFS('CLASSIFICAÇÃO NF'!$N:$N,'CLASSIFICAÇÃO NF'!$O:$O,"=202509",'CLASSIFICAÇÃO NF'!M:M,$B10)</f>
        <v>0</v>
      </c>
      <c r="AM10" s="66">
        <f>SUMIFS('CLASSIFICAÇÃO NF'!$N:$N,'CLASSIFICAÇÃO NF'!$O:$O,"=202510",'CLASSIFICAÇÃO NF'!I:I,$B10)+SUMIFS('CLASSIFICAÇÃO NF'!$N:$N,'CLASSIFICAÇÃO NF'!$O:$O,"=202510",'CLASSIFICAÇÃO NF'!J:J,$B10)+SUMIFS('CLASSIFICAÇÃO NF'!$N:$N,'CLASSIFICAÇÃO NF'!$O:$O,"=202510",'CLASSIFICAÇÃO NF'!K:K,$B10)+SUMIFS('CLASSIFICAÇÃO NF'!$N:$N,'CLASSIFICAÇÃO NF'!$O:$O,"=202510",'CLASSIFICAÇÃO NF'!L:L,$B10)+SUMIFS('CLASSIFICAÇÃO NF'!$N:$N,'CLASSIFICAÇÃO NF'!$O:$O,"=202510",'CLASSIFICAÇÃO NF'!M:M,$B10)</f>
        <v>0</v>
      </c>
      <c r="AN10" s="66">
        <f>SUMIFS('CLASSIFICAÇÃO NF'!$N:$N,'CLASSIFICAÇÃO NF'!$O:$O,"=202511",'CLASSIFICAÇÃO NF'!I:I,$B10)+SUMIFS('CLASSIFICAÇÃO NF'!$N:$N,'CLASSIFICAÇÃO NF'!$O:$O,"=202511",'CLASSIFICAÇÃO NF'!J:J,$B10)+SUMIFS('CLASSIFICAÇÃO NF'!$N:$N,'CLASSIFICAÇÃO NF'!$O:$O,"=202511",'CLASSIFICAÇÃO NF'!K:K,$B10)+SUMIFS('CLASSIFICAÇÃO NF'!$N:$N,'CLASSIFICAÇÃO NF'!$O:$O,"=202511",'CLASSIFICAÇÃO NF'!L:L,$B10)+SUMIFS('CLASSIFICAÇÃO NF'!$N:$N,'CLASSIFICAÇÃO NF'!$O:$O,"=202511",'CLASSIFICAÇÃO NF'!M:M,$B10)</f>
        <v>0</v>
      </c>
      <c r="AO10" s="66">
        <f>SUMIFS('CLASSIFICAÇÃO NF'!$N:$N,'CLASSIFICAÇÃO NF'!$O:$O,"=202512",'CLASSIFICAÇÃO NF'!I:I,$B10)+SUMIFS('CLASSIFICAÇÃO NF'!$N:$N,'CLASSIFICAÇÃO NF'!$O:$O,"=202512",'CLASSIFICAÇÃO NF'!J:J,$B10)+SUMIFS('CLASSIFICAÇÃO NF'!$N:$N,'CLASSIFICAÇÃO NF'!$O:$O,"=202512",'CLASSIFICAÇÃO NF'!K:K,$B10)+SUMIFS('CLASSIFICAÇÃO NF'!$N:$N,'CLASSIFICAÇÃO NF'!$O:$O,"=202512",'CLASSIFICAÇÃO NF'!L:L,$B10)+SUMIFS('CLASSIFICAÇÃO NF'!$N:$N,'CLASSIFICAÇÃO NF'!$O:$O,"=202512",'CLASSIFICAÇÃO NF'!M:M,$B10)</f>
        <v>0</v>
      </c>
      <c r="AP10" s="67">
        <f>SUMIFS('CLASSIFICAÇÃO NF'!$N:$N,'CLASSIFICAÇÃO NF'!$O:$O,"=202601",'CLASSIFICAÇÃO NF'!I:I,$B10)+SUMIFS('CLASSIFICAÇÃO NF'!$N:$N,'CLASSIFICAÇÃO NF'!$O:$O,"=202601",'CLASSIFICAÇÃO NF'!J:J,$B10)+SUMIFS('CLASSIFICAÇÃO NF'!$N:$N,'CLASSIFICAÇÃO NF'!$O:$O,"=202601",'CLASSIFICAÇÃO NF'!K:K,$B10)+SUMIFS('CLASSIFICAÇÃO NF'!$N:$N,'CLASSIFICAÇÃO NF'!$O:$O,"=202601",'CLASSIFICAÇÃO NF'!L:L,$B10)+SUMIFS('CLASSIFICAÇÃO NF'!$N:$N,'CLASSIFICAÇÃO NF'!$O:$O,"=202601",'CLASSIFICAÇÃO NF'!M:M,$B10)</f>
        <v>0</v>
      </c>
      <c r="AQ10" s="66">
        <f>SUMIFS('CLASSIFICAÇÃO NF'!$N:$N,'CLASSIFICAÇÃO NF'!$O:$O,"=202602",'CLASSIFICAÇÃO NF'!I:I,$B10)+SUMIFS('CLASSIFICAÇÃO NF'!$N:$N,'CLASSIFICAÇÃO NF'!$O:$O,"=202602",'CLASSIFICAÇÃO NF'!J:J,$B10)+SUMIFS('CLASSIFICAÇÃO NF'!$N:$N,'CLASSIFICAÇÃO NF'!$O:$O,"=202602",'CLASSIFICAÇÃO NF'!K:K,$B10)+SUMIFS('CLASSIFICAÇÃO NF'!$N:$N,'CLASSIFICAÇÃO NF'!$O:$O,"=202602",'CLASSIFICAÇÃO NF'!L:L,$B10)+SUMIFS('CLASSIFICAÇÃO NF'!$N:$N,'CLASSIFICAÇÃO NF'!$O:$O,"=202602",'CLASSIFICAÇÃO NF'!M:M,$B10)</f>
        <v>0</v>
      </c>
      <c r="AR10" s="66">
        <f>SUMIFS('CLASSIFICAÇÃO NF'!$N:$N,'CLASSIFICAÇÃO NF'!$O:$O,"=202603",'CLASSIFICAÇÃO NF'!I:I,$B10)+SUMIFS('CLASSIFICAÇÃO NF'!$N:$N,'CLASSIFICAÇÃO NF'!$O:$O,"=202603",'CLASSIFICAÇÃO NF'!J:J,$B10)+SUMIFS('CLASSIFICAÇÃO NF'!$N:$N,'CLASSIFICAÇÃO NF'!$O:$O,"=202603",'CLASSIFICAÇÃO NF'!K:K,$B10)+SUMIFS('CLASSIFICAÇÃO NF'!$N:$N,'CLASSIFICAÇÃO NF'!$O:$O,"=202603",'CLASSIFICAÇÃO NF'!L:L,$B10)+SUMIFS('CLASSIFICAÇÃO NF'!$N:$N,'CLASSIFICAÇÃO NF'!$O:$O,"=202603",'CLASSIFICAÇÃO NF'!M:M,$B10)</f>
        <v>0</v>
      </c>
      <c r="AS10" s="66">
        <f>SUMIFS('CLASSIFICAÇÃO NF'!$N:$N,'CLASSIFICAÇÃO NF'!$O:$O,"=202604",'CLASSIFICAÇÃO NF'!I:I,$B10)+SUMIFS('CLASSIFICAÇÃO NF'!$N:$N,'CLASSIFICAÇÃO NF'!$O:$O,"=202604",'CLASSIFICAÇÃO NF'!J:J,$B10)+SUMIFS('CLASSIFICAÇÃO NF'!$N:$N,'CLASSIFICAÇÃO NF'!$O:$O,"=202604",'CLASSIFICAÇÃO NF'!K:K,$B10)+SUMIFS('CLASSIFICAÇÃO NF'!$N:$N,'CLASSIFICAÇÃO NF'!$O:$O,"=202604",'CLASSIFICAÇÃO NF'!L:L,$B10)+SUMIFS('CLASSIFICAÇÃO NF'!$N:$N,'CLASSIFICAÇÃO NF'!$O:$O,"=202604",'CLASSIFICAÇÃO NF'!M:M,$B10)</f>
        <v>0</v>
      </c>
      <c r="AT10" s="66">
        <f>SUMIFS('CLASSIFICAÇÃO NF'!$N:$N,'CLASSIFICAÇÃO NF'!$O:$O,"=202605",'CLASSIFICAÇÃO NF'!I:I,$B10)+SUMIFS('CLASSIFICAÇÃO NF'!$N:$N,'CLASSIFICAÇÃO NF'!$O:$O,"=202605",'CLASSIFICAÇÃO NF'!J:J,$B10)+SUMIFS('CLASSIFICAÇÃO NF'!$N:$N,'CLASSIFICAÇÃO NF'!$O:$O,"=202605",'CLASSIFICAÇÃO NF'!K:K,$B10)+SUMIFS('CLASSIFICAÇÃO NF'!$N:$N,'CLASSIFICAÇÃO NF'!$O:$O,"=202605",'CLASSIFICAÇÃO NF'!L:L,$B10)+SUMIFS('CLASSIFICAÇÃO NF'!$N:$N,'CLASSIFICAÇÃO NF'!$O:$O,"=202605",'CLASSIFICAÇÃO NF'!M:M,$B10)</f>
        <v>0</v>
      </c>
      <c r="AU10" s="66">
        <f>SUMIFS('CLASSIFICAÇÃO NF'!$N:$N,'CLASSIFICAÇÃO NF'!$O:$O,"=202606",'CLASSIFICAÇÃO NF'!I:I,$B10)+SUMIFS('CLASSIFICAÇÃO NF'!$N:$N,'CLASSIFICAÇÃO NF'!$O:$O,"=202606",'CLASSIFICAÇÃO NF'!J:J,$B10)+SUMIFS('CLASSIFICAÇÃO NF'!$N:$N,'CLASSIFICAÇÃO NF'!$O:$O,"=202606",'CLASSIFICAÇÃO NF'!K:K,$B10)+SUMIFS('CLASSIFICAÇÃO NF'!$N:$N,'CLASSIFICAÇÃO NF'!$O:$O,"=202606",'CLASSIFICAÇÃO NF'!L:L,$B10)+SUMIFS('CLASSIFICAÇÃO NF'!$N:$N,'CLASSIFICAÇÃO NF'!$O:$O,"=202606",'CLASSIFICAÇÃO NF'!M:M,$B10)</f>
        <v>0</v>
      </c>
      <c r="AV10" s="66">
        <f>SUMIFS('CLASSIFICAÇÃO NF'!$N:$N,'CLASSIFICAÇÃO NF'!$O:$O,"=202607",'CLASSIFICAÇÃO NF'!I:I,$B10)+SUMIFS('CLASSIFICAÇÃO NF'!$N:$N,'CLASSIFICAÇÃO NF'!$O:$O,"=202607",'CLASSIFICAÇÃO NF'!J:J,$B10)+SUMIFS('CLASSIFICAÇÃO NF'!$N:$N,'CLASSIFICAÇÃO NF'!$O:$O,"=202607",'CLASSIFICAÇÃO NF'!K:K,$B10)+SUMIFS('CLASSIFICAÇÃO NF'!$N:$N,'CLASSIFICAÇÃO NF'!$O:$O,"=202607",'CLASSIFICAÇÃO NF'!L:L,$B10)+SUMIFS('CLASSIFICAÇÃO NF'!$N:$N,'CLASSIFICAÇÃO NF'!$O:$O,"=202607",'CLASSIFICAÇÃO NF'!M:M,$B10)</f>
        <v>0</v>
      </c>
    </row>
    <row r="11" spans="1:48" ht="15" customHeight="1">
      <c r="A11" s="28">
        <v>2</v>
      </c>
      <c r="B11" s="38" t="s">
        <v>35</v>
      </c>
      <c r="C11" s="30">
        <f>SUM(C12:C31)</f>
        <v>93126249.703000009</v>
      </c>
      <c r="D11" s="30">
        <v>100253756.51000001</v>
      </c>
      <c r="E11" s="32">
        <v>99047652.590000004</v>
      </c>
      <c r="F11" s="34">
        <f t="shared" ref="F11:AK11" si="2">SUM(F12:F31)</f>
        <v>734075.25</v>
      </c>
      <c r="G11" s="34">
        <f t="shared" si="2"/>
        <v>2749141.04</v>
      </c>
      <c r="H11" s="34">
        <f t="shared" si="2"/>
        <v>5322020.18</v>
      </c>
      <c r="I11" s="34">
        <f t="shared" si="2"/>
        <v>1980305.8599999999</v>
      </c>
      <c r="J11" s="34">
        <f t="shared" si="2"/>
        <v>1547230.03</v>
      </c>
      <c r="K11" s="34">
        <f t="shared" si="2"/>
        <v>2741112.89</v>
      </c>
      <c r="L11" s="34">
        <f t="shared" si="2"/>
        <v>2646305.5700000003</v>
      </c>
      <c r="M11" s="34">
        <f t="shared" si="2"/>
        <v>2016237.8349999997</v>
      </c>
      <c r="N11" s="34">
        <f t="shared" si="2"/>
        <v>647355.61</v>
      </c>
      <c r="O11" s="34">
        <f t="shared" si="2"/>
        <v>2437993.7999999993</v>
      </c>
      <c r="P11" s="34">
        <f t="shared" si="2"/>
        <v>1463388.8800000001</v>
      </c>
      <c r="Q11" s="69">
        <f t="shared" si="2"/>
        <v>1174413.4100000001</v>
      </c>
      <c r="R11" s="70">
        <f t="shared" si="2"/>
        <v>3897092.8950000005</v>
      </c>
      <c r="S11" s="34">
        <f t="shared" si="2"/>
        <v>3146156.0100000002</v>
      </c>
      <c r="T11" s="34">
        <f t="shared" si="2"/>
        <v>2100891.17</v>
      </c>
      <c r="U11" s="34">
        <f t="shared" si="2"/>
        <v>2871174.708333333</v>
      </c>
      <c r="V11" s="34">
        <f t="shared" si="2"/>
        <v>1642636.3899999997</v>
      </c>
      <c r="W11" s="34">
        <f t="shared" si="2"/>
        <v>4357376.3640000001</v>
      </c>
      <c r="X11" s="34">
        <f t="shared" si="2"/>
        <v>7467847.3460000008</v>
      </c>
      <c r="Y11" s="34">
        <f t="shared" si="2"/>
        <v>8519163.1400000006</v>
      </c>
      <c r="Z11" s="34">
        <f t="shared" si="2"/>
        <v>6402051.932</v>
      </c>
      <c r="AA11" s="34">
        <f t="shared" si="2"/>
        <v>9072151.1366666667</v>
      </c>
      <c r="AB11" s="34">
        <f t="shared" si="2"/>
        <v>1743828.12</v>
      </c>
      <c r="AC11" s="69">
        <f t="shared" si="2"/>
        <v>2404248.2599999998</v>
      </c>
      <c r="AD11" s="70">
        <f t="shared" si="2"/>
        <v>1084305.9200000002</v>
      </c>
      <c r="AE11" s="34">
        <f t="shared" si="2"/>
        <v>2000315.05</v>
      </c>
      <c r="AF11" s="34">
        <f t="shared" si="2"/>
        <v>972399.88600000006</v>
      </c>
      <c r="AG11" s="34">
        <f t="shared" si="2"/>
        <v>2065226.83</v>
      </c>
      <c r="AH11" s="34">
        <f t="shared" si="2"/>
        <v>3142799.06</v>
      </c>
      <c r="AI11" s="34">
        <f t="shared" si="2"/>
        <v>1006791.84</v>
      </c>
      <c r="AJ11" s="34">
        <f t="shared" si="2"/>
        <v>1003113.88</v>
      </c>
      <c r="AK11" s="34">
        <f t="shared" si="2"/>
        <v>1436456.1</v>
      </c>
      <c r="AL11" s="34">
        <f t="shared" ref="AL11:AM11" si="3">SUM(AL12:AL31)</f>
        <v>421472.92000000004</v>
      </c>
      <c r="AM11" s="34">
        <f t="shared" si="3"/>
        <v>826874.49</v>
      </c>
      <c r="AN11" s="34">
        <f t="shared" ref="AN11:AV11" si="4">SUM(AN12:AN31)</f>
        <v>58327.9</v>
      </c>
      <c r="AO11" s="34">
        <f t="shared" si="4"/>
        <v>0</v>
      </c>
      <c r="AP11" s="34">
        <f t="shared" si="4"/>
        <v>0</v>
      </c>
      <c r="AQ11" s="34">
        <f t="shared" si="4"/>
        <v>23968</v>
      </c>
      <c r="AR11" s="34">
        <f t="shared" si="4"/>
        <v>0</v>
      </c>
      <c r="AS11" s="34">
        <f t="shared" si="4"/>
        <v>0</v>
      </c>
      <c r="AT11" s="34">
        <f t="shared" si="4"/>
        <v>0</v>
      </c>
      <c r="AU11" s="34">
        <f t="shared" si="4"/>
        <v>0</v>
      </c>
      <c r="AV11" s="34">
        <f t="shared" si="4"/>
        <v>0</v>
      </c>
    </row>
    <row r="12" spans="1:48" ht="15.5" outlineLevel="1">
      <c r="A12" s="189">
        <v>45659</v>
      </c>
      <c r="B12" s="65" t="s">
        <v>36</v>
      </c>
      <c r="C12" s="184">
        <f>SUMIF('CLASSIFICAÇÃO NF'!I:I,B12,'CLASSIFICAÇÃO NF'!N:N)+SUMIF('CLASSIFICAÇÃO NF'!J:J,B12,'CLASSIFICAÇÃO NF'!N:N)+SUMIF('CLASSIFICAÇÃO NF'!K:K,B12,'CLASSIFICAÇÃO NF'!N:N)+SUMIF('CLASSIFICAÇÃO NF'!L:L,B12,'CLASSIFICAÇÃO NF'!N:N)+SUMIF('CLASSIFICAÇÃO NF'!M:M,B12,'CLASSIFICAÇÃO NF'!N:N)</f>
        <v>65561.100000000006</v>
      </c>
      <c r="D12" s="184">
        <v>192589.83</v>
      </c>
      <c r="E12" s="186">
        <v>57579.99</v>
      </c>
      <c r="F12" s="66">
        <f>SUMIFS('CLASSIFICAÇÃO NF'!$N:$N,'CLASSIFICAÇÃO NF'!$O:$O,"=202301",'CLASSIFICAÇÃO NF'!I:I,$B12)+SUMIFS('CLASSIFICAÇÃO NF'!$N:$N,'CLASSIFICAÇÃO NF'!$O:$O,"=202301",'CLASSIFICAÇÃO NF'!J:J,$B12)+SUMIFS('CLASSIFICAÇÃO NF'!$N:$N,'CLASSIFICAÇÃO NF'!$O:$O,"=202301",'CLASSIFICAÇÃO NF'!K:K,$B12)+SUMIFS('CLASSIFICAÇÃO NF'!$N:$N,'CLASSIFICAÇÃO NF'!$O:$O,"=202301",'CLASSIFICAÇÃO NF'!L:L,$B12)+SUMIFS('CLASSIFICAÇÃO NF'!$N:$N,'CLASSIFICAÇÃO NF'!$O:$O,"=202301",'CLASSIFICAÇÃO NF'!M:M,$B12)</f>
        <v>0</v>
      </c>
      <c r="G12" s="66">
        <f>SUMIFS('CLASSIFICAÇÃO NF'!$N:$N,'CLASSIFICAÇÃO NF'!$O:$O,"=202302",'CLASSIFICAÇÃO NF'!I:I,$B12)+SUMIFS('CLASSIFICAÇÃO NF'!$N:$N,'CLASSIFICAÇÃO NF'!$O:$O,"=202302",'CLASSIFICAÇÃO NF'!J:J,$B12)+SUMIFS('CLASSIFICAÇÃO NF'!$N:$N,'CLASSIFICAÇÃO NF'!$O:$O,"=202302",'CLASSIFICAÇÃO NF'!K:K,$B12)+SUMIFS('CLASSIFICAÇÃO NF'!$N:$N,'CLASSIFICAÇÃO NF'!$O:$O,"=202302",'CLASSIFICAÇÃO NF'!L:L,$B12)+SUMIFS('CLASSIFICAÇÃO NF'!$N:$N,'CLASSIFICAÇÃO NF'!$O:$O,"=202302",'CLASSIFICAÇÃO NF'!M:M,$B12)</f>
        <v>36021.1</v>
      </c>
      <c r="H12" s="66">
        <f>SUMIFS('CLASSIFICAÇÃO NF'!$N:$N,'CLASSIFICAÇÃO NF'!$O:$O,"=202303",'CLASSIFICAÇÃO NF'!I:I,$B12)+SUMIFS('CLASSIFICAÇÃO NF'!$N:$N,'CLASSIFICAÇÃO NF'!$O:$O,"=202303",'CLASSIFICAÇÃO NF'!J:J,$B12)+SUMIFS('CLASSIFICAÇÃO NF'!$N:$N,'CLASSIFICAÇÃO NF'!$O:$O,"=202303",'CLASSIFICAÇÃO NF'!K:K,$B12)+SUMIFS('CLASSIFICAÇÃO NF'!$N:$N,'CLASSIFICAÇÃO NF'!$O:$O,"=202303",'CLASSIFICAÇÃO NF'!L:L,$B12)+SUMIFS('CLASSIFICAÇÃO NF'!$N:$N,'CLASSIFICAÇÃO NF'!$O:$O,"=202303",'CLASSIFICAÇÃO NF'!M:M,$B12)</f>
        <v>0</v>
      </c>
      <c r="I12" s="66">
        <f>SUMIFS('CLASSIFICAÇÃO NF'!$N:$N,'CLASSIFICAÇÃO NF'!$O:$O,"=202304",'CLASSIFICAÇÃO NF'!I:I,$B12)+SUMIFS('CLASSIFICAÇÃO NF'!$N:$N,'CLASSIFICAÇÃO NF'!$O:$O,"=202304",'CLASSIFICAÇÃO NF'!J:J,$B12)+SUMIFS('CLASSIFICAÇÃO NF'!$N:$N,'CLASSIFICAÇÃO NF'!$O:$O,"=202304",'CLASSIFICAÇÃO NF'!K:K,$B12)+SUMIFS('CLASSIFICAÇÃO NF'!$N:$N,'CLASSIFICAÇÃO NF'!$O:$O,"=202304",'CLASSIFICAÇÃO NF'!L:L,$B12)+SUMIFS('CLASSIFICAÇÃO NF'!$N:$N,'CLASSIFICAÇÃO NF'!$O:$O,"=202304",'CLASSIFICAÇÃO NF'!M:M,$B12)</f>
        <v>0</v>
      </c>
      <c r="J12" s="66">
        <f>SUMIFS('CLASSIFICAÇÃO NF'!$N:$N,'CLASSIFICAÇÃO NF'!$O:$O,"=202305",'CLASSIFICAÇÃO NF'!I:I,$B12)+SUMIFS('CLASSIFICAÇÃO NF'!$N:$N,'CLASSIFICAÇÃO NF'!$O:$O,"=202305",'CLASSIFICAÇÃO NF'!J:J,$B12)+SUMIFS('CLASSIFICAÇÃO NF'!$N:$N,'CLASSIFICAÇÃO NF'!$O:$O,"=202305",'CLASSIFICAÇÃO NF'!K:K,$B12)+SUMIFS('CLASSIFICAÇÃO NF'!$N:$N,'CLASSIFICAÇÃO NF'!$O:$O,"=202305",'CLASSIFICAÇÃO NF'!L:L,$B12)+SUMIFS('CLASSIFICAÇÃO NF'!$N:$N,'CLASSIFICAÇÃO NF'!$O:$O,"=202305",'CLASSIFICAÇÃO NF'!M:M,$B12)</f>
        <v>0</v>
      </c>
      <c r="K12" s="66">
        <f>SUMIFS('CLASSIFICAÇÃO NF'!$N:$N,'CLASSIFICAÇÃO NF'!$O:$O,"=202306",'CLASSIFICAÇÃO NF'!I:I,$B12)+SUMIFS('CLASSIFICAÇÃO NF'!$N:$N,'CLASSIFICAÇÃO NF'!$O:$O,"=202306",'CLASSIFICAÇÃO NF'!J:J,$B12)+SUMIFS('CLASSIFICAÇÃO NF'!$N:$N,'CLASSIFICAÇÃO NF'!$O:$O,"=202306",'CLASSIFICAÇÃO NF'!K:K,$B12)+SUMIFS('CLASSIFICAÇÃO NF'!$N:$N,'CLASSIFICAÇÃO NF'!$O:$O,"=202306",'CLASSIFICAÇÃO NF'!L:L,$B12)+SUMIFS('CLASSIFICAÇÃO NF'!$N:$N,'CLASSIFICAÇÃO NF'!$O:$O,"=202306",'CLASSIFICAÇÃO NF'!M:M,$B12)</f>
        <v>29540</v>
      </c>
      <c r="L12" s="66">
        <f>SUMIFS('CLASSIFICAÇÃO NF'!$N:$N,'CLASSIFICAÇÃO NF'!$O:$O,"=202307",'CLASSIFICAÇÃO NF'!I:I,$B12)+SUMIFS('CLASSIFICAÇÃO NF'!$N:$N,'CLASSIFICAÇÃO NF'!$O:$O,"=202307",'CLASSIFICAÇÃO NF'!J:J,$B12)+SUMIFS('CLASSIFICAÇÃO NF'!$N:$N,'CLASSIFICAÇÃO NF'!$O:$O,"=202307",'CLASSIFICAÇÃO NF'!K:K,$B12)+SUMIFS('CLASSIFICAÇÃO NF'!$N:$N,'CLASSIFICAÇÃO NF'!$O:$O,"=202307",'CLASSIFICAÇÃO NF'!L:L,$B12)+SUMIFS('CLASSIFICAÇÃO NF'!$N:$N,'CLASSIFICAÇÃO NF'!$O:$O,"=202307",'CLASSIFICAÇÃO NF'!M:M,$B12)</f>
        <v>0</v>
      </c>
      <c r="M12" s="66">
        <f>SUMIFS('CLASSIFICAÇÃO NF'!$N:$N,'CLASSIFICAÇÃO NF'!$O:$O,"=202308",'CLASSIFICAÇÃO NF'!I:I,$B12)+SUMIFS('CLASSIFICAÇÃO NF'!$N:$N,'CLASSIFICAÇÃO NF'!$O:$O,"=202308",'CLASSIFICAÇÃO NF'!J:J,$B12)+SUMIFS('CLASSIFICAÇÃO NF'!$N:$N,'CLASSIFICAÇÃO NF'!$O:$O,"=202308",'CLASSIFICAÇÃO NF'!K:K,$B12)+SUMIFS('CLASSIFICAÇÃO NF'!$N:$N,'CLASSIFICAÇÃO NF'!$O:$O,"=202308",'CLASSIFICAÇÃO NF'!L:L,$B12)+SUMIFS('CLASSIFICAÇÃO NF'!$N:$N,'CLASSIFICAÇÃO NF'!$O:$O,"=202308",'CLASSIFICAÇÃO NF'!M:M,$B12)</f>
        <v>0</v>
      </c>
      <c r="N12" s="66">
        <f>SUMIFS('CLASSIFICAÇÃO NF'!$N:$N,'CLASSIFICAÇÃO NF'!$O:$O,"=202309",'CLASSIFICAÇÃO NF'!I:I,$B12)+SUMIFS('CLASSIFICAÇÃO NF'!$N:$N,'CLASSIFICAÇÃO NF'!$O:$O,"=202309",'CLASSIFICAÇÃO NF'!J:J,$B12)+SUMIFS('CLASSIFICAÇÃO NF'!$N:$N,'CLASSIFICAÇÃO NF'!$O:$O,"=202309",'CLASSIFICAÇÃO NF'!K:K,$B12)+SUMIFS('CLASSIFICAÇÃO NF'!$N:$N,'CLASSIFICAÇÃO NF'!$O:$O,"=202309",'CLASSIFICAÇÃO NF'!L:L,$B12)+SUMIFS('CLASSIFICAÇÃO NF'!$N:$N,'CLASSIFICAÇÃO NF'!$O:$O,"=202309",'CLASSIFICAÇÃO NF'!M:M,$B12)</f>
        <v>0</v>
      </c>
      <c r="O12" s="66">
        <f>SUMIFS('CLASSIFICAÇÃO NF'!$N:$N,'CLASSIFICAÇÃO NF'!$O:$O,"=202310",'CLASSIFICAÇÃO NF'!I:I,$B12)+SUMIFS('CLASSIFICAÇÃO NF'!$N:$N,'CLASSIFICAÇÃO NF'!$O:$O,"=202310",'CLASSIFICAÇÃO NF'!J:J,$B12)+SUMIFS('CLASSIFICAÇÃO NF'!$N:$N,'CLASSIFICAÇÃO NF'!$O:$O,"=202310",'CLASSIFICAÇÃO NF'!K:K,$B12)+SUMIFS('CLASSIFICAÇÃO NF'!$N:$N,'CLASSIFICAÇÃO NF'!$O:$O,"=202310",'CLASSIFICAÇÃO NF'!L:L,$B12)+SUMIFS('CLASSIFICAÇÃO NF'!$N:$N,'CLASSIFICAÇÃO NF'!$O:$O,"=202310",'CLASSIFICAÇÃO NF'!M:M,$B12)</f>
        <v>0</v>
      </c>
      <c r="P12" s="66">
        <f>SUMIFS('CLASSIFICAÇÃO NF'!$N:$N,'CLASSIFICAÇÃO NF'!$O:$O,"=202311",'CLASSIFICAÇÃO NF'!I:I,$B12)+SUMIFS('CLASSIFICAÇÃO NF'!$N:$N,'CLASSIFICAÇÃO NF'!$O:$O,"=202311",'CLASSIFICAÇÃO NF'!J:J,$B12)+SUMIFS('CLASSIFICAÇÃO NF'!$N:$N,'CLASSIFICAÇÃO NF'!$O:$O,"=202311",'CLASSIFICAÇÃO NF'!K:K,$B12)+SUMIFS('CLASSIFICAÇÃO NF'!$N:$N,'CLASSIFICAÇÃO NF'!$O:$O,"=202311",'CLASSIFICAÇÃO NF'!L:L,$B12)+SUMIFS('CLASSIFICAÇÃO NF'!$N:$N,'CLASSIFICAÇÃO NF'!$O:$O,"=202311",'CLASSIFICAÇÃO NF'!M:M,$B12)</f>
        <v>0</v>
      </c>
      <c r="Q12" s="201">
        <f>SUMIFS('CLASSIFICAÇÃO NF'!$N:$N,'CLASSIFICAÇÃO NF'!$O:$O,"=202312",'CLASSIFICAÇÃO NF'!I:I,$B12)+SUMIFS('CLASSIFICAÇÃO NF'!$N:$N,'CLASSIFICAÇÃO NF'!$O:$O,"=202312",'CLASSIFICAÇÃO NF'!J:J,$B12)+SUMIFS('CLASSIFICAÇÃO NF'!$N:$N,'CLASSIFICAÇÃO NF'!$O:$O,"=202312",'CLASSIFICAÇÃO NF'!K:K,$B12)+SUMIFS('CLASSIFICAÇÃO NF'!$N:$N,'CLASSIFICAÇÃO NF'!$O:$O,"=202312",'CLASSIFICAÇÃO NF'!L:L,$B12)+SUMIFS('CLASSIFICAÇÃO NF'!$N:$N,'CLASSIFICAÇÃO NF'!$O:$O,"=202312",'CLASSIFICAÇÃO NF'!M:M,$B12)</f>
        <v>0</v>
      </c>
      <c r="R12" s="67">
        <f>SUMIFS('CLASSIFICAÇÃO NF'!$N:$N,'CLASSIFICAÇÃO NF'!$O:$O,"=202401",'CLASSIFICAÇÃO NF'!I:I,$B12)+SUMIFS('CLASSIFICAÇÃO NF'!$N:$N,'CLASSIFICAÇÃO NF'!$O:$O,"=202401",'CLASSIFICAÇÃO NF'!J:J,$B12)+SUMIFS('CLASSIFICAÇÃO NF'!$N:$N,'CLASSIFICAÇÃO NF'!$O:$O,"=202401",'CLASSIFICAÇÃO NF'!K:K,$B12)+SUMIFS('CLASSIFICAÇÃO NF'!$N:$N,'CLASSIFICAÇÃO NF'!$O:$O,"=202401",'CLASSIFICAÇÃO NF'!L:L,$B12)+SUMIFS('CLASSIFICAÇÃO NF'!$N:$N,'CLASSIFICAÇÃO NF'!$O:$O,"=202401",'CLASSIFICAÇÃO NF'!M:M,$B12)</f>
        <v>0</v>
      </c>
      <c r="S12" s="66">
        <f>SUMIFS('CLASSIFICAÇÃO NF'!$N:$N,'CLASSIFICAÇÃO NF'!$O:$O,"=202402",'CLASSIFICAÇÃO NF'!I:I,$B12)+SUMIFS('CLASSIFICAÇÃO NF'!$N:$N,'CLASSIFICAÇÃO NF'!$O:$O,"=202402",'CLASSIFICAÇÃO NF'!J:J,$B12)+SUMIFS('CLASSIFICAÇÃO NF'!$N:$N,'CLASSIFICAÇÃO NF'!$O:$O,"=202402",'CLASSIFICAÇÃO NF'!K:K,$B12)+SUMIFS('CLASSIFICAÇÃO NF'!$N:$N,'CLASSIFICAÇÃO NF'!$O:$O,"=202402",'CLASSIFICAÇÃO NF'!L:L,$B12)+SUMIFS('CLASSIFICAÇÃO NF'!$N:$N,'CLASSIFICAÇÃO NF'!$O:$O,"=202402",'CLASSIFICAÇÃO NF'!M:M,$B12)</f>
        <v>0</v>
      </c>
      <c r="T12" s="66">
        <f>SUMIFS('CLASSIFICAÇÃO NF'!$N:$N,'CLASSIFICAÇÃO NF'!$O:$O,"=202403",'CLASSIFICAÇÃO NF'!I:I,$B12)+SUMIFS('CLASSIFICAÇÃO NF'!$N:$N,'CLASSIFICAÇÃO NF'!$O:$O,"=202403",'CLASSIFICAÇÃO NF'!J:J,$B12)+SUMIFS('CLASSIFICAÇÃO NF'!$N:$N,'CLASSIFICAÇÃO NF'!$O:$O,"=202403",'CLASSIFICAÇÃO NF'!K:K,$B12)+SUMIFS('CLASSIFICAÇÃO NF'!$N:$N,'CLASSIFICAÇÃO NF'!$O:$O,"=202403",'CLASSIFICAÇÃO NF'!L:L,$B12)+SUMIFS('CLASSIFICAÇÃO NF'!$N:$N,'CLASSIFICAÇÃO NF'!$O:$O,"=202403",'CLASSIFICAÇÃO NF'!M:M,$B12)</f>
        <v>0</v>
      </c>
      <c r="U12" s="66">
        <f>SUMIFS('CLASSIFICAÇÃO NF'!$N:$N,'CLASSIFICAÇÃO NF'!$O:$O,"=202404",'CLASSIFICAÇÃO NF'!I:I,$B12)+SUMIFS('CLASSIFICAÇÃO NF'!$N:$N,'CLASSIFICAÇÃO NF'!$O:$O,"=202404",'CLASSIFICAÇÃO NF'!J:J,$B12)+SUMIFS('CLASSIFICAÇÃO NF'!$N:$N,'CLASSIFICAÇÃO NF'!$O:$O,"=202404",'CLASSIFICAÇÃO NF'!K:K,$B12)+SUMIFS('CLASSIFICAÇÃO NF'!$N:$N,'CLASSIFICAÇÃO NF'!$O:$O,"=202404",'CLASSIFICAÇÃO NF'!L:L,$B12)+SUMIFS('CLASSIFICAÇÃO NF'!$N:$N,'CLASSIFICAÇÃO NF'!$O:$O,"=202404",'CLASSIFICAÇÃO NF'!M:M,$B12)</f>
        <v>0</v>
      </c>
      <c r="V12" s="66">
        <f>SUMIFS('CLASSIFICAÇÃO NF'!$N:$N,'CLASSIFICAÇÃO NF'!$O:$O,"=202405",'CLASSIFICAÇÃO NF'!I:I,$B12)+SUMIFS('CLASSIFICAÇÃO NF'!$N:$N,'CLASSIFICAÇÃO NF'!$O:$O,"=202405",'CLASSIFICAÇÃO NF'!J:J,$B12)+SUMIFS('CLASSIFICAÇÃO NF'!$N:$N,'CLASSIFICAÇÃO NF'!$O:$O,"=202405",'CLASSIFICAÇÃO NF'!K:K,$B12)+SUMIFS('CLASSIFICAÇÃO NF'!$N:$N,'CLASSIFICAÇÃO NF'!$O:$O,"=202405",'CLASSIFICAÇÃO NF'!L:L,$B12)+SUMIFS('CLASSIFICAÇÃO NF'!$N:$N,'CLASSIFICAÇÃO NF'!$O:$O,"=202405",'CLASSIFICAÇÃO NF'!M:M,$B12)</f>
        <v>0</v>
      </c>
      <c r="W12" s="66">
        <f>SUMIFS('CLASSIFICAÇÃO NF'!$N:$N,'CLASSIFICAÇÃO NF'!$O:$O,"=202406",'CLASSIFICAÇÃO NF'!I:I,$B12)+SUMIFS('CLASSIFICAÇÃO NF'!$N:$N,'CLASSIFICAÇÃO NF'!$O:$O,"=202406",'CLASSIFICAÇÃO NF'!J:J,$B12)+SUMIFS('CLASSIFICAÇÃO NF'!$N:$N,'CLASSIFICAÇÃO NF'!$O:$O,"=202406",'CLASSIFICAÇÃO NF'!K:K,$B12)+SUMIFS('CLASSIFICAÇÃO NF'!$N:$N,'CLASSIFICAÇÃO NF'!$O:$O,"=202406",'CLASSIFICAÇÃO NF'!L:L,$B12)+SUMIFS('CLASSIFICAÇÃO NF'!$N:$N,'CLASSIFICAÇÃO NF'!$O:$O,"=202406",'CLASSIFICAÇÃO NF'!M:M,$B12)</f>
        <v>0</v>
      </c>
      <c r="X12" s="66">
        <f>SUMIFS('CLASSIFICAÇÃO NF'!$N:$N,'CLASSIFICAÇÃO NF'!$O:$O,"=202407",'CLASSIFICAÇÃO NF'!I:I,$B12)+SUMIFS('CLASSIFICAÇÃO NF'!$N:$N,'CLASSIFICAÇÃO NF'!$O:$O,"=202407",'CLASSIFICAÇÃO NF'!J:J,$B12)+SUMIFS('CLASSIFICAÇÃO NF'!$N:$N,'CLASSIFICAÇÃO NF'!$O:$O,"=202407",'CLASSIFICAÇÃO NF'!K:K,$B12)+SUMIFS('CLASSIFICAÇÃO NF'!$N:$N,'CLASSIFICAÇÃO NF'!$O:$O,"=202407",'CLASSIFICAÇÃO NF'!L:L,$B12)+SUMIFS('CLASSIFICAÇÃO NF'!$N:$N,'CLASSIFICAÇÃO NF'!$O:$O,"=202407",'CLASSIFICAÇÃO NF'!M:M,$B12)</f>
        <v>0</v>
      </c>
      <c r="Y12" s="66">
        <f>SUMIFS('CLASSIFICAÇÃO NF'!$N:$N,'CLASSIFICAÇÃO NF'!$O:$O,"=202408",'CLASSIFICAÇÃO NF'!I:I,$B12)+SUMIFS('CLASSIFICAÇÃO NF'!$N:$N,'CLASSIFICAÇÃO NF'!$O:$O,"=202408",'CLASSIFICAÇÃO NF'!J:J,$B12)+SUMIFS('CLASSIFICAÇÃO NF'!$N:$N,'CLASSIFICAÇÃO NF'!$O:$O,"=202408",'CLASSIFICAÇÃO NF'!K:K,$B12)+SUMIFS('CLASSIFICAÇÃO NF'!$N:$N,'CLASSIFICAÇÃO NF'!$O:$O,"=202408",'CLASSIFICAÇÃO NF'!L:L,$B12)+SUMIFS('CLASSIFICAÇÃO NF'!$N:$N,'CLASSIFICAÇÃO NF'!$O:$O,"=202408",'CLASSIFICAÇÃO NF'!M:M,$B12)</f>
        <v>0</v>
      </c>
      <c r="Z12" s="66">
        <f>SUMIFS('CLASSIFICAÇÃO NF'!$N:$N,'CLASSIFICAÇÃO NF'!$O:$O,"=202409",'CLASSIFICAÇÃO NF'!I:I,$B12)+SUMIFS('CLASSIFICAÇÃO NF'!$N:$N,'CLASSIFICAÇÃO NF'!$O:$O,"=202409",'CLASSIFICAÇÃO NF'!J:J,$B12)+SUMIFS('CLASSIFICAÇÃO NF'!$N:$N,'CLASSIFICAÇÃO NF'!$O:$O,"=202409",'CLASSIFICAÇÃO NF'!K:K,$B12)+SUMIFS('CLASSIFICAÇÃO NF'!$N:$N,'CLASSIFICAÇÃO NF'!$O:$O,"=202409",'CLASSIFICAÇÃO NF'!L:L,$B12)+SUMIFS('CLASSIFICAÇÃO NF'!$N:$N,'CLASSIFICAÇÃO NF'!$O:$O,"=202409",'CLASSIFICAÇÃO NF'!M:M,$B12)</f>
        <v>0</v>
      </c>
      <c r="AA12" s="66">
        <f>SUMIFS('CLASSIFICAÇÃO NF'!$N:$N,'CLASSIFICAÇÃO NF'!$O:$O,"=202410",'CLASSIFICAÇÃO NF'!I:I,$B12)+SUMIFS('CLASSIFICAÇÃO NF'!$N:$N,'CLASSIFICAÇÃO NF'!$O:$O,"=202410",'CLASSIFICAÇÃO NF'!J:J,$B12)+SUMIFS('CLASSIFICAÇÃO NF'!$N:$N,'CLASSIFICAÇÃO NF'!$O:$O,"=202410",'CLASSIFICAÇÃO NF'!K:K,$B12)+SUMIFS('CLASSIFICAÇÃO NF'!$N:$N,'CLASSIFICAÇÃO NF'!$O:$O,"=202410",'CLASSIFICAÇÃO NF'!L:L,$B12)+SUMIFS('CLASSIFICAÇÃO NF'!$N:$N,'CLASSIFICAÇÃO NF'!$O:$O,"=202410",'CLASSIFICAÇÃO NF'!M:M,$B12)</f>
        <v>0</v>
      </c>
      <c r="AB12" s="66">
        <f>SUMIFS('CLASSIFICAÇÃO NF'!$N:$N,'CLASSIFICAÇÃO NF'!$O:$O,"=202411",'CLASSIFICAÇÃO NF'!I:I,$B12)+SUMIFS('CLASSIFICAÇÃO NF'!$N:$N,'CLASSIFICAÇÃO NF'!$O:$O,"=202411",'CLASSIFICAÇÃO NF'!J:J,$B12)+SUMIFS('CLASSIFICAÇÃO NF'!$N:$N,'CLASSIFICAÇÃO NF'!$O:$O,"=202411",'CLASSIFICAÇÃO NF'!K:K,$B12)+SUMIFS('CLASSIFICAÇÃO NF'!$N:$N,'CLASSIFICAÇÃO NF'!$O:$O,"=202411",'CLASSIFICAÇÃO NF'!L:L,$B12)+SUMIFS('CLASSIFICAÇÃO NF'!$N:$N,'CLASSIFICAÇÃO NF'!$O:$O,"=202411",'CLASSIFICAÇÃO NF'!M:M,$B12)</f>
        <v>0</v>
      </c>
      <c r="AC12" s="201">
        <f>SUMIFS('CLASSIFICAÇÃO NF'!$N:$N,'CLASSIFICAÇÃO NF'!$O:$O,"=202412",'CLASSIFICAÇÃO NF'!I:I,$B12)+SUMIFS('CLASSIFICAÇÃO NF'!$N:$N,'CLASSIFICAÇÃO NF'!$O:$O,"=202412",'CLASSIFICAÇÃO NF'!J:J,$B12)+SUMIFS('CLASSIFICAÇÃO NF'!$N:$N,'CLASSIFICAÇÃO NF'!$O:$O,"=202412",'CLASSIFICAÇÃO NF'!K:K,$B12)+SUMIFS('CLASSIFICAÇÃO NF'!$N:$N,'CLASSIFICAÇÃO NF'!$O:$O,"=202412",'CLASSIFICAÇÃO NF'!L:L,$B12)+SUMIFS('CLASSIFICAÇÃO NF'!$N:$N,'CLASSIFICAÇÃO NF'!$O:$O,"=202412",'CLASSIFICAÇÃO NF'!M:M,$B12)</f>
        <v>0</v>
      </c>
      <c r="AD12" s="67">
        <f>SUMIFS('CLASSIFICAÇÃO NF'!$N:$N,'CLASSIFICAÇÃO NF'!$O:$O,"=202501",'CLASSIFICAÇÃO NF'!I:I,$B12)+SUMIFS('CLASSIFICAÇÃO NF'!$N:$N,'CLASSIFICAÇÃO NF'!$O:$O,"=202501",'CLASSIFICAÇÃO NF'!J:J,$B12)+SUMIFS('CLASSIFICAÇÃO NF'!$N:$N,'CLASSIFICAÇÃO NF'!$O:$O,"=202501",'CLASSIFICAÇÃO NF'!K:K,$B12)+SUMIFS('CLASSIFICAÇÃO NF'!$N:$N,'CLASSIFICAÇÃO NF'!$O:$O,"=202501",'CLASSIFICAÇÃO NF'!L:L,$B12)+SUMIFS('CLASSIFICAÇÃO NF'!$N:$N,'CLASSIFICAÇÃO NF'!$O:$O,"=202501",'CLASSIFICAÇÃO NF'!M:M,$B12)</f>
        <v>0</v>
      </c>
      <c r="AE12" s="66">
        <f>SUMIFS('CLASSIFICAÇÃO NF'!$N:$N,'CLASSIFICAÇÃO NF'!$O:$O,"=202502",'CLASSIFICAÇÃO NF'!I:I,$B12)+SUMIFS('CLASSIFICAÇÃO NF'!$N:$N,'CLASSIFICAÇÃO NF'!$O:$O,"=202502",'CLASSIFICAÇÃO NF'!J:J,$B12)+SUMIFS('CLASSIFICAÇÃO NF'!$N:$N,'CLASSIFICAÇÃO NF'!$O:$O,"=202502",'CLASSIFICAÇÃO NF'!K:K,$B12)+SUMIFS('CLASSIFICAÇÃO NF'!$N:$N,'CLASSIFICAÇÃO NF'!$O:$O,"=202502",'CLASSIFICAÇÃO NF'!L:L,$B12)+SUMIFS('CLASSIFICAÇÃO NF'!$N:$N,'CLASSIFICAÇÃO NF'!$O:$O,"=202502",'CLASSIFICAÇÃO NF'!M:M,$B12)</f>
        <v>0</v>
      </c>
      <c r="AF12" s="66">
        <f>SUMIFS('CLASSIFICAÇÃO NF'!$N:$N,'CLASSIFICAÇÃO NF'!$O:$O,"=202503",'CLASSIFICAÇÃO NF'!I:I,$B12)+SUMIFS('CLASSIFICAÇÃO NF'!$N:$N,'CLASSIFICAÇÃO NF'!$O:$O,"=202503",'CLASSIFICAÇÃO NF'!J:J,$B12)+SUMIFS('CLASSIFICAÇÃO NF'!$N:$N,'CLASSIFICAÇÃO NF'!$O:$O,"=202503",'CLASSIFICAÇÃO NF'!K:K,$B12)+SUMIFS('CLASSIFICAÇÃO NF'!$N:$N,'CLASSIFICAÇÃO NF'!$O:$O,"=202503",'CLASSIFICAÇÃO NF'!L:L,$B12)+SUMIFS('CLASSIFICAÇÃO NF'!$N:$N,'CLASSIFICAÇÃO NF'!$O:$O,"=202503",'CLASSIFICAÇÃO NF'!M:M,$B12)</f>
        <v>0</v>
      </c>
      <c r="AG12" s="66">
        <f>SUMIFS('CLASSIFICAÇÃO NF'!$N:$N,'CLASSIFICAÇÃO NF'!$O:$O,"=202504",'CLASSIFICAÇÃO NF'!I:I,$B12)+SUMIFS('CLASSIFICAÇÃO NF'!$N:$N,'CLASSIFICAÇÃO NF'!$O:$O,"=202504",'CLASSIFICAÇÃO NF'!J:J,$B12)+SUMIFS('CLASSIFICAÇÃO NF'!$N:$N,'CLASSIFICAÇÃO NF'!$O:$O,"=202504",'CLASSIFICAÇÃO NF'!K:K,$B12)+SUMIFS('CLASSIFICAÇÃO NF'!$N:$N,'CLASSIFICAÇÃO NF'!$O:$O,"=202504",'CLASSIFICAÇÃO NF'!L:L,$B12)+SUMIFS('CLASSIFICAÇÃO NF'!$N:$N,'CLASSIFICAÇÃO NF'!$O:$O,"=202504",'CLASSIFICAÇÃO NF'!M:M,$B12)</f>
        <v>0</v>
      </c>
      <c r="AH12" s="66">
        <f>SUMIFS('CLASSIFICAÇÃO NF'!$N:$N,'CLASSIFICAÇÃO NF'!$O:$O,"=202505",'CLASSIFICAÇÃO NF'!I:I,$B12)+SUMIFS('CLASSIFICAÇÃO NF'!$N:$N,'CLASSIFICAÇÃO NF'!$O:$O,"=202505",'CLASSIFICAÇÃO NF'!J:J,$B12)+SUMIFS('CLASSIFICAÇÃO NF'!$N:$N,'CLASSIFICAÇÃO NF'!$O:$O,"=202505",'CLASSIFICAÇÃO NF'!K:K,$B12)+SUMIFS('CLASSIFICAÇÃO NF'!$N:$N,'CLASSIFICAÇÃO NF'!$O:$O,"=202505",'CLASSIFICAÇÃO NF'!L:L,$B12)+SUMIFS('CLASSIFICAÇÃO NF'!$N:$N,'CLASSIFICAÇÃO NF'!$O:$O,"=202505",'CLASSIFICAÇÃO NF'!M:M,$B12)</f>
        <v>0</v>
      </c>
      <c r="AI12" s="66">
        <f>SUMIFS('CLASSIFICAÇÃO NF'!$N:$N,'CLASSIFICAÇÃO NF'!$O:$O,"=202506",'CLASSIFICAÇÃO NF'!I:I,$B12)+SUMIFS('CLASSIFICAÇÃO NF'!$N:$N,'CLASSIFICAÇÃO NF'!$O:$O,"=202506",'CLASSIFICAÇÃO NF'!J:J,$B12)+SUMIFS('CLASSIFICAÇÃO NF'!$N:$N,'CLASSIFICAÇÃO NF'!$O:$O,"=202506",'CLASSIFICAÇÃO NF'!K:K,$B12)+SUMIFS('CLASSIFICAÇÃO NF'!$N:$N,'CLASSIFICAÇÃO NF'!$O:$O,"=202506",'CLASSIFICAÇÃO NF'!L:L,$B12)+SUMIFS('CLASSIFICAÇÃO NF'!$N:$N,'CLASSIFICAÇÃO NF'!$O:$O,"=202506",'CLASSIFICAÇÃO NF'!M:M,$B12)</f>
        <v>0</v>
      </c>
      <c r="AJ12" s="66">
        <f>SUMIFS('CLASSIFICAÇÃO NF'!$N:$N,'CLASSIFICAÇÃO NF'!$O:$O,"=202507",'CLASSIFICAÇÃO NF'!I:I,$B12)+SUMIFS('CLASSIFICAÇÃO NF'!$N:$N,'CLASSIFICAÇÃO NF'!$O:$O,"=202507",'CLASSIFICAÇÃO NF'!J:J,$B12)+SUMIFS('CLASSIFICAÇÃO NF'!$N:$N,'CLASSIFICAÇÃO NF'!$O:$O,"=202507",'CLASSIFICAÇÃO NF'!K:K,$B12)+SUMIFS('CLASSIFICAÇÃO NF'!$N:$N,'CLASSIFICAÇÃO NF'!$O:$O,"=202507",'CLASSIFICAÇÃO NF'!L:L,$B12)+SUMIFS('CLASSIFICAÇÃO NF'!$N:$N,'CLASSIFICAÇÃO NF'!$O:$O,"=202507",'CLASSIFICAÇÃO NF'!M:M,$B12)</f>
        <v>0</v>
      </c>
      <c r="AK12" s="66">
        <f>SUMIFS('CLASSIFICAÇÃO NF'!$N:$N,'CLASSIFICAÇÃO NF'!$O:$O,"=202508",'CLASSIFICAÇÃO NF'!I:I,$B12)+SUMIFS('CLASSIFICAÇÃO NF'!$N:$N,'CLASSIFICAÇÃO NF'!$O:$O,"=202508",'CLASSIFICAÇÃO NF'!J:J,$B12)+SUMIFS('CLASSIFICAÇÃO NF'!$N:$N,'CLASSIFICAÇÃO NF'!$O:$O,"=202508",'CLASSIFICAÇÃO NF'!K:K,$B12)+SUMIFS('CLASSIFICAÇÃO NF'!$N:$N,'CLASSIFICAÇÃO NF'!$O:$O,"=202508",'CLASSIFICAÇÃO NF'!L:L,$B12)+SUMIFS('CLASSIFICAÇÃO NF'!$N:$N,'CLASSIFICAÇÃO NF'!$O:$O,"=202508",'CLASSIFICAÇÃO NF'!M:M,$B12)</f>
        <v>0</v>
      </c>
      <c r="AL12" s="66">
        <f>SUMIFS('CLASSIFICAÇÃO NF'!$N:$N,'CLASSIFICAÇÃO NF'!$O:$O,"=202509",'CLASSIFICAÇÃO NF'!I:I,$B12)+SUMIFS('CLASSIFICAÇÃO NF'!$N:$N,'CLASSIFICAÇÃO NF'!$O:$O,"=202509",'CLASSIFICAÇÃO NF'!J:J,$B12)+SUMIFS('CLASSIFICAÇÃO NF'!$N:$N,'CLASSIFICAÇÃO NF'!$O:$O,"=202509",'CLASSIFICAÇÃO NF'!K:K,$B12)+SUMIFS('CLASSIFICAÇÃO NF'!$N:$N,'CLASSIFICAÇÃO NF'!$O:$O,"=202509",'CLASSIFICAÇÃO NF'!L:L,$B12)+SUMIFS('CLASSIFICAÇÃO NF'!$N:$N,'CLASSIFICAÇÃO NF'!$O:$O,"=202509",'CLASSIFICAÇÃO NF'!M:M,$B12)</f>
        <v>0</v>
      </c>
      <c r="AM12" s="66">
        <f>SUMIFS('CLASSIFICAÇÃO NF'!$N:$N,'CLASSIFICAÇÃO NF'!$O:$O,"=202510",'CLASSIFICAÇÃO NF'!I:I,$B12)+SUMIFS('CLASSIFICAÇÃO NF'!$N:$N,'CLASSIFICAÇÃO NF'!$O:$O,"=202510",'CLASSIFICAÇÃO NF'!J:J,$B12)+SUMIFS('CLASSIFICAÇÃO NF'!$N:$N,'CLASSIFICAÇÃO NF'!$O:$O,"=202510",'CLASSIFICAÇÃO NF'!K:K,$B12)+SUMIFS('CLASSIFICAÇÃO NF'!$N:$N,'CLASSIFICAÇÃO NF'!$O:$O,"=202510",'CLASSIFICAÇÃO NF'!L:L,$B12)+SUMIFS('CLASSIFICAÇÃO NF'!$N:$N,'CLASSIFICAÇÃO NF'!$O:$O,"=202510",'CLASSIFICAÇÃO NF'!M:M,$B12)</f>
        <v>0</v>
      </c>
      <c r="AN12" s="66">
        <f>SUMIFS('CLASSIFICAÇÃO NF'!$N:$N,'CLASSIFICAÇÃO NF'!$O:$O,"=202511",'CLASSIFICAÇÃO NF'!I:I,$B12)+SUMIFS('CLASSIFICAÇÃO NF'!$N:$N,'CLASSIFICAÇÃO NF'!$O:$O,"=202511",'CLASSIFICAÇÃO NF'!J:J,$B12)+SUMIFS('CLASSIFICAÇÃO NF'!$N:$N,'CLASSIFICAÇÃO NF'!$O:$O,"=202511",'CLASSIFICAÇÃO NF'!K:K,$B12)+SUMIFS('CLASSIFICAÇÃO NF'!$N:$N,'CLASSIFICAÇÃO NF'!$O:$O,"=202511",'CLASSIFICAÇÃO NF'!L:L,$B12)+SUMIFS('CLASSIFICAÇÃO NF'!$N:$N,'CLASSIFICAÇÃO NF'!$O:$O,"=202511",'CLASSIFICAÇÃO NF'!M:M,$B12)</f>
        <v>0</v>
      </c>
      <c r="AO12" s="66">
        <f>SUMIFS('CLASSIFICAÇÃO NF'!$N:$N,'CLASSIFICAÇÃO NF'!$O:$O,"=202512",'CLASSIFICAÇÃO NF'!I:I,$B12)+SUMIFS('CLASSIFICAÇÃO NF'!$N:$N,'CLASSIFICAÇÃO NF'!$O:$O,"=202512",'CLASSIFICAÇÃO NF'!J:J,$B12)+SUMIFS('CLASSIFICAÇÃO NF'!$N:$N,'CLASSIFICAÇÃO NF'!$O:$O,"=202512",'CLASSIFICAÇÃO NF'!K:K,$B12)+SUMIFS('CLASSIFICAÇÃO NF'!$N:$N,'CLASSIFICAÇÃO NF'!$O:$O,"=202512",'CLASSIFICAÇÃO NF'!L:L,$B12)+SUMIFS('CLASSIFICAÇÃO NF'!$N:$N,'CLASSIFICAÇÃO NF'!$O:$O,"=202512",'CLASSIFICAÇÃO NF'!M:M,$B12)</f>
        <v>0</v>
      </c>
      <c r="AP12" s="67">
        <f>SUMIFS('CLASSIFICAÇÃO NF'!$N:$N,'CLASSIFICAÇÃO NF'!$O:$O,"=202601",'CLASSIFICAÇÃO NF'!I:I,$B12)+SUMIFS('CLASSIFICAÇÃO NF'!$N:$N,'CLASSIFICAÇÃO NF'!$O:$O,"=202601",'CLASSIFICAÇÃO NF'!J:J,$B12)+SUMIFS('CLASSIFICAÇÃO NF'!$N:$N,'CLASSIFICAÇÃO NF'!$O:$O,"=202601",'CLASSIFICAÇÃO NF'!K:K,$B12)+SUMIFS('CLASSIFICAÇÃO NF'!$N:$N,'CLASSIFICAÇÃO NF'!$O:$O,"=202601",'CLASSIFICAÇÃO NF'!L:L,$B12)+SUMIFS('CLASSIFICAÇÃO NF'!$N:$N,'CLASSIFICAÇÃO NF'!$O:$O,"=202601",'CLASSIFICAÇÃO NF'!M:M,$B12)</f>
        <v>0</v>
      </c>
      <c r="AQ12" s="66">
        <f>SUMIFS('CLASSIFICAÇÃO NF'!$N:$N,'CLASSIFICAÇÃO NF'!$O:$O,"=202602",'CLASSIFICAÇÃO NF'!I:I,$B12)+SUMIFS('CLASSIFICAÇÃO NF'!$N:$N,'CLASSIFICAÇÃO NF'!$O:$O,"=202602",'CLASSIFICAÇÃO NF'!J:J,$B12)+SUMIFS('CLASSIFICAÇÃO NF'!$N:$N,'CLASSIFICAÇÃO NF'!$O:$O,"=202602",'CLASSIFICAÇÃO NF'!K:K,$B12)+SUMIFS('CLASSIFICAÇÃO NF'!$N:$N,'CLASSIFICAÇÃO NF'!$O:$O,"=202602",'CLASSIFICAÇÃO NF'!L:L,$B12)+SUMIFS('CLASSIFICAÇÃO NF'!$N:$N,'CLASSIFICAÇÃO NF'!$O:$O,"=202602",'CLASSIFICAÇÃO NF'!M:M,$B12)</f>
        <v>0</v>
      </c>
      <c r="AR12" s="66">
        <f>SUMIFS('CLASSIFICAÇÃO NF'!$N:$N,'CLASSIFICAÇÃO NF'!$O:$O,"=202603",'CLASSIFICAÇÃO NF'!I:I,$B12)+SUMIFS('CLASSIFICAÇÃO NF'!$N:$N,'CLASSIFICAÇÃO NF'!$O:$O,"=202603",'CLASSIFICAÇÃO NF'!J:J,$B12)+SUMIFS('CLASSIFICAÇÃO NF'!$N:$N,'CLASSIFICAÇÃO NF'!$O:$O,"=202603",'CLASSIFICAÇÃO NF'!K:K,$B12)+SUMIFS('CLASSIFICAÇÃO NF'!$N:$N,'CLASSIFICAÇÃO NF'!$O:$O,"=202603",'CLASSIFICAÇÃO NF'!L:L,$B12)+SUMIFS('CLASSIFICAÇÃO NF'!$N:$N,'CLASSIFICAÇÃO NF'!$O:$O,"=202603",'CLASSIFICAÇÃO NF'!M:M,$B12)</f>
        <v>0</v>
      </c>
      <c r="AS12" s="66">
        <f>SUMIFS('CLASSIFICAÇÃO NF'!$N:$N,'CLASSIFICAÇÃO NF'!$O:$O,"=202604",'CLASSIFICAÇÃO NF'!I:I,$B12)+SUMIFS('CLASSIFICAÇÃO NF'!$N:$N,'CLASSIFICAÇÃO NF'!$O:$O,"=202604",'CLASSIFICAÇÃO NF'!J:J,$B12)+SUMIFS('CLASSIFICAÇÃO NF'!$N:$N,'CLASSIFICAÇÃO NF'!$O:$O,"=202604",'CLASSIFICAÇÃO NF'!K:K,$B12)+SUMIFS('CLASSIFICAÇÃO NF'!$N:$N,'CLASSIFICAÇÃO NF'!$O:$O,"=202604",'CLASSIFICAÇÃO NF'!L:L,$B12)+SUMIFS('CLASSIFICAÇÃO NF'!$N:$N,'CLASSIFICAÇÃO NF'!$O:$O,"=202604",'CLASSIFICAÇÃO NF'!M:M,$B12)</f>
        <v>0</v>
      </c>
      <c r="AT12" s="66">
        <f>SUMIFS('CLASSIFICAÇÃO NF'!$N:$N,'CLASSIFICAÇÃO NF'!$O:$O,"=202605",'CLASSIFICAÇÃO NF'!I:I,$B12)+SUMIFS('CLASSIFICAÇÃO NF'!$N:$N,'CLASSIFICAÇÃO NF'!$O:$O,"=202605",'CLASSIFICAÇÃO NF'!J:J,$B12)+SUMIFS('CLASSIFICAÇÃO NF'!$N:$N,'CLASSIFICAÇÃO NF'!$O:$O,"=202605",'CLASSIFICAÇÃO NF'!K:K,$B12)+SUMIFS('CLASSIFICAÇÃO NF'!$N:$N,'CLASSIFICAÇÃO NF'!$O:$O,"=202605",'CLASSIFICAÇÃO NF'!L:L,$B12)+SUMIFS('CLASSIFICAÇÃO NF'!$N:$N,'CLASSIFICAÇÃO NF'!$O:$O,"=202605",'CLASSIFICAÇÃO NF'!M:M,$B12)</f>
        <v>0</v>
      </c>
      <c r="AU12" s="66">
        <f>SUMIFS('CLASSIFICAÇÃO NF'!$N:$N,'CLASSIFICAÇÃO NF'!$O:$O,"=202606",'CLASSIFICAÇÃO NF'!I:I,$B12)+SUMIFS('CLASSIFICAÇÃO NF'!$N:$N,'CLASSIFICAÇÃO NF'!$O:$O,"=202606",'CLASSIFICAÇÃO NF'!J:J,$B12)+SUMIFS('CLASSIFICAÇÃO NF'!$N:$N,'CLASSIFICAÇÃO NF'!$O:$O,"=202606",'CLASSIFICAÇÃO NF'!K:K,$B12)+SUMIFS('CLASSIFICAÇÃO NF'!$N:$N,'CLASSIFICAÇÃO NF'!$O:$O,"=202606",'CLASSIFICAÇÃO NF'!L:L,$B12)+SUMIFS('CLASSIFICAÇÃO NF'!$N:$N,'CLASSIFICAÇÃO NF'!$O:$O,"=202606",'CLASSIFICAÇÃO NF'!M:M,$B12)</f>
        <v>0</v>
      </c>
      <c r="AV12" s="66">
        <f>SUMIFS('CLASSIFICAÇÃO NF'!$N:$N,'CLASSIFICAÇÃO NF'!$O:$O,"=202607",'CLASSIFICAÇÃO NF'!I:I,$B12)+SUMIFS('CLASSIFICAÇÃO NF'!$N:$N,'CLASSIFICAÇÃO NF'!$O:$O,"=202607",'CLASSIFICAÇÃO NF'!J:J,$B12)+SUMIFS('CLASSIFICAÇÃO NF'!$N:$N,'CLASSIFICAÇÃO NF'!$O:$O,"=202607",'CLASSIFICAÇÃO NF'!K:K,$B12)+SUMIFS('CLASSIFICAÇÃO NF'!$N:$N,'CLASSIFICAÇÃO NF'!$O:$O,"=202607",'CLASSIFICAÇÃO NF'!L:L,$B12)+SUMIFS('CLASSIFICAÇÃO NF'!$N:$N,'CLASSIFICAÇÃO NF'!$O:$O,"=202607",'CLASSIFICAÇÃO NF'!M:M,$B12)</f>
        <v>0</v>
      </c>
    </row>
    <row r="13" spans="1:48" ht="15.5" outlineLevel="1">
      <c r="A13" s="189">
        <v>45690</v>
      </c>
      <c r="B13" s="65" t="s">
        <v>37</v>
      </c>
      <c r="C13" s="184">
        <f>SUMIF('CLASSIFICAÇÃO NF'!I:I,B13,'CLASSIFICAÇÃO NF'!N:N)+SUMIF('CLASSIFICAÇÃO NF'!J:J,B13,'CLASSIFICAÇÃO NF'!N:N)+SUMIF('CLASSIFICAÇÃO NF'!K:K,B13,'CLASSIFICAÇÃO NF'!N:N)+SUMIF('CLASSIFICAÇÃO NF'!L:L,B13,'CLASSIFICAÇÃO NF'!N:N)+SUMIF('CLASSIFICAÇÃO NF'!M:M,B13,'CLASSIFICAÇÃO NF'!N:N)</f>
        <v>1515984.8499999999</v>
      </c>
      <c r="D13" s="184">
        <v>1428589.81</v>
      </c>
      <c r="E13" s="186">
        <v>1075956.29</v>
      </c>
      <c r="F13" s="66">
        <f>SUMIFS('CLASSIFICAÇÃO NF'!$N:$N,'CLASSIFICAÇÃO NF'!$O:$O,"=202301",'CLASSIFICAÇÃO NF'!I:I,$B13)+SUMIFS('CLASSIFICAÇÃO NF'!$N:$N,'CLASSIFICAÇÃO NF'!$O:$O,"=202301",'CLASSIFICAÇÃO NF'!J:J,$B13)+SUMIFS('CLASSIFICAÇÃO NF'!$N:$N,'CLASSIFICAÇÃO NF'!$O:$O,"=202301",'CLASSIFICAÇÃO NF'!K:K,$B13)+SUMIFS('CLASSIFICAÇÃO NF'!$N:$N,'CLASSIFICAÇÃO NF'!$O:$O,"=202301",'CLASSIFICAÇÃO NF'!L:L,$B13)+SUMIFS('CLASSIFICAÇÃO NF'!$N:$N,'CLASSIFICAÇÃO NF'!$O:$O,"=202301",'CLASSIFICAÇÃO NF'!M:M,$B13)</f>
        <v>0</v>
      </c>
      <c r="G13" s="66">
        <f>SUMIFS('CLASSIFICAÇÃO NF'!$N:$N,'CLASSIFICAÇÃO NF'!$O:$O,"=202302",'CLASSIFICAÇÃO NF'!I:I,$B13)+SUMIFS('CLASSIFICAÇÃO NF'!$N:$N,'CLASSIFICAÇÃO NF'!$O:$O,"=202302",'CLASSIFICAÇÃO NF'!J:J,$B13)+SUMIFS('CLASSIFICAÇÃO NF'!$N:$N,'CLASSIFICAÇÃO NF'!$O:$O,"=202302",'CLASSIFICAÇÃO NF'!K:K,$B13)+SUMIFS('CLASSIFICAÇÃO NF'!$N:$N,'CLASSIFICAÇÃO NF'!$O:$O,"=202302",'CLASSIFICAÇÃO NF'!L:L,$B13)+SUMIFS('CLASSIFICAÇÃO NF'!$N:$N,'CLASSIFICAÇÃO NF'!$O:$O,"=202302",'CLASSIFICAÇÃO NF'!M:M,$B13)</f>
        <v>28149.5</v>
      </c>
      <c r="H13" s="66">
        <f>SUMIFS('CLASSIFICAÇÃO NF'!$N:$N,'CLASSIFICAÇÃO NF'!$O:$O,"=202303",'CLASSIFICAÇÃO NF'!I:I,$B13)+SUMIFS('CLASSIFICAÇÃO NF'!$N:$N,'CLASSIFICAÇÃO NF'!$O:$O,"=202303",'CLASSIFICAÇÃO NF'!J:J,$B13)+SUMIFS('CLASSIFICAÇÃO NF'!$N:$N,'CLASSIFICAÇÃO NF'!$O:$O,"=202303",'CLASSIFICAÇÃO NF'!K:K,$B13)+SUMIFS('CLASSIFICAÇÃO NF'!$N:$N,'CLASSIFICAÇÃO NF'!$O:$O,"=202303",'CLASSIFICAÇÃO NF'!L:L,$B13)+SUMIFS('CLASSIFICAÇÃO NF'!$N:$N,'CLASSIFICAÇÃO NF'!$O:$O,"=202303",'CLASSIFICAÇÃO NF'!M:M,$B13)</f>
        <v>613474.41</v>
      </c>
      <c r="I13" s="66">
        <f>SUMIFS('CLASSIFICAÇÃO NF'!$N:$N,'CLASSIFICAÇÃO NF'!$O:$O,"=202304",'CLASSIFICAÇÃO NF'!I:I,$B13)+SUMIFS('CLASSIFICAÇÃO NF'!$N:$N,'CLASSIFICAÇÃO NF'!$O:$O,"=202304",'CLASSIFICAÇÃO NF'!J:J,$B13)+SUMIFS('CLASSIFICAÇÃO NF'!$N:$N,'CLASSIFICAÇÃO NF'!$O:$O,"=202304",'CLASSIFICAÇÃO NF'!K:K,$B13)+SUMIFS('CLASSIFICAÇÃO NF'!$N:$N,'CLASSIFICAÇÃO NF'!$O:$O,"=202304",'CLASSIFICAÇÃO NF'!L:L,$B13)+SUMIFS('CLASSIFICAÇÃO NF'!$N:$N,'CLASSIFICAÇÃO NF'!$O:$O,"=202304",'CLASSIFICAÇÃO NF'!M:M,$B13)</f>
        <v>235422.93</v>
      </c>
      <c r="J13" s="66">
        <f>SUMIFS('CLASSIFICAÇÃO NF'!$N:$N,'CLASSIFICAÇÃO NF'!$O:$O,"=202305",'CLASSIFICAÇÃO NF'!I:I,$B13)+SUMIFS('CLASSIFICAÇÃO NF'!$N:$N,'CLASSIFICAÇÃO NF'!$O:$O,"=202305",'CLASSIFICAÇÃO NF'!J:J,$B13)+SUMIFS('CLASSIFICAÇÃO NF'!$N:$N,'CLASSIFICAÇÃO NF'!$O:$O,"=202305",'CLASSIFICAÇÃO NF'!K:K,$B13)+SUMIFS('CLASSIFICAÇÃO NF'!$N:$N,'CLASSIFICAÇÃO NF'!$O:$O,"=202305",'CLASSIFICAÇÃO NF'!L:L,$B13)+SUMIFS('CLASSIFICAÇÃO NF'!$N:$N,'CLASSIFICAÇÃO NF'!$O:$O,"=202305",'CLASSIFICAÇÃO NF'!M:M,$B13)</f>
        <v>33940</v>
      </c>
      <c r="K13" s="66">
        <f>SUMIFS('CLASSIFICAÇÃO NF'!$N:$N,'CLASSIFICAÇÃO NF'!$O:$O,"=202306",'CLASSIFICAÇÃO NF'!I:I,$B13)+SUMIFS('CLASSIFICAÇÃO NF'!$N:$N,'CLASSIFICAÇÃO NF'!$O:$O,"=202306",'CLASSIFICAÇÃO NF'!J:J,$B13)+SUMIFS('CLASSIFICAÇÃO NF'!$N:$N,'CLASSIFICAÇÃO NF'!$O:$O,"=202306",'CLASSIFICAÇÃO NF'!K:K,$B13)+SUMIFS('CLASSIFICAÇÃO NF'!$N:$N,'CLASSIFICAÇÃO NF'!$O:$O,"=202306",'CLASSIFICAÇÃO NF'!L:L,$B13)+SUMIFS('CLASSIFICAÇÃO NF'!$N:$N,'CLASSIFICAÇÃO NF'!$O:$O,"=202306",'CLASSIFICAÇÃO NF'!M:M,$B13)</f>
        <v>102294.91</v>
      </c>
      <c r="L13" s="66">
        <f>SUMIFS('CLASSIFICAÇÃO NF'!$N:$N,'CLASSIFICAÇÃO NF'!$O:$O,"=202307",'CLASSIFICAÇÃO NF'!I:I,$B13)+SUMIFS('CLASSIFICAÇÃO NF'!$N:$N,'CLASSIFICAÇÃO NF'!$O:$O,"=202307",'CLASSIFICAÇÃO NF'!J:J,$B13)+SUMIFS('CLASSIFICAÇÃO NF'!$N:$N,'CLASSIFICAÇÃO NF'!$O:$O,"=202307",'CLASSIFICAÇÃO NF'!K:K,$B13)+SUMIFS('CLASSIFICAÇÃO NF'!$N:$N,'CLASSIFICAÇÃO NF'!$O:$O,"=202307",'CLASSIFICAÇÃO NF'!L:L,$B13)+SUMIFS('CLASSIFICAÇÃO NF'!$N:$N,'CLASSIFICAÇÃO NF'!$O:$O,"=202307",'CLASSIFICAÇÃO NF'!M:M,$B13)</f>
        <v>0</v>
      </c>
      <c r="M13" s="66">
        <f>SUMIFS('CLASSIFICAÇÃO NF'!$N:$N,'CLASSIFICAÇÃO NF'!$O:$O,"=202308",'CLASSIFICAÇÃO NF'!I:I,$B13)+SUMIFS('CLASSIFICAÇÃO NF'!$N:$N,'CLASSIFICAÇÃO NF'!$O:$O,"=202308",'CLASSIFICAÇÃO NF'!J:J,$B13)+SUMIFS('CLASSIFICAÇÃO NF'!$N:$N,'CLASSIFICAÇÃO NF'!$O:$O,"=202308",'CLASSIFICAÇÃO NF'!K:K,$B13)+SUMIFS('CLASSIFICAÇÃO NF'!$N:$N,'CLASSIFICAÇÃO NF'!$O:$O,"=202308",'CLASSIFICAÇÃO NF'!L:L,$B13)+SUMIFS('CLASSIFICAÇÃO NF'!$N:$N,'CLASSIFICAÇÃO NF'!$O:$O,"=202308",'CLASSIFICAÇÃO NF'!M:M,$B13)</f>
        <v>41704</v>
      </c>
      <c r="N13" s="66">
        <f>SUMIFS('CLASSIFICAÇÃO NF'!$N:$N,'CLASSIFICAÇÃO NF'!$O:$O,"=202309",'CLASSIFICAÇÃO NF'!I:I,$B13)+SUMIFS('CLASSIFICAÇÃO NF'!$N:$N,'CLASSIFICAÇÃO NF'!$O:$O,"=202309",'CLASSIFICAÇÃO NF'!J:J,$B13)+SUMIFS('CLASSIFICAÇÃO NF'!$N:$N,'CLASSIFICAÇÃO NF'!$O:$O,"=202309",'CLASSIFICAÇÃO NF'!K:K,$B13)+SUMIFS('CLASSIFICAÇÃO NF'!$N:$N,'CLASSIFICAÇÃO NF'!$O:$O,"=202309",'CLASSIFICAÇÃO NF'!L:L,$B13)+SUMIFS('CLASSIFICAÇÃO NF'!$N:$N,'CLASSIFICAÇÃO NF'!$O:$O,"=202309",'CLASSIFICAÇÃO NF'!M:M,$B13)</f>
        <v>33200</v>
      </c>
      <c r="O13" s="66">
        <f>SUMIFS('CLASSIFICAÇÃO NF'!$N:$N,'CLASSIFICAÇÃO NF'!$O:$O,"=202310",'CLASSIFICAÇÃO NF'!I:I,$B13)+SUMIFS('CLASSIFICAÇÃO NF'!$N:$N,'CLASSIFICAÇÃO NF'!$O:$O,"=202310",'CLASSIFICAÇÃO NF'!J:J,$B13)+SUMIFS('CLASSIFICAÇÃO NF'!$N:$N,'CLASSIFICAÇÃO NF'!$O:$O,"=202310",'CLASSIFICAÇÃO NF'!K:K,$B13)+SUMIFS('CLASSIFICAÇÃO NF'!$N:$N,'CLASSIFICAÇÃO NF'!$O:$O,"=202310",'CLASSIFICAÇÃO NF'!L:L,$B13)+SUMIFS('CLASSIFICAÇÃO NF'!$N:$N,'CLASSIFICAÇÃO NF'!$O:$O,"=202310",'CLASSIFICAÇÃO NF'!M:M,$B13)</f>
        <v>180000</v>
      </c>
      <c r="P13" s="66">
        <f>SUMIFS('CLASSIFICAÇÃO NF'!$N:$N,'CLASSIFICAÇÃO NF'!$O:$O,"=202311",'CLASSIFICAÇÃO NF'!I:I,$B13)+SUMIFS('CLASSIFICAÇÃO NF'!$N:$N,'CLASSIFICAÇÃO NF'!$O:$O,"=202311",'CLASSIFICAÇÃO NF'!J:J,$B13)+SUMIFS('CLASSIFICAÇÃO NF'!$N:$N,'CLASSIFICAÇÃO NF'!$O:$O,"=202311",'CLASSIFICAÇÃO NF'!K:K,$B13)+SUMIFS('CLASSIFICAÇÃO NF'!$N:$N,'CLASSIFICAÇÃO NF'!$O:$O,"=202311",'CLASSIFICAÇÃO NF'!L:L,$B13)+SUMIFS('CLASSIFICAÇÃO NF'!$N:$N,'CLASSIFICAÇÃO NF'!$O:$O,"=202311",'CLASSIFICAÇÃO NF'!M:M,$B13)</f>
        <v>2100</v>
      </c>
      <c r="Q13" s="201">
        <f>SUMIFS('CLASSIFICAÇÃO NF'!$N:$N,'CLASSIFICAÇÃO NF'!$O:$O,"=202312",'CLASSIFICAÇÃO NF'!I:I,$B13)+SUMIFS('CLASSIFICAÇÃO NF'!$N:$N,'CLASSIFICAÇÃO NF'!$O:$O,"=202312",'CLASSIFICAÇÃO NF'!J:J,$B13)+SUMIFS('CLASSIFICAÇÃO NF'!$N:$N,'CLASSIFICAÇÃO NF'!$O:$O,"=202312",'CLASSIFICAÇÃO NF'!K:K,$B13)+SUMIFS('CLASSIFICAÇÃO NF'!$N:$N,'CLASSIFICAÇÃO NF'!$O:$O,"=202312",'CLASSIFICAÇÃO NF'!L:L,$B13)+SUMIFS('CLASSIFICAÇÃO NF'!$N:$N,'CLASSIFICAÇÃO NF'!$O:$O,"=202312",'CLASSIFICAÇÃO NF'!M:M,$B13)</f>
        <v>31312.2</v>
      </c>
      <c r="R13" s="67">
        <f>SUMIFS('CLASSIFICAÇÃO NF'!$N:$N,'CLASSIFICAÇÃO NF'!$O:$O,"=202401",'CLASSIFICAÇÃO NF'!I:I,$B13)+SUMIFS('CLASSIFICAÇÃO NF'!$N:$N,'CLASSIFICAÇÃO NF'!$O:$O,"=202401",'CLASSIFICAÇÃO NF'!J:J,$B13)+SUMIFS('CLASSIFICAÇÃO NF'!$N:$N,'CLASSIFICAÇÃO NF'!$O:$O,"=202401",'CLASSIFICAÇÃO NF'!K:K,$B13)+SUMIFS('CLASSIFICAÇÃO NF'!$N:$N,'CLASSIFICAÇÃO NF'!$O:$O,"=202401",'CLASSIFICAÇÃO NF'!L:L,$B13)+SUMIFS('CLASSIFICAÇÃO NF'!$N:$N,'CLASSIFICAÇÃO NF'!$O:$O,"=202401",'CLASSIFICAÇÃO NF'!M:M,$B13)</f>
        <v>4570</v>
      </c>
      <c r="S13" s="66">
        <f>SUMIFS('CLASSIFICAÇÃO NF'!$N:$N,'CLASSIFICAÇÃO NF'!$O:$O,"=202402",'CLASSIFICAÇÃO NF'!I:I,$B13)+SUMIFS('CLASSIFICAÇÃO NF'!$N:$N,'CLASSIFICAÇÃO NF'!$O:$O,"=202402",'CLASSIFICAÇÃO NF'!J:J,$B13)+SUMIFS('CLASSIFICAÇÃO NF'!$N:$N,'CLASSIFICAÇÃO NF'!$O:$O,"=202402",'CLASSIFICAÇÃO NF'!K:K,$B13)+SUMIFS('CLASSIFICAÇÃO NF'!$N:$N,'CLASSIFICAÇÃO NF'!$O:$O,"=202402",'CLASSIFICAÇÃO NF'!L:L,$B13)+SUMIFS('CLASSIFICAÇÃO NF'!$N:$N,'CLASSIFICAÇÃO NF'!$O:$O,"=202402",'CLASSIFICAÇÃO NF'!M:M,$B13)</f>
        <v>11750</v>
      </c>
      <c r="T13" s="66">
        <f>SUMIFS('CLASSIFICAÇÃO NF'!$N:$N,'CLASSIFICAÇÃO NF'!$O:$O,"=202403",'CLASSIFICAÇÃO NF'!I:I,$B13)+SUMIFS('CLASSIFICAÇÃO NF'!$N:$N,'CLASSIFICAÇÃO NF'!$O:$O,"=202403",'CLASSIFICAÇÃO NF'!J:J,$B13)+SUMIFS('CLASSIFICAÇÃO NF'!$N:$N,'CLASSIFICAÇÃO NF'!$O:$O,"=202403",'CLASSIFICAÇÃO NF'!K:K,$B13)+SUMIFS('CLASSIFICAÇÃO NF'!$N:$N,'CLASSIFICAÇÃO NF'!$O:$O,"=202403",'CLASSIFICAÇÃO NF'!L:L,$B13)+SUMIFS('CLASSIFICAÇÃO NF'!$N:$N,'CLASSIFICAÇÃO NF'!$O:$O,"=202403",'CLASSIFICAÇÃO NF'!M:M,$B13)</f>
        <v>26404.95</v>
      </c>
      <c r="U13" s="66">
        <f>SUMIFS('CLASSIFICAÇÃO NF'!$N:$N,'CLASSIFICAÇÃO NF'!$O:$O,"=202404",'CLASSIFICAÇÃO NF'!I:I,$B13)+SUMIFS('CLASSIFICAÇÃO NF'!$N:$N,'CLASSIFICAÇÃO NF'!$O:$O,"=202404",'CLASSIFICAÇÃO NF'!J:J,$B13)+SUMIFS('CLASSIFICAÇÃO NF'!$N:$N,'CLASSIFICAÇÃO NF'!$O:$O,"=202404",'CLASSIFICAÇÃO NF'!K:K,$B13)+SUMIFS('CLASSIFICAÇÃO NF'!$N:$N,'CLASSIFICAÇÃO NF'!$O:$O,"=202404",'CLASSIFICAÇÃO NF'!L:L,$B13)+SUMIFS('CLASSIFICAÇÃO NF'!$N:$N,'CLASSIFICAÇÃO NF'!$O:$O,"=202404",'CLASSIFICAÇÃO NF'!M:M,$B13)</f>
        <v>13310</v>
      </c>
      <c r="V13" s="66">
        <f>SUMIFS('CLASSIFICAÇÃO NF'!$N:$N,'CLASSIFICAÇÃO NF'!$O:$O,"=202405",'CLASSIFICAÇÃO NF'!I:I,$B13)+SUMIFS('CLASSIFICAÇÃO NF'!$N:$N,'CLASSIFICAÇÃO NF'!$O:$O,"=202405",'CLASSIFICAÇÃO NF'!J:J,$B13)+SUMIFS('CLASSIFICAÇÃO NF'!$N:$N,'CLASSIFICAÇÃO NF'!$O:$O,"=202405",'CLASSIFICAÇÃO NF'!K:K,$B13)+SUMIFS('CLASSIFICAÇÃO NF'!$N:$N,'CLASSIFICAÇÃO NF'!$O:$O,"=202405",'CLASSIFICAÇÃO NF'!L:L,$B13)+SUMIFS('CLASSIFICAÇÃO NF'!$N:$N,'CLASSIFICAÇÃO NF'!$O:$O,"=202405",'CLASSIFICAÇÃO NF'!M:M,$B13)</f>
        <v>4887.5</v>
      </c>
      <c r="W13" s="66">
        <f>SUMIFS('CLASSIFICAÇÃO NF'!$N:$N,'CLASSIFICAÇÃO NF'!$O:$O,"=202406",'CLASSIFICAÇÃO NF'!I:I,$B13)+SUMIFS('CLASSIFICAÇÃO NF'!$N:$N,'CLASSIFICAÇÃO NF'!$O:$O,"=202406",'CLASSIFICAÇÃO NF'!J:J,$B13)+SUMIFS('CLASSIFICAÇÃO NF'!$N:$N,'CLASSIFICAÇÃO NF'!$O:$O,"=202406",'CLASSIFICAÇÃO NF'!K:K,$B13)+SUMIFS('CLASSIFICAÇÃO NF'!$N:$N,'CLASSIFICAÇÃO NF'!$O:$O,"=202406",'CLASSIFICAÇÃO NF'!L:L,$B13)+SUMIFS('CLASSIFICAÇÃO NF'!$N:$N,'CLASSIFICAÇÃO NF'!$O:$O,"=202406",'CLASSIFICAÇÃO NF'!M:M,$B13)</f>
        <v>46700</v>
      </c>
      <c r="X13" s="66">
        <f>SUMIFS('CLASSIFICAÇÃO NF'!$N:$N,'CLASSIFICAÇÃO NF'!$O:$O,"=202407",'CLASSIFICAÇÃO NF'!I:I,$B13)+SUMIFS('CLASSIFICAÇÃO NF'!$N:$N,'CLASSIFICAÇÃO NF'!$O:$O,"=202407",'CLASSIFICAÇÃO NF'!J:J,$B13)+SUMIFS('CLASSIFICAÇÃO NF'!$N:$N,'CLASSIFICAÇÃO NF'!$O:$O,"=202407",'CLASSIFICAÇÃO NF'!K:K,$B13)+SUMIFS('CLASSIFICAÇÃO NF'!$N:$N,'CLASSIFICAÇÃO NF'!$O:$O,"=202407",'CLASSIFICAÇÃO NF'!L:L,$B13)+SUMIFS('CLASSIFICAÇÃO NF'!$N:$N,'CLASSIFICAÇÃO NF'!$O:$O,"=202407",'CLASSIFICAÇÃO NF'!M:M,$B13)</f>
        <v>2250</v>
      </c>
      <c r="Y13" s="66">
        <f>SUMIFS('CLASSIFICAÇÃO NF'!$N:$N,'CLASSIFICAÇÃO NF'!$O:$O,"=202408",'CLASSIFICAÇÃO NF'!I:I,$B13)+SUMIFS('CLASSIFICAÇÃO NF'!$N:$N,'CLASSIFICAÇÃO NF'!$O:$O,"=202408",'CLASSIFICAÇÃO NF'!J:J,$B13)+SUMIFS('CLASSIFICAÇÃO NF'!$N:$N,'CLASSIFICAÇÃO NF'!$O:$O,"=202408",'CLASSIFICAÇÃO NF'!K:K,$B13)+SUMIFS('CLASSIFICAÇÃO NF'!$N:$N,'CLASSIFICAÇÃO NF'!$O:$O,"=202408",'CLASSIFICAÇÃO NF'!L:L,$B13)+SUMIFS('CLASSIFICAÇÃO NF'!$N:$N,'CLASSIFICAÇÃO NF'!$O:$O,"=202408",'CLASSIFICAÇÃO NF'!M:M,$B13)</f>
        <v>1350</v>
      </c>
      <c r="Z13" s="66">
        <f>SUMIFS('CLASSIFICAÇÃO NF'!$N:$N,'CLASSIFICAÇÃO NF'!$O:$O,"=202409",'CLASSIFICAÇÃO NF'!I:I,$B13)+SUMIFS('CLASSIFICAÇÃO NF'!$N:$N,'CLASSIFICAÇÃO NF'!$O:$O,"=202409",'CLASSIFICAÇÃO NF'!J:J,$B13)+SUMIFS('CLASSIFICAÇÃO NF'!$N:$N,'CLASSIFICAÇÃO NF'!$O:$O,"=202409",'CLASSIFICAÇÃO NF'!K:K,$B13)+SUMIFS('CLASSIFICAÇÃO NF'!$N:$N,'CLASSIFICAÇÃO NF'!$O:$O,"=202409",'CLASSIFICAÇÃO NF'!L:L,$B13)+SUMIFS('CLASSIFICAÇÃO NF'!$N:$N,'CLASSIFICAÇÃO NF'!$O:$O,"=202409",'CLASSIFICAÇÃO NF'!M:M,$B13)</f>
        <v>0</v>
      </c>
      <c r="AA13" s="66">
        <f>SUMIFS('CLASSIFICAÇÃO NF'!$N:$N,'CLASSIFICAÇÃO NF'!$O:$O,"=202410",'CLASSIFICAÇÃO NF'!I:I,$B13)+SUMIFS('CLASSIFICAÇÃO NF'!$N:$N,'CLASSIFICAÇÃO NF'!$O:$O,"=202410",'CLASSIFICAÇÃO NF'!J:J,$B13)+SUMIFS('CLASSIFICAÇÃO NF'!$N:$N,'CLASSIFICAÇÃO NF'!$O:$O,"=202410",'CLASSIFICAÇÃO NF'!K:K,$B13)+SUMIFS('CLASSIFICAÇÃO NF'!$N:$N,'CLASSIFICAÇÃO NF'!$O:$O,"=202410",'CLASSIFICAÇÃO NF'!L:L,$B13)+SUMIFS('CLASSIFICAÇÃO NF'!$N:$N,'CLASSIFICAÇÃO NF'!$O:$O,"=202410",'CLASSIFICAÇÃO NF'!M:M,$B13)</f>
        <v>40425</v>
      </c>
      <c r="AB13" s="66">
        <f>SUMIFS('CLASSIFICAÇÃO NF'!$N:$N,'CLASSIFICAÇÃO NF'!$O:$O,"=202411",'CLASSIFICAÇÃO NF'!I:I,$B13)+SUMIFS('CLASSIFICAÇÃO NF'!$N:$N,'CLASSIFICAÇÃO NF'!$O:$O,"=202411",'CLASSIFICAÇÃO NF'!J:J,$B13)+SUMIFS('CLASSIFICAÇÃO NF'!$N:$N,'CLASSIFICAÇÃO NF'!$O:$O,"=202411",'CLASSIFICAÇÃO NF'!K:K,$B13)+SUMIFS('CLASSIFICAÇÃO NF'!$N:$N,'CLASSIFICAÇÃO NF'!$O:$O,"=202411",'CLASSIFICAÇÃO NF'!L:L,$B13)+SUMIFS('CLASSIFICAÇÃO NF'!$N:$N,'CLASSIFICAÇÃO NF'!$O:$O,"=202411",'CLASSIFICAÇÃO NF'!M:M,$B13)</f>
        <v>0</v>
      </c>
      <c r="AC13" s="201">
        <f>SUMIFS('CLASSIFICAÇÃO NF'!$N:$N,'CLASSIFICAÇÃO NF'!$O:$O,"=202412",'CLASSIFICAÇÃO NF'!I:I,$B13)+SUMIFS('CLASSIFICAÇÃO NF'!$N:$N,'CLASSIFICAÇÃO NF'!$O:$O,"=202412",'CLASSIFICAÇÃO NF'!J:J,$B13)+SUMIFS('CLASSIFICAÇÃO NF'!$N:$N,'CLASSIFICAÇÃO NF'!$O:$O,"=202412",'CLASSIFICAÇÃO NF'!K:K,$B13)+SUMIFS('CLASSIFICAÇÃO NF'!$N:$N,'CLASSIFICAÇÃO NF'!$O:$O,"=202412",'CLASSIFICAÇÃO NF'!L:L,$B13)+SUMIFS('CLASSIFICAÇÃO NF'!$N:$N,'CLASSIFICAÇÃO NF'!$O:$O,"=202412",'CLASSIFICAÇÃO NF'!M:M,$B13)</f>
        <v>58209.45</v>
      </c>
      <c r="AD13" s="67">
        <f>SUMIFS('CLASSIFICAÇÃO NF'!$N:$N,'CLASSIFICAÇÃO NF'!$O:$O,"=202501",'CLASSIFICAÇÃO NF'!I:I,$B13)+SUMIFS('CLASSIFICAÇÃO NF'!$N:$N,'CLASSIFICAÇÃO NF'!$O:$O,"=202501",'CLASSIFICAÇÃO NF'!J:J,$B13)+SUMIFS('CLASSIFICAÇÃO NF'!$N:$N,'CLASSIFICAÇÃO NF'!$O:$O,"=202501",'CLASSIFICAÇÃO NF'!K:K,$B13)+SUMIFS('CLASSIFICAÇÃO NF'!$N:$N,'CLASSIFICAÇÃO NF'!$O:$O,"=202501",'CLASSIFICAÇÃO NF'!L:L,$B13)+SUMIFS('CLASSIFICAÇÃO NF'!$N:$N,'CLASSIFICAÇÃO NF'!$O:$O,"=202501",'CLASSIFICAÇÃO NF'!M:M,$B13)</f>
        <v>0</v>
      </c>
      <c r="AE13" s="66">
        <f>SUMIFS('CLASSIFICAÇÃO NF'!$N:$N,'CLASSIFICAÇÃO NF'!$O:$O,"=202502",'CLASSIFICAÇÃO NF'!I:I,$B13)+SUMIFS('CLASSIFICAÇÃO NF'!$N:$N,'CLASSIFICAÇÃO NF'!$O:$O,"=202502",'CLASSIFICAÇÃO NF'!J:J,$B13)+SUMIFS('CLASSIFICAÇÃO NF'!$N:$N,'CLASSIFICAÇÃO NF'!$O:$O,"=202502",'CLASSIFICAÇÃO NF'!K:K,$B13)+SUMIFS('CLASSIFICAÇÃO NF'!$N:$N,'CLASSIFICAÇÃO NF'!$O:$O,"=202502",'CLASSIFICAÇÃO NF'!L:L,$B13)+SUMIFS('CLASSIFICAÇÃO NF'!$N:$N,'CLASSIFICAÇÃO NF'!$O:$O,"=202502",'CLASSIFICAÇÃO NF'!M:M,$B13)</f>
        <v>0</v>
      </c>
      <c r="AF13" s="66">
        <f>SUMIFS('CLASSIFICAÇÃO NF'!$N:$N,'CLASSIFICAÇÃO NF'!$O:$O,"=202503",'CLASSIFICAÇÃO NF'!I:I,$B13)+SUMIFS('CLASSIFICAÇÃO NF'!$N:$N,'CLASSIFICAÇÃO NF'!$O:$O,"=202503",'CLASSIFICAÇÃO NF'!J:J,$B13)+SUMIFS('CLASSIFICAÇÃO NF'!$N:$N,'CLASSIFICAÇÃO NF'!$O:$O,"=202503",'CLASSIFICAÇÃO NF'!K:K,$B13)+SUMIFS('CLASSIFICAÇÃO NF'!$N:$N,'CLASSIFICAÇÃO NF'!$O:$O,"=202503",'CLASSIFICAÇÃO NF'!L:L,$B13)+SUMIFS('CLASSIFICAÇÃO NF'!$N:$N,'CLASSIFICAÇÃO NF'!$O:$O,"=202503",'CLASSIFICAÇÃO NF'!M:M,$B13)</f>
        <v>0</v>
      </c>
      <c r="AG13" s="66">
        <f>SUMIFS('CLASSIFICAÇÃO NF'!$N:$N,'CLASSIFICAÇÃO NF'!$O:$O,"=202504",'CLASSIFICAÇÃO NF'!I:I,$B13)+SUMIFS('CLASSIFICAÇÃO NF'!$N:$N,'CLASSIFICAÇÃO NF'!$O:$O,"=202504",'CLASSIFICAÇÃO NF'!J:J,$B13)+SUMIFS('CLASSIFICAÇÃO NF'!$N:$N,'CLASSIFICAÇÃO NF'!$O:$O,"=202504",'CLASSIFICAÇÃO NF'!K:K,$B13)+SUMIFS('CLASSIFICAÇÃO NF'!$N:$N,'CLASSIFICAÇÃO NF'!$O:$O,"=202504",'CLASSIFICAÇÃO NF'!L:L,$B13)+SUMIFS('CLASSIFICAÇÃO NF'!$N:$N,'CLASSIFICAÇÃO NF'!$O:$O,"=202504",'CLASSIFICAÇÃO NF'!M:M,$B13)</f>
        <v>0</v>
      </c>
      <c r="AH13" s="66">
        <f>SUMIFS('CLASSIFICAÇÃO NF'!$N:$N,'CLASSIFICAÇÃO NF'!$O:$O,"=202505",'CLASSIFICAÇÃO NF'!I:I,$B13)+SUMIFS('CLASSIFICAÇÃO NF'!$N:$N,'CLASSIFICAÇÃO NF'!$O:$O,"=202505",'CLASSIFICAÇÃO NF'!J:J,$B13)+SUMIFS('CLASSIFICAÇÃO NF'!$N:$N,'CLASSIFICAÇÃO NF'!$O:$O,"=202505",'CLASSIFICAÇÃO NF'!K:K,$B13)+SUMIFS('CLASSIFICAÇÃO NF'!$N:$N,'CLASSIFICAÇÃO NF'!$O:$O,"=202505",'CLASSIFICAÇÃO NF'!L:L,$B13)+SUMIFS('CLASSIFICAÇÃO NF'!$N:$N,'CLASSIFICAÇÃO NF'!$O:$O,"=202505",'CLASSIFICAÇÃO NF'!M:M,$B13)</f>
        <v>0</v>
      </c>
      <c r="AI13" s="66">
        <f>SUMIFS('CLASSIFICAÇÃO NF'!$N:$N,'CLASSIFICAÇÃO NF'!$O:$O,"=202506",'CLASSIFICAÇÃO NF'!I:I,$B13)+SUMIFS('CLASSIFICAÇÃO NF'!$N:$N,'CLASSIFICAÇÃO NF'!$O:$O,"=202506",'CLASSIFICAÇÃO NF'!J:J,$B13)+SUMIFS('CLASSIFICAÇÃO NF'!$N:$N,'CLASSIFICAÇÃO NF'!$O:$O,"=202506",'CLASSIFICAÇÃO NF'!K:K,$B13)+SUMIFS('CLASSIFICAÇÃO NF'!$N:$N,'CLASSIFICAÇÃO NF'!$O:$O,"=202506",'CLASSIFICAÇÃO NF'!L:L,$B13)+SUMIFS('CLASSIFICAÇÃO NF'!$N:$N,'CLASSIFICAÇÃO NF'!$O:$O,"=202506",'CLASSIFICAÇÃO NF'!M:M,$B13)</f>
        <v>4530</v>
      </c>
      <c r="AJ13" s="66">
        <f>SUMIFS('CLASSIFICAÇÃO NF'!$N:$N,'CLASSIFICAÇÃO NF'!$O:$O,"=202507",'CLASSIFICAÇÃO NF'!I:I,$B13)+SUMIFS('CLASSIFICAÇÃO NF'!$N:$N,'CLASSIFICAÇÃO NF'!$O:$O,"=202507",'CLASSIFICAÇÃO NF'!J:J,$B13)+SUMIFS('CLASSIFICAÇÃO NF'!$N:$N,'CLASSIFICAÇÃO NF'!$O:$O,"=202507",'CLASSIFICAÇÃO NF'!K:K,$B13)+SUMIFS('CLASSIFICAÇÃO NF'!$N:$N,'CLASSIFICAÇÃO NF'!$O:$O,"=202507",'CLASSIFICAÇÃO NF'!L:L,$B13)+SUMIFS('CLASSIFICAÇÃO NF'!$N:$N,'CLASSIFICAÇÃO NF'!$O:$O,"=202507",'CLASSIFICAÇÃO NF'!M:M,$B13)</f>
        <v>0</v>
      </c>
      <c r="AK13" s="66">
        <f>SUMIFS('CLASSIFICAÇÃO NF'!$N:$N,'CLASSIFICAÇÃO NF'!$O:$O,"=202508",'CLASSIFICAÇÃO NF'!I:I,$B13)+SUMIFS('CLASSIFICAÇÃO NF'!$N:$N,'CLASSIFICAÇÃO NF'!$O:$O,"=202508",'CLASSIFICAÇÃO NF'!J:J,$B13)+SUMIFS('CLASSIFICAÇÃO NF'!$N:$N,'CLASSIFICAÇÃO NF'!$O:$O,"=202508",'CLASSIFICAÇÃO NF'!K:K,$B13)+SUMIFS('CLASSIFICAÇÃO NF'!$N:$N,'CLASSIFICAÇÃO NF'!$O:$O,"=202508",'CLASSIFICAÇÃO NF'!L:L,$B13)+SUMIFS('CLASSIFICAÇÃO NF'!$N:$N,'CLASSIFICAÇÃO NF'!$O:$O,"=202508",'CLASSIFICAÇÃO NF'!M:M,$B13)</f>
        <v>0</v>
      </c>
      <c r="AL13" s="66">
        <f>SUMIFS('CLASSIFICAÇÃO NF'!$N:$N,'CLASSIFICAÇÃO NF'!$O:$O,"=202509",'CLASSIFICAÇÃO NF'!I:I,$B13)+SUMIFS('CLASSIFICAÇÃO NF'!$N:$N,'CLASSIFICAÇÃO NF'!$O:$O,"=202509",'CLASSIFICAÇÃO NF'!J:J,$B13)+SUMIFS('CLASSIFICAÇÃO NF'!$N:$N,'CLASSIFICAÇÃO NF'!$O:$O,"=202509",'CLASSIFICAÇÃO NF'!K:K,$B13)+SUMIFS('CLASSIFICAÇÃO NF'!$N:$N,'CLASSIFICAÇÃO NF'!$O:$O,"=202509",'CLASSIFICAÇÃO NF'!L:L,$B13)+SUMIFS('CLASSIFICAÇÃO NF'!$N:$N,'CLASSIFICAÇÃO NF'!$O:$O,"=202509",'CLASSIFICAÇÃO NF'!M:M,$B13)</f>
        <v>0</v>
      </c>
      <c r="AM13" s="66">
        <f>SUMIFS('CLASSIFICAÇÃO NF'!$N:$N,'CLASSIFICAÇÃO NF'!$O:$O,"=202510",'CLASSIFICAÇÃO NF'!I:I,$B13)+SUMIFS('CLASSIFICAÇÃO NF'!$N:$N,'CLASSIFICAÇÃO NF'!$O:$O,"=202510",'CLASSIFICAÇÃO NF'!J:J,$B13)+SUMIFS('CLASSIFICAÇÃO NF'!$N:$N,'CLASSIFICAÇÃO NF'!$O:$O,"=202510",'CLASSIFICAÇÃO NF'!K:K,$B13)+SUMIFS('CLASSIFICAÇÃO NF'!$N:$N,'CLASSIFICAÇÃO NF'!$O:$O,"=202510",'CLASSIFICAÇÃO NF'!L:L,$B13)+SUMIFS('CLASSIFICAÇÃO NF'!$N:$N,'CLASSIFICAÇÃO NF'!$O:$O,"=202510",'CLASSIFICAÇÃO NF'!M:M,$B13)</f>
        <v>0</v>
      </c>
      <c r="AN13" s="66">
        <f>SUMIFS('CLASSIFICAÇÃO NF'!$N:$N,'CLASSIFICAÇÃO NF'!$O:$O,"=202511",'CLASSIFICAÇÃO NF'!I:I,$B13)+SUMIFS('CLASSIFICAÇÃO NF'!$N:$N,'CLASSIFICAÇÃO NF'!$O:$O,"=202511",'CLASSIFICAÇÃO NF'!J:J,$B13)+SUMIFS('CLASSIFICAÇÃO NF'!$N:$N,'CLASSIFICAÇÃO NF'!$O:$O,"=202511",'CLASSIFICAÇÃO NF'!K:K,$B13)+SUMIFS('CLASSIFICAÇÃO NF'!$N:$N,'CLASSIFICAÇÃO NF'!$O:$O,"=202511",'CLASSIFICAÇÃO NF'!L:L,$B13)+SUMIFS('CLASSIFICAÇÃO NF'!$N:$N,'CLASSIFICAÇÃO NF'!$O:$O,"=202511",'CLASSIFICAÇÃO NF'!M:M,$B13)</f>
        <v>0</v>
      </c>
      <c r="AO13" s="66">
        <f>SUMIFS('CLASSIFICAÇÃO NF'!$N:$N,'CLASSIFICAÇÃO NF'!$O:$O,"=202512",'CLASSIFICAÇÃO NF'!I:I,$B13)+SUMIFS('CLASSIFICAÇÃO NF'!$N:$N,'CLASSIFICAÇÃO NF'!$O:$O,"=202512",'CLASSIFICAÇÃO NF'!J:J,$B13)+SUMIFS('CLASSIFICAÇÃO NF'!$N:$N,'CLASSIFICAÇÃO NF'!$O:$O,"=202512",'CLASSIFICAÇÃO NF'!K:K,$B13)+SUMIFS('CLASSIFICAÇÃO NF'!$N:$N,'CLASSIFICAÇÃO NF'!$O:$O,"=202512",'CLASSIFICAÇÃO NF'!L:L,$B13)+SUMIFS('CLASSIFICAÇÃO NF'!$N:$N,'CLASSIFICAÇÃO NF'!$O:$O,"=202512",'CLASSIFICAÇÃO NF'!M:M,$B13)</f>
        <v>0</v>
      </c>
      <c r="AP13" s="67">
        <f>SUMIFS('CLASSIFICAÇÃO NF'!$N:$N,'CLASSIFICAÇÃO NF'!$O:$O,"=202601",'CLASSIFICAÇÃO NF'!I:I,$B13)+SUMIFS('CLASSIFICAÇÃO NF'!$N:$N,'CLASSIFICAÇÃO NF'!$O:$O,"=202601",'CLASSIFICAÇÃO NF'!J:J,$B13)+SUMIFS('CLASSIFICAÇÃO NF'!$N:$N,'CLASSIFICAÇÃO NF'!$O:$O,"=202601",'CLASSIFICAÇÃO NF'!K:K,$B13)+SUMIFS('CLASSIFICAÇÃO NF'!$N:$N,'CLASSIFICAÇÃO NF'!$O:$O,"=202601",'CLASSIFICAÇÃO NF'!L:L,$B13)+SUMIFS('CLASSIFICAÇÃO NF'!$N:$N,'CLASSIFICAÇÃO NF'!$O:$O,"=202601",'CLASSIFICAÇÃO NF'!M:M,$B13)</f>
        <v>0</v>
      </c>
      <c r="AQ13" s="66">
        <f>SUMIFS('CLASSIFICAÇÃO NF'!$N:$N,'CLASSIFICAÇÃO NF'!$O:$O,"=202602",'CLASSIFICAÇÃO NF'!I:I,$B13)+SUMIFS('CLASSIFICAÇÃO NF'!$N:$N,'CLASSIFICAÇÃO NF'!$O:$O,"=202602",'CLASSIFICAÇÃO NF'!J:J,$B13)+SUMIFS('CLASSIFICAÇÃO NF'!$N:$N,'CLASSIFICAÇÃO NF'!$O:$O,"=202602",'CLASSIFICAÇÃO NF'!K:K,$B13)+SUMIFS('CLASSIFICAÇÃO NF'!$N:$N,'CLASSIFICAÇÃO NF'!$O:$O,"=202602",'CLASSIFICAÇÃO NF'!L:L,$B13)+SUMIFS('CLASSIFICAÇÃO NF'!$N:$N,'CLASSIFICAÇÃO NF'!$O:$O,"=202602",'CLASSIFICAÇÃO NF'!M:M,$B13)</f>
        <v>0</v>
      </c>
      <c r="AR13" s="66">
        <f>SUMIFS('CLASSIFICAÇÃO NF'!$N:$N,'CLASSIFICAÇÃO NF'!$O:$O,"=202603",'CLASSIFICAÇÃO NF'!I:I,$B13)+SUMIFS('CLASSIFICAÇÃO NF'!$N:$N,'CLASSIFICAÇÃO NF'!$O:$O,"=202603",'CLASSIFICAÇÃO NF'!J:J,$B13)+SUMIFS('CLASSIFICAÇÃO NF'!$N:$N,'CLASSIFICAÇÃO NF'!$O:$O,"=202603",'CLASSIFICAÇÃO NF'!K:K,$B13)+SUMIFS('CLASSIFICAÇÃO NF'!$N:$N,'CLASSIFICAÇÃO NF'!$O:$O,"=202603",'CLASSIFICAÇÃO NF'!L:L,$B13)+SUMIFS('CLASSIFICAÇÃO NF'!$N:$N,'CLASSIFICAÇÃO NF'!$O:$O,"=202603",'CLASSIFICAÇÃO NF'!M:M,$B13)</f>
        <v>0</v>
      </c>
      <c r="AS13" s="66">
        <f>SUMIFS('CLASSIFICAÇÃO NF'!$N:$N,'CLASSIFICAÇÃO NF'!$O:$O,"=202604",'CLASSIFICAÇÃO NF'!I:I,$B13)+SUMIFS('CLASSIFICAÇÃO NF'!$N:$N,'CLASSIFICAÇÃO NF'!$O:$O,"=202604",'CLASSIFICAÇÃO NF'!J:J,$B13)+SUMIFS('CLASSIFICAÇÃO NF'!$N:$N,'CLASSIFICAÇÃO NF'!$O:$O,"=202604",'CLASSIFICAÇÃO NF'!K:K,$B13)+SUMIFS('CLASSIFICAÇÃO NF'!$N:$N,'CLASSIFICAÇÃO NF'!$O:$O,"=202604",'CLASSIFICAÇÃO NF'!L:L,$B13)+SUMIFS('CLASSIFICAÇÃO NF'!$N:$N,'CLASSIFICAÇÃO NF'!$O:$O,"=202604",'CLASSIFICAÇÃO NF'!M:M,$B13)</f>
        <v>0</v>
      </c>
      <c r="AT13" s="66">
        <f>SUMIFS('CLASSIFICAÇÃO NF'!$N:$N,'CLASSIFICAÇÃO NF'!$O:$O,"=202605",'CLASSIFICAÇÃO NF'!I:I,$B13)+SUMIFS('CLASSIFICAÇÃO NF'!$N:$N,'CLASSIFICAÇÃO NF'!$O:$O,"=202605",'CLASSIFICAÇÃO NF'!J:J,$B13)+SUMIFS('CLASSIFICAÇÃO NF'!$N:$N,'CLASSIFICAÇÃO NF'!$O:$O,"=202605",'CLASSIFICAÇÃO NF'!K:K,$B13)+SUMIFS('CLASSIFICAÇÃO NF'!$N:$N,'CLASSIFICAÇÃO NF'!$O:$O,"=202605",'CLASSIFICAÇÃO NF'!L:L,$B13)+SUMIFS('CLASSIFICAÇÃO NF'!$N:$N,'CLASSIFICAÇÃO NF'!$O:$O,"=202605",'CLASSIFICAÇÃO NF'!M:M,$B13)</f>
        <v>0</v>
      </c>
      <c r="AU13" s="66">
        <f>SUMIFS('CLASSIFICAÇÃO NF'!$N:$N,'CLASSIFICAÇÃO NF'!$O:$O,"=202606",'CLASSIFICAÇÃO NF'!I:I,$B13)+SUMIFS('CLASSIFICAÇÃO NF'!$N:$N,'CLASSIFICAÇÃO NF'!$O:$O,"=202606",'CLASSIFICAÇÃO NF'!J:J,$B13)+SUMIFS('CLASSIFICAÇÃO NF'!$N:$N,'CLASSIFICAÇÃO NF'!$O:$O,"=202606",'CLASSIFICAÇÃO NF'!K:K,$B13)+SUMIFS('CLASSIFICAÇÃO NF'!$N:$N,'CLASSIFICAÇÃO NF'!$O:$O,"=202606",'CLASSIFICAÇÃO NF'!L:L,$B13)+SUMIFS('CLASSIFICAÇÃO NF'!$N:$N,'CLASSIFICAÇÃO NF'!$O:$O,"=202606",'CLASSIFICAÇÃO NF'!M:M,$B13)</f>
        <v>0</v>
      </c>
      <c r="AV13" s="66">
        <f>SUMIFS('CLASSIFICAÇÃO NF'!$N:$N,'CLASSIFICAÇÃO NF'!$O:$O,"=202607",'CLASSIFICAÇÃO NF'!I:I,$B13)+SUMIFS('CLASSIFICAÇÃO NF'!$N:$N,'CLASSIFICAÇÃO NF'!$O:$O,"=202607",'CLASSIFICAÇÃO NF'!J:J,$B13)+SUMIFS('CLASSIFICAÇÃO NF'!$N:$N,'CLASSIFICAÇÃO NF'!$O:$O,"=202607",'CLASSIFICAÇÃO NF'!K:K,$B13)+SUMIFS('CLASSIFICAÇÃO NF'!$N:$N,'CLASSIFICAÇÃO NF'!$O:$O,"=202607",'CLASSIFICAÇÃO NF'!L:L,$B13)+SUMIFS('CLASSIFICAÇÃO NF'!$N:$N,'CLASSIFICAÇÃO NF'!$O:$O,"=202607",'CLASSIFICAÇÃO NF'!M:M,$B13)</f>
        <v>0</v>
      </c>
    </row>
    <row r="14" spans="1:48" ht="15.5" outlineLevel="1">
      <c r="A14" s="189">
        <v>45718</v>
      </c>
      <c r="B14" s="65" t="s">
        <v>38</v>
      </c>
      <c r="C14" s="184">
        <f>SUMIF('CLASSIFICAÇÃO NF'!I:I,B14,'CLASSIFICAÇÃO NF'!N:N)+SUMIF('CLASSIFICAÇÃO NF'!J:J,B14,'CLASSIFICAÇÃO NF'!N:N)+SUMIF('CLASSIFICAÇÃO NF'!K:K,B14,'CLASSIFICAÇÃO NF'!N:N)+SUMIF('CLASSIFICAÇÃO NF'!L:L,B14,'CLASSIFICAÇÃO NF'!N:N)+SUMIF('CLASSIFICAÇÃO NF'!M:M,B14,'CLASSIFICAÇÃO NF'!N:N)</f>
        <v>3282636.7846666658</v>
      </c>
      <c r="D14" s="184">
        <v>3874585.12</v>
      </c>
      <c r="E14" s="186">
        <v>3311026.43</v>
      </c>
      <c r="F14" s="66">
        <f>SUMIFS('CLASSIFICAÇÃO NF'!$N:$N,'CLASSIFICAÇÃO NF'!$O:$O,"=202301",'CLASSIFICAÇÃO NF'!I:I,$B14)+SUMIFS('CLASSIFICAÇÃO NF'!$N:$N,'CLASSIFICAÇÃO NF'!$O:$O,"=202301",'CLASSIFICAÇÃO NF'!J:J,$B14)+SUMIFS('CLASSIFICAÇÃO NF'!$N:$N,'CLASSIFICAÇÃO NF'!$O:$O,"=202301",'CLASSIFICAÇÃO NF'!K:K,$B14)+SUMIFS('CLASSIFICAÇÃO NF'!$N:$N,'CLASSIFICAÇÃO NF'!$O:$O,"=202301",'CLASSIFICAÇÃO NF'!L:L,$B14)+SUMIFS('CLASSIFICAÇÃO NF'!$N:$N,'CLASSIFICAÇÃO NF'!$O:$O,"=202301",'CLASSIFICAÇÃO NF'!M:M,$B14)</f>
        <v>5170.25</v>
      </c>
      <c r="G14" s="66">
        <f>SUMIFS('CLASSIFICAÇÃO NF'!$N:$N,'CLASSIFICAÇÃO NF'!$O:$O,"=202302",'CLASSIFICAÇÃO NF'!I:I,$B14)+SUMIFS('CLASSIFICAÇÃO NF'!$N:$N,'CLASSIFICAÇÃO NF'!$O:$O,"=202302",'CLASSIFICAÇÃO NF'!J:J,$B14)+SUMIFS('CLASSIFICAÇÃO NF'!$N:$N,'CLASSIFICAÇÃO NF'!$O:$O,"=202302",'CLASSIFICAÇÃO NF'!K:K,$B14)+SUMIFS('CLASSIFICAÇÃO NF'!$N:$N,'CLASSIFICAÇÃO NF'!$O:$O,"=202302",'CLASSIFICAÇÃO NF'!L:L,$B14)+SUMIFS('CLASSIFICAÇÃO NF'!$N:$N,'CLASSIFICAÇÃO NF'!$O:$O,"=202302",'CLASSIFICAÇÃO NF'!M:M,$B14)</f>
        <v>0</v>
      </c>
      <c r="H14" s="66">
        <f>SUMIFS('CLASSIFICAÇÃO NF'!$N:$N,'CLASSIFICAÇÃO NF'!$O:$O,"=202303",'CLASSIFICAÇÃO NF'!I:I,$B14)+SUMIFS('CLASSIFICAÇÃO NF'!$N:$N,'CLASSIFICAÇÃO NF'!$O:$O,"=202303",'CLASSIFICAÇÃO NF'!J:J,$B14)+SUMIFS('CLASSIFICAÇÃO NF'!$N:$N,'CLASSIFICAÇÃO NF'!$O:$O,"=202303",'CLASSIFICAÇÃO NF'!K:K,$B14)+SUMIFS('CLASSIFICAÇÃO NF'!$N:$N,'CLASSIFICAÇÃO NF'!$O:$O,"=202303",'CLASSIFICAÇÃO NF'!L:L,$B14)+SUMIFS('CLASSIFICAÇÃO NF'!$N:$N,'CLASSIFICAÇÃO NF'!$O:$O,"=202303",'CLASSIFICAÇÃO NF'!M:M,$B14)</f>
        <v>0</v>
      </c>
      <c r="I14" s="66">
        <f>SUMIFS('CLASSIFICAÇÃO NF'!$N:$N,'CLASSIFICAÇÃO NF'!$O:$O,"=202304",'CLASSIFICAÇÃO NF'!I:I,$B14)+SUMIFS('CLASSIFICAÇÃO NF'!$N:$N,'CLASSIFICAÇÃO NF'!$O:$O,"=202304",'CLASSIFICAÇÃO NF'!J:J,$B14)+SUMIFS('CLASSIFICAÇÃO NF'!$N:$N,'CLASSIFICAÇÃO NF'!$O:$O,"=202304",'CLASSIFICAÇÃO NF'!K:K,$B14)+SUMIFS('CLASSIFICAÇÃO NF'!$N:$N,'CLASSIFICAÇÃO NF'!$O:$O,"=202304",'CLASSIFICAÇÃO NF'!L:L,$B14)+SUMIFS('CLASSIFICAÇÃO NF'!$N:$N,'CLASSIFICAÇÃO NF'!$O:$O,"=202304",'CLASSIFICAÇÃO NF'!M:M,$B14)</f>
        <v>224950.97</v>
      </c>
      <c r="J14" s="66">
        <f>SUMIFS('CLASSIFICAÇÃO NF'!$N:$N,'CLASSIFICAÇÃO NF'!$O:$O,"=202305",'CLASSIFICAÇÃO NF'!I:I,$B14)+SUMIFS('CLASSIFICAÇÃO NF'!$N:$N,'CLASSIFICAÇÃO NF'!$O:$O,"=202305",'CLASSIFICAÇÃO NF'!J:J,$B14)+SUMIFS('CLASSIFICAÇÃO NF'!$N:$N,'CLASSIFICAÇÃO NF'!$O:$O,"=202305",'CLASSIFICAÇÃO NF'!K:K,$B14)+SUMIFS('CLASSIFICAÇÃO NF'!$N:$N,'CLASSIFICAÇÃO NF'!$O:$O,"=202305",'CLASSIFICAÇÃO NF'!L:L,$B14)+SUMIFS('CLASSIFICAÇÃO NF'!$N:$N,'CLASSIFICAÇÃO NF'!$O:$O,"=202305",'CLASSIFICAÇÃO NF'!M:M,$B14)</f>
        <v>1118837.46</v>
      </c>
      <c r="K14" s="66">
        <f>SUMIFS('CLASSIFICAÇÃO NF'!$N:$N,'CLASSIFICAÇÃO NF'!$O:$O,"=202306",'CLASSIFICAÇÃO NF'!I:I,$B14)+SUMIFS('CLASSIFICAÇÃO NF'!$N:$N,'CLASSIFICAÇÃO NF'!$O:$O,"=202306",'CLASSIFICAÇÃO NF'!J:J,$B14)+SUMIFS('CLASSIFICAÇÃO NF'!$N:$N,'CLASSIFICAÇÃO NF'!$O:$O,"=202306",'CLASSIFICAÇÃO NF'!K:K,$B14)+SUMIFS('CLASSIFICAÇÃO NF'!$N:$N,'CLASSIFICAÇÃO NF'!$O:$O,"=202306",'CLASSIFICAÇÃO NF'!L:L,$B14)+SUMIFS('CLASSIFICAÇÃO NF'!$N:$N,'CLASSIFICAÇÃO NF'!$O:$O,"=202306",'CLASSIFICAÇÃO NF'!M:M,$B14)</f>
        <v>593349.73999999987</v>
      </c>
      <c r="L14" s="66">
        <f>SUMIFS('CLASSIFICAÇÃO NF'!$N:$N,'CLASSIFICAÇÃO NF'!$O:$O,"=202307",'CLASSIFICAÇÃO NF'!I:I,$B14)+SUMIFS('CLASSIFICAÇÃO NF'!$N:$N,'CLASSIFICAÇÃO NF'!$O:$O,"=202307",'CLASSIFICAÇÃO NF'!J:J,$B14)+SUMIFS('CLASSIFICAÇÃO NF'!$N:$N,'CLASSIFICAÇÃO NF'!$O:$O,"=202307",'CLASSIFICAÇÃO NF'!K:K,$B14)+SUMIFS('CLASSIFICAÇÃO NF'!$N:$N,'CLASSIFICAÇÃO NF'!$O:$O,"=202307",'CLASSIFICAÇÃO NF'!L:L,$B14)+SUMIFS('CLASSIFICAÇÃO NF'!$N:$N,'CLASSIFICAÇÃO NF'!$O:$O,"=202307",'CLASSIFICAÇÃO NF'!M:M,$B14)</f>
        <v>332916.56</v>
      </c>
      <c r="M14" s="66">
        <f>SUMIFS('CLASSIFICAÇÃO NF'!$N:$N,'CLASSIFICAÇÃO NF'!$O:$O,"=202308",'CLASSIFICAÇÃO NF'!I:I,$B14)+SUMIFS('CLASSIFICAÇÃO NF'!$N:$N,'CLASSIFICAÇÃO NF'!$O:$O,"=202308",'CLASSIFICAÇÃO NF'!J:J,$B14)+SUMIFS('CLASSIFICAÇÃO NF'!$N:$N,'CLASSIFICAÇÃO NF'!$O:$O,"=202308",'CLASSIFICAÇÃO NF'!K:K,$B14)+SUMIFS('CLASSIFICAÇÃO NF'!$N:$N,'CLASSIFICAÇÃO NF'!$O:$O,"=202308",'CLASSIFICAÇÃO NF'!L:L,$B14)+SUMIFS('CLASSIFICAÇÃO NF'!$N:$N,'CLASSIFICAÇÃO NF'!$O:$O,"=202308",'CLASSIFICAÇÃO NF'!M:M,$B14)</f>
        <v>222707.18000000002</v>
      </c>
      <c r="N14" s="66">
        <f>SUMIFS('CLASSIFICAÇÃO NF'!$N:$N,'CLASSIFICAÇÃO NF'!$O:$O,"=202309",'CLASSIFICAÇÃO NF'!I:I,$B14)+SUMIFS('CLASSIFICAÇÃO NF'!$N:$N,'CLASSIFICAÇÃO NF'!$O:$O,"=202309",'CLASSIFICAÇÃO NF'!J:J,$B14)+SUMIFS('CLASSIFICAÇÃO NF'!$N:$N,'CLASSIFICAÇÃO NF'!$O:$O,"=202309",'CLASSIFICAÇÃO NF'!K:K,$B14)+SUMIFS('CLASSIFICAÇÃO NF'!$N:$N,'CLASSIFICAÇÃO NF'!$O:$O,"=202309",'CLASSIFICAÇÃO NF'!L:L,$B14)+SUMIFS('CLASSIFICAÇÃO NF'!$N:$N,'CLASSIFICAÇÃO NF'!$O:$O,"=202309",'CLASSIFICAÇÃO NF'!M:M,$B14)</f>
        <v>99005.27</v>
      </c>
      <c r="O14" s="66">
        <f>SUMIFS('CLASSIFICAÇÃO NF'!$N:$N,'CLASSIFICAÇÃO NF'!$O:$O,"=202310",'CLASSIFICAÇÃO NF'!I:I,$B14)+SUMIFS('CLASSIFICAÇÃO NF'!$N:$N,'CLASSIFICAÇÃO NF'!$O:$O,"=202310",'CLASSIFICAÇÃO NF'!J:J,$B14)+SUMIFS('CLASSIFICAÇÃO NF'!$N:$N,'CLASSIFICAÇÃO NF'!$O:$O,"=202310",'CLASSIFICAÇÃO NF'!K:K,$B14)+SUMIFS('CLASSIFICAÇÃO NF'!$N:$N,'CLASSIFICAÇÃO NF'!$O:$O,"=202310",'CLASSIFICAÇÃO NF'!L:L,$B14)+SUMIFS('CLASSIFICAÇÃO NF'!$N:$N,'CLASSIFICAÇÃO NF'!$O:$O,"=202310",'CLASSIFICAÇÃO NF'!M:M,$B14)</f>
        <v>24827.200000000001</v>
      </c>
      <c r="P14" s="66">
        <f>SUMIFS('CLASSIFICAÇÃO NF'!$N:$N,'CLASSIFICAÇÃO NF'!$O:$O,"=202311",'CLASSIFICAÇÃO NF'!I:I,$B14)+SUMIFS('CLASSIFICAÇÃO NF'!$N:$N,'CLASSIFICAÇÃO NF'!$O:$O,"=202311",'CLASSIFICAÇÃO NF'!J:J,$B14)+SUMIFS('CLASSIFICAÇÃO NF'!$N:$N,'CLASSIFICAÇÃO NF'!$O:$O,"=202311",'CLASSIFICAÇÃO NF'!K:K,$B14)+SUMIFS('CLASSIFICAÇÃO NF'!$N:$N,'CLASSIFICAÇÃO NF'!$O:$O,"=202311",'CLASSIFICAÇÃO NF'!L:L,$B14)+SUMIFS('CLASSIFICAÇÃO NF'!$N:$N,'CLASSIFICAÇÃO NF'!$O:$O,"=202311",'CLASSIFICAÇÃO NF'!M:M,$B14)</f>
        <v>282215.95499999996</v>
      </c>
      <c r="Q14" s="201">
        <f>SUMIFS('CLASSIFICAÇÃO NF'!$N:$N,'CLASSIFICAÇÃO NF'!$O:$O,"=202312",'CLASSIFICAÇÃO NF'!I:I,$B14)+SUMIFS('CLASSIFICAÇÃO NF'!$N:$N,'CLASSIFICAÇÃO NF'!$O:$O,"=202312",'CLASSIFICAÇÃO NF'!J:J,$B14)+SUMIFS('CLASSIFICAÇÃO NF'!$N:$N,'CLASSIFICAÇÃO NF'!$O:$O,"=202312",'CLASSIFICAÇÃO NF'!K:K,$B14)+SUMIFS('CLASSIFICAÇÃO NF'!$N:$N,'CLASSIFICAÇÃO NF'!$O:$O,"=202312",'CLASSIFICAÇÃO NF'!L:L,$B14)+SUMIFS('CLASSIFICAÇÃO NF'!$N:$N,'CLASSIFICAÇÃO NF'!$O:$O,"=202312",'CLASSIFICAÇÃO NF'!M:M,$B14)</f>
        <v>6067</v>
      </c>
      <c r="R14" s="67">
        <f>SUMIFS('CLASSIFICAÇÃO NF'!$N:$N,'CLASSIFICAÇÃO NF'!$O:$O,"=202401",'CLASSIFICAÇÃO NF'!I:I,$B14)+SUMIFS('CLASSIFICAÇÃO NF'!$N:$N,'CLASSIFICAÇÃO NF'!$O:$O,"=202401",'CLASSIFICAÇÃO NF'!J:J,$B14)+SUMIFS('CLASSIFICAÇÃO NF'!$N:$N,'CLASSIFICAÇÃO NF'!$O:$O,"=202401",'CLASSIFICAÇÃO NF'!K:K,$B14)+SUMIFS('CLASSIFICAÇÃO NF'!$N:$N,'CLASSIFICAÇÃO NF'!$O:$O,"=202401",'CLASSIFICAÇÃO NF'!L:L,$B14)+SUMIFS('CLASSIFICAÇÃO NF'!$N:$N,'CLASSIFICAÇÃO NF'!$O:$O,"=202401",'CLASSIFICAÇÃO NF'!M:M,$B14)</f>
        <v>9422.994999999999</v>
      </c>
      <c r="S14" s="66">
        <f>SUMIFS('CLASSIFICAÇÃO NF'!$N:$N,'CLASSIFICAÇÃO NF'!$O:$O,"=202402",'CLASSIFICAÇÃO NF'!I:I,$B14)+SUMIFS('CLASSIFICAÇÃO NF'!$N:$N,'CLASSIFICAÇÃO NF'!$O:$O,"=202402",'CLASSIFICAÇÃO NF'!J:J,$B14)+SUMIFS('CLASSIFICAÇÃO NF'!$N:$N,'CLASSIFICAÇÃO NF'!$O:$O,"=202402",'CLASSIFICAÇÃO NF'!K:K,$B14)+SUMIFS('CLASSIFICAÇÃO NF'!$N:$N,'CLASSIFICAÇÃO NF'!$O:$O,"=202402",'CLASSIFICAÇÃO NF'!L:L,$B14)+SUMIFS('CLASSIFICAÇÃO NF'!$N:$N,'CLASSIFICAÇÃO NF'!$O:$O,"=202402",'CLASSIFICAÇÃO NF'!M:M,$B14)</f>
        <v>29551</v>
      </c>
      <c r="T14" s="66">
        <f>SUMIFS('CLASSIFICAÇÃO NF'!$N:$N,'CLASSIFICAÇÃO NF'!$O:$O,"=202403",'CLASSIFICAÇÃO NF'!I:I,$B14)+SUMIFS('CLASSIFICAÇÃO NF'!$N:$N,'CLASSIFICAÇÃO NF'!$O:$O,"=202403",'CLASSIFICAÇÃO NF'!J:J,$B14)+SUMIFS('CLASSIFICAÇÃO NF'!$N:$N,'CLASSIFICAÇÃO NF'!$O:$O,"=202403",'CLASSIFICAÇÃO NF'!K:K,$B14)+SUMIFS('CLASSIFICAÇÃO NF'!$N:$N,'CLASSIFICAÇÃO NF'!$O:$O,"=202403",'CLASSIFICAÇÃO NF'!L:L,$B14)+SUMIFS('CLASSIFICAÇÃO NF'!$N:$N,'CLASSIFICAÇÃO NF'!$O:$O,"=202403",'CLASSIFICAÇÃO NF'!M:M,$B14)</f>
        <v>8172</v>
      </c>
      <c r="U14" s="66">
        <f>SUMIFS('CLASSIFICAÇÃO NF'!$N:$N,'CLASSIFICAÇÃO NF'!$O:$O,"=202404",'CLASSIFICAÇÃO NF'!I:I,$B14)+SUMIFS('CLASSIFICAÇÃO NF'!$N:$N,'CLASSIFICAÇÃO NF'!$O:$O,"=202404",'CLASSIFICAÇÃO NF'!J:J,$B14)+SUMIFS('CLASSIFICAÇÃO NF'!$N:$N,'CLASSIFICAÇÃO NF'!$O:$O,"=202404",'CLASSIFICAÇÃO NF'!K:K,$B14)+SUMIFS('CLASSIFICAÇÃO NF'!$N:$N,'CLASSIFICAÇÃO NF'!$O:$O,"=202404",'CLASSIFICAÇÃO NF'!L:L,$B14)+SUMIFS('CLASSIFICAÇÃO NF'!$N:$N,'CLASSIFICAÇÃO NF'!$O:$O,"=202404",'CLASSIFICAÇÃO NF'!M:M,$B14)</f>
        <v>72631.866666666669</v>
      </c>
      <c r="V14" s="66">
        <f>SUMIFS('CLASSIFICAÇÃO NF'!$N:$N,'CLASSIFICAÇÃO NF'!$O:$O,"=202405",'CLASSIFICAÇÃO NF'!I:I,$B14)+SUMIFS('CLASSIFICAÇÃO NF'!$N:$N,'CLASSIFICAÇÃO NF'!$O:$O,"=202405",'CLASSIFICAÇÃO NF'!J:J,$B14)+SUMIFS('CLASSIFICAÇÃO NF'!$N:$N,'CLASSIFICAÇÃO NF'!$O:$O,"=202405",'CLASSIFICAÇÃO NF'!K:K,$B14)+SUMIFS('CLASSIFICAÇÃO NF'!$N:$N,'CLASSIFICAÇÃO NF'!$O:$O,"=202405",'CLASSIFICAÇÃO NF'!L:L,$B14)+SUMIFS('CLASSIFICAÇÃO NF'!$N:$N,'CLASSIFICAÇÃO NF'!$O:$O,"=202405",'CLASSIFICAÇÃO NF'!M:M,$B14)</f>
        <v>0</v>
      </c>
      <c r="W14" s="66">
        <f>SUMIFS('CLASSIFICAÇÃO NF'!$N:$N,'CLASSIFICAÇÃO NF'!$O:$O,"=202406",'CLASSIFICAÇÃO NF'!I:I,$B14)+SUMIFS('CLASSIFICAÇÃO NF'!$N:$N,'CLASSIFICAÇÃO NF'!$O:$O,"=202406",'CLASSIFICAÇÃO NF'!J:J,$B14)+SUMIFS('CLASSIFICAÇÃO NF'!$N:$N,'CLASSIFICAÇÃO NF'!$O:$O,"=202406",'CLASSIFICAÇÃO NF'!K:K,$B14)+SUMIFS('CLASSIFICAÇÃO NF'!$N:$N,'CLASSIFICAÇÃO NF'!$O:$O,"=202406",'CLASSIFICAÇÃO NF'!L:L,$B14)+SUMIFS('CLASSIFICAÇÃO NF'!$N:$N,'CLASSIFICAÇÃO NF'!$O:$O,"=202406",'CLASSIFICAÇÃO NF'!M:M,$B14)</f>
        <v>43045.085999999996</v>
      </c>
      <c r="X14" s="66">
        <f>SUMIFS('CLASSIFICAÇÃO NF'!$N:$N,'CLASSIFICAÇÃO NF'!$O:$O,"=202407",'CLASSIFICAÇÃO NF'!I:I,$B14)+SUMIFS('CLASSIFICAÇÃO NF'!$N:$N,'CLASSIFICAÇÃO NF'!$O:$O,"=202407",'CLASSIFICAÇÃO NF'!J:J,$B14)+SUMIFS('CLASSIFICAÇÃO NF'!$N:$N,'CLASSIFICAÇÃO NF'!$O:$O,"=202407",'CLASSIFICAÇÃO NF'!K:K,$B14)+SUMIFS('CLASSIFICAÇÃO NF'!$N:$N,'CLASSIFICAÇÃO NF'!$O:$O,"=202407",'CLASSIFICAÇÃO NF'!L:L,$B14)+SUMIFS('CLASSIFICAÇÃO NF'!$N:$N,'CLASSIFICAÇÃO NF'!$O:$O,"=202407",'CLASSIFICAÇÃO NF'!M:M,$B14)</f>
        <v>54991.614000000001</v>
      </c>
      <c r="Y14" s="66">
        <f>SUMIFS('CLASSIFICAÇÃO NF'!$N:$N,'CLASSIFICAÇÃO NF'!$O:$O,"=202408",'CLASSIFICAÇÃO NF'!I:I,$B14)+SUMIFS('CLASSIFICAÇÃO NF'!$N:$N,'CLASSIFICAÇÃO NF'!$O:$O,"=202408",'CLASSIFICAÇÃO NF'!J:J,$B14)+SUMIFS('CLASSIFICAÇÃO NF'!$N:$N,'CLASSIFICAÇÃO NF'!$O:$O,"=202408",'CLASSIFICAÇÃO NF'!K:K,$B14)+SUMIFS('CLASSIFICAÇÃO NF'!$N:$N,'CLASSIFICAÇÃO NF'!$O:$O,"=202408",'CLASSIFICAÇÃO NF'!L:L,$B14)+SUMIFS('CLASSIFICAÇÃO NF'!$N:$N,'CLASSIFICAÇÃO NF'!$O:$O,"=202408",'CLASSIFICAÇÃO NF'!M:M,$B14)</f>
        <v>6750</v>
      </c>
      <c r="Z14" s="66">
        <f>SUMIFS('CLASSIFICAÇÃO NF'!$N:$N,'CLASSIFICAÇÃO NF'!$O:$O,"=202409",'CLASSIFICAÇÃO NF'!I:I,$B14)+SUMIFS('CLASSIFICAÇÃO NF'!$N:$N,'CLASSIFICAÇÃO NF'!$O:$O,"=202409",'CLASSIFICAÇÃO NF'!J:J,$B14)+SUMIFS('CLASSIFICAÇÃO NF'!$N:$N,'CLASSIFICAÇÃO NF'!$O:$O,"=202409",'CLASSIFICAÇÃO NF'!K:K,$B14)+SUMIFS('CLASSIFICAÇÃO NF'!$N:$N,'CLASSIFICAÇÃO NF'!$O:$O,"=202409",'CLASSIFICAÇÃO NF'!L:L,$B14)+SUMIFS('CLASSIFICAÇÃO NF'!$N:$N,'CLASSIFICAÇÃO NF'!$O:$O,"=202409",'CLASSIFICAÇÃO NF'!M:M,$B14)</f>
        <v>64158.018000000004</v>
      </c>
      <c r="AA14" s="66">
        <f>SUMIFS('CLASSIFICAÇÃO NF'!$N:$N,'CLASSIFICAÇÃO NF'!$O:$O,"=202410",'CLASSIFICAÇÃO NF'!I:I,$B14)+SUMIFS('CLASSIFICAÇÃO NF'!$N:$N,'CLASSIFICAÇÃO NF'!$O:$O,"=202410",'CLASSIFICAÇÃO NF'!J:J,$B14)+SUMIFS('CLASSIFICAÇÃO NF'!$N:$N,'CLASSIFICAÇÃO NF'!$O:$O,"=202410",'CLASSIFICAÇÃO NF'!K:K,$B14)+SUMIFS('CLASSIFICAÇÃO NF'!$N:$N,'CLASSIFICAÇÃO NF'!$O:$O,"=202410",'CLASSIFICAÇÃO NF'!L:L,$B14)+SUMIFS('CLASSIFICAÇÃO NF'!$N:$N,'CLASSIFICAÇÃO NF'!$O:$O,"=202410",'CLASSIFICAÇÃO NF'!M:M,$B14)</f>
        <v>50454.62</v>
      </c>
      <c r="AB14" s="66">
        <f>SUMIFS('CLASSIFICAÇÃO NF'!$N:$N,'CLASSIFICAÇÃO NF'!$O:$O,"=202411",'CLASSIFICAÇÃO NF'!I:I,$B14)+SUMIFS('CLASSIFICAÇÃO NF'!$N:$N,'CLASSIFICAÇÃO NF'!$O:$O,"=202411",'CLASSIFICAÇÃO NF'!J:J,$B14)+SUMIFS('CLASSIFICAÇÃO NF'!$N:$N,'CLASSIFICAÇÃO NF'!$O:$O,"=202411",'CLASSIFICAÇÃO NF'!K:K,$B14)+SUMIFS('CLASSIFICAÇÃO NF'!$N:$N,'CLASSIFICAÇÃO NF'!$O:$O,"=202411",'CLASSIFICAÇÃO NF'!L:L,$B14)+SUMIFS('CLASSIFICAÇÃO NF'!$N:$N,'CLASSIFICAÇÃO NF'!$O:$O,"=202411",'CLASSIFICAÇÃO NF'!M:M,$B14)</f>
        <v>0</v>
      </c>
      <c r="AC14" s="201">
        <f>SUMIFS('CLASSIFICAÇÃO NF'!$N:$N,'CLASSIFICAÇÃO NF'!$O:$O,"=202412",'CLASSIFICAÇÃO NF'!I:I,$B14)+SUMIFS('CLASSIFICAÇÃO NF'!$N:$N,'CLASSIFICAÇÃO NF'!$O:$O,"=202412",'CLASSIFICAÇÃO NF'!J:J,$B14)+SUMIFS('CLASSIFICAÇÃO NF'!$N:$N,'CLASSIFICAÇÃO NF'!$O:$O,"=202412",'CLASSIFICAÇÃO NF'!K:K,$B14)+SUMIFS('CLASSIFICAÇÃO NF'!$N:$N,'CLASSIFICAÇÃO NF'!$O:$O,"=202412",'CLASSIFICAÇÃO NF'!L:L,$B14)+SUMIFS('CLASSIFICAÇÃO NF'!$N:$N,'CLASSIFICAÇÃO NF'!$O:$O,"=202412",'CLASSIFICAÇÃO NF'!M:M,$B14)</f>
        <v>8192</v>
      </c>
      <c r="AD14" s="67">
        <f>SUMIFS('CLASSIFICAÇÃO NF'!$N:$N,'CLASSIFICAÇÃO NF'!$O:$O,"=202501",'CLASSIFICAÇÃO NF'!I:I,$B14)+SUMIFS('CLASSIFICAÇÃO NF'!$N:$N,'CLASSIFICAÇÃO NF'!$O:$O,"=202501",'CLASSIFICAÇÃO NF'!J:J,$B14)+SUMIFS('CLASSIFICAÇÃO NF'!$N:$N,'CLASSIFICAÇÃO NF'!$O:$O,"=202501",'CLASSIFICAÇÃO NF'!K:K,$B14)+SUMIFS('CLASSIFICAÇÃO NF'!$N:$N,'CLASSIFICAÇÃO NF'!$O:$O,"=202501",'CLASSIFICAÇÃO NF'!L:L,$B14)+SUMIFS('CLASSIFICAÇÃO NF'!$N:$N,'CLASSIFICAÇÃO NF'!$O:$O,"=202501",'CLASSIFICAÇÃO NF'!M:M,$B14)</f>
        <v>25220</v>
      </c>
      <c r="AE14" s="66">
        <f>SUMIFS('CLASSIFICAÇÃO NF'!$N:$N,'CLASSIFICAÇÃO NF'!$O:$O,"=202502",'CLASSIFICAÇÃO NF'!I:I,$B14)+SUMIFS('CLASSIFICAÇÃO NF'!$N:$N,'CLASSIFICAÇÃO NF'!$O:$O,"=202502",'CLASSIFICAÇÃO NF'!J:J,$B14)+SUMIFS('CLASSIFICAÇÃO NF'!$N:$N,'CLASSIFICAÇÃO NF'!$O:$O,"=202502",'CLASSIFICAÇÃO NF'!K:K,$B14)+SUMIFS('CLASSIFICAÇÃO NF'!$N:$N,'CLASSIFICAÇÃO NF'!$O:$O,"=202502",'CLASSIFICAÇÃO NF'!L:L,$B14)+SUMIFS('CLASSIFICAÇÃO NF'!$N:$N,'CLASSIFICAÇÃO NF'!$O:$O,"=202502",'CLASSIFICAÇÃO NF'!M:M,$B14)</f>
        <v>0</v>
      </c>
      <c r="AF14" s="66">
        <f>SUMIFS('CLASSIFICAÇÃO NF'!$N:$N,'CLASSIFICAÇÃO NF'!$O:$O,"=202503",'CLASSIFICAÇÃO NF'!I:I,$B14)+SUMIFS('CLASSIFICAÇÃO NF'!$N:$N,'CLASSIFICAÇÃO NF'!$O:$O,"=202503",'CLASSIFICAÇÃO NF'!J:J,$B14)+SUMIFS('CLASSIFICAÇÃO NF'!$N:$N,'CLASSIFICAÇÃO NF'!$O:$O,"=202503",'CLASSIFICAÇÃO NF'!K:K,$B14)+SUMIFS('CLASSIFICAÇÃO NF'!$N:$N,'CLASSIFICAÇÃO NF'!$O:$O,"=202503",'CLASSIFICAÇÃO NF'!L:L,$B14)+SUMIFS('CLASSIFICAÇÃO NF'!$N:$N,'CLASSIFICAÇÃO NF'!$O:$O,"=202503",'CLASSIFICAÇÃO NF'!M:M,$B14)</f>
        <v>0</v>
      </c>
      <c r="AG14" s="66">
        <f>SUMIFS('CLASSIFICAÇÃO NF'!$N:$N,'CLASSIFICAÇÃO NF'!$O:$O,"=202504",'CLASSIFICAÇÃO NF'!I:I,$B14)+SUMIFS('CLASSIFICAÇÃO NF'!$N:$N,'CLASSIFICAÇÃO NF'!$O:$O,"=202504",'CLASSIFICAÇÃO NF'!J:J,$B14)+SUMIFS('CLASSIFICAÇÃO NF'!$N:$N,'CLASSIFICAÇÃO NF'!$O:$O,"=202504",'CLASSIFICAÇÃO NF'!K:K,$B14)+SUMIFS('CLASSIFICAÇÃO NF'!$N:$N,'CLASSIFICAÇÃO NF'!$O:$O,"=202504",'CLASSIFICAÇÃO NF'!L:L,$B14)+SUMIFS('CLASSIFICAÇÃO NF'!$N:$N,'CLASSIFICAÇÃO NF'!$O:$O,"=202504",'CLASSIFICAÇÃO NF'!M:M,$B14)</f>
        <v>0</v>
      </c>
      <c r="AH14" s="66">
        <f>SUMIFS('CLASSIFICAÇÃO NF'!$N:$N,'CLASSIFICAÇÃO NF'!$O:$O,"=202505",'CLASSIFICAÇÃO NF'!I:I,$B14)+SUMIFS('CLASSIFICAÇÃO NF'!$N:$N,'CLASSIFICAÇÃO NF'!$O:$O,"=202505",'CLASSIFICAÇÃO NF'!J:J,$B14)+SUMIFS('CLASSIFICAÇÃO NF'!$N:$N,'CLASSIFICAÇÃO NF'!$O:$O,"=202505",'CLASSIFICAÇÃO NF'!K:K,$B14)+SUMIFS('CLASSIFICAÇÃO NF'!$N:$N,'CLASSIFICAÇÃO NF'!$O:$O,"=202505",'CLASSIFICAÇÃO NF'!L:L,$B14)+SUMIFS('CLASSIFICAÇÃO NF'!$N:$N,'CLASSIFICAÇÃO NF'!$O:$O,"=202505",'CLASSIFICAÇÃO NF'!M:M,$B14)</f>
        <v>0</v>
      </c>
      <c r="AI14" s="66">
        <f>SUMIFS('CLASSIFICAÇÃO NF'!$N:$N,'CLASSIFICAÇÃO NF'!$O:$O,"=202506",'CLASSIFICAÇÃO NF'!I:I,$B14)+SUMIFS('CLASSIFICAÇÃO NF'!$N:$N,'CLASSIFICAÇÃO NF'!$O:$O,"=202506",'CLASSIFICAÇÃO NF'!J:J,$B14)+SUMIFS('CLASSIFICAÇÃO NF'!$N:$N,'CLASSIFICAÇÃO NF'!$O:$O,"=202506",'CLASSIFICAÇÃO NF'!K:K,$B14)+SUMIFS('CLASSIFICAÇÃO NF'!$N:$N,'CLASSIFICAÇÃO NF'!$O:$O,"=202506",'CLASSIFICAÇÃO NF'!L:L,$B14)+SUMIFS('CLASSIFICAÇÃO NF'!$N:$N,'CLASSIFICAÇÃO NF'!$O:$O,"=202506",'CLASSIFICAÇÃO NF'!M:M,$B14)</f>
        <v>0</v>
      </c>
      <c r="AJ14" s="66">
        <f>SUMIFS('CLASSIFICAÇÃO NF'!$N:$N,'CLASSIFICAÇÃO NF'!$O:$O,"=202507",'CLASSIFICAÇÃO NF'!I:I,$B14)+SUMIFS('CLASSIFICAÇÃO NF'!$N:$N,'CLASSIFICAÇÃO NF'!$O:$O,"=202507",'CLASSIFICAÇÃO NF'!J:J,$B14)+SUMIFS('CLASSIFICAÇÃO NF'!$N:$N,'CLASSIFICAÇÃO NF'!$O:$O,"=202507",'CLASSIFICAÇÃO NF'!K:K,$B14)+SUMIFS('CLASSIFICAÇÃO NF'!$N:$N,'CLASSIFICAÇÃO NF'!$O:$O,"=202507",'CLASSIFICAÇÃO NF'!L:L,$B14)+SUMIFS('CLASSIFICAÇÃO NF'!$N:$N,'CLASSIFICAÇÃO NF'!$O:$O,"=202507",'CLASSIFICAÇÃO NF'!M:M,$B14)</f>
        <v>0</v>
      </c>
      <c r="AK14" s="66">
        <f>SUMIFS('CLASSIFICAÇÃO NF'!$N:$N,'CLASSIFICAÇÃO NF'!$O:$O,"=202508",'CLASSIFICAÇÃO NF'!I:I,$B14)+SUMIFS('CLASSIFICAÇÃO NF'!$N:$N,'CLASSIFICAÇÃO NF'!$O:$O,"=202508",'CLASSIFICAÇÃO NF'!J:J,$B14)+SUMIFS('CLASSIFICAÇÃO NF'!$N:$N,'CLASSIFICAÇÃO NF'!$O:$O,"=202508",'CLASSIFICAÇÃO NF'!K:K,$B14)+SUMIFS('CLASSIFICAÇÃO NF'!$N:$N,'CLASSIFICAÇÃO NF'!$O:$O,"=202508",'CLASSIFICAÇÃO NF'!L:L,$B14)+SUMIFS('CLASSIFICAÇÃO NF'!$N:$N,'CLASSIFICAÇÃO NF'!$O:$O,"=202508",'CLASSIFICAÇÃO NF'!M:M,$B14)</f>
        <v>0</v>
      </c>
      <c r="AL14" s="66">
        <f>SUMIFS('CLASSIFICAÇÃO NF'!$N:$N,'CLASSIFICAÇÃO NF'!$O:$O,"=202509",'CLASSIFICAÇÃO NF'!I:I,$B14)+SUMIFS('CLASSIFICAÇÃO NF'!$N:$N,'CLASSIFICAÇÃO NF'!$O:$O,"=202509",'CLASSIFICAÇÃO NF'!J:J,$B14)+SUMIFS('CLASSIFICAÇÃO NF'!$N:$N,'CLASSIFICAÇÃO NF'!$O:$O,"=202509",'CLASSIFICAÇÃO NF'!K:K,$B14)+SUMIFS('CLASSIFICAÇÃO NF'!$N:$N,'CLASSIFICAÇÃO NF'!$O:$O,"=202509",'CLASSIFICAÇÃO NF'!L:L,$B14)+SUMIFS('CLASSIFICAÇÃO NF'!$N:$N,'CLASSIFICAÇÃO NF'!$O:$O,"=202509",'CLASSIFICAÇÃO NF'!M:M,$B14)</f>
        <v>0</v>
      </c>
      <c r="AM14" s="66">
        <f>SUMIFS('CLASSIFICAÇÃO NF'!$N:$N,'CLASSIFICAÇÃO NF'!$O:$O,"=202510",'CLASSIFICAÇÃO NF'!I:I,$B14)+SUMIFS('CLASSIFICAÇÃO NF'!$N:$N,'CLASSIFICAÇÃO NF'!$O:$O,"=202510",'CLASSIFICAÇÃO NF'!J:J,$B14)+SUMIFS('CLASSIFICAÇÃO NF'!$N:$N,'CLASSIFICAÇÃO NF'!$O:$O,"=202510",'CLASSIFICAÇÃO NF'!K:K,$B14)+SUMIFS('CLASSIFICAÇÃO NF'!$N:$N,'CLASSIFICAÇÃO NF'!$O:$O,"=202510",'CLASSIFICAÇÃO NF'!L:L,$B14)+SUMIFS('CLASSIFICAÇÃO NF'!$N:$N,'CLASSIFICAÇÃO NF'!$O:$O,"=202510",'CLASSIFICAÇÃO NF'!M:M,$B14)</f>
        <v>0</v>
      </c>
      <c r="AN14" s="66">
        <f>SUMIFS('CLASSIFICAÇÃO NF'!$N:$N,'CLASSIFICAÇÃO NF'!$O:$O,"=202511",'CLASSIFICAÇÃO NF'!I:I,$B14)+SUMIFS('CLASSIFICAÇÃO NF'!$N:$N,'CLASSIFICAÇÃO NF'!$O:$O,"=202511",'CLASSIFICAÇÃO NF'!J:J,$B14)+SUMIFS('CLASSIFICAÇÃO NF'!$N:$N,'CLASSIFICAÇÃO NF'!$O:$O,"=202511",'CLASSIFICAÇÃO NF'!K:K,$B14)+SUMIFS('CLASSIFICAÇÃO NF'!$N:$N,'CLASSIFICAÇÃO NF'!$O:$O,"=202511",'CLASSIFICAÇÃO NF'!L:L,$B14)+SUMIFS('CLASSIFICAÇÃO NF'!$N:$N,'CLASSIFICAÇÃO NF'!$O:$O,"=202511",'CLASSIFICAÇÃO NF'!M:M,$B14)</f>
        <v>0</v>
      </c>
      <c r="AO14" s="66">
        <f>SUMIFS('CLASSIFICAÇÃO NF'!$N:$N,'CLASSIFICAÇÃO NF'!$O:$O,"=202512",'CLASSIFICAÇÃO NF'!I:I,$B14)+SUMIFS('CLASSIFICAÇÃO NF'!$N:$N,'CLASSIFICAÇÃO NF'!$O:$O,"=202512",'CLASSIFICAÇÃO NF'!J:J,$B14)+SUMIFS('CLASSIFICAÇÃO NF'!$N:$N,'CLASSIFICAÇÃO NF'!$O:$O,"=202512",'CLASSIFICAÇÃO NF'!K:K,$B14)+SUMIFS('CLASSIFICAÇÃO NF'!$N:$N,'CLASSIFICAÇÃO NF'!$O:$O,"=202512",'CLASSIFICAÇÃO NF'!L:L,$B14)+SUMIFS('CLASSIFICAÇÃO NF'!$N:$N,'CLASSIFICAÇÃO NF'!$O:$O,"=202512",'CLASSIFICAÇÃO NF'!M:M,$B14)</f>
        <v>0</v>
      </c>
      <c r="AP14" s="67">
        <f>SUMIFS('CLASSIFICAÇÃO NF'!$N:$N,'CLASSIFICAÇÃO NF'!$O:$O,"=202601",'CLASSIFICAÇÃO NF'!I:I,$B14)+SUMIFS('CLASSIFICAÇÃO NF'!$N:$N,'CLASSIFICAÇÃO NF'!$O:$O,"=202601",'CLASSIFICAÇÃO NF'!J:J,$B14)+SUMIFS('CLASSIFICAÇÃO NF'!$N:$N,'CLASSIFICAÇÃO NF'!$O:$O,"=202601",'CLASSIFICAÇÃO NF'!K:K,$B14)+SUMIFS('CLASSIFICAÇÃO NF'!$N:$N,'CLASSIFICAÇÃO NF'!$O:$O,"=202601",'CLASSIFICAÇÃO NF'!L:L,$B14)+SUMIFS('CLASSIFICAÇÃO NF'!$N:$N,'CLASSIFICAÇÃO NF'!$O:$O,"=202601",'CLASSIFICAÇÃO NF'!M:M,$B14)</f>
        <v>0</v>
      </c>
      <c r="AQ14" s="66">
        <f>SUMIFS('CLASSIFICAÇÃO NF'!$N:$N,'CLASSIFICAÇÃO NF'!$O:$O,"=202602",'CLASSIFICAÇÃO NF'!I:I,$B14)+SUMIFS('CLASSIFICAÇÃO NF'!$N:$N,'CLASSIFICAÇÃO NF'!$O:$O,"=202602",'CLASSIFICAÇÃO NF'!J:J,$B14)+SUMIFS('CLASSIFICAÇÃO NF'!$N:$N,'CLASSIFICAÇÃO NF'!$O:$O,"=202602",'CLASSIFICAÇÃO NF'!K:K,$B14)+SUMIFS('CLASSIFICAÇÃO NF'!$N:$N,'CLASSIFICAÇÃO NF'!$O:$O,"=202602",'CLASSIFICAÇÃO NF'!L:L,$B14)+SUMIFS('CLASSIFICAÇÃO NF'!$N:$N,'CLASSIFICAÇÃO NF'!$O:$O,"=202602",'CLASSIFICAÇÃO NF'!M:M,$B14)</f>
        <v>0</v>
      </c>
      <c r="AR14" s="66">
        <f>SUMIFS('CLASSIFICAÇÃO NF'!$N:$N,'CLASSIFICAÇÃO NF'!$O:$O,"=202603",'CLASSIFICAÇÃO NF'!I:I,$B14)+SUMIFS('CLASSIFICAÇÃO NF'!$N:$N,'CLASSIFICAÇÃO NF'!$O:$O,"=202603",'CLASSIFICAÇÃO NF'!J:J,$B14)+SUMIFS('CLASSIFICAÇÃO NF'!$N:$N,'CLASSIFICAÇÃO NF'!$O:$O,"=202603",'CLASSIFICAÇÃO NF'!K:K,$B14)+SUMIFS('CLASSIFICAÇÃO NF'!$N:$N,'CLASSIFICAÇÃO NF'!$O:$O,"=202603",'CLASSIFICAÇÃO NF'!L:L,$B14)+SUMIFS('CLASSIFICAÇÃO NF'!$N:$N,'CLASSIFICAÇÃO NF'!$O:$O,"=202603",'CLASSIFICAÇÃO NF'!M:M,$B14)</f>
        <v>0</v>
      </c>
      <c r="AS14" s="66">
        <f>SUMIFS('CLASSIFICAÇÃO NF'!$N:$N,'CLASSIFICAÇÃO NF'!$O:$O,"=202604",'CLASSIFICAÇÃO NF'!I:I,$B14)+SUMIFS('CLASSIFICAÇÃO NF'!$N:$N,'CLASSIFICAÇÃO NF'!$O:$O,"=202604",'CLASSIFICAÇÃO NF'!J:J,$B14)+SUMIFS('CLASSIFICAÇÃO NF'!$N:$N,'CLASSIFICAÇÃO NF'!$O:$O,"=202604",'CLASSIFICAÇÃO NF'!K:K,$B14)+SUMIFS('CLASSIFICAÇÃO NF'!$N:$N,'CLASSIFICAÇÃO NF'!$O:$O,"=202604",'CLASSIFICAÇÃO NF'!L:L,$B14)+SUMIFS('CLASSIFICAÇÃO NF'!$N:$N,'CLASSIFICAÇÃO NF'!$O:$O,"=202604",'CLASSIFICAÇÃO NF'!M:M,$B14)</f>
        <v>0</v>
      </c>
      <c r="AT14" s="66">
        <f>SUMIFS('CLASSIFICAÇÃO NF'!$N:$N,'CLASSIFICAÇÃO NF'!$O:$O,"=202605",'CLASSIFICAÇÃO NF'!I:I,$B14)+SUMIFS('CLASSIFICAÇÃO NF'!$N:$N,'CLASSIFICAÇÃO NF'!$O:$O,"=202605",'CLASSIFICAÇÃO NF'!J:J,$B14)+SUMIFS('CLASSIFICAÇÃO NF'!$N:$N,'CLASSIFICAÇÃO NF'!$O:$O,"=202605",'CLASSIFICAÇÃO NF'!K:K,$B14)+SUMIFS('CLASSIFICAÇÃO NF'!$N:$N,'CLASSIFICAÇÃO NF'!$O:$O,"=202605",'CLASSIFICAÇÃO NF'!L:L,$B14)+SUMIFS('CLASSIFICAÇÃO NF'!$N:$N,'CLASSIFICAÇÃO NF'!$O:$O,"=202605",'CLASSIFICAÇÃO NF'!M:M,$B14)</f>
        <v>0</v>
      </c>
      <c r="AU14" s="66">
        <f>SUMIFS('CLASSIFICAÇÃO NF'!$N:$N,'CLASSIFICAÇÃO NF'!$O:$O,"=202606",'CLASSIFICAÇÃO NF'!I:I,$B14)+SUMIFS('CLASSIFICAÇÃO NF'!$N:$N,'CLASSIFICAÇÃO NF'!$O:$O,"=202606",'CLASSIFICAÇÃO NF'!J:J,$B14)+SUMIFS('CLASSIFICAÇÃO NF'!$N:$N,'CLASSIFICAÇÃO NF'!$O:$O,"=202606",'CLASSIFICAÇÃO NF'!K:K,$B14)+SUMIFS('CLASSIFICAÇÃO NF'!$N:$N,'CLASSIFICAÇÃO NF'!$O:$O,"=202606",'CLASSIFICAÇÃO NF'!L:L,$B14)+SUMIFS('CLASSIFICAÇÃO NF'!$N:$N,'CLASSIFICAÇÃO NF'!$O:$O,"=202606",'CLASSIFICAÇÃO NF'!M:M,$B14)</f>
        <v>0</v>
      </c>
      <c r="AV14" s="66">
        <f>SUMIFS('CLASSIFICAÇÃO NF'!$N:$N,'CLASSIFICAÇÃO NF'!$O:$O,"=202607",'CLASSIFICAÇÃO NF'!I:I,$B14)+SUMIFS('CLASSIFICAÇÃO NF'!$N:$N,'CLASSIFICAÇÃO NF'!$O:$O,"=202607",'CLASSIFICAÇÃO NF'!J:J,$B14)+SUMIFS('CLASSIFICAÇÃO NF'!$N:$N,'CLASSIFICAÇÃO NF'!$O:$O,"=202607",'CLASSIFICAÇÃO NF'!K:K,$B14)+SUMIFS('CLASSIFICAÇÃO NF'!$N:$N,'CLASSIFICAÇÃO NF'!$O:$O,"=202607",'CLASSIFICAÇÃO NF'!L:L,$B14)+SUMIFS('CLASSIFICAÇÃO NF'!$N:$N,'CLASSIFICAÇÃO NF'!$O:$O,"=202607",'CLASSIFICAÇÃO NF'!M:M,$B14)</f>
        <v>0</v>
      </c>
    </row>
    <row r="15" spans="1:48" ht="15.5" outlineLevel="1">
      <c r="A15" s="189">
        <v>45749</v>
      </c>
      <c r="B15" s="65" t="s">
        <v>39</v>
      </c>
      <c r="C15" s="184">
        <f>SUMIF('CLASSIFICAÇÃO NF'!I:I,B15,'CLASSIFICAÇÃO NF'!N:N)+SUMIF('CLASSIFICAÇÃO NF'!J:J,B15,'CLASSIFICAÇÃO NF'!N:N)+SUMIF('CLASSIFICAÇÃO NF'!K:K,B15,'CLASSIFICAÇÃO NF'!N:N)+SUMIF('CLASSIFICAÇÃO NF'!L:L,B15,'CLASSIFICAÇÃO NF'!N:N)+SUMIF('CLASSIFICAÇÃO NF'!M:M,B15,'CLASSIFICAÇÃO NF'!N:N)</f>
        <v>22896913.112333346</v>
      </c>
      <c r="D15" s="184">
        <v>21650143.16</v>
      </c>
      <c r="E15" s="186">
        <v>27415128.190000001</v>
      </c>
      <c r="F15" s="66">
        <f>SUMIFS('CLASSIFICAÇÃO NF'!$N:$N,'CLASSIFICAÇÃO NF'!$O:$O,"=202301",'CLASSIFICAÇÃO NF'!I:I,$B15)+SUMIFS('CLASSIFICAÇÃO NF'!$N:$N,'CLASSIFICAÇÃO NF'!$O:$O,"=202301",'CLASSIFICAÇÃO NF'!J:J,$B15)+SUMIFS('CLASSIFICAÇÃO NF'!$N:$N,'CLASSIFICAÇÃO NF'!$O:$O,"=202301",'CLASSIFICAÇÃO NF'!K:K,$B15)+SUMIFS('CLASSIFICAÇÃO NF'!$N:$N,'CLASSIFICAÇÃO NF'!$O:$O,"=202301",'CLASSIFICAÇÃO NF'!L:L,$B15)+SUMIFS('CLASSIFICAÇÃO NF'!$N:$N,'CLASSIFICAÇÃO NF'!$O:$O,"=202301",'CLASSIFICAÇÃO NF'!M:M,$B15)</f>
        <v>728905</v>
      </c>
      <c r="G15" s="66">
        <f>SUMIFS('CLASSIFICAÇÃO NF'!$N:$N,'CLASSIFICAÇÃO NF'!$O:$O,"=202302",'CLASSIFICAÇÃO NF'!I:I,$B15)+SUMIFS('CLASSIFICAÇÃO NF'!$N:$N,'CLASSIFICAÇÃO NF'!$O:$O,"=202302",'CLASSIFICAÇÃO NF'!J:J,$B15)+SUMIFS('CLASSIFICAÇÃO NF'!$N:$N,'CLASSIFICAÇÃO NF'!$O:$O,"=202302",'CLASSIFICAÇÃO NF'!K:K,$B15)+SUMIFS('CLASSIFICAÇÃO NF'!$N:$N,'CLASSIFICAÇÃO NF'!$O:$O,"=202302",'CLASSIFICAÇÃO NF'!L:L,$B15)+SUMIFS('CLASSIFICAÇÃO NF'!$N:$N,'CLASSIFICAÇÃO NF'!$O:$O,"=202302",'CLASSIFICAÇÃO NF'!M:M,$B15)</f>
        <v>2684757.44</v>
      </c>
      <c r="H15" s="66">
        <f>SUMIFS('CLASSIFICAÇÃO NF'!$N:$N,'CLASSIFICAÇÃO NF'!$O:$O,"=202303",'CLASSIFICAÇÃO NF'!I:I,$B15)+SUMIFS('CLASSIFICAÇÃO NF'!$N:$N,'CLASSIFICAÇÃO NF'!$O:$O,"=202303",'CLASSIFICAÇÃO NF'!J:J,$B15)+SUMIFS('CLASSIFICAÇÃO NF'!$N:$N,'CLASSIFICAÇÃO NF'!$O:$O,"=202303",'CLASSIFICAÇÃO NF'!K:K,$B15)+SUMIFS('CLASSIFICAÇÃO NF'!$N:$N,'CLASSIFICAÇÃO NF'!$O:$O,"=202303",'CLASSIFICAÇÃO NF'!L:L,$B15)+SUMIFS('CLASSIFICAÇÃO NF'!$N:$N,'CLASSIFICAÇÃO NF'!$O:$O,"=202303",'CLASSIFICAÇÃO NF'!M:M,$B15)</f>
        <v>4687179.67</v>
      </c>
      <c r="I15" s="66">
        <f>SUMIFS('CLASSIFICAÇÃO NF'!$N:$N,'CLASSIFICAÇÃO NF'!$O:$O,"=202304",'CLASSIFICAÇÃO NF'!I:I,$B15)+SUMIFS('CLASSIFICAÇÃO NF'!$N:$N,'CLASSIFICAÇÃO NF'!$O:$O,"=202304",'CLASSIFICAÇÃO NF'!J:J,$B15)+SUMIFS('CLASSIFICAÇÃO NF'!$N:$N,'CLASSIFICAÇÃO NF'!$O:$O,"=202304",'CLASSIFICAÇÃO NF'!K:K,$B15)+SUMIFS('CLASSIFICAÇÃO NF'!$N:$N,'CLASSIFICAÇÃO NF'!$O:$O,"=202304",'CLASSIFICAÇÃO NF'!L:L,$B15)+SUMIFS('CLASSIFICAÇÃO NF'!$N:$N,'CLASSIFICAÇÃO NF'!$O:$O,"=202304",'CLASSIFICAÇÃO NF'!M:M,$B15)</f>
        <v>1519931.96</v>
      </c>
      <c r="J15" s="66">
        <f>SUMIFS('CLASSIFICAÇÃO NF'!$N:$N,'CLASSIFICAÇÃO NF'!$O:$O,"=202305",'CLASSIFICAÇÃO NF'!I:I,$B15)+SUMIFS('CLASSIFICAÇÃO NF'!$N:$N,'CLASSIFICAÇÃO NF'!$O:$O,"=202305",'CLASSIFICAÇÃO NF'!J:J,$B15)+SUMIFS('CLASSIFICAÇÃO NF'!$N:$N,'CLASSIFICAÇÃO NF'!$O:$O,"=202305",'CLASSIFICAÇÃO NF'!K:K,$B15)+SUMIFS('CLASSIFICAÇÃO NF'!$N:$N,'CLASSIFICAÇÃO NF'!$O:$O,"=202305",'CLASSIFICAÇÃO NF'!L:L,$B15)+SUMIFS('CLASSIFICAÇÃO NF'!$N:$N,'CLASSIFICAÇÃO NF'!$O:$O,"=202305",'CLASSIFICAÇÃO NF'!M:M,$B15)</f>
        <v>388452.57000000012</v>
      </c>
      <c r="K15" s="66">
        <f>SUMIFS('CLASSIFICAÇÃO NF'!$N:$N,'CLASSIFICAÇÃO NF'!$O:$O,"=202306",'CLASSIFICAÇÃO NF'!I:I,$B15)+SUMIFS('CLASSIFICAÇÃO NF'!$N:$N,'CLASSIFICAÇÃO NF'!$O:$O,"=202306",'CLASSIFICAÇÃO NF'!J:J,$B15)+SUMIFS('CLASSIFICAÇÃO NF'!$N:$N,'CLASSIFICAÇÃO NF'!$O:$O,"=202306",'CLASSIFICAÇÃO NF'!K:K,$B15)+SUMIFS('CLASSIFICAÇÃO NF'!$N:$N,'CLASSIFICAÇÃO NF'!$O:$O,"=202306",'CLASSIFICAÇÃO NF'!L:L,$B15)+SUMIFS('CLASSIFICAÇÃO NF'!$N:$N,'CLASSIFICAÇÃO NF'!$O:$O,"=202306",'CLASSIFICAÇÃO NF'!M:M,$B15)</f>
        <v>2011517.72</v>
      </c>
      <c r="L15" s="66">
        <f>SUMIFS('CLASSIFICAÇÃO NF'!$N:$N,'CLASSIFICAÇÃO NF'!$O:$O,"=202307",'CLASSIFICAÇÃO NF'!I:I,$B15)+SUMIFS('CLASSIFICAÇÃO NF'!$N:$N,'CLASSIFICAÇÃO NF'!$O:$O,"=202307",'CLASSIFICAÇÃO NF'!J:J,$B15)+SUMIFS('CLASSIFICAÇÃO NF'!$N:$N,'CLASSIFICAÇÃO NF'!$O:$O,"=202307",'CLASSIFICAÇÃO NF'!K:K,$B15)+SUMIFS('CLASSIFICAÇÃO NF'!$N:$N,'CLASSIFICAÇÃO NF'!$O:$O,"=202307",'CLASSIFICAÇÃO NF'!L:L,$B15)+SUMIFS('CLASSIFICAÇÃO NF'!$N:$N,'CLASSIFICAÇÃO NF'!$O:$O,"=202307",'CLASSIFICAÇÃO NF'!M:M,$B15)</f>
        <v>2297239.6800000002</v>
      </c>
      <c r="M15" s="66">
        <f>SUMIFS('CLASSIFICAÇÃO NF'!$N:$N,'CLASSIFICAÇÃO NF'!$O:$O,"=202308",'CLASSIFICAÇÃO NF'!I:I,$B15)+SUMIFS('CLASSIFICAÇÃO NF'!$N:$N,'CLASSIFICAÇÃO NF'!$O:$O,"=202308",'CLASSIFICAÇÃO NF'!J:J,$B15)+SUMIFS('CLASSIFICAÇÃO NF'!$N:$N,'CLASSIFICAÇÃO NF'!$O:$O,"=202308",'CLASSIFICAÇÃO NF'!K:K,$B15)+SUMIFS('CLASSIFICAÇÃO NF'!$N:$N,'CLASSIFICAÇÃO NF'!$O:$O,"=202308",'CLASSIFICAÇÃO NF'!L:L,$B15)+SUMIFS('CLASSIFICAÇÃO NF'!$N:$N,'CLASSIFICAÇÃO NF'!$O:$O,"=202308",'CLASSIFICAÇÃO NF'!M:M,$B15)</f>
        <v>1521680.0599999996</v>
      </c>
      <c r="N15" s="66">
        <f>SUMIFS('CLASSIFICAÇÃO NF'!$N:$N,'CLASSIFICAÇÃO NF'!$O:$O,"=202309",'CLASSIFICAÇÃO NF'!I:I,$B15)+SUMIFS('CLASSIFICAÇÃO NF'!$N:$N,'CLASSIFICAÇÃO NF'!$O:$O,"=202309",'CLASSIFICAÇÃO NF'!J:J,$B15)+SUMIFS('CLASSIFICAÇÃO NF'!$N:$N,'CLASSIFICAÇÃO NF'!$O:$O,"=202309",'CLASSIFICAÇÃO NF'!K:K,$B15)+SUMIFS('CLASSIFICAÇÃO NF'!$N:$N,'CLASSIFICAÇÃO NF'!$O:$O,"=202309",'CLASSIFICAÇÃO NF'!L:L,$B15)+SUMIFS('CLASSIFICAÇÃO NF'!$N:$N,'CLASSIFICAÇÃO NF'!$O:$O,"=202309",'CLASSIFICAÇÃO NF'!M:M,$B15)</f>
        <v>515150.33999999997</v>
      </c>
      <c r="O15" s="66">
        <f>SUMIFS('CLASSIFICAÇÃO NF'!$N:$N,'CLASSIFICAÇÃO NF'!$O:$O,"=202310",'CLASSIFICAÇÃO NF'!I:I,$B15)+SUMIFS('CLASSIFICAÇÃO NF'!$N:$N,'CLASSIFICAÇÃO NF'!$O:$O,"=202310",'CLASSIFICAÇÃO NF'!J:J,$B15)+SUMIFS('CLASSIFICAÇÃO NF'!$N:$N,'CLASSIFICAÇÃO NF'!$O:$O,"=202310",'CLASSIFICAÇÃO NF'!K:K,$B15)+SUMIFS('CLASSIFICAÇÃO NF'!$N:$N,'CLASSIFICAÇÃO NF'!$O:$O,"=202310",'CLASSIFICAÇÃO NF'!L:L,$B15)+SUMIFS('CLASSIFICAÇÃO NF'!$N:$N,'CLASSIFICAÇÃO NF'!$O:$O,"=202310",'CLASSIFICAÇÃO NF'!M:M,$B15)</f>
        <v>1690056.14</v>
      </c>
      <c r="P15" s="66">
        <f>SUMIFS('CLASSIFICAÇÃO NF'!$N:$N,'CLASSIFICAÇÃO NF'!$O:$O,"=202311",'CLASSIFICAÇÃO NF'!I:I,$B15)+SUMIFS('CLASSIFICAÇÃO NF'!$N:$N,'CLASSIFICAÇÃO NF'!$O:$O,"=202311",'CLASSIFICAÇÃO NF'!J:J,$B15)+SUMIFS('CLASSIFICAÇÃO NF'!$N:$N,'CLASSIFICAÇÃO NF'!$O:$O,"=202311",'CLASSIFICAÇÃO NF'!K:K,$B15)+SUMIFS('CLASSIFICAÇÃO NF'!$N:$N,'CLASSIFICAÇÃO NF'!$O:$O,"=202311",'CLASSIFICAÇÃO NF'!L:L,$B15)+SUMIFS('CLASSIFICAÇÃO NF'!$N:$N,'CLASSIFICAÇÃO NF'!$O:$O,"=202311",'CLASSIFICAÇÃO NF'!M:M,$B15)</f>
        <v>1091675.895</v>
      </c>
      <c r="Q15" s="201">
        <f>SUMIFS('CLASSIFICAÇÃO NF'!$N:$N,'CLASSIFICAÇÃO NF'!$O:$O,"=202312",'CLASSIFICAÇÃO NF'!I:I,$B15)+SUMIFS('CLASSIFICAÇÃO NF'!$N:$N,'CLASSIFICAÇÃO NF'!$O:$O,"=202312",'CLASSIFICAÇÃO NF'!J:J,$B15)+SUMIFS('CLASSIFICAÇÃO NF'!$N:$N,'CLASSIFICAÇÃO NF'!$O:$O,"=202312",'CLASSIFICAÇÃO NF'!K:K,$B15)+SUMIFS('CLASSIFICAÇÃO NF'!$N:$N,'CLASSIFICAÇÃO NF'!$O:$O,"=202312",'CLASSIFICAÇÃO NF'!L:L,$B15)+SUMIFS('CLASSIFICAÇÃO NF'!$N:$N,'CLASSIFICAÇÃO NF'!$O:$O,"=202312",'CLASSIFICAÇÃO NF'!M:M,$B15)</f>
        <v>620214.07000000007</v>
      </c>
      <c r="R15" s="67">
        <f>SUMIFS('CLASSIFICAÇÃO NF'!$N:$N,'CLASSIFICAÇÃO NF'!$O:$O,"=202401",'CLASSIFICAÇÃO NF'!I:I,$B15)+SUMIFS('CLASSIFICAÇÃO NF'!$N:$N,'CLASSIFICAÇÃO NF'!$O:$O,"=202401",'CLASSIFICAÇÃO NF'!J:J,$B15)+SUMIFS('CLASSIFICAÇÃO NF'!$N:$N,'CLASSIFICAÇÃO NF'!$O:$O,"=202401",'CLASSIFICAÇÃO NF'!K:K,$B15)+SUMIFS('CLASSIFICAÇÃO NF'!$N:$N,'CLASSIFICAÇÃO NF'!$O:$O,"=202401",'CLASSIFICAÇÃO NF'!L:L,$B15)+SUMIFS('CLASSIFICAÇÃO NF'!$N:$N,'CLASSIFICAÇÃO NF'!$O:$O,"=202401",'CLASSIFICAÇÃO NF'!M:M,$B15)</f>
        <v>283422.66000000003</v>
      </c>
      <c r="S15" s="66">
        <f>SUMIFS('CLASSIFICAÇÃO NF'!$N:$N,'CLASSIFICAÇÃO NF'!$O:$O,"=202402",'CLASSIFICAÇÃO NF'!I:I,$B15)+SUMIFS('CLASSIFICAÇÃO NF'!$N:$N,'CLASSIFICAÇÃO NF'!$O:$O,"=202402",'CLASSIFICAÇÃO NF'!J:J,$B15)+SUMIFS('CLASSIFICAÇÃO NF'!$N:$N,'CLASSIFICAÇÃO NF'!$O:$O,"=202402",'CLASSIFICAÇÃO NF'!K:K,$B15)+SUMIFS('CLASSIFICAÇÃO NF'!$N:$N,'CLASSIFICAÇÃO NF'!$O:$O,"=202402",'CLASSIFICAÇÃO NF'!L:L,$B15)+SUMIFS('CLASSIFICAÇÃO NF'!$N:$N,'CLASSIFICAÇÃO NF'!$O:$O,"=202402",'CLASSIFICAÇÃO NF'!M:M,$B15)</f>
        <v>276828.70999999996</v>
      </c>
      <c r="T15" s="66">
        <f>SUMIFS('CLASSIFICAÇÃO NF'!$N:$N,'CLASSIFICAÇÃO NF'!$O:$O,"=202403",'CLASSIFICAÇÃO NF'!I:I,$B15)+SUMIFS('CLASSIFICAÇÃO NF'!$N:$N,'CLASSIFICAÇÃO NF'!$O:$O,"=202403",'CLASSIFICAÇÃO NF'!J:J,$B15)+SUMIFS('CLASSIFICAÇÃO NF'!$N:$N,'CLASSIFICAÇÃO NF'!$O:$O,"=202403",'CLASSIFICAÇÃO NF'!K:K,$B15)+SUMIFS('CLASSIFICAÇÃO NF'!$N:$N,'CLASSIFICAÇÃO NF'!$O:$O,"=202403",'CLASSIFICAÇÃO NF'!L:L,$B15)+SUMIFS('CLASSIFICAÇÃO NF'!$N:$N,'CLASSIFICAÇÃO NF'!$O:$O,"=202403",'CLASSIFICAÇÃO NF'!M:M,$B15)</f>
        <v>360052.67</v>
      </c>
      <c r="U15" s="66">
        <f>SUMIFS('CLASSIFICAÇÃO NF'!$N:$N,'CLASSIFICAÇÃO NF'!$O:$O,"=202404",'CLASSIFICAÇÃO NF'!I:I,$B15)+SUMIFS('CLASSIFICAÇÃO NF'!$N:$N,'CLASSIFICAÇÃO NF'!$O:$O,"=202404",'CLASSIFICAÇÃO NF'!J:J,$B15)+SUMIFS('CLASSIFICAÇÃO NF'!$N:$N,'CLASSIFICAÇÃO NF'!$O:$O,"=202404",'CLASSIFICAÇÃO NF'!K:K,$B15)+SUMIFS('CLASSIFICAÇÃO NF'!$N:$N,'CLASSIFICAÇÃO NF'!$O:$O,"=202404",'CLASSIFICAÇÃO NF'!L:L,$B15)+SUMIFS('CLASSIFICAÇÃO NF'!$N:$N,'CLASSIFICAÇÃO NF'!$O:$O,"=202404",'CLASSIFICAÇÃO NF'!M:M,$B15)</f>
        <v>204860</v>
      </c>
      <c r="V15" s="66">
        <f>SUMIFS('CLASSIFICAÇÃO NF'!$N:$N,'CLASSIFICAÇÃO NF'!$O:$O,"=202405",'CLASSIFICAÇÃO NF'!I:I,$B15)+SUMIFS('CLASSIFICAÇÃO NF'!$N:$N,'CLASSIFICAÇÃO NF'!$O:$O,"=202405",'CLASSIFICAÇÃO NF'!J:J,$B15)+SUMIFS('CLASSIFICAÇÃO NF'!$N:$N,'CLASSIFICAÇÃO NF'!$O:$O,"=202405",'CLASSIFICAÇÃO NF'!K:K,$B15)+SUMIFS('CLASSIFICAÇÃO NF'!$N:$N,'CLASSIFICAÇÃO NF'!$O:$O,"=202405",'CLASSIFICAÇÃO NF'!L:L,$B15)+SUMIFS('CLASSIFICAÇÃO NF'!$N:$N,'CLASSIFICAÇÃO NF'!$O:$O,"=202405",'CLASSIFICAÇÃO NF'!M:M,$B15)</f>
        <v>348199.1</v>
      </c>
      <c r="W15" s="66">
        <f>SUMIFS('CLASSIFICAÇÃO NF'!$N:$N,'CLASSIFICAÇÃO NF'!$O:$O,"=202406",'CLASSIFICAÇÃO NF'!I:I,$B15)+SUMIFS('CLASSIFICAÇÃO NF'!$N:$N,'CLASSIFICAÇÃO NF'!$O:$O,"=202406",'CLASSIFICAÇÃO NF'!J:J,$B15)+SUMIFS('CLASSIFICAÇÃO NF'!$N:$N,'CLASSIFICAÇÃO NF'!$O:$O,"=202406",'CLASSIFICAÇÃO NF'!K:K,$B15)+SUMIFS('CLASSIFICAÇÃO NF'!$N:$N,'CLASSIFICAÇÃO NF'!$O:$O,"=202406",'CLASSIFICAÇÃO NF'!L:L,$B15)+SUMIFS('CLASSIFICAÇÃO NF'!$N:$N,'CLASSIFICAÇÃO NF'!$O:$O,"=202406",'CLASSIFICAÇÃO NF'!M:M,$B15)</f>
        <v>316881.63600000006</v>
      </c>
      <c r="X15" s="66">
        <f>SUMIFS('CLASSIFICAÇÃO NF'!$N:$N,'CLASSIFICAÇÃO NF'!$O:$O,"=202407",'CLASSIFICAÇÃO NF'!I:I,$B15)+SUMIFS('CLASSIFICAÇÃO NF'!$N:$N,'CLASSIFICAÇÃO NF'!$O:$O,"=202407",'CLASSIFICAÇÃO NF'!J:J,$B15)+SUMIFS('CLASSIFICAÇÃO NF'!$N:$N,'CLASSIFICAÇÃO NF'!$O:$O,"=202407",'CLASSIFICAÇÃO NF'!K:K,$B15)+SUMIFS('CLASSIFICAÇÃO NF'!$N:$N,'CLASSIFICAÇÃO NF'!$O:$O,"=202407",'CLASSIFICAÇÃO NF'!L:L,$B15)+SUMIFS('CLASSIFICAÇÃO NF'!$N:$N,'CLASSIFICAÇÃO NF'!$O:$O,"=202407",'CLASSIFICAÇÃO NF'!M:M,$B15)</f>
        <v>324150.16800000001</v>
      </c>
      <c r="Y15" s="66">
        <f>SUMIFS('CLASSIFICAÇÃO NF'!$N:$N,'CLASSIFICAÇÃO NF'!$O:$O,"=202408",'CLASSIFICAÇÃO NF'!I:I,$B15)+SUMIFS('CLASSIFICAÇÃO NF'!$N:$N,'CLASSIFICAÇÃO NF'!$O:$O,"=202408",'CLASSIFICAÇÃO NF'!J:J,$B15)+SUMIFS('CLASSIFICAÇÃO NF'!$N:$N,'CLASSIFICAÇÃO NF'!$O:$O,"=202408",'CLASSIFICAÇÃO NF'!K:K,$B15)+SUMIFS('CLASSIFICAÇÃO NF'!$N:$N,'CLASSIFICAÇÃO NF'!$O:$O,"=202408",'CLASSIFICAÇÃO NF'!L:L,$B15)+SUMIFS('CLASSIFICAÇÃO NF'!$N:$N,'CLASSIFICAÇÃO NF'!$O:$O,"=202408",'CLASSIFICAÇÃO NF'!M:M,$B15)</f>
        <v>374608.43000000005</v>
      </c>
      <c r="Z15" s="66">
        <f>SUMIFS('CLASSIFICAÇÃO NF'!$N:$N,'CLASSIFICAÇÃO NF'!$O:$O,"=202409",'CLASSIFICAÇÃO NF'!I:I,$B15)+SUMIFS('CLASSIFICAÇÃO NF'!$N:$N,'CLASSIFICAÇÃO NF'!$O:$O,"=202409",'CLASSIFICAÇÃO NF'!J:J,$B15)+SUMIFS('CLASSIFICAÇÃO NF'!$N:$N,'CLASSIFICAÇÃO NF'!$O:$O,"=202409",'CLASSIFICAÇÃO NF'!K:K,$B15)+SUMIFS('CLASSIFICAÇÃO NF'!$N:$N,'CLASSIFICAÇÃO NF'!$O:$O,"=202409",'CLASSIFICAÇÃO NF'!L:L,$B15)+SUMIFS('CLASSIFICAÇÃO NF'!$N:$N,'CLASSIFICAÇÃO NF'!$O:$O,"=202409",'CLASSIFICAÇÃO NF'!M:M,$B15)</f>
        <v>295318.8033333334</v>
      </c>
      <c r="AA15" s="66">
        <f>SUMIFS('CLASSIFICAÇÃO NF'!$N:$N,'CLASSIFICAÇÃO NF'!$O:$O,"=202410",'CLASSIFICAÇÃO NF'!I:I,$B15)+SUMIFS('CLASSIFICAÇÃO NF'!$N:$N,'CLASSIFICAÇÃO NF'!$O:$O,"=202410",'CLASSIFICAÇÃO NF'!J:J,$B15)+SUMIFS('CLASSIFICAÇÃO NF'!$N:$N,'CLASSIFICAÇÃO NF'!$O:$O,"=202410",'CLASSIFICAÇÃO NF'!K:K,$B15)+SUMIFS('CLASSIFICAÇÃO NF'!$N:$N,'CLASSIFICAÇÃO NF'!$O:$O,"=202410",'CLASSIFICAÇÃO NF'!L:L,$B15)+SUMIFS('CLASSIFICAÇÃO NF'!$N:$N,'CLASSIFICAÇÃO NF'!$O:$O,"=202410",'CLASSIFICAÇÃO NF'!M:M,$B15)</f>
        <v>177882.47</v>
      </c>
      <c r="AB15" s="66">
        <f>SUMIFS('CLASSIFICAÇÃO NF'!$N:$N,'CLASSIFICAÇÃO NF'!$O:$O,"=202411",'CLASSIFICAÇÃO NF'!I:I,$B15)+SUMIFS('CLASSIFICAÇÃO NF'!$N:$N,'CLASSIFICAÇÃO NF'!$O:$O,"=202411",'CLASSIFICAÇÃO NF'!J:J,$B15)+SUMIFS('CLASSIFICAÇÃO NF'!$N:$N,'CLASSIFICAÇÃO NF'!$O:$O,"=202411",'CLASSIFICAÇÃO NF'!K:K,$B15)+SUMIFS('CLASSIFICAÇÃO NF'!$N:$N,'CLASSIFICAÇÃO NF'!$O:$O,"=202411",'CLASSIFICAÇÃO NF'!L:L,$B15)+SUMIFS('CLASSIFICAÇÃO NF'!$N:$N,'CLASSIFICAÇÃO NF'!$O:$O,"=202411",'CLASSIFICAÇÃO NF'!M:M,$B15)</f>
        <v>59232.200000000004</v>
      </c>
      <c r="AC15" s="201">
        <f>SUMIFS('CLASSIFICAÇÃO NF'!$N:$N,'CLASSIFICAÇÃO NF'!$O:$O,"=202412",'CLASSIFICAÇÃO NF'!I:I,$B15)+SUMIFS('CLASSIFICAÇÃO NF'!$N:$N,'CLASSIFICAÇÃO NF'!$O:$O,"=202412",'CLASSIFICAÇÃO NF'!J:J,$B15)+SUMIFS('CLASSIFICAÇÃO NF'!$N:$N,'CLASSIFICAÇÃO NF'!$O:$O,"=202412",'CLASSIFICAÇÃO NF'!K:K,$B15)+SUMIFS('CLASSIFICAÇÃO NF'!$N:$N,'CLASSIFICAÇÃO NF'!$O:$O,"=202412",'CLASSIFICAÇÃO NF'!L:L,$B15)+SUMIFS('CLASSIFICAÇÃO NF'!$N:$N,'CLASSIFICAÇÃO NF'!$O:$O,"=202412",'CLASSIFICAÇÃO NF'!M:M,$B15)</f>
        <v>20391.78</v>
      </c>
      <c r="AD15" s="67">
        <f>SUMIFS('CLASSIFICAÇÃO NF'!$N:$N,'CLASSIFICAÇÃO NF'!$O:$O,"=202501",'CLASSIFICAÇÃO NF'!I:I,$B15)+SUMIFS('CLASSIFICAÇÃO NF'!$N:$N,'CLASSIFICAÇÃO NF'!$O:$O,"=202501",'CLASSIFICAÇÃO NF'!J:J,$B15)+SUMIFS('CLASSIFICAÇÃO NF'!$N:$N,'CLASSIFICAÇÃO NF'!$O:$O,"=202501",'CLASSIFICAÇÃO NF'!K:K,$B15)+SUMIFS('CLASSIFICAÇÃO NF'!$N:$N,'CLASSIFICAÇÃO NF'!$O:$O,"=202501",'CLASSIFICAÇÃO NF'!L:L,$B15)+SUMIFS('CLASSIFICAÇÃO NF'!$N:$N,'CLASSIFICAÇÃO NF'!$O:$O,"=202501",'CLASSIFICAÇÃO NF'!M:M,$B15)</f>
        <v>68000.010000000009</v>
      </c>
      <c r="AE15" s="66">
        <f>SUMIFS('CLASSIFICAÇÃO NF'!$N:$N,'CLASSIFICAÇÃO NF'!$O:$O,"=202502",'CLASSIFICAÇÃO NF'!I:I,$B15)+SUMIFS('CLASSIFICAÇÃO NF'!$N:$N,'CLASSIFICAÇÃO NF'!$O:$O,"=202502",'CLASSIFICAÇÃO NF'!J:J,$B15)+SUMIFS('CLASSIFICAÇÃO NF'!$N:$N,'CLASSIFICAÇÃO NF'!$O:$O,"=202502",'CLASSIFICAÇÃO NF'!K:K,$B15)+SUMIFS('CLASSIFICAÇÃO NF'!$N:$N,'CLASSIFICAÇÃO NF'!$O:$O,"=202502",'CLASSIFICAÇÃO NF'!L:L,$B15)+SUMIFS('CLASSIFICAÇÃO NF'!$N:$N,'CLASSIFICAÇÃO NF'!$O:$O,"=202502",'CLASSIFICAÇÃO NF'!M:M,$B15)</f>
        <v>3544.27</v>
      </c>
      <c r="AF15" s="66">
        <f>SUMIFS('CLASSIFICAÇÃO NF'!$N:$N,'CLASSIFICAÇÃO NF'!$O:$O,"=202503",'CLASSIFICAÇÃO NF'!I:I,$B15)+SUMIFS('CLASSIFICAÇÃO NF'!$N:$N,'CLASSIFICAÇÃO NF'!$O:$O,"=202503",'CLASSIFICAÇÃO NF'!J:J,$B15)+SUMIFS('CLASSIFICAÇÃO NF'!$N:$N,'CLASSIFICAÇÃO NF'!$O:$O,"=202503",'CLASSIFICAÇÃO NF'!K:K,$B15)+SUMIFS('CLASSIFICAÇÃO NF'!$N:$N,'CLASSIFICAÇÃO NF'!$O:$O,"=202503",'CLASSIFICAÇÃO NF'!L:L,$B15)+SUMIFS('CLASSIFICAÇÃO NF'!$N:$N,'CLASSIFICAÇÃO NF'!$O:$O,"=202503",'CLASSIFICAÇÃO NF'!M:M,$B15)</f>
        <v>2811.66</v>
      </c>
      <c r="AG15" s="66">
        <f>SUMIFS('CLASSIFICAÇÃO NF'!$N:$N,'CLASSIFICAÇÃO NF'!$O:$O,"=202504",'CLASSIFICAÇÃO NF'!I:I,$B15)+SUMIFS('CLASSIFICAÇÃO NF'!$N:$N,'CLASSIFICAÇÃO NF'!$O:$O,"=202504",'CLASSIFICAÇÃO NF'!J:J,$B15)+SUMIFS('CLASSIFICAÇÃO NF'!$N:$N,'CLASSIFICAÇÃO NF'!$O:$O,"=202504",'CLASSIFICAÇÃO NF'!K:K,$B15)+SUMIFS('CLASSIFICAÇÃO NF'!$N:$N,'CLASSIFICAÇÃO NF'!$O:$O,"=202504",'CLASSIFICAÇÃO NF'!L:L,$B15)+SUMIFS('CLASSIFICAÇÃO NF'!$N:$N,'CLASSIFICAÇÃO NF'!$O:$O,"=202504",'CLASSIFICAÇÃO NF'!M:M,$B15)</f>
        <v>0</v>
      </c>
      <c r="AH15" s="66">
        <f>SUMIFS('CLASSIFICAÇÃO NF'!$N:$N,'CLASSIFICAÇÃO NF'!$O:$O,"=202505",'CLASSIFICAÇÃO NF'!I:I,$B15)+SUMIFS('CLASSIFICAÇÃO NF'!$N:$N,'CLASSIFICAÇÃO NF'!$O:$O,"=202505",'CLASSIFICAÇÃO NF'!J:J,$B15)+SUMIFS('CLASSIFICAÇÃO NF'!$N:$N,'CLASSIFICAÇÃO NF'!$O:$O,"=202505",'CLASSIFICAÇÃO NF'!K:K,$B15)+SUMIFS('CLASSIFICAÇÃO NF'!$N:$N,'CLASSIFICAÇÃO NF'!$O:$O,"=202505",'CLASSIFICAÇÃO NF'!L:L,$B15)+SUMIFS('CLASSIFICAÇÃO NF'!$N:$N,'CLASSIFICAÇÃO NF'!$O:$O,"=202505",'CLASSIFICAÇÃO NF'!M:M,$B15)</f>
        <v>0</v>
      </c>
      <c r="AI15" s="66">
        <f>SUMIFS('CLASSIFICAÇÃO NF'!$N:$N,'CLASSIFICAÇÃO NF'!$O:$O,"=202506",'CLASSIFICAÇÃO NF'!I:I,$B15)+SUMIFS('CLASSIFICAÇÃO NF'!$N:$N,'CLASSIFICAÇÃO NF'!$O:$O,"=202506",'CLASSIFICAÇÃO NF'!J:J,$B15)+SUMIFS('CLASSIFICAÇÃO NF'!$N:$N,'CLASSIFICAÇÃO NF'!$O:$O,"=202506",'CLASSIFICAÇÃO NF'!K:K,$B15)+SUMIFS('CLASSIFICAÇÃO NF'!$N:$N,'CLASSIFICAÇÃO NF'!$O:$O,"=202506",'CLASSIFICAÇÃO NF'!L:L,$B15)+SUMIFS('CLASSIFICAÇÃO NF'!$N:$N,'CLASSIFICAÇÃO NF'!$O:$O,"=202506",'CLASSIFICAÇÃO NF'!M:M,$B15)</f>
        <v>0</v>
      </c>
      <c r="AJ15" s="66">
        <f>SUMIFS('CLASSIFICAÇÃO NF'!$N:$N,'CLASSIFICAÇÃO NF'!$O:$O,"=202507",'CLASSIFICAÇÃO NF'!I:I,$B15)+SUMIFS('CLASSIFICAÇÃO NF'!$N:$N,'CLASSIFICAÇÃO NF'!$O:$O,"=202507",'CLASSIFICAÇÃO NF'!J:J,$B15)+SUMIFS('CLASSIFICAÇÃO NF'!$N:$N,'CLASSIFICAÇÃO NF'!$O:$O,"=202507",'CLASSIFICAÇÃO NF'!K:K,$B15)+SUMIFS('CLASSIFICAÇÃO NF'!$N:$N,'CLASSIFICAÇÃO NF'!$O:$O,"=202507",'CLASSIFICAÇÃO NF'!L:L,$B15)+SUMIFS('CLASSIFICAÇÃO NF'!$N:$N,'CLASSIFICAÇÃO NF'!$O:$O,"=202507",'CLASSIFICAÇÃO NF'!M:M,$B15)</f>
        <v>0</v>
      </c>
      <c r="AK15" s="66">
        <f>SUMIFS('CLASSIFICAÇÃO NF'!$N:$N,'CLASSIFICAÇÃO NF'!$O:$O,"=202508",'CLASSIFICAÇÃO NF'!I:I,$B15)+SUMIFS('CLASSIFICAÇÃO NF'!$N:$N,'CLASSIFICAÇÃO NF'!$O:$O,"=202508",'CLASSIFICAÇÃO NF'!J:J,$B15)+SUMIFS('CLASSIFICAÇÃO NF'!$N:$N,'CLASSIFICAÇÃO NF'!$O:$O,"=202508",'CLASSIFICAÇÃO NF'!K:K,$B15)+SUMIFS('CLASSIFICAÇÃO NF'!$N:$N,'CLASSIFICAÇÃO NF'!$O:$O,"=202508",'CLASSIFICAÇÃO NF'!L:L,$B15)+SUMIFS('CLASSIFICAÇÃO NF'!$N:$N,'CLASSIFICAÇÃO NF'!$O:$O,"=202508",'CLASSIFICAÇÃO NF'!M:M,$B15)</f>
        <v>0</v>
      </c>
      <c r="AL15" s="66">
        <f>SUMIFS('CLASSIFICAÇÃO NF'!$N:$N,'CLASSIFICAÇÃO NF'!$O:$O,"=202509",'CLASSIFICAÇÃO NF'!I:I,$B15)+SUMIFS('CLASSIFICAÇÃO NF'!$N:$N,'CLASSIFICAÇÃO NF'!$O:$O,"=202509",'CLASSIFICAÇÃO NF'!J:J,$B15)+SUMIFS('CLASSIFICAÇÃO NF'!$N:$N,'CLASSIFICAÇÃO NF'!$O:$O,"=202509",'CLASSIFICAÇÃO NF'!K:K,$B15)+SUMIFS('CLASSIFICAÇÃO NF'!$N:$N,'CLASSIFICAÇÃO NF'!$O:$O,"=202509",'CLASSIFICAÇÃO NF'!L:L,$B15)+SUMIFS('CLASSIFICAÇÃO NF'!$N:$N,'CLASSIFICAÇÃO NF'!$O:$O,"=202509",'CLASSIFICAÇÃO NF'!M:M,$B15)</f>
        <v>0</v>
      </c>
      <c r="AM15" s="66">
        <f>SUMIFS('CLASSIFICAÇÃO NF'!$N:$N,'CLASSIFICAÇÃO NF'!$O:$O,"=202510",'CLASSIFICAÇÃO NF'!I:I,$B15)+SUMIFS('CLASSIFICAÇÃO NF'!$N:$N,'CLASSIFICAÇÃO NF'!$O:$O,"=202510",'CLASSIFICAÇÃO NF'!J:J,$B15)+SUMIFS('CLASSIFICAÇÃO NF'!$N:$N,'CLASSIFICAÇÃO NF'!$O:$O,"=202510",'CLASSIFICAÇÃO NF'!K:K,$B15)+SUMIFS('CLASSIFICAÇÃO NF'!$N:$N,'CLASSIFICAÇÃO NF'!$O:$O,"=202510",'CLASSIFICAÇÃO NF'!L:L,$B15)+SUMIFS('CLASSIFICAÇÃO NF'!$N:$N,'CLASSIFICAÇÃO NF'!$O:$O,"=202510",'CLASSIFICAÇÃO NF'!M:M,$B15)</f>
        <v>0</v>
      </c>
      <c r="AN15" s="66">
        <f>SUMIFS('CLASSIFICAÇÃO NF'!$N:$N,'CLASSIFICAÇÃO NF'!$O:$O,"=202511",'CLASSIFICAÇÃO NF'!I:I,$B15)+SUMIFS('CLASSIFICAÇÃO NF'!$N:$N,'CLASSIFICAÇÃO NF'!$O:$O,"=202511",'CLASSIFICAÇÃO NF'!J:J,$B15)+SUMIFS('CLASSIFICAÇÃO NF'!$N:$N,'CLASSIFICAÇÃO NF'!$O:$O,"=202511",'CLASSIFICAÇÃO NF'!K:K,$B15)+SUMIFS('CLASSIFICAÇÃO NF'!$N:$N,'CLASSIFICAÇÃO NF'!$O:$O,"=202511",'CLASSIFICAÇÃO NF'!L:L,$B15)+SUMIFS('CLASSIFICAÇÃO NF'!$N:$N,'CLASSIFICAÇÃO NF'!$O:$O,"=202511",'CLASSIFICAÇÃO NF'!M:M,$B15)</f>
        <v>0</v>
      </c>
      <c r="AO15" s="66">
        <f>SUMIFS('CLASSIFICAÇÃO NF'!$N:$N,'CLASSIFICAÇÃO NF'!$O:$O,"=202512",'CLASSIFICAÇÃO NF'!I:I,$B15)+SUMIFS('CLASSIFICAÇÃO NF'!$N:$N,'CLASSIFICAÇÃO NF'!$O:$O,"=202512",'CLASSIFICAÇÃO NF'!J:J,$B15)+SUMIFS('CLASSIFICAÇÃO NF'!$N:$N,'CLASSIFICAÇÃO NF'!$O:$O,"=202512",'CLASSIFICAÇÃO NF'!K:K,$B15)+SUMIFS('CLASSIFICAÇÃO NF'!$N:$N,'CLASSIFICAÇÃO NF'!$O:$O,"=202512",'CLASSIFICAÇÃO NF'!L:L,$B15)+SUMIFS('CLASSIFICAÇÃO NF'!$N:$N,'CLASSIFICAÇÃO NF'!$O:$O,"=202512",'CLASSIFICAÇÃO NF'!M:M,$B15)</f>
        <v>0</v>
      </c>
      <c r="AP15" s="67">
        <f>SUMIFS('CLASSIFICAÇÃO NF'!$N:$N,'CLASSIFICAÇÃO NF'!$O:$O,"=202601",'CLASSIFICAÇÃO NF'!I:I,$B15)+SUMIFS('CLASSIFICAÇÃO NF'!$N:$N,'CLASSIFICAÇÃO NF'!$O:$O,"=202601",'CLASSIFICAÇÃO NF'!J:J,$B15)+SUMIFS('CLASSIFICAÇÃO NF'!$N:$N,'CLASSIFICAÇÃO NF'!$O:$O,"=202601",'CLASSIFICAÇÃO NF'!K:K,$B15)+SUMIFS('CLASSIFICAÇÃO NF'!$N:$N,'CLASSIFICAÇÃO NF'!$O:$O,"=202601",'CLASSIFICAÇÃO NF'!L:L,$B15)+SUMIFS('CLASSIFICAÇÃO NF'!$N:$N,'CLASSIFICAÇÃO NF'!$O:$O,"=202601",'CLASSIFICAÇÃO NF'!M:M,$B15)</f>
        <v>0</v>
      </c>
      <c r="AQ15" s="66">
        <f>SUMIFS('CLASSIFICAÇÃO NF'!$N:$N,'CLASSIFICAÇÃO NF'!$O:$O,"=202602",'CLASSIFICAÇÃO NF'!I:I,$B15)+SUMIFS('CLASSIFICAÇÃO NF'!$N:$N,'CLASSIFICAÇÃO NF'!$O:$O,"=202602",'CLASSIFICAÇÃO NF'!J:J,$B15)+SUMIFS('CLASSIFICAÇÃO NF'!$N:$N,'CLASSIFICAÇÃO NF'!$O:$O,"=202602",'CLASSIFICAÇÃO NF'!K:K,$B15)+SUMIFS('CLASSIFICAÇÃO NF'!$N:$N,'CLASSIFICAÇÃO NF'!$O:$O,"=202602",'CLASSIFICAÇÃO NF'!L:L,$B15)+SUMIFS('CLASSIFICAÇÃO NF'!$N:$N,'CLASSIFICAÇÃO NF'!$O:$O,"=202602",'CLASSIFICAÇÃO NF'!M:M,$B15)</f>
        <v>23968</v>
      </c>
      <c r="AR15" s="66">
        <f>SUMIFS('CLASSIFICAÇÃO NF'!$N:$N,'CLASSIFICAÇÃO NF'!$O:$O,"=202603",'CLASSIFICAÇÃO NF'!I:I,$B15)+SUMIFS('CLASSIFICAÇÃO NF'!$N:$N,'CLASSIFICAÇÃO NF'!$O:$O,"=202603",'CLASSIFICAÇÃO NF'!J:J,$B15)+SUMIFS('CLASSIFICAÇÃO NF'!$N:$N,'CLASSIFICAÇÃO NF'!$O:$O,"=202603",'CLASSIFICAÇÃO NF'!K:K,$B15)+SUMIFS('CLASSIFICAÇÃO NF'!$N:$N,'CLASSIFICAÇÃO NF'!$O:$O,"=202603",'CLASSIFICAÇÃO NF'!L:L,$B15)+SUMIFS('CLASSIFICAÇÃO NF'!$N:$N,'CLASSIFICAÇÃO NF'!$O:$O,"=202603",'CLASSIFICAÇÃO NF'!M:M,$B15)</f>
        <v>0</v>
      </c>
      <c r="AS15" s="66">
        <f>SUMIFS('CLASSIFICAÇÃO NF'!$N:$N,'CLASSIFICAÇÃO NF'!$O:$O,"=202604",'CLASSIFICAÇÃO NF'!I:I,$B15)+SUMIFS('CLASSIFICAÇÃO NF'!$N:$N,'CLASSIFICAÇÃO NF'!$O:$O,"=202604",'CLASSIFICAÇÃO NF'!J:J,$B15)+SUMIFS('CLASSIFICAÇÃO NF'!$N:$N,'CLASSIFICAÇÃO NF'!$O:$O,"=202604",'CLASSIFICAÇÃO NF'!K:K,$B15)+SUMIFS('CLASSIFICAÇÃO NF'!$N:$N,'CLASSIFICAÇÃO NF'!$O:$O,"=202604",'CLASSIFICAÇÃO NF'!L:L,$B15)+SUMIFS('CLASSIFICAÇÃO NF'!$N:$N,'CLASSIFICAÇÃO NF'!$O:$O,"=202604",'CLASSIFICAÇÃO NF'!M:M,$B15)</f>
        <v>0</v>
      </c>
      <c r="AT15" s="66">
        <f>SUMIFS('CLASSIFICAÇÃO NF'!$N:$N,'CLASSIFICAÇÃO NF'!$O:$O,"=202605",'CLASSIFICAÇÃO NF'!I:I,$B15)+SUMIFS('CLASSIFICAÇÃO NF'!$N:$N,'CLASSIFICAÇÃO NF'!$O:$O,"=202605",'CLASSIFICAÇÃO NF'!J:J,$B15)+SUMIFS('CLASSIFICAÇÃO NF'!$N:$N,'CLASSIFICAÇÃO NF'!$O:$O,"=202605",'CLASSIFICAÇÃO NF'!K:K,$B15)+SUMIFS('CLASSIFICAÇÃO NF'!$N:$N,'CLASSIFICAÇÃO NF'!$O:$O,"=202605",'CLASSIFICAÇÃO NF'!L:L,$B15)+SUMIFS('CLASSIFICAÇÃO NF'!$N:$N,'CLASSIFICAÇÃO NF'!$O:$O,"=202605",'CLASSIFICAÇÃO NF'!M:M,$B15)</f>
        <v>0</v>
      </c>
      <c r="AU15" s="66">
        <f>SUMIFS('CLASSIFICAÇÃO NF'!$N:$N,'CLASSIFICAÇÃO NF'!$O:$O,"=202606",'CLASSIFICAÇÃO NF'!I:I,$B15)+SUMIFS('CLASSIFICAÇÃO NF'!$N:$N,'CLASSIFICAÇÃO NF'!$O:$O,"=202606",'CLASSIFICAÇÃO NF'!J:J,$B15)+SUMIFS('CLASSIFICAÇÃO NF'!$N:$N,'CLASSIFICAÇÃO NF'!$O:$O,"=202606",'CLASSIFICAÇÃO NF'!K:K,$B15)+SUMIFS('CLASSIFICAÇÃO NF'!$N:$N,'CLASSIFICAÇÃO NF'!$O:$O,"=202606",'CLASSIFICAÇÃO NF'!L:L,$B15)+SUMIFS('CLASSIFICAÇÃO NF'!$N:$N,'CLASSIFICAÇÃO NF'!$O:$O,"=202606",'CLASSIFICAÇÃO NF'!M:M,$B15)</f>
        <v>0</v>
      </c>
      <c r="AV15" s="66">
        <f>SUMIFS('CLASSIFICAÇÃO NF'!$N:$N,'CLASSIFICAÇÃO NF'!$O:$O,"=202607",'CLASSIFICAÇÃO NF'!I:I,$B15)+SUMIFS('CLASSIFICAÇÃO NF'!$N:$N,'CLASSIFICAÇÃO NF'!$O:$O,"=202607",'CLASSIFICAÇÃO NF'!J:J,$B15)+SUMIFS('CLASSIFICAÇÃO NF'!$N:$N,'CLASSIFICAÇÃO NF'!$O:$O,"=202607",'CLASSIFICAÇÃO NF'!K:K,$B15)+SUMIFS('CLASSIFICAÇÃO NF'!$N:$N,'CLASSIFICAÇÃO NF'!$O:$O,"=202607",'CLASSIFICAÇÃO NF'!L:L,$B15)+SUMIFS('CLASSIFICAÇÃO NF'!$N:$N,'CLASSIFICAÇÃO NF'!$O:$O,"=202607",'CLASSIFICAÇÃO NF'!M:M,$B15)</f>
        <v>0</v>
      </c>
    </row>
    <row r="16" spans="1:48" ht="15.5" outlineLevel="1">
      <c r="A16" s="189">
        <v>45779</v>
      </c>
      <c r="B16" s="65" t="s">
        <v>40</v>
      </c>
      <c r="C16" s="184">
        <f>SUMIF('CLASSIFICAÇÃO NF'!I:I,B16,'CLASSIFICAÇÃO NF'!N:N)+SUMIF('CLASSIFICAÇÃO NF'!J:J,B16,'CLASSIFICAÇÃO NF'!N:N)+SUMIF('CLASSIFICAÇÃO NF'!K:K,B16,'CLASSIFICAÇÃO NF'!N:N)+SUMIF('CLASSIFICAÇÃO NF'!L:L,B16,'CLASSIFICAÇÃO NF'!N:N)+SUMIF('CLASSIFICAÇÃO NF'!M:M,B16,'CLASSIFICAÇÃO NF'!N:N)</f>
        <v>7288590.3730000006</v>
      </c>
      <c r="D16" s="184">
        <v>7220234.75</v>
      </c>
      <c r="E16" s="186">
        <v>8661093.6199999992</v>
      </c>
      <c r="F16" s="66">
        <f>SUMIFS('CLASSIFICAÇÃO NF'!$N:$N,'CLASSIFICAÇÃO NF'!$O:$O,"=202301",'CLASSIFICAÇÃO NF'!I:I,$B16)+SUMIFS('CLASSIFICAÇÃO NF'!$N:$N,'CLASSIFICAÇÃO NF'!$O:$O,"=202301",'CLASSIFICAÇÃO NF'!J:J,$B16)+SUMIFS('CLASSIFICAÇÃO NF'!$N:$N,'CLASSIFICAÇÃO NF'!$O:$O,"=202301",'CLASSIFICAÇÃO NF'!K:K,$B16)+SUMIFS('CLASSIFICAÇÃO NF'!$N:$N,'CLASSIFICAÇÃO NF'!$O:$O,"=202301",'CLASSIFICAÇÃO NF'!L:L,$B16)+SUMIFS('CLASSIFICAÇÃO NF'!$N:$N,'CLASSIFICAÇÃO NF'!$O:$O,"=202301",'CLASSIFICAÇÃO NF'!M:M,$B16)</f>
        <v>0</v>
      </c>
      <c r="G16" s="66">
        <f>SUMIFS('CLASSIFICAÇÃO NF'!$N:$N,'CLASSIFICAÇÃO NF'!$O:$O,"=202302",'CLASSIFICAÇÃO NF'!I:I,$B16)+SUMIFS('CLASSIFICAÇÃO NF'!$N:$N,'CLASSIFICAÇÃO NF'!$O:$O,"=202302",'CLASSIFICAÇÃO NF'!J:J,$B16)+SUMIFS('CLASSIFICAÇÃO NF'!$N:$N,'CLASSIFICAÇÃO NF'!$O:$O,"=202302",'CLASSIFICAÇÃO NF'!K:K,$B16)+SUMIFS('CLASSIFICAÇÃO NF'!$N:$N,'CLASSIFICAÇÃO NF'!$O:$O,"=202302",'CLASSIFICAÇÃO NF'!L:L,$B16)+SUMIFS('CLASSIFICAÇÃO NF'!$N:$N,'CLASSIFICAÇÃO NF'!$O:$O,"=202302",'CLASSIFICAÇÃO NF'!M:M,$B16)</f>
        <v>213</v>
      </c>
      <c r="H16" s="66">
        <f>SUMIFS('CLASSIFICAÇÃO NF'!$N:$N,'CLASSIFICAÇÃO NF'!$O:$O,"=202303",'CLASSIFICAÇÃO NF'!I:I,$B16)+SUMIFS('CLASSIFICAÇÃO NF'!$N:$N,'CLASSIFICAÇÃO NF'!$O:$O,"=202303",'CLASSIFICAÇÃO NF'!J:J,$B16)+SUMIFS('CLASSIFICAÇÃO NF'!$N:$N,'CLASSIFICAÇÃO NF'!$O:$O,"=202303",'CLASSIFICAÇÃO NF'!K:K,$B16)+SUMIFS('CLASSIFICAÇÃO NF'!$N:$N,'CLASSIFICAÇÃO NF'!$O:$O,"=202303",'CLASSIFICAÇÃO NF'!L:L,$B16)+SUMIFS('CLASSIFICAÇÃO NF'!$N:$N,'CLASSIFICAÇÃO NF'!$O:$O,"=202303",'CLASSIFICAÇÃO NF'!M:M,$B16)</f>
        <v>0</v>
      </c>
      <c r="I16" s="66">
        <f>SUMIFS('CLASSIFICAÇÃO NF'!$N:$N,'CLASSIFICAÇÃO NF'!$O:$O,"=202304",'CLASSIFICAÇÃO NF'!I:I,$B16)+SUMIFS('CLASSIFICAÇÃO NF'!$N:$N,'CLASSIFICAÇÃO NF'!$O:$O,"=202304",'CLASSIFICAÇÃO NF'!J:J,$B16)+SUMIFS('CLASSIFICAÇÃO NF'!$N:$N,'CLASSIFICAÇÃO NF'!$O:$O,"=202304",'CLASSIFICAÇÃO NF'!K:K,$B16)+SUMIFS('CLASSIFICAÇÃO NF'!$N:$N,'CLASSIFICAÇÃO NF'!$O:$O,"=202304",'CLASSIFICAÇÃO NF'!L:L,$B16)+SUMIFS('CLASSIFICAÇÃO NF'!$N:$N,'CLASSIFICAÇÃO NF'!$O:$O,"=202304",'CLASSIFICAÇÃO NF'!M:M,$B16)</f>
        <v>0</v>
      </c>
      <c r="J16" s="66">
        <f>SUMIFS('CLASSIFICAÇÃO NF'!$N:$N,'CLASSIFICAÇÃO NF'!$O:$O,"=202305",'CLASSIFICAÇÃO NF'!I:I,$B16)+SUMIFS('CLASSIFICAÇÃO NF'!$N:$N,'CLASSIFICAÇÃO NF'!$O:$O,"=202305",'CLASSIFICAÇÃO NF'!J:J,$B16)+SUMIFS('CLASSIFICAÇÃO NF'!$N:$N,'CLASSIFICAÇÃO NF'!$O:$O,"=202305",'CLASSIFICAÇÃO NF'!K:K,$B16)+SUMIFS('CLASSIFICAÇÃO NF'!$N:$N,'CLASSIFICAÇÃO NF'!$O:$O,"=202305",'CLASSIFICAÇÃO NF'!L:L,$B16)+SUMIFS('CLASSIFICAÇÃO NF'!$N:$N,'CLASSIFICAÇÃO NF'!$O:$O,"=202305",'CLASSIFICAÇÃO NF'!M:M,$B16)</f>
        <v>0</v>
      </c>
      <c r="K16" s="66">
        <f>SUMIFS('CLASSIFICAÇÃO NF'!$N:$N,'CLASSIFICAÇÃO NF'!$O:$O,"=202306",'CLASSIFICAÇÃO NF'!I:I,$B16)+SUMIFS('CLASSIFICAÇÃO NF'!$N:$N,'CLASSIFICAÇÃO NF'!$O:$O,"=202306",'CLASSIFICAÇÃO NF'!J:J,$B16)+SUMIFS('CLASSIFICAÇÃO NF'!$N:$N,'CLASSIFICAÇÃO NF'!$O:$O,"=202306",'CLASSIFICAÇÃO NF'!K:K,$B16)+SUMIFS('CLASSIFICAÇÃO NF'!$N:$N,'CLASSIFICAÇÃO NF'!$O:$O,"=202306",'CLASSIFICAÇÃO NF'!L:L,$B16)+SUMIFS('CLASSIFICAÇÃO NF'!$N:$N,'CLASSIFICAÇÃO NF'!$O:$O,"=202306",'CLASSIFICAÇÃO NF'!M:M,$B16)</f>
        <v>0</v>
      </c>
      <c r="L16" s="66">
        <f>SUMIFS('CLASSIFICAÇÃO NF'!$N:$N,'CLASSIFICAÇÃO NF'!$O:$O,"=202307",'CLASSIFICAÇÃO NF'!I:I,$B16)+SUMIFS('CLASSIFICAÇÃO NF'!$N:$N,'CLASSIFICAÇÃO NF'!$O:$O,"=202307",'CLASSIFICAÇÃO NF'!J:J,$B16)+SUMIFS('CLASSIFICAÇÃO NF'!$N:$N,'CLASSIFICAÇÃO NF'!$O:$O,"=202307",'CLASSIFICAÇÃO NF'!K:K,$B16)+SUMIFS('CLASSIFICAÇÃO NF'!$N:$N,'CLASSIFICAÇÃO NF'!$O:$O,"=202307",'CLASSIFICAÇÃO NF'!L:L,$B16)+SUMIFS('CLASSIFICAÇÃO NF'!$N:$N,'CLASSIFICAÇÃO NF'!$O:$O,"=202307",'CLASSIFICAÇÃO NF'!M:M,$B16)</f>
        <v>3715</v>
      </c>
      <c r="M16" s="66">
        <f>SUMIFS('CLASSIFICAÇÃO NF'!$N:$N,'CLASSIFICAÇÃO NF'!$O:$O,"=202308",'CLASSIFICAÇÃO NF'!I:I,$B16)+SUMIFS('CLASSIFICAÇÃO NF'!$N:$N,'CLASSIFICAÇÃO NF'!$O:$O,"=202308",'CLASSIFICAÇÃO NF'!J:J,$B16)+SUMIFS('CLASSIFICAÇÃO NF'!$N:$N,'CLASSIFICAÇÃO NF'!$O:$O,"=202308",'CLASSIFICAÇÃO NF'!K:K,$B16)+SUMIFS('CLASSIFICAÇÃO NF'!$N:$N,'CLASSIFICAÇÃO NF'!$O:$O,"=202308",'CLASSIFICAÇÃO NF'!L:L,$B16)+SUMIFS('CLASSIFICAÇÃO NF'!$N:$N,'CLASSIFICAÇÃO NF'!$O:$O,"=202308",'CLASSIFICAÇÃO NF'!M:M,$B16)</f>
        <v>5364.5</v>
      </c>
      <c r="N16" s="66">
        <f>SUMIFS('CLASSIFICAÇÃO NF'!$N:$N,'CLASSIFICAÇÃO NF'!$O:$O,"=202309",'CLASSIFICAÇÃO NF'!I:I,$B16)+SUMIFS('CLASSIFICAÇÃO NF'!$N:$N,'CLASSIFICAÇÃO NF'!$O:$O,"=202309",'CLASSIFICAÇÃO NF'!J:J,$B16)+SUMIFS('CLASSIFICAÇÃO NF'!$N:$N,'CLASSIFICAÇÃO NF'!$O:$O,"=202309",'CLASSIFICAÇÃO NF'!K:K,$B16)+SUMIFS('CLASSIFICAÇÃO NF'!$N:$N,'CLASSIFICAÇÃO NF'!$O:$O,"=202309",'CLASSIFICAÇÃO NF'!L:L,$B16)+SUMIFS('CLASSIFICAÇÃO NF'!$N:$N,'CLASSIFICAÇÃO NF'!$O:$O,"=202309",'CLASSIFICAÇÃO NF'!M:M,$B16)</f>
        <v>0</v>
      </c>
      <c r="O16" s="66">
        <f>SUMIFS('CLASSIFICAÇÃO NF'!$N:$N,'CLASSIFICAÇÃO NF'!$O:$O,"=202310",'CLASSIFICAÇÃO NF'!I:I,$B16)+SUMIFS('CLASSIFICAÇÃO NF'!$N:$N,'CLASSIFICAÇÃO NF'!$O:$O,"=202310",'CLASSIFICAÇÃO NF'!J:J,$B16)+SUMIFS('CLASSIFICAÇÃO NF'!$N:$N,'CLASSIFICAÇÃO NF'!$O:$O,"=202310",'CLASSIFICAÇÃO NF'!K:K,$B16)+SUMIFS('CLASSIFICAÇÃO NF'!$N:$N,'CLASSIFICAÇÃO NF'!$O:$O,"=202310",'CLASSIFICAÇÃO NF'!L:L,$B16)+SUMIFS('CLASSIFICAÇÃO NF'!$N:$N,'CLASSIFICAÇÃO NF'!$O:$O,"=202310",'CLASSIFICAÇÃO NF'!M:M,$B16)</f>
        <v>465919.26</v>
      </c>
      <c r="P16" s="66">
        <f>SUMIFS('CLASSIFICAÇÃO NF'!$N:$N,'CLASSIFICAÇÃO NF'!$O:$O,"=202311",'CLASSIFICAÇÃO NF'!I:I,$B16)+SUMIFS('CLASSIFICAÇÃO NF'!$N:$N,'CLASSIFICAÇÃO NF'!$O:$O,"=202311",'CLASSIFICAÇÃO NF'!J:J,$B16)+SUMIFS('CLASSIFICAÇÃO NF'!$N:$N,'CLASSIFICAÇÃO NF'!$O:$O,"=202311",'CLASSIFICAÇÃO NF'!K:K,$B16)+SUMIFS('CLASSIFICAÇÃO NF'!$N:$N,'CLASSIFICAÇÃO NF'!$O:$O,"=202311",'CLASSIFICAÇÃO NF'!L:L,$B16)+SUMIFS('CLASSIFICAÇÃO NF'!$N:$N,'CLASSIFICAÇÃO NF'!$O:$O,"=202311",'CLASSIFICAÇÃO NF'!M:M,$B16)</f>
        <v>0</v>
      </c>
      <c r="Q16" s="201">
        <f>SUMIFS('CLASSIFICAÇÃO NF'!$N:$N,'CLASSIFICAÇÃO NF'!$O:$O,"=202312",'CLASSIFICAÇÃO NF'!I:I,$B16)+SUMIFS('CLASSIFICAÇÃO NF'!$N:$N,'CLASSIFICAÇÃO NF'!$O:$O,"=202312",'CLASSIFICAÇÃO NF'!J:J,$B16)+SUMIFS('CLASSIFICAÇÃO NF'!$N:$N,'CLASSIFICAÇÃO NF'!$O:$O,"=202312",'CLASSIFICAÇÃO NF'!K:K,$B16)+SUMIFS('CLASSIFICAÇÃO NF'!$N:$N,'CLASSIFICAÇÃO NF'!$O:$O,"=202312",'CLASSIFICAÇÃO NF'!L:L,$B16)+SUMIFS('CLASSIFICAÇÃO NF'!$N:$N,'CLASSIFICAÇÃO NF'!$O:$O,"=202312",'CLASSIFICAÇÃO NF'!M:M,$B16)</f>
        <v>458032.64000000001</v>
      </c>
      <c r="R16" s="67">
        <f>SUMIFS('CLASSIFICAÇÃO NF'!$N:$N,'CLASSIFICAÇÃO NF'!$O:$O,"=202401",'CLASSIFICAÇÃO NF'!I:I,$B16)+SUMIFS('CLASSIFICAÇÃO NF'!$N:$N,'CLASSIFICAÇÃO NF'!$O:$O,"=202401",'CLASSIFICAÇÃO NF'!J:J,$B16)+SUMIFS('CLASSIFICAÇÃO NF'!$N:$N,'CLASSIFICAÇÃO NF'!$O:$O,"=202401",'CLASSIFICAÇÃO NF'!K:K,$B16)+SUMIFS('CLASSIFICAÇÃO NF'!$N:$N,'CLASSIFICAÇÃO NF'!$O:$O,"=202401",'CLASSIFICAÇÃO NF'!L:L,$B16)+SUMIFS('CLASSIFICAÇÃO NF'!$N:$N,'CLASSIFICAÇÃO NF'!$O:$O,"=202401",'CLASSIFICAÇÃO NF'!M:M,$B16)</f>
        <v>13939.8</v>
      </c>
      <c r="S16" s="66">
        <f>SUMIFS('CLASSIFICAÇÃO NF'!$N:$N,'CLASSIFICAÇÃO NF'!$O:$O,"=202402",'CLASSIFICAÇÃO NF'!I:I,$B16)+SUMIFS('CLASSIFICAÇÃO NF'!$N:$N,'CLASSIFICAÇÃO NF'!$O:$O,"=202402",'CLASSIFICAÇÃO NF'!J:J,$B16)+SUMIFS('CLASSIFICAÇÃO NF'!$N:$N,'CLASSIFICAÇÃO NF'!$O:$O,"=202402",'CLASSIFICAÇÃO NF'!K:K,$B16)+SUMIFS('CLASSIFICAÇÃO NF'!$N:$N,'CLASSIFICAÇÃO NF'!$O:$O,"=202402",'CLASSIFICAÇÃO NF'!L:L,$B16)+SUMIFS('CLASSIFICAÇÃO NF'!$N:$N,'CLASSIFICAÇÃO NF'!$O:$O,"=202402",'CLASSIFICAÇÃO NF'!M:M,$B16)</f>
        <v>14881.52</v>
      </c>
      <c r="T16" s="66">
        <f>SUMIFS('CLASSIFICAÇÃO NF'!$N:$N,'CLASSIFICAÇÃO NF'!$O:$O,"=202403",'CLASSIFICAÇÃO NF'!I:I,$B16)+SUMIFS('CLASSIFICAÇÃO NF'!$N:$N,'CLASSIFICAÇÃO NF'!$O:$O,"=202403",'CLASSIFICAÇÃO NF'!J:J,$B16)+SUMIFS('CLASSIFICAÇÃO NF'!$N:$N,'CLASSIFICAÇÃO NF'!$O:$O,"=202403",'CLASSIFICAÇÃO NF'!K:K,$B16)+SUMIFS('CLASSIFICAÇÃO NF'!$N:$N,'CLASSIFICAÇÃO NF'!$O:$O,"=202403",'CLASSIFICAÇÃO NF'!L:L,$B16)+SUMIFS('CLASSIFICAÇÃO NF'!$N:$N,'CLASSIFICAÇÃO NF'!$O:$O,"=202403",'CLASSIFICAÇÃO NF'!M:M,$B16)</f>
        <v>414883.81</v>
      </c>
      <c r="U16" s="66">
        <f>SUMIFS('CLASSIFICAÇÃO NF'!$N:$N,'CLASSIFICAÇÃO NF'!$O:$O,"=202404",'CLASSIFICAÇÃO NF'!I:I,$B16)+SUMIFS('CLASSIFICAÇÃO NF'!$N:$N,'CLASSIFICAÇÃO NF'!$O:$O,"=202404",'CLASSIFICAÇÃO NF'!J:J,$B16)+SUMIFS('CLASSIFICAÇÃO NF'!$N:$N,'CLASSIFICAÇÃO NF'!$O:$O,"=202404",'CLASSIFICAÇÃO NF'!K:K,$B16)+SUMIFS('CLASSIFICAÇÃO NF'!$N:$N,'CLASSIFICAÇÃO NF'!$O:$O,"=202404",'CLASSIFICAÇÃO NF'!L:L,$B16)+SUMIFS('CLASSIFICAÇÃO NF'!$N:$N,'CLASSIFICAÇÃO NF'!$O:$O,"=202404",'CLASSIFICAÇÃO NF'!M:M,$B16)</f>
        <v>645660.5166666666</v>
      </c>
      <c r="V16" s="66">
        <f>SUMIFS('CLASSIFICAÇÃO NF'!$N:$N,'CLASSIFICAÇÃO NF'!$O:$O,"=202405",'CLASSIFICAÇÃO NF'!I:I,$B16)+SUMIFS('CLASSIFICAÇÃO NF'!$N:$N,'CLASSIFICAÇÃO NF'!$O:$O,"=202405",'CLASSIFICAÇÃO NF'!J:J,$B16)+SUMIFS('CLASSIFICAÇÃO NF'!$N:$N,'CLASSIFICAÇÃO NF'!$O:$O,"=202405",'CLASSIFICAÇÃO NF'!K:K,$B16)+SUMIFS('CLASSIFICAÇÃO NF'!$N:$N,'CLASSIFICAÇÃO NF'!$O:$O,"=202405",'CLASSIFICAÇÃO NF'!L:L,$B16)+SUMIFS('CLASSIFICAÇÃO NF'!$N:$N,'CLASSIFICAÇÃO NF'!$O:$O,"=202405",'CLASSIFICAÇÃO NF'!M:M,$B16)</f>
        <v>104078.25</v>
      </c>
      <c r="W16" s="66">
        <f>SUMIFS('CLASSIFICAÇÃO NF'!$N:$N,'CLASSIFICAÇÃO NF'!$O:$O,"=202406",'CLASSIFICAÇÃO NF'!I:I,$B16)+SUMIFS('CLASSIFICAÇÃO NF'!$N:$N,'CLASSIFICAÇÃO NF'!$O:$O,"=202406",'CLASSIFICAÇÃO NF'!J:J,$B16)+SUMIFS('CLASSIFICAÇÃO NF'!$N:$N,'CLASSIFICAÇÃO NF'!$O:$O,"=202406",'CLASSIFICAÇÃO NF'!K:K,$B16)+SUMIFS('CLASSIFICAÇÃO NF'!$N:$N,'CLASSIFICAÇÃO NF'!$O:$O,"=202406",'CLASSIFICAÇÃO NF'!L:L,$B16)+SUMIFS('CLASSIFICAÇÃO NF'!$N:$N,'CLASSIFICAÇÃO NF'!$O:$O,"=202406",'CLASSIFICAÇÃO NF'!M:M,$B16)</f>
        <v>709335.68499999994</v>
      </c>
      <c r="X16" s="66">
        <f>SUMIFS('CLASSIFICAÇÃO NF'!$N:$N,'CLASSIFICAÇÃO NF'!$O:$O,"=202407",'CLASSIFICAÇÃO NF'!I:I,$B16)+SUMIFS('CLASSIFICAÇÃO NF'!$N:$N,'CLASSIFICAÇÃO NF'!$O:$O,"=202407",'CLASSIFICAÇÃO NF'!J:J,$B16)+SUMIFS('CLASSIFICAÇÃO NF'!$N:$N,'CLASSIFICAÇÃO NF'!$O:$O,"=202407",'CLASSIFICAÇÃO NF'!K:K,$B16)+SUMIFS('CLASSIFICAÇÃO NF'!$N:$N,'CLASSIFICAÇÃO NF'!$O:$O,"=202407",'CLASSIFICAÇÃO NF'!L:L,$B16)+SUMIFS('CLASSIFICAÇÃO NF'!$N:$N,'CLASSIFICAÇÃO NF'!$O:$O,"=202407",'CLASSIFICAÇÃO NF'!M:M,$B16)</f>
        <v>726112.71600000001</v>
      </c>
      <c r="Y16" s="66">
        <f>SUMIFS('CLASSIFICAÇÃO NF'!$N:$N,'CLASSIFICAÇÃO NF'!$O:$O,"=202408",'CLASSIFICAÇÃO NF'!I:I,$B16)+SUMIFS('CLASSIFICAÇÃO NF'!$N:$N,'CLASSIFICAÇÃO NF'!$O:$O,"=202408",'CLASSIFICAÇÃO NF'!J:J,$B16)+SUMIFS('CLASSIFICAÇÃO NF'!$N:$N,'CLASSIFICAÇÃO NF'!$O:$O,"=202408",'CLASSIFICAÇÃO NF'!K:K,$B16)+SUMIFS('CLASSIFICAÇÃO NF'!$N:$N,'CLASSIFICAÇÃO NF'!$O:$O,"=202408",'CLASSIFICAÇÃO NF'!L:L,$B16)+SUMIFS('CLASSIFICAÇÃO NF'!$N:$N,'CLASSIFICAÇÃO NF'!$O:$O,"=202408",'CLASSIFICAÇÃO NF'!M:M,$B16)</f>
        <v>368135.89999999997</v>
      </c>
      <c r="Z16" s="66">
        <f>SUMIFS('CLASSIFICAÇÃO NF'!$N:$N,'CLASSIFICAÇÃO NF'!$O:$O,"=202409",'CLASSIFICAÇÃO NF'!I:I,$B16)+SUMIFS('CLASSIFICAÇÃO NF'!$N:$N,'CLASSIFICAÇÃO NF'!$O:$O,"=202409",'CLASSIFICAÇÃO NF'!J:J,$B16)+SUMIFS('CLASSIFICAÇÃO NF'!$N:$N,'CLASSIFICAÇÃO NF'!$O:$O,"=202409",'CLASSIFICAÇÃO NF'!K:K,$B16)+SUMIFS('CLASSIFICAÇÃO NF'!$N:$N,'CLASSIFICAÇÃO NF'!$O:$O,"=202409",'CLASSIFICAÇÃO NF'!L:L,$B16)+SUMIFS('CLASSIFICAÇÃO NF'!$N:$N,'CLASSIFICAÇÃO NF'!$O:$O,"=202409",'CLASSIFICAÇÃO NF'!M:M,$B16)</f>
        <v>113403.035</v>
      </c>
      <c r="AA16" s="66">
        <f>SUMIFS('CLASSIFICAÇÃO NF'!$N:$N,'CLASSIFICAÇÃO NF'!$O:$O,"=202410",'CLASSIFICAÇÃO NF'!I:I,$B16)+SUMIFS('CLASSIFICAÇÃO NF'!$N:$N,'CLASSIFICAÇÃO NF'!$O:$O,"=202410",'CLASSIFICAÇÃO NF'!J:J,$B16)+SUMIFS('CLASSIFICAÇÃO NF'!$N:$N,'CLASSIFICAÇÃO NF'!$O:$O,"=202410",'CLASSIFICAÇÃO NF'!K:K,$B16)+SUMIFS('CLASSIFICAÇÃO NF'!$N:$N,'CLASSIFICAÇÃO NF'!$O:$O,"=202410",'CLASSIFICAÇÃO NF'!L:L,$B16)+SUMIFS('CLASSIFICAÇÃO NF'!$N:$N,'CLASSIFICAÇÃO NF'!$O:$O,"=202410",'CLASSIFICAÇÃO NF'!M:M,$B16)</f>
        <v>668347.59333333327</v>
      </c>
      <c r="AB16" s="66">
        <f>SUMIFS('CLASSIFICAÇÃO NF'!$N:$N,'CLASSIFICAÇÃO NF'!$O:$O,"=202411",'CLASSIFICAÇÃO NF'!I:I,$B16)+SUMIFS('CLASSIFICAÇÃO NF'!$N:$N,'CLASSIFICAÇÃO NF'!$O:$O,"=202411",'CLASSIFICAÇÃO NF'!J:J,$B16)+SUMIFS('CLASSIFICAÇÃO NF'!$N:$N,'CLASSIFICAÇÃO NF'!$O:$O,"=202411",'CLASSIFICAÇÃO NF'!K:K,$B16)+SUMIFS('CLASSIFICAÇÃO NF'!$N:$N,'CLASSIFICAÇÃO NF'!$O:$O,"=202411",'CLASSIFICAÇÃO NF'!L:L,$B16)+SUMIFS('CLASSIFICAÇÃO NF'!$N:$N,'CLASSIFICAÇÃO NF'!$O:$O,"=202411",'CLASSIFICAÇÃO NF'!M:M,$B16)</f>
        <v>275730.065</v>
      </c>
      <c r="AC16" s="201">
        <f>SUMIFS('CLASSIFICAÇÃO NF'!$N:$N,'CLASSIFICAÇÃO NF'!$O:$O,"=202412",'CLASSIFICAÇÃO NF'!I:I,$B16)+SUMIFS('CLASSIFICAÇÃO NF'!$N:$N,'CLASSIFICAÇÃO NF'!$O:$O,"=202412",'CLASSIFICAÇÃO NF'!J:J,$B16)+SUMIFS('CLASSIFICAÇÃO NF'!$N:$N,'CLASSIFICAÇÃO NF'!$O:$O,"=202412",'CLASSIFICAÇÃO NF'!K:K,$B16)+SUMIFS('CLASSIFICAÇÃO NF'!$N:$N,'CLASSIFICAÇÃO NF'!$O:$O,"=202412",'CLASSIFICAÇÃO NF'!L:L,$B16)+SUMIFS('CLASSIFICAÇÃO NF'!$N:$N,'CLASSIFICAÇÃO NF'!$O:$O,"=202412",'CLASSIFICAÇÃO NF'!M:M,$B16)</f>
        <v>271625.02</v>
      </c>
      <c r="AD16" s="67">
        <f>SUMIFS('CLASSIFICAÇÃO NF'!$N:$N,'CLASSIFICAÇÃO NF'!$O:$O,"=202501",'CLASSIFICAÇÃO NF'!I:I,$B16)+SUMIFS('CLASSIFICAÇÃO NF'!$N:$N,'CLASSIFICAÇÃO NF'!$O:$O,"=202501",'CLASSIFICAÇÃO NF'!J:J,$B16)+SUMIFS('CLASSIFICAÇÃO NF'!$N:$N,'CLASSIFICAÇÃO NF'!$O:$O,"=202501",'CLASSIFICAÇÃO NF'!K:K,$B16)+SUMIFS('CLASSIFICAÇÃO NF'!$N:$N,'CLASSIFICAÇÃO NF'!$O:$O,"=202501",'CLASSIFICAÇÃO NF'!L:L,$B16)+SUMIFS('CLASSIFICAÇÃO NF'!$N:$N,'CLASSIFICAÇÃO NF'!$O:$O,"=202501",'CLASSIFICAÇÃO NF'!M:M,$B16)</f>
        <v>425388.42500000005</v>
      </c>
      <c r="AE16" s="66">
        <f>SUMIFS('CLASSIFICAÇÃO NF'!$N:$N,'CLASSIFICAÇÃO NF'!$O:$O,"=202502",'CLASSIFICAÇÃO NF'!I:I,$B16)+SUMIFS('CLASSIFICAÇÃO NF'!$N:$N,'CLASSIFICAÇÃO NF'!$O:$O,"=202502",'CLASSIFICAÇÃO NF'!J:J,$B16)+SUMIFS('CLASSIFICAÇÃO NF'!$N:$N,'CLASSIFICAÇÃO NF'!$O:$O,"=202502",'CLASSIFICAÇÃO NF'!K:K,$B16)+SUMIFS('CLASSIFICAÇÃO NF'!$N:$N,'CLASSIFICAÇÃO NF'!$O:$O,"=202502",'CLASSIFICAÇÃO NF'!L:L,$B16)+SUMIFS('CLASSIFICAÇÃO NF'!$N:$N,'CLASSIFICAÇÃO NF'!$O:$O,"=202502",'CLASSIFICAÇÃO NF'!M:M,$B16)</f>
        <v>665349.97000000009</v>
      </c>
      <c r="AF16" s="66">
        <f>SUMIFS('CLASSIFICAÇÃO NF'!$N:$N,'CLASSIFICAÇÃO NF'!$O:$O,"=202503",'CLASSIFICAÇÃO NF'!I:I,$B16)+SUMIFS('CLASSIFICAÇÃO NF'!$N:$N,'CLASSIFICAÇÃO NF'!$O:$O,"=202503",'CLASSIFICAÇÃO NF'!J:J,$B16)+SUMIFS('CLASSIFICAÇÃO NF'!$N:$N,'CLASSIFICAÇÃO NF'!$O:$O,"=202503",'CLASSIFICAÇÃO NF'!K:K,$B16)+SUMIFS('CLASSIFICAÇÃO NF'!$N:$N,'CLASSIFICAÇÃO NF'!$O:$O,"=202503",'CLASSIFICAÇÃO NF'!L:L,$B16)+SUMIFS('CLASSIFICAÇÃO NF'!$N:$N,'CLASSIFICAÇÃO NF'!$O:$O,"=202503",'CLASSIFICAÇÃO NF'!M:M,$B16)</f>
        <v>346885.76199999999</v>
      </c>
      <c r="AG16" s="66">
        <f>SUMIFS('CLASSIFICAÇÃO NF'!$N:$N,'CLASSIFICAÇÃO NF'!$O:$O,"=202504",'CLASSIFICAÇÃO NF'!I:I,$B16)+SUMIFS('CLASSIFICAÇÃO NF'!$N:$N,'CLASSIFICAÇÃO NF'!$O:$O,"=202504",'CLASSIFICAÇÃO NF'!J:J,$B16)+SUMIFS('CLASSIFICAÇÃO NF'!$N:$N,'CLASSIFICAÇÃO NF'!$O:$O,"=202504",'CLASSIFICAÇÃO NF'!K:K,$B16)+SUMIFS('CLASSIFICAÇÃO NF'!$N:$N,'CLASSIFICAÇÃO NF'!$O:$O,"=202504",'CLASSIFICAÇÃO NF'!L:L,$B16)+SUMIFS('CLASSIFICAÇÃO NF'!$N:$N,'CLASSIFICAÇÃO NF'!$O:$O,"=202504",'CLASSIFICAÇÃO NF'!M:M,$B16)</f>
        <v>232988.2</v>
      </c>
      <c r="AH16" s="66">
        <f>SUMIFS('CLASSIFICAÇÃO NF'!$N:$N,'CLASSIFICAÇÃO NF'!$O:$O,"=202505",'CLASSIFICAÇÃO NF'!I:I,$B16)+SUMIFS('CLASSIFICAÇÃO NF'!$N:$N,'CLASSIFICAÇÃO NF'!$O:$O,"=202505",'CLASSIFICAÇÃO NF'!J:J,$B16)+SUMIFS('CLASSIFICAÇÃO NF'!$N:$N,'CLASSIFICAÇÃO NF'!$O:$O,"=202505",'CLASSIFICAÇÃO NF'!K:K,$B16)+SUMIFS('CLASSIFICAÇÃO NF'!$N:$N,'CLASSIFICAÇÃO NF'!$O:$O,"=202505",'CLASSIFICAÇÃO NF'!L:L,$B16)+SUMIFS('CLASSIFICAÇÃO NF'!$N:$N,'CLASSIFICAÇÃO NF'!$O:$O,"=202505",'CLASSIFICAÇÃO NF'!M:M,$B16)</f>
        <v>124997.995</v>
      </c>
      <c r="AI16" s="66">
        <f>SUMIFS('CLASSIFICAÇÃO NF'!$N:$N,'CLASSIFICAÇÃO NF'!$O:$O,"=202506",'CLASSIFICAÇÃO NF'!I:I,$B16)+SUMIFS('CLASSIFICAÇÃO NF'!$N:$N,'CLASSIFICAÇÃO NF'!$O:$O,"=202506",'CLASSIFICAÇÃO NF'!J:J,$B16)+SUMIFS('CLASSIFICAÇÃO NF'!$N:$N,'CLASSIFICAÇÃO NF'!$O:$O,"=202506",'CLASSIFICAÇÃO NF'!K:K,$B16)+SUMIFS('CLASSIFICAÇÃO NF'!$N:$N,'CLASSIFICAÇÃO NF'!$O:$O,"=202506",'CLASSIFICAÇÃO NF'!L:L,$B16)+SUMIFS('CLASSIFICAÇÃO NF'!$N:$N,'CLASSIFICAÇÃO NF'!$O:$O,"=202506",'CLASSIFICAÇÃO NF'!M:M,$B16)</f>
        <v>15271.25</v>
      </c>
      <c r="AJ16" s="66">
        <f>SUMIFS('CLASSIFICAÇÃO NF'!$N:$N,'CLASSIFICAÇÃO NF'!$O:$O,"=202507",'CLASSIFICAÇÃO NF'!I:I,$B16)+SUMIFS('CLASSIFICAÇÃO NF'!$N:$N,'CLASSIFICAÇÃO NF'!$O:$O,"=202507",'CLASSIFICAÇÃO NF'!J:J,$B16)+SUMIFS('CLASSIFICAÇÃO NF'!$N:$N,'CLASSIFICAÇÃO NF'!$O:$O,"=202507",'CLASSIFICAÇÃO NF'!K:K,$B16)+SUMIFS('CLASSIFICAÇÃO NF'!$N:$N,'CLASSIFICAÇÃO NF'!$O:$O,"=202507",'CLASSIFICAÇÃO NF'!L:L,$B16)+SUMIFS('CLASSIFICAÇÃO NF'!$N:$N,'CLASSIFICAÇÃO NF'!$O:$O,"=202507",'CLASSIFICAÇÃO NF'!M:M,$B16)</f>
        <v>145255</v>
      </c>
      <c r="AK16" s="66">
        <f>SUMIFS('CLASSIFICAÇÃO NF'!$N:$N,'CLASSIFICAÇÃO NF'!$O:$O,"=202508",'CLASSIFICAÇÃO NF'!I:I,$B16)+SUMIFS('CLASSIFICAÇÃO NF'!$N:$N,'CLASSIFICAÇÃO NF'!$O:$O,"=202508",'CLASSIFICAÇÃO NF'!J:J,$B16)+SUMIFS('CLASSIFICAÇÃO NF'!$N:$N,'CLASSIFICAÇÃO NF'!$O:$O,"=202508",'CLASSIFICAÇÃO NF'!K:K,$B16)+SUMIFS('CLASSIFICAÇÃO NF'!$N:$N,'CLASSIFICAÇÃO NF'!$O:$O,"=202508",'CLASSIFICAÇÃO NF'!L:L,$B16)+SUMIFS('CLASSIFICAÇÃO NF'!$N:$N,'CLASSIFICAÇÃO NF'!$O:$O,"=202508",'CLASSIFICAÇÃO NF'!M:M,$B16)</f>
        <v>73075.460000000006</v>
      </c>
      <c r="AL16" s="66">
        <f>SUMIFS('CLASSIFICAÇÃO NF'!$N:$N,'CLASSIFICAÇÃO NF'!$O:$O,"=202509",'CLASSIFICAÇÃO NF'!I:I,$B16)+SUMIFS('CLASSIFICAÇÃO NF'!$N:$N,'CLASSIFICAÇÃO NF'!$O:$O,"=202509",'CLASSIFICAÇÃO NF'!J:J,$B16)+SUMIFS('CLASSIFICAÇÃO NF'!$N:$N,'CLASSIFICAÇÃO NF'!$O:$O,"=202509",'CLASSIFICAÇÃO NF'!K:K,$B16)+SUMIFS('CLASSIFICAÇÃO NF'!$N:$N,'CLASSIFICAÇÃO NF'!$O:$O,"=202509",'CLASSIFICAÇÃO NF'!L:L,$B16)+SUMIFS('CLASSIFICAÇÃO NF'!$N:$N,'CLASSIFICAÇÃO NF'!$O:$O,"=202509",'CLASSIFICAÇÃO NF'!M:M,$B16)</f>
        <v>0</v>
      </c>
      <c r="AM16" s="66">
        <f>SUMIFS('CLASSIFICAÇÃO NF'!$N:$N,'CLASSIFICAÇÃO NF'!$O:$O,"=202510",'CLASSIFICAÇÃO NF'!I:I,$B16)+SUMIFS('CLASSIFICAÇÃO NF'!$N:$N,'CLASSIFICAÇÃO NF'!$O:$O,"=202510",'CLASSIFICAÇÃO NF'!J:J,$B16)+SUMIFS('CLASSIFICAÇÃO NF'!$N:$N,'CLASSIFICAÇÃO NF'!$O:$O,"=202510",'CLASSIFICAÇÃO NF'!K:K,$B16)+SUMIFS('CLASSIFICAÇÃO NF'!$N:$N,'CLASSIFICAÇÃO NF'!$O:$O,"=202510",'CLASSIFICAÇÃO NF'!L:L,$B16)+SUMIFS('CLASSIFICAÇÃO NF'!$N:$N,'CLASSIFICAÇÃO NF'!$O:$O,"=202510",'CLASSIFICAÇÃO NF'!M:M,$B16)</f>
        <v>0</v>
      </c>
      <c r="AN16" s="66">
        <f>SUMIFS('CLASSIFICAÇÃO NF'!$N:$N,'CLASSIFICAÇÃO NF'!$O:$O,"=202511",'CLASSIFICAÇÃO NF'!I:I,$B16)+SUMIFS('CLASSIFICAÇÃO NF'!$N:$N,'CLASSIFICAÇÃO NF'!$O:$O,"=202511",'CLASSIFICAÇÃO NF'!J:J,$B16)+SUMIFS('CLASSIFICAÇÃO NF'!$N:$N,'CLASSIFICAÇÃO NF'!$O:$O,"=202511",'CLASSIFICAÇÃO NF'!K:K,$B16)+SUMIFS('CLASSIFICAÇÃO NF'!$N:$N,'CLASSIFICAÇÃO NF'!$O:$O,"=202511",'CLASSIFICAÇÃO NF'!L:L,$B16)+SUMIFS('CLASSIFICAÇÃO NF'!$N:$N,'CLASSIFICAÇÃO NF'!$O:$O,"=202511",'CLASSIFICAÇÃO NF'!M:M,$B16)</f>
        <v>0</v>
      </c>
      <c r="AO16" s="66">
        <f>SUMIFS('CLASSIFICAÇÃO NF'!$N:$N,'CLASSIFICAÇÃO NF'!$O:$O,"=202512",'CLASSIFICAÇÃO NF'!I:I,$B16)+SUMIFS('CLASSIFICAÇÃO NF'!$N:$N,'CLASSIFICAÇÃO NF'!$O:$O,"=202512",'CLASSIFICAÇÃO NF'!J:J,$B16)+SUMIFS('CLASSIFICAÇÃO NF'!$N:$N,'CLASSIFICAÇÃO NF'!$O:$O,"=202512",'CLASSIFICAÇÃO NF'!K:K,$B16)+SUMIFS('CLASSIFICAÇÃO NF'!$N:$N,'CLASSIFICAÇÃO NF'!$O:$O,"=202512",'CLASSIFICAÇÃO NF'!L:L,$B16)+SUMIFS('CLASSIFICAÇÃO NF'!$N:$N,'CLASSIFICAÇÃO NF'!$O:$O,"=202512",'CLASSIFICAÇÃO NF'!M:M,$B16)</f>
        <v>0</v>
      </c>
      <c r="AP16" s="67">
        <f>SUMIFS('CLASSIFICAÇÃO NF'!$N:$N,'CLASSIFICAÇÃO NF'!$O:$O,"=202601",'CLASSIFICAÇÃO NF'!I:I,$B16)+SUMIFS('CLASSIFICAÇÃO NF'!$N:$N,'CLASSIFICAÇÃO NF'!$O:$O,"=202601",'CLASSIFICAÇÃO NF'!J:J,$B16)+SUMIFS('CLASSIFICAÇÃO NF'!$N:$N,'CLASSIFICAÇÃO NF'!$O:$O,"=202601",'CLASSIFICAÇÃO NF'!K:K,$B16)+SUMIFS('CLASSIFICAÇÃO NF'!$N:$N,'CLASSIFICAÇÃO NF'!$O:$O,"=202601",'CLASSIFICAÇÃO NF'!L:L,$B16)+SUMIFS('CLASSIFICAÇÃO NF'!$N:$N,'CLASSIFICAÇÃO NF'!$O:$O,"=202601",'CLASSIFICAÇÃO NF'!M:M,$B16)</f>
        <v>0</v>
      </c>
      <c r="AQ16" s="66">
        <f>SUMIFS('CLASSIFICAÇÃO NF'!$N:$N,'CLASSIFICAÇÃO NF'!$O:$O,"=202602",'CLASSIFICAÇÃO NF'!I:I,$B16)+SUMIFS('CLASSIFICAÇÃO NF'!$N:$N,'CLASSIFICAÇÃO NF'!$O:$O,"=202602",'CLASSIFICAÇÃO NF'!J:J,$B16)+SUMIFS('CLASSIFICAÇÃO NF'!$N:$N,'CLASSIFICAÇÃO NF'!$O:$O,"=202602",'CLASSIFICAÇÃO NF'!K:K,$B16)+SUMIFS('CLASSIFICAÇÃO NF'!$N:$N,'CLASSIFICAÇÃO NF'!$O:$O,"=202602",'CLASSIFICAÇÃO NF'!L:L,$B16)+SUMIFS('CLASSIFICAÇÃO NF'!$N:$N,'CLASSIFICAÇÃO NF'!$O:$O,"=202602",'CLASSIFICAÇÃO NF'!M:M,$B16)</f>
        <v>0</v>
      </c>
      <c r="AR16" s="66">
        <f>SUMIFS('CLASSIFICAÇÃO NF'!$N:$N,'CLASSIFICAÇÃO NF'!$O:$O,"=202603",'CLASSIFICAÇÃO NF'!I:I,$B16)+SUMIFS('CLASSIFICAÇÃO NF'!$N:$N,'CLASSIFICAÇÃO NF'!$O:$O,"=202603",'CLASSIFICAÇÃO NF'!J:J,$B16)+SUMIFS('CLASSIFICAÇÃO NF'!$N:$N,'CLASSIFICAÇÃO NF'!$O:$O,"=202603",'CLASSIFICAÇÃO NF'!K:K,$B16)+SUMIFS('CLASSIFICAÇÃO NF'!$N:$N,'CLASSIFICAÇÃO NF'!$O:$O,"=202603",'CLASSIFICAÇÃO NF'!L:L,$B16)+SUMIFS('CLASSIFICAÇÃO NF'!$N:$N,'CLASSIFICAÇÃO NF'!$O:$O,"=202603",'CLASSIFICAÇÃO NF'!M:M,$B16)</f>
        <v>0</v>
      </c>
      <c r="AS16" s="66">
        <f>SUMIFS('CLASSIFICAÇÃO NF'!$N:$N,'CLASSIFICAÇÃO NF'!$O:$O,"=202604",'CLASSIFICAÇÃO NF'!I:I,$B16)+SUMIFS('CLASSIFICAÇÃO NF'!$N:$N,'CLASSIFICAÇÃO NF'!$O:$O,"=202604",'CLASSIFICAÇÃO NF'!J:J,$B16)+SUMIFS('CLASSIFICAÇÃO NF'!$N:$N,'CLASSIFICAÇÃO NF'!$O:$O,"=202604",'CLASSIFICAÇÃO NF'!K:K,$B16)+SUMIFS('CLASSIFICAÇÃO NF'!$N:$N,'CLASSIFICAÇÃO NF'!$O:$O,"=202604",'CLASSIFICAÇÃO NF'!L:L,$B16)+SUMIFS('CLASSIFICAÇÃO NF'!$N:$N,'CLASSIFICAÇÃO NF'!$O:$O,"=202604",'CLASSIFICAÇÃO NF'!M:M,$B16)</f>
        <v>0</v>
      </c>
      <c r="AT16" s="66">
        <f>SUMIFS('CLASSIFICAÇÃO NF'!$N:$N,'CLASSIFICAÇÃO NF'!$O:$O,"=202605",'CLASSIFICAÇÃO NF'!I:I,$B16)+SUMIFS('CLASSIFICAÇÃO NF'!$N:$N,'CLASSIFICAÇÃO NF'!$O:$O,"=202605",'CLASSIFICAÇÃO NF'!J:J,$B16)+SUMIFS('CLASSIFICAÇÃO NF'!$N:$N,'CLASSIFICAÇÃO NF'!$O:$O,"=202605",'CLASSIFICAÇÃO NF'!K:K,$B16)+SUMIFS('CLASSIFICAÇÃO NF'!$N:$N,'CLASSIFICAÇÃO NF'!$O:$O,"=202605",'CLASSIFICAÇÃO NF'!L:L,$B16)+SUMIFS('CLASSIFICAÇÃO NF'!$N:$N,'CLASSIFICAÇÃO NF'!$O:$O,"=202605",'CLASSIFICAÇÃO NF'!M:M,$B16)</f>
        <v>0</v>
      </c>
      <c r="AU16" s="66">
        <f>SUMIFS('CLASSIFICAÇÃO NF'!$N:$N,'CLASSIFICAÇÃO NF'!$O:$O,"=202606",'CLASSIFICAÇÃO NF'!I:I,$B16)+SUMIFS('CLASSIFICAÇÃO NF'!$N:$N,'CLASSIFICAÇÃO NF'!$O:$O,"=202606",'CLASSIFICAÇÃO NF'!J:J,$B16)+SUMIFS('CLASSIFICAÇÃO NF'!$N:$N,'CLASSIFICAÇÃO NF'!$O:$O,"=202606",'CLASSIFICAÇÃO NF'!K:K,$B16)+SUMIFS('CLASSIFICAÇÃO NF'!$N:$N,'CLASSIFICAÇÃO NF'!$O:$O,"=202606",'CLASSIFICAÇÃO NF'!L:L,$B16)+SUMIFS('CLASSIFICAÇÃO NF'!$N:$N,'CLASSIFICAÇÃO NF'!$O:$O,"=202606",'CLASSIFICAÇÃO NF'!M:M,$B16)</f>
        <v>0</v>
      </c>
      <c r="AV16" s="66">
        <f>SUMIFS('CLASSIFICAÇÃO NF'!$N:$N,'CLASSIFICAÇÃO NF'!$O:$O,"=202607",'CLASSIFICAÇÃO NF'!I:I,$B16)+SUMIFS('CLASSIFICAÇÃO NF'!$N:$N,'CLASSIFICAÇÃO NF'!$O:$O,"=202607",'CLASSIFICAÇÃO NF'!J:J,$B16)+SUMIFS('CLASSIFICAÇÃO NF'!$N:$N,'CLASSIFICAÇÃO NF'!$O:$O,"=202607",'CLASSIFICAÇÃO NF'!K:K,$B16)+SUMIFS('CLASSIFICAÇÃO NF'!$N:$N,'CLASSIFICAÇÃO NF'!$O:$O,"=202607",'CLASSIFICAÇÃO NF'!L:L,$B16)+SUMIFS('CLASSIFICAÇÃO NF'!$N:$N,'CLASSIFICAÇÃO NF'!$O:$O,"=202607",'CLASSIFICAÇÃO NF'!M:M,$B16)</f>
        <v>0</v>
      </c>
    </row>
    <row r="17" spans="1:48" ht="15.5" outlineLevel="1">
      <c r="A17" s="189">
        <v>45810</v>
      </c>
      <c r="B17" s="65" t="s">
        <v>41</v>
      </c>
      <c r="C17" s="184">
        <f>SUMIF('CLASSIFICAÇÃO NF'!I:I,B17,'CLASSIFICAÇÃO NF'!N:N)+SUMIF('CLASSIFICAÇÃO NF'!J:J,B17,'CLASSIFICAÇÃO NF'!N:N)+SUMIF('CLASSIFICAÇÃO NF'!K:K,B17,'CLASSIFICAÇÃO NF'!N:N)+SUMIF('CLASSIFICAÇÃO NF'!L:L,B17,'CLASSIFICAÇÃO NF'!N:N)+SUMIF('CLASSIFICAÇÃO NF'!M:M,B17,'CLASSIFICAÇÃO NF'!N:N)</f>
        <v>24444373.16</v>
      </c>
      <c r="D17" s="184">
        <v>24994276.579999998</v>
      </c>
      <c r="E17" s="186">
        <v>25661123.920000002</v>
      </c>
      <c r="F17" s="66">
        <f>SUMIFS('CLASSIFICAÇÃO NF'!$N:$N,'CLASSIFICAÇÃO NF'!$O:$O,"=202301",'CLASSIFICAÇÃO NF'!I:I,$B17)+SUMIFS('CLASSIFICAÇÃO NF'!$N:$N,'CLASSIFICAÇÃO NF'!$O:$O,"=202301",'CLASSIFICAÇÃO NF'!J:J,$B17)+SUMIFS('CLASSIFICAÇÃO NF'!$N:$N,'CLASSIFICAÇÃO NF'!$O:$O,"=202301",'CLASSIFICAÇÃO NF'!K:K,$B17)+SUMIFS('CLASSIFICAÇÃO NF'!$N:$N,'CLASSIFICAÇÃO NF'!$O:$O,"=202301",'CLASSIFICAÇÃO NF'!L:L,$B17)+SUMIFS('CLASSIFICAÇÃO NF'!$N:$N,'CLASSIFICAÇÃO NF'!$O:$O,"=202301",'CLASSIFICAÇÃO NF'!M:M,$B17)</f>
        <v>0</v>
      </c>
      <c r="G17" s="66">
        <f>SUMIFS('CLASSIFICAÇÃO NF'!$N:$N,'CLASSIFICAÇÃO NF'!$O:$O,"=202302",'CLASSIFICAÇÃO NF'!I:I,$B17)+SUMIFS('CLASSIFICAÇÃO NF'!$N:$N,'CLASSIFICAÇÃO NF'!$O:$O,"=202302",'CLASSIFICAÇÃO NF'!J:J,$B17)+SUMIFS('CLASSIFICAÇÃO NF'!$N:$N,'CLASSIFICAÇÃO NF'!$O:$O,"=202302",'CLASSIFICAÇÃO NF'!K:K,$B17)+SUMIFS('CLASSIFICAÇÃO NF'!$N:$N,'CLASSIFICAÇÃO NF'!$O:$O,"=202302",'CLASSIFICAÇÃO NF'!L:L,$B17)+SUMIFS('CLASSIFICAÇÃO NF'!$N:$N,'CLASSIFICAÇÃO NF'!$O:$O,"=202302",'CLASSIFICAÇÃO NF'!M:M,$B17)</f>
        <v>0</v>
      </c>
      <c r="H17" s="66">
        <f>SUMIFS('CLASSIFICAÇÃO NF'!$N:$N,'CLASSIFICAÇÃO NF'!$O:$O,"=202303",'CLASSIFICAÇÃO NF'!I:I,$B17)+SUMIFS('CLASSIFICAÇÃO NF'!$N:$N,'CLASSIFICAÇÃO NF'!$O:$O,"=202303",'CLASSIFICAÇÃO NF'!J:J,$B17)+SUMIFS('CLASSIFICAÇÃO NF'!$N:$N,'CLASSIFICAÇÃO NF'!$O:$O,"=202303",'CLASSIFICAÇÃO NF'!K:K,$B17)+SUMIFS('CLASSIFICAÇÃO NF'!$N:$N,'CLASSIFICAÇÃO NF'!$O:$O,"=202303",'CLASSIFICAÇÃO NF'!L:L,$B17)+SUMIFS('CLASSIFICAÇÃO NF'!$N:$N,'CLASSIFICAÇÃO NF'!$O:$O,"=202303",'CLASSIFICAÇÃO NF'!M:M,$B17)</f>
        <v>0</v>
      </c>
      <c r="I17" s="66">
        <f>SUMIFS('CLASSIFICAÇÃO NF'!$N:$N,'CLASSIFICAÇÃO NF'!$O:$O,"=202304",'CLASSIFICAÇÃO NF'!I:I,$B17)+SUMIFS('CLASSIFICAÇÃO NF'!$N:$N,'CLASSIFICAÇÃO NF'!$O:$O,"=202304",'CLASSIFICAÇÃO NF'!J:J,$B17)+SUMIFS('CLASSIFICAÇÃO NF'!$N:$N,'CLASSIFICAÇÃO NF'!$O:$O,"=202304",'CLASSIFICAÇÃO NF'!K:K,$B17)+SUMIFS('CLASSIFICAÇÃO NF'!$N:$N,'CLASSIFICAÇÃO NF'!$O:$O,"=202304",'CLASSIFICAÇÃO NF'!L:L,$B17)+SUMIFS('CLASSIFICAÇÃO NF'!$N:$N,'CLASSIFICAÇÃO NF'!$O:$O,"=202304",'CLASSIFICAÇÃO NF'!M:M,$B17)</f>
        <v>0</v>
      </c>
      <c r="J17" s="66">
        <f>SUMIFS('CLASSIFICAÇÃO NF'!$N:$N,'CLASSIFICAÇÃO NF'!$O:$O,"=202305",'CLASSIFICAÇÃO NF'!I:I,$B17)+SUMIFS('CLASSIFICAÇÃO NF'!$N:$N,'CLASSIFICAÇÃO NF'!$O:$O,"=202305",'CLASSIFICAÇÃO NF'!J:J,$B17)+SUMIFS('CLASSIFICAÇÃO NF'!$N:$N,'CLASSIFICAÇÃO NF'!$O:$O,"=202305",'CLASSIFICAÇÃO NF'!K:K,$B17)+SUMIFS('CLASSIFICAÇÃO NF'!$N:$N,'CLASSIFICAÇÃO NF'!$O:$O,"=202305",'CLASSIFICAÇÃO NF'!L:L,$B17)+SUMIFS('CLASSIFICAÇÃO NF'!$N:$N,'CLASSIFICAÇÃO NF'!$O:$O,"=202305",'CLASSIFICAÇÃO NF'!M:M,$B17)</f>
        <v>0</v>
      </c>
      <c r="K17" s="66">
        <f>SUMIFS('CLASSIFICAÇÃO NF'!$N:$N,'CLASSIFICAÇÃO NF'!$O:$O,"=202306",'CLASSIFICAÇÃO NF'!I:I,$B17)+SUMIFS('CLASSIFICAÇÃO NF'!$N:$N,'CLASSIFICAÇÃO NF'!$O:$O,"=202306",'CLASSIFICAÇÃO NF'!J:J,$B17)+SUMIFS('CLASSIFICAÇÃO NF'!$N:$N,'CLASSIFICAÇÃO NF'!$O:$O,"=202306",'CLASSIFICAÇÃO NF'!K:K,$B17)+SUMIFS('CLASSIFICAÇÃO NF'!$N:$N,'CLASSIFICAÇÃO NF'!$O:$O,"=202306",'CLASSIFICAÇÃO NF'!L:L,$B17)+SUMIFS('CLASSIFICAÇÃO NF'!$N:$N,'CLASSIFICAÇÃO NF'!$O:$O,"=202306",'CLASSIFICAÇÃO NF'!M:M,$B17)</f>
        <v>0</v>
      </c>
      <c r="L17" s="66">
        <f>SUMIFS('CLASSIFICAÇÃO NF'!$N:$N,'CLASSIFICAÇÃO NF'!$O:$O,"=202307",'CLASSIFICAÇÃO NF'!I:I,$B17)+SUMIFS('CLASSIFICAÇÃO NF'!$N:$N,'CLASSIFICAÇÃO NF'!$O:$O,"=202307",'CLASSIFICAÇÃO NF'!J:J,$B17)+SUMIFS('CLASSIFICAÇÃO NF'!$N:$N,'CLASSIFICAÇÃO NF'!$O:$O,"=202307",'CLASSIFICAÇÃO NF'!K:K,$B17)+SUMIFS('CLASSIFICAÇÃO NF'!$N:$N,'CLASSIFICAÇÃO NF'!$O:$O,"=202307",'CLASSIFICAÇÃO NF'!L:L,$B17)+SUMIFS('CLASSIFICAÇÃO NF'!$N:$N,'CLASSIFICAÇÃO NF'!$O:$O,"=202307",'CLASSIFICAÇÃO NF'!M:M,$B17)</f>
        <v>0</v>
      </c>
      <c r="M17" s="66">
        <f>SUMIFS('CLASSIFICAÇÃO NF'!$N:$N,'CLASSIFICAÇÃO NF'!$O:$O,"=202308",'CLASSIFICAÇÃO NF'!I:I,$B17)+SUMIFS('CLASSIFICAÇÃO NF'!$N:$N,'CLASSIFICAÇÃO NF'!$O:$O,"=202308",'CLASSIFICAÇÃO NF'!J:J,$B17)+SUMIFS('CLASSIFICAÇÃO NF'!$N:$N,'CLASSIFICAÇÃO NF'!$O:$O,"=202308",'CLASSIFICAÇÃO NF'!K:K,$B17)+SUMIFS('CLASSIFICAÇÃO NF'!$N:$N,'CLASSIFICAÇÃO NF'!$O:$O,"=202308",'CLASSIFICAÇÃO NF'!L:L,$B17)+SUMIFS('CLASSIFICAÇÃO NF'!$N:$N,'CLASSIFICAÇÃO NF'!$O:$O,"=202308",'CLASSIFICAÇÃO NF'!M:M,$B17)</f>
        <v>0</v>
      </c>
      <c r="N17" s="66">
        <f>SUMIFS('CLASSIFICAÇÃO NF'!$N:$N,'CLASSIFICAÇÃO NF'!$O:$O,"=202309",'CLASSIFICAÇÃO NF'!I:I,$B17)+SUMIFS('CLASSIFICAÇÃO NF'!$N:$N,'CLASSIFICAÇÃO NF'!$O:$O,"=202309",'CLASSIFICAÇÃO NF'!J:J,$B17)+SUMIFS('CLASSIFICAÇÃO NF'!$N:$N,'CLASSIFICAÇÃO NF'!$O:$O,"=202309",'CLASSIFICAÇÃO NF'!K:K,$B17)+SUMIFS('CLASSIFICAÇÃO NF'!$N:$N,'CLASSIFICAÇÃO NF'!$O:$O,"=202309",'CLASSIFICAÇÃO NF'!L:L,$B17)+SUMIFS('CLASSIFICAÇÃO NF'!$N:$N,'CLASSIFICAÇÃO NF'!$O:$O,"=202309",'CLASSIFICAÇÃO NF'!M:M,$B17)</f>
        <v>0</v>
      </c>
      <c r="O17" s="66">
        <f>SUMIFS('CLASSIFICAÇÃO NF'!$N:$N,'CLASSIFICAÇÃO NF'!$O:$O,"=202310",'CLASSIFICAÇÃO NF'!I:I,$B17)+SUMIFS('CLASSIFICAÇÃO NF'!$N:$N,'CLASSIFICAÇÃO NF'!$O:$O,"=202310",'CLASSIFICAÇÃO NF'!J:J,$B17)+SUMIFS('CLASSIFICAÇÃO NF'!$N:$N,'CLASSIFICAÇÃO NF'!$O:$O,"=202310",'CLASSIFICAÇÃO NF'!K:K,$B17)+SUMIFS('CLASSIFICAÇÃO NF'!$N:$N,'CLASSIFICAÇÃO NF'!$O:$O,"=202310",'CLASSIFICAÇÃO NF'!L:L,$B17)+SUMIFS('CLASSIFICAÇÃO NF'!$N:$N,'CLASSIFICAÇÃO NF'!$O:$O,"=202310",'CLASSIFICAÇÃO NF'!M:M,$B17)</f>
        <v>0</v>
      </c>
      <c r="P17" s="66">
        <f>SUMIFS('CLASSIFICAÇÃO NF'!$N:$N,'CLASSIFICAÇÃO NF'!$O:$O,"=202311",'CLASSIFICAÇÃO NF'!I:I,$B17)+SUMIFS('CLASSIFICAÇÃO NF'!$N:$N,'CLASSIFICAÇÃO NF'!$O:$O,"=202311",'CLASSIFICAÇÃO NF'!J:J,$B17)+SUMIFS('CLASSIFICAÇÃO NF'!$N:$N,'CLASSIFICAÇÃO NF'!$O:$O,"=202311",'CLASSIFICAÇÃO NF'!K:K,$B17)+SUMIFS('CLASSIFICAÇÃO NF'!$N:$N,'CLASSIFICAÇÃO NF'!$O:$O,"=202311",'CLASSIFICAÇÃO NF'!L:L,$B17)+SUMIFS('CLASSIFICAÇÃO NF'!$N:$N,'CLASSIFICAÇÃO NF'!$O:$O,"=202311",'CLASSIFICAÇÃO NF'!M:M,$B17)</f>
        <v>0</v>
      </c>
      <c r="Q17" s="201">
        <f>SUMIFS('CLASSIFICAÇÃO NF'!$N:$N,'CLASSIFICAÇÃO NF'!$O:$O,"=202312",'CLASSIFICAÇÃO NF'!I:I,$B17)+SUMIFS('CLASSIFICAÇÃO NF'!$N:$N,'CLASSIFICAÇÃO NF'!$O:$O,"=202312",'CLASSIFICAÇÃO NF'!J:J,$B17)+SUMIFS('CLASSIFICAÇÃO NF'!$N:$N,'CLASSIFICAÇÃO NF'!$O:$O,"=202312",'CLASSIFICAÇÃO NF'!K:K,$B17)+SUMIFS('CLASSIFICAÇÃO NF'!$N:$N,'CLASSIFICAÇÃO NF'!$O:$O,"=202312",'CLASSIFICAÇÃO NF'!L:L,$B17)+SUMIFS('CLASSIFICAÇÃO NF'!$N:$N,'CLASSIFICAÇÃO NF'!$O:$O,"=202312",'CLASSIFICAÇÃO NF'!M:M,$B17)</f>
        <v>0</v>
      </c>
      <c r="R17" s="67">
        <f>SUMIFS('CLASSIFICAÇÃO NF'!$N:$N,'CLASSIFICAÇÃO NF'!$O:$O,"=202401",'CLASSIFICAÇÃO NF'!I:I,$B17)+SUMIFS('CLASSIFICAÇÃO NF'!$N:$N,'CLASSIFICAÇÃO NF'!$O:$O,"=202401",'CLASSIFICAÇÃO NF'!J:J,$B17)+SUMIFS('CLASSIFICAÇÃO NF'!$N:$N,'CLASSIFICAÇÃO NF'!$O:$O,"=202401",'CLASSIFICAÇÃO NF'!K:K,$B17)+SUMIFS('CLASSIFICAÇÃO NF'!$N:$N,'CLASSIFICAÇÃO NF'!$O:$O,"=202401",'CLASSIFICAÇÃO NF'!L:L,$B17)+SUMIFS('CLASSIFICAÇÃO NF'!$N:$N,'CLASSIFICAÇÃO NF'!$O:$O,"=202401",'CLASSIFICAÇÃO NF'!M:M,$B17)</f>
        <v>2427000</v>
      </c>
      <c r="S17" s="66">
        <f>SUMIFS('CLASSIFICAÇÃO NF'!$N:$N,'CLASSIFICAÇÃO NF'!$O:$O,"=202402",'CLASSIFICAÇÃO NF'!I:I,$B17)+SUMIFS('CLASSIFICAÇÃO NF'!$N:$N,'CLASSIFICAÇÃO NF'!$O:$O,"=202402",'CLASSIFICAÇÃO NF'!J:J,$B17)+SUMIFS('CLASSIFICAÇÃO NF'!$N:$N,'CLASSIFICAÇÃO NF'!$O:$O,"=202402",'CLASSIFICAÇÃO NF'!K:K,$B17)+SUMIFS('CLASSIFICAÇÃO NF'!$N:$N,'CLASSIFICAÇÃO NF'!$O:$O,"=202402",'CLASSIFICAÇÃO NF'!L:L,$B17)+SUMIFS('CLASSIFICAÇÃO NF'!$N:$N,'CLASSIFICAÇÃO NF'!$O:$O,"=202402",'CLASSIFICAÇÃO NF'!M:M,$B17)</f>
        <v>0</v>
      </c>
      <c r="T17" s="66">
        <f>SUMIFS('CLASSIFICAÇÃO NF'!$N:$N,'CLASSIFICAÇÃO NF'!$O:$O,"=202403",'CLASSIFICAÇÃO NF'!I:I,$B17)+SUMIFS('CLASSIFICAÇÃO NF'!$N:$N,'CLASSIFICAÇÃO NF'!$O:$O,"=202403",'CLASSIFICAÇÃO NF'!J:J,$B17)+SUMIFS('CLASSIFICAÇÃO NF'!$N:$N,'CLASSIFICAÇÃO NF'!$O:$O,"=202403",'CLASSIFICAÇÃO NF'!K:K,$B17)+SUMIFS('CLASSIFICAÇÃO NF'!$N:$N,'CLASSIFICAÇÃO NF'!$O:$O,"=202403",'CLASSIFICAÇÃO NF'!L:L,$B17)+SUMIFS('CLASSIFICAÇÃO NF'!$N:$N,'CLASSIFICAÇÃO NF'!$O:$O,"=202403",'CLASSIFICAÇÃO NF'!M:M,$B17)</f>
        <v>466300</v>
      </c>
      <c r="U17" s="66">
        <f>SUMIFS('CLASSIFICAÇÃO NF'!$N:$N,'CLASSIFICAÇÃO NF'!$O:$O,"=202404",'CLASSIFICAÇÃO NF'!I:I,$B17)+SUMIFS('CLASSIFICAÇÃO NF'!$N:$N,'CLASSIFICAÇÃO NF'!$O:$O,"=202404",'CLASSIFICAÇÃO NF'!J:J,$B17)+SUMIFS('CLASSIFICAÇÃO NF'!$N:$N,'CLASSIFICAÇÃO NF'!$O:$O,"=202404",'CLASSIFICAÇÃO NF'!K:K,$B17)+SUMIFS('CLASSIFICAÇÃO NF'!$N:$N,'CLASSIFICAÇÃO NF'!$O:$O,"=202404",'CLASSIFICAÇÃO NF'!L:L,$B17)+SUMIFS('CLASSIFICAÇÃO NF'!$N:$N,'CLASSIFICAÇÃO NF'!$O:$O,"=202404",'CLASSIFICAÇÃO NF'!M:M,$B17)</f>
        <v>696526.86</v>
      </c>
      <c r="V17" s="66">
        <f>SUMIFS('CLASSIFICAÇÃO NF'!$N:$N,'CLASSIFICAÇÃO NF'!$O:$O,"=202405",'CLASSIFICAÇÃO NF'!I:I,$B17)+SUMIFS('CLASSIFICAÇÃO NF'!$N:$N,'CLASSIFICAÇÃO NF'!$O:$O,"=202405",'CLASSIFICAÇÃO NF'!J:J,$B17)+SUMIFS('CLASSIFICAÇÃO NF'!$N:$N,'CLASSIFICAÇÃO NF'!$O:$O,"=202405",'CLASSIFICAÇÃO NF'!K:K,$B17)+SUMIFS('CLASSIFICAÇÃO NF'!$N:$N,'CLASSIFICAÇÃO NF'!$O:$O,"=202405",'CLASSIFICAÇÃO NF'!L:L,$B17)+SUMIFS('CLASSIFICAÇÃO NF'!$N:$N,'CLASSIFICAÇÃO NF'!$O:$O,"=202405",'CLASSIFICAÇÃO NF'!M:M,$B17)</f>
        <v>74627.88</v>
      </c>
      <c r="W17" s="66">
        <f>SUMIFS('CLASSIFICAÇÃO NF'!$N:$N,'CLASSIFICAÇÃO NF'!$O:$O,"=202406",'CLASSIFICAÇÃO NF'!I:I,$B17)+SUMIFS('CLASSIFICAÇÃO NF'!$N:$N,'CLASSIFICAÇÃO NF'!$O:$O,"=202406",'CLASSIFICAÇÃO NF'!J:J,$B17)+SUMIFS('CLASSIFICAÇÃO NF'!$N:$N,'CLASSIFICAÇÃO NF'!$O:$O,"=202406",'CLASSIFICAÇÃO NF'!K:K,$B17)+SUMIFS('CLASSIFICAÇÃO NF'!$N:$N,'CLASSIFICAÇÃO NF'!$O:$O,"=202406",'CLASSIFICAÇÃO NF'!L:L,$B17)+SUMIFS('CLASSIFICAÇÃO NF'!$N:$N,'CLASSIFICAÇÃO NF'!$O:$O,"=202406",'CLASSIFICAÇÃO NF'!M:M,$B17)</f>
        <v>2734135.69</v>
      </c>
      <c r="X17" s="66">
        <f>SUMIFS('CLASSIFICAÇÃO NF'!$N:$N,'CLASSIFICAÇÃO NF'!$O:$O,"=202407",'CLASSIFICAÇÃO NF'!I:I,$B17)+SUMIFS('CLASSIFICAÇÃO NF'!$N:$N,'CLASSIFICAÇÃO NF'!$O:$O,"=202407",'CLASSIFICAÇÃO NF'!J:J,$B17)+SUMIFS('CLASSIFICAÇÃO NF'!$N:$N,'CLASSIFICAÇÃO NF'!$O:$O,"=202407",'CLASSIFICAÇÃO NF'!K:K,$B17)+SUMIFS('CLASSIFICAÇÃO NF'!$N:$N,'CLASSIFICAÇÃO NF'!$O:$O,"=202407",'CLASSIFICAÇÃO NF'!L:L,$B17)+SUMIFS('CLASSIFICAÇÃO NF'!$N:$N,'CLASSIFICAÇÃO NF'!$O:$O,"=202407",'CLASSIFICAÇÃO NF'!M:M,$B17)</f>
        <v>3380555.33</v>
      </c>
      <c r="Y17" s="66">
        <f>SUMIFS('CLASSIFICAÇÃO NF'!$N:$N,'CLASSIFICAÇÃO NF'!$O:$O,"=202408",'CLASSIFICAÇÃO NF'!I:I,$B17)+SUMIFS('CLASSIFICAÇÃO NF'!$N:$N,'CLASSIFICAÇÃO NF'!$O:$O,"=202408",'CLASSIFICAÇÃO NF'!J:J,$B17)+SUMIFS('CLASSIFICAÇÃO NF'!$N:$N,'CLASSIFICAÇÃO NF'!$O:$O,"=202408",'CLASSIFICAÇÃO NF'!K:K,$B17)+SUMIFS('CLASSIFICAÇÃO NF'!$N:$N,'CLASSIFICAÇÃO NF'!$O:$O,"=202408",'CLASSIFICAÇÃO NF'!L:L,$B17)+SUMIFS('CLASSIFICAÇÃO NF'!$N:$N,'CLASSIFICAÇÃO NF'!$O:$O,"=202408",'CLASSIFICAÇÃO NF'!M:M,$B17)</f>
        <v>5066813.04</v>
      </c>
      <c r="Z17" s="66">
        <f>SUMIFS('CLASSIFICAÇÃO NF'!$N:$N,'CLASSIFICAÇÃO NF'!$O:$O,"=202409",'CLASSIFICAÇÃO NF'!I:I,$B17)+SUMIFS('CLASSIFICAÇÃO NF'!$N:$N,'CLASSIFICAÇÃO NF'!$O:$O,"=202409",'CLASSIFICAÇÃO NF'!J:J,$B17)+SUMIFS('CLASSIFICAÇÃO NF'!$N:$N,'CLASSIFICAÇÃO NF'!$O:$O,"=202409",'CLASSIFICAÇÃO NF'!K:K,$B17)+SUMIFS('CLASSIFICAÇÃO NF'!$N:$N,'CLASSIFICAÇÃO NF'!$O:$O,"=202409",'CLASSIFICAÇÃO NF'!L:L,$B17)+SUMIFS('CLASSIFICAÇÃO NF'!$N:$N,'CLASSIFICAÇÃO NF'!$O:$O,"=202409",'CLASSIFICAÇÃO NF'!M:M,$B17)</f>
        <v>2532544.9400000004</v>
      </c>
      <c r="AA17" s="66">
        <f>SUMIFS('CLASSIFICAÇÃO NF'!$N:$N,'CLASSIFICAÇÃO NF'!$O:$O,"=202410",'CLASSIFICAÇÃO NF'!I:I,$B17)+SUMIFS('CLASSIFICAÇÃO NF'!$N:$N,'CLASSIFICAÇÃO NF'!$O:$O,"=202410",'CLASSIFICAÇÃO NF'!J:J,$B17)+SUMIFS('CLASSIFICAÇÃO NF'!$N:$N,'CLASSIFICAÇÃO NF'!$O:$O,"=202410",'CLASSIFICAÇÃO NF'!K:K,$B17)+SUMIFS('CLASSIFICAÇÃO NF'!$N:$N,'CLASSIFICAÇÃO NF'!$O:$O,"=202410",'CLASSIFICAÇÃO NF'!L:L,$B17)+SUMIFS('CLASSIFICAÇÃO NF'!$N:$N,'CLASSIFICAÇÃO NF'!$O:$O,"=202410",'CLASSIFICAÇÃO NF'!M:M,$B17)</f>
        <v>4672216.2</v>
      </c>
      <c r="AB17" s="66">
        <f>SUMIFS('CLASSIFICAÇÃO NF'!$N:$N,'CLASSIFICAÇÃO NF'!$O:$O,"=202411",'CLASSIFICAÇÃO NF'!I:I,$B17)+SUMIFS('CLASSIFICAÇÃO NF'!$N:$N,'CLASSIFICAÇÃO NF'!$O:$O,"=202411",'CLASSIFICAÇÃO NF'!J:J,$B17)+SUMIFS('CLASSIFICAÇÃO NF'!$N:$N,'CLASSIFICAÇÃO NF'!$O:$O,"=202411",'CLASSIFICAÇÃO NF'!K:K,$B17)+SUMIFS('CLASSIFICAÇÃO NF'!$N:$N,'CLASSIFICAÇÃO NF'!$O:$O,"=202411",'CLASSIFICAÇÃO NF'!L:L,$B17)+SUMIFS('CLASSIFICAÇÃO NF'!$N:$N,'CLASSIFICAÇÃO NF'!$O:$O,"=202411",'CLASSIFICAÇÃO NF'!M:M,$B17)</f>
        <v>62250.079999999994</v>
      </c>
      <c r="AC17" s="201">
        <f>SUMIFS('CLASSIFICAÇÃO NF'!$N:$N,'CLASSIFICAÇÃO NF'!$O:$O,"=202412",'CLASSIFICAÇÃO NF'!I:I,$B17)+SUMIFS('CLASSIFICAÇÃO NF'!$N:$N,'CLASSIFICAÇÃO NF'!$O:$O,"=202412",'CLASSIFICAÇÃO NF'!J:J,$B17)+SUMIFS('CLASSIFICAÇÃO NF'!$N:$N,'CLASSIFICAÇÃO NF'!$O:$O,"=202412",'CLASSIFICAÇÃO NF'!K:K,$B17)+SUMIFS('CLASSIFICAÇÃO NF'!$N:$N,'CLASSIFICAÇÃO NF'!$O:$O,"=202412",'CLASSIFICAÇÃO NF'!L:L,$B17)+SUMIFS('CLASSIFICAÇÃO NF'!$N:$N,'CLASSIFICAÇÃO NF'!$O:$O,"=202412",'CLASSIFICAÇÃO NF'!M:M,$B17)</f>
        <v>425598.58</v>
      </c>
      <c r="AD17" s="67">
        <f>SUMIFS('CLASSIFICAÇÃO NF'!$N:$N,'CLASSIFICAÇÃO NF'!$O:$O,"=202501",'CLASSIFICAÇÃO NF'!I:I,$B17)+SUMIFS('CLASSIFICAÇÃO NF'!$N:$N,'CLASSIFICAÇÃO NF'!$O:$O,"=202501",'CLASSIFICAÇÃO NF'!J:J,$B17)+SUMIFS('CLASSIFICAÇÃO NF'!$N:$N,'CLASSIFICAÇÃO NF'!$O:$O,"=202501",'CLASSIFICAÇÃO NF'!K:K,$B17)+SUMIFS('CLASSIFICAÇÃO NF'!$N:$N,'CLASSIFICAÇÃO NF'!$O:$O,"=202501",'CLASSIFICAÇÃO NF'!L:L,$B17)+SUMIFS('CLASSIFICAÇÃO NF'!$N:$N,'CLASSIFICAÇÃO NF'!$O:$O,"=202501",'CLASSIFICAÇÃO NF'!M:M,$B17)</f>
        <v>0</v>
      </c>
      <c r="AE17" s="66">
        <f>SUMIFS('CLASSIFICAÇÃO NF'!$N:$N,'CLASSIFICAÇÃO NF'!$O:$O,"=202502",'CLASSIFICAÇÃO NF'!I:I,$B17)+SUMIFS('CLASSIFICAÇÃO NF'!$N:$N,'CLASSIFICAÇÃO NF'!$O:$O,"=202502",'CLASSIFICAÇÃO NF'!J:J,$B17)+SUMIFS('CLASSIFICAÇÃO NF'!$N:$N,'CLASSIFICAÇÃO NF'!$O:$O,"=202502",'CLASSIFICAÇÃO NF'!K:K,$B17)+SUMIFS('CLASSIFICAÇÃO NF'!$N:$N,'CLASSIFICAÇÃO NF'!$O:$O,"=202502",'CLASSIFICAÇÃO NF'!L:L,$B17)+SUMIFS('CLASSIFICAÇÃO NF'!$N:$N,'CLASSIFICAÇÃO NF'!$O:$O,"=202502",'CLASSIFICAÇÃO NF'!M:M,$B17)</f>
        <v>0</v>
      </c>
      <c r="AF17" s="66">
        <f>SUMIFS('CLASSIFICAÇÃO NF'!$N:$N,'CLASSIFICAÇÃO NF'!$O:$O,"=202503",'CLASSIFICAÇÃO NF'!I:I,$B17)+SUMIFS('CLASSIFICAÇÃO NF'!$N:$N,'CLASSIFICAÇÃO NF'!$O:$O,"=202503",'CLASSIFICAÇÃO NF'!J:J,$B17)+SUMIFS('CLASSIFICAÇÃO NF'!$N:$N,'CLASSIFICAÇÃO NF'!$O:$O,"=202503",'CLASSIFICAÇÃO NF'!K:K,$B17)+SUMIFS('CLASSIFICAÇÃO NF'!$N:$N,'CLASSIFICAÇÃO NF'!$O:$O,"=202503",'CLASSIFICAÇÃO NF'!L:L,$B17)+SUMIFS('CLASSIFICAÇÃO NF'!$N:$N,'CLASSIFICAÇÃO NF'!$O:$O,"=202503",'CLASSIFICAÇÃO NF'!M:M,$B17)</f>
        <v>165474.41</v>
      </c>
      <c r="AG17" s="66">
        <f>SUMIFS('CLASSIFICAÇÃO NF'!$N:$N,'CLASSIFICAÇÃO NF'!$O:$O,"=202504",'CLASSIFICAÇÃO NF'!I:I,$B17)+SUMIFS('CLASSIFICAÇÃO NF'!$N:$N,'CLASSIFICAÇÃO NF'!$O:$O,"=202504",'CLASSIFICAÇÃO NF'!J:J,$B17)+SUMIFS('CLASSIFICAÇÃO NF'!$N:$N,'CLASSIFICAÇÃO NF'!$O:$O,"=202504",'CLASSIFICAÇÃO NF'!K:K,$B17)+SUMIFS('CLASSIFICAÇÃO NF'!$N:$N,'CLASSIFICAÇÃO NF'!$O:$O,"=202504",'CLASSIFICAÇÃO NF'!L:L,$B17)+SUMIFS('CLASSIFICAÇÃO NF'!$N:$N,'CLASSIFICAÇÃO NF'!$O:$O,"=202504",'CLASSIFICAÇÃO NF'!M:M,$B17)</f>
        <v>92020.160000000003</v>
      </c>
      <c r="AH17" s="66">
        <f>SUMIFS('CLASSIFICAÇÃO NF'!$N:$N,'CLASSIFICAÇÃO NF'!$O:$O,"=202505",'CLASSIFICAÇÃO NF'!I:I,$B17)+SUMIFS('CLASSIFICAÇÃO NF'!$N:$N,'CLASSIFICAÇÃO NF'!$O:$O,"=202505",'CLASSIFICAÇÃO NF'!J:J,$B17)+SUMIFS('CLASSIFICAÇÃO NF'!$N:$N,'CLASSIFICAÇÃO NF'!$O:$O,"=202505",'CLASSIFICAÇÃO NF'!K:K,$B17)+SUMIFS('CLASSIFICAÇÃO NF'!$N:$N,'CLASSIFICAÇÃO NF'!$O:$O,"=202505",'CLASSIFICAÇÃO NF'!L:L,$B17)+SUMIFS('CLASSIFICAÇÃO NF'!$N:$N,'CLASSIFICAÇÃO NF'!$O:$O,"=202505",'CLASSIFICAÇÃO NF'!M:M,$B17)</f>
        <v>966611.07</v>
      </c>
      <c r="AI17" s="66">
        <f>SUMIFS('CLASSIFICAÇÃO NF'!$N:$N,'CLASSIFICAÇÃO NF'!$O:$O,"=202506",'CLASSIFICAÇÃO NF'!I:I,$B17)+SUMIFS('CLASSIFICAÇÃO NF'!$N:$N,'CLASSIFICAÇÃO NF'!$O:$O,"=202506",'CLASSIFICAÇÃO NF'!J:J,$B17)+SUMIFS('CLASSIFICAÇÃO NF'!$N:$N,'CLASSIFICAÇÃO NF'!$O:$O,"=202506",'CLASSIFICAÇÃO NF'!K:K,$B17)+SUMIFS('CLASSIFICAÇÃO NF'!$N:$N,'CLASSIFICAÇÃO NF'!$O:$O,"=202506",'CLASSIFICAÇÃO NF'!L:L,$B17)+SUMIFS('CLASSIFICAÇÃO NF'!$N:$N,'CLASSIFICAÇÃO NF'!$O:$O,"=202506",'CLASSIFICAÇÃO NF'!M:M,$B17)</f>
        <v>7500</v>
      </c>
      <c r="AJ17" s="66">
        <f>SUMIFS('CLASSIFICAÇÃO NF'!$N:$N,'CLASSIFICAÇÃO NF'!$O:$O,"=202507",'CLASSIFICAÇÃO NF'!I:I,$B17)+SUMIFS('CLASSIFICAÇÃO NF'!$N:$N,'CLASSIFICAÇÃO NF'!$O:$O,"=202507",'CLASSIFICAÇÃO NF'!J:J,$B17)+SUMIFS('CLASSIFICAÇÃO NF'!$N:$N,'CLASSIFICAÇÃO NF'!$O:$O,"=202507",'CLASSIFICAÇÃO NF'!K:K,$B17)+SUMIFS('CLASSIFICAÇÃO NF'!$N:$N,'CLASSIFICAÇÃO NF'!$O:$O,"=202507",'CLASSIFICAÇÃO NF'!L:L,$B17)+SUMIFS('CLASSIFICAÇÃO NF'!$N:$N,'CLASSIFICAÇÃO NF'!$O:$O,"=202507",'CLASSIFICAÇÃO NF'!M:M,$B17)</f>
        <v>7641.89</v>
      </c>
      <c r="AK17" s="66">
        <f>SUMIFS('CLASSIFICAÇÃO NF'!$N:$N,'CLASSIFICAÇÃO NF'!$O:$O,"=202508",'CLASSIFICAÇÃO NF'!I:I,$B17)+SUMIFS('CLASSIFICAÇÃO NF'!$N:$N,'CLASSIFICAÇÃO NF'!$O:$O,"=202508",'CLASSIFICAÇÃO NF'!J:J,$B17)+SUMIFS('CLASSIFICAÇÃO NF'!$N:$N,'CLASSIFICAÇÃO NF'!$O:$O,"=202508",'CLASSIFICAÇÃO NF'!K:K,$B17)+SUMIFS('CLASSIFICAÇÃO NF'!$N:$N,'CLASSIFICAÇÃO NF'!$O:$O,"=202508",'CLASSIFICAÇÃO NF'!L:L,$B17)+SUMIFS('CLASSIFICAÇÃO NF'!$N:$N,'CLASSIFICAÇÃO NF'!$O:$O,"=202508",'CLASSIFICAÇÃO NF'!M:M,$B17)</f>
        <v>869</v>
      </c>
      <c r="AL17" s="66">
        <f>SUMIFS('CLASSIFICAÇÃO NF'!$N:$N,'CLASSIFICAÇÃO NF'!$O:$O,"=202509",'CLASSIFICAÇÃO NF'!I:I,$B17)+SUMIFS('CLASSIFICAÇÃO NF'!$N:$N,'CLASSIFICAÇÃO NF'!$O:$O,"=202509",'CLASSIFICAÇÃO NF'!J:J,$B17)+SUMIFS('CLASSIFICAÇÃO NF'!$N:$N,'CLASSIFICAÇÃO NF'!$O:$O,"=202509",'CLASSIFICAÇÃO NF'!K:K,$B17)+SUMIFS('CLASSIFICAÇÃO NF'!$N:$N,'CLASSIFICAÇÃO NF'!$O:$O,"=202509",'CLASSIFICAÇÃO NF'!L:L,$B17)+SUMIFS('CLASSIFICAÇÃO NF'!$N:$N,'CLASSIFICAÇÃO NF'!$O:$O,"=202509",'CLASSIFICAÇÃO NF'!M:M,$B17)</f>
        <v>0</v>
      </c>
      <c r="AM17" s="66">
        <f>SUMIFS('CLASSIFICAÇÃO NF'!$N:$N,'CLASSIFICAÇÃO NF'!$O:$O,"=202510",'CLASSIFICAÇÃO NF'!I:I,$B17)+SUMIFS('CLASSIFICAÇÃO NF'!$N:$N,'CLASSIFICAÇÃO NF'!$O:$O,"=202510",'CLASSIFICAÇÃO NF'!J:J,$B17)+SUMIFS('CLASSIFICAÇÃO NF'!$N:$N,'CLASSIFICAÇÃO NF'!$O:$O,"=202510",'CLASSIFICAÇÃO NF'!K:K,$B17)+SUMIFS('CLASSIFICAÇÃO NF'!$N:$N,'CLASSIFICAÇÃO NF'!$O:$O,"=202510",'CLASSIFICAÇÃO NF'!L:L,$B17)+SUMIFS('CLASSIFICAÇÃO NF'!$N:$N,'CLASSIFICAÇÃO NF'!$O:$O,"=202510",'CLASSIFICAÇÃO NF'!M:M,$B17)</f>
        <v>639728.03</v>
      </c>
      <c r="AN17" s="66">
        <f>SUMIFS('CLASSIFICAÇÃO NF'!$N:$N,'CLASSIFICAÇÃO NF'!$O:$O,"=202511",'CLASSIFICAÇÃO NF'!I:I,$B17)+SUMIFS('CLASSIFICAÇÃO NF'!$N:$N,'CLASSIFICAÇÃO NF'!$O:$O,"=202511",'CLASSIFICAÇÃO NF'!J:J,$B17)+SUMIFS('CLASSIFICAÇÃO NF'!$N:$N,'CLASSIFICAÇÃO NF'!$O:$O,"=202511",'CLASSIFICAÇÃO NF'!K:K,$B17)+SUMIFS('CLASSIFICAÇÃO NF'!$N:$N,'CLASSIFICAÇÃO NF'!$O:$O,"=202511",'CLASSIFICAÇÃO NF'!L:L,$B17)+SUMIFS('CLASSIFICAÇÃO NF'!$N:$N,'CLASSIFICAÇÃO NF'!$O:$O,"=202511",'CLASSIFICAÇÃO NF'!M:M,$B17)</f>
        <v>25960</v>
      </c>
      <c r="AO17" s="66">
        <f>SUMIFS('CLASSIFICAÇÃO NF'!$N:$N,'CLASSIFICAÇÃO NF'!$O:$O,"=202512",'CLASSIFICAÇÃO NF'!I:I,$B17)+SUMIFS('CLASSIFICAÇÃO NF'!$N:$N,'CLASSIFICAÇÃO NF'!$O:$O,"=202512",'CLASSIFICAÇÃO NF'!J:J,$B17)+SUMIFS('CLASSIFICAÇÃO NF'!$N:$N,'CLASSIFICAÇÃO NF'!$O:$O,"=202512",'CLASSIFICAÇÃO NF'!K:K,$B17)+SUMIFS('CLASSIFICAÇÃO NF'!$N:$N,'CLASSIFICAÇÃO NF'!$O:$O,"=202512",'CLASSIFICAÇÃO NF'!L:L,$B17)+SUMIFS('CLASSIFICAÇÃO NF'!$N:$N,'CLASSIFICAÇÃO NF'!$O:$O,"=202512",'CLASSIFICAÇÃO NF'!M:M,$B17)</f>
        <v>0</v>
      </c>
      <c r="AP17" s="67">
        <f>SUMIFS('CLASSIFICAÇÃO NF'!$N:$N,'CLASSIFICAÇÃO NF'!$O:$O,"=202601",'CLASSIFICAÇÃO NF'!I:I,$B17)+SUMIFS('CLASSIFICAÇÃO NF'!$N:$N,'CLASSIFICAÇÃO NF'!$O:$O,"=202601",'CLASSIFICAÇÃO NF'!J:J,$B17)+SUMIFS('CLASSIFICAÇÃO NF'!$N:$N,'CLASSIFICAÇÃO NF'!$O:$O,"=202601",'CLASSIFICAÇÃO NF'!K:K,$B17)+SUMIFS('CLASSIFICAÇÃO NF'!$N:$N,'CLASSIFICAÇÃO NF'!$O:$O,"=202601",'CLASSIFICAÇÃO NF'!L:L,$B17)+SUMIFS('CLASSIFICAÇÃO NF'!$N:$N,'CLASSIFICAÇÃO NF'!$O:$O,"=202601",'CLASSIFICAÇÃO NF'!M:M,$B17)</f>
        <v>0</v>
      </c>
      <c r="AQ17" s="66">
        <f>SUMIFS('CLASSIFICAÇÃO NF'!$N:$N,'CLASSIFICAÇÃO NF'!$O:$O,"=202602",'CLASSIFICAÇÃO NF'!I:I,$B17)+SUMIFS('CLASSIFICAÇÃO NF'!$N:$N,'CLASSIFICAÇÃO NF'!$O:$O,"=202602",'CLASSIFICAÇÃO NF'!J:J,$B17)+SUMIFS('CLASSIFICAÇÃO NF'!$N:$N,'CLASSIFICAÇÃO NF'!$O:$O,"=202602",'CLASSIFICAÇÃO NF'!K:K,$B17)+SUMIFS('CLASSIFICAÇÃO NF'!$N:$N,'CLASSIFICAÇÃO NF'!$O:$O,"=202602",'CLASSIFICAÇÃO NF'!L:L,$B17)+SUMIFS('CLASSIFICAÇÃO NF'!$N:$N,'CLASSIFICAÇÃO NF'!$O:$O,"=202602",'CLASSIFICAÇÃO NF'!M:M,$B17)</f>
        <v>0</v>
      </c>
      <c r="AR17" s="66">
        <f>SUMIFS('CLASSIFICAÇÃO NF'!$N:$N,'CLASSIFICAÇÃO NF'!$O:$O,"=202603",'CLASSIFICAÇÃO NF'!I:I,$B17)+SUMIFS('CLASSIFICAÇÃO NF'!$N:$N,'CLASSIFICAÇÃO NF'!$O:$O,"=202603",'CLASSIFICAÇÃO NF'!J:J,$B17)+SUMIFS('CLASSIFICAÇÃO NF'!$N:$N,'CLASSIFICAÇÃO NF'!$O:$O,"=202603",'CLASSIFICAÇÃO NF'!K:K,$B17)+SUMIFS('CLASSIFICAÇÃO NF'!$N:$N,'CLASSIFICAÇÃO NF'!$O:$O,"=202603",'CLASSIFICAÇÃO NF'!L:L,$B17)+SUMIFS('CLASSIFICAÇÃO NF'!$N:$N,'CLASSIFICAÇÃO NF'!$O:$O,"=202603",'CLASSIFICAÇÃO NF'!M:M,$B17)</f>
        <v>0</v>
      </c>
      <c r="AS17" s="66">
        <f>SUMIFS('CLASSIFICAÇÃO NF'!$N:$N,'CLASSIFICAÇÃO NF'!$O:$O,"=202604",'CLASSIFICAÇÃO NF'!I:I,$B17)+SUMIFS('CLASSIFICAÇÃO NF'!$N:$N,'CLASSIFICAÇÃO NF'!$O:$O,"=202604",'CLASSIFICAÇÃO NF'!J:J,$B17)+SUMIFS('CLASSIFICAÇÃO NF'!$N:$N,'CLASSIFICAÇÃO NF'!$O:$O,"=202604",'CLASSIFICAÇÃO NF'!K:K,$B17)+SUMIFS('CLASSIFICAÇÃO NF'!$N:$N,'CLASSIFICAÇÃO NF'!$O:$O,"=202604",'CLASSIFICAÇÃO NF'!L:L,$B17)+SUMIFS('CLASSIFICAÇÃO NF'!$N:$N,'CLASSIFICAÇÃO NF'!$O:$O,"=202604",'CLASSIFICAÇÃO NF'!M:M,$B17)</f>
        <v>0</v>
      </c>
      <c r="AT17" s="66">
        <f>SUMIFS('CLASSIFICAÇÃO NF'!$N:$N,'CLASSIFICAÇÃO NF'!$O:$O,"=202605",'CLASSIFICAÇÃO NF'!I:I,$B17)+SUMIFS('CLASSIFICAÇÃO NF'!$N:$N,'CLASSIFICAÇÃO NF'!$O:$O,"=202605",'CLASSIFICAÇÃO NF'!J:J,$B17)+SUMIFS('CLASSIFICAÇÃO NF'!$N:$N,'CLASSIFICAÇÃO NF'!$O:$O,"=202605",'CLASSIFICAÇÃO NF'!K:K,$B17)+SUMIFS('CLASSIFICAÇÃO NF'!$N:$N,'CLASSIFICAÇÃO NF'!$O:$O,"=202605",'CLASSIFICAÇÃO NF'!L:L,$B17)+SUMIFS('CLASSIFICAÇÃO NF'!$N:$N,'CLASSIFICAÇÃO NF'!$O:$O,"=202605",'CLASSIFICAÇÃO NF'!M:M,$B17)</f>
        <v>0</v>
      </c>
      <c r="AU17" s="66">
        <f>SUMIFS('CLASSIFICAÇÃO NF'!$N:$N,'CLASSIFICAÇÃO NF'!$O:$O,"=202606",'CLASSIFICAÇÃO NF'!I:I,$B17)+SUMIFS('CLASSIFICAÇÃO NF'!$N:$N,'CLASSIFICAÇÃO NF'!$O:$O,"=202606",'CLASSIFICAÇÃO NF'!J:J,$B17)+SUMIFS('CLASSIFICAÇÃO NF'!$N:$N,'CLASSIFICAÇÃO NF'!$O:$O,"=202606",'CLASSIFICAÇÃO NF'!K:K,$B17)+SUMIFS('CLASSIFICAÇÃO NF'!$N:$N,'CLASSIFICAÇÃO NF'!$O:$O,"=202606",'CLASSIFICAÇÃO NF'!L:L,$B17)+SUMIFS('CLASSIFICAÇÃO NF'!$N:$N,'CLASSIFICAÇÃO NF'!$O:$O,"=202606",'CLASSIFICAÇÃO NF'!M:M,$B17)</f>
        <v>0</v>
      </c>
      <c r="AV17" s="66">
        <f>SUMIFS('CLASSIFICAÇÃO NF'!$N:$N,'CLASSIFICAÇÃO NF'!$O:$O,"=202607",'CLASSIFICAÇÃO NF'!I:I,$B17)+SUMIFS('CLASSIFICAÇÃO NF'!$N:$N,'CLASSIFICAÇÃO NF'!$O:$O,"=202607",'CLASSIFICAÇÃO NF'!J:J,$B17)+SUMIFS('CLASSIFICAÇÃO NF'!$N:$N,'CLASSIFICAÇÃO NF'!$O:$O,"=202607",'CLASSIFICAÇÃO NF'!K:K,$B17)+SUMIFS('CLASSIFICAÇÃO NF'!$N:$N,'CLASSIFICAÇÃO NF'!$O:$O,"=202607",'CLASSIFICAÇÃO NF'!L:L,$B17)+SUMIFS('CLASSIFICAÇÃO NF'!$N:$N,'CLASSIFICAÇÃO NF'!$O:$O,"=202607",'CLASSIFICAÇÃO NF'!M:M,$B17)</f>
        <v>0</v>
      </c>
    </row>
    <row r="18" spans="1:48" ht="15.5" outlineLevel="1">
      <c r="A18" s="189">
        <v>45840</v>
      </c>
      <c r="B18" s="65" t="s">
        <v>42</v>
      </c>
      <c r="C18" s="184">
        <f>SUMIF('CLASSIFICAÇÃO NF'!I:I,B18,'CLASSIFICAÇÃO NF'!N:N)+SUMIF('CLASSIFICAÇÃO NF'!J:J,B18,'CLASSIFICAÇÃO NF'!N:N)+SUMIF('CLASSIFICAÇÃO NF'!K:K,B18,'CLASSIFICAÇÃO NF'!N:N)+SUMIF('CLASSIFICAÇÃO NF'!L:L,B18,'CLASSIFICAÇÃO NF'!N:N)+SUMIF('CLASSIFICAÇÃO NF'!M:M,B18,'CLASSIFICAÇÃO NF'!N:N)</f>
        <v>2532264.5845000008</v>
      </c>
      <c r="D18" s="184">
        <v>3369814.94</v>
      </c>
      <c r="E18" s="186">
        <v>1888367.8</v>
      </c>
      <c r="F18" s="66">
        <f>SUMIFS('CLASSIFICAÇÃO NF'!$N:$N,'CLASSIFICAÇÃO NF'!$O:$O,"=202301",'CLASSIFICAÇÃO NF'!I:I,$B18)+SUMIFS('CLASSIFICAÇÃO NF'!$N:$N,'CLASSIFICAÇÃO NF'!$O:$O,"=202301",'CLASSIFICAÇÃO NF'!J:J,$B18)+SUMIFS('CLASSIFICAÇÃO NF'!$N:$N,'CLASSIFICAÇÃO NF'!$O:$O,"=202301",'CLASSIFICAÇÃO NF'!K:K,$B18)+SUMIFS('CLASSIFICAÇÃO NF'!$N:$N,'CLASSIFICAÇÃO NF'!$O:$O,"=202301",'CLASSIFICAÇÃO NF'!L:L,$B18)+SUMIFS('CLASSIFICAÇÃO NF'!$N:$N,'CLASSIFICAÇÃO NF'!$O:$O,"=202301",'CLASSIFICAÇÃO NF'!M:M,$B18)</f>
        <v>0</v>
      </c>
      <c r="G18" s="66">
        <f>SUMIFS('CLASSIFICAÇÃO NF'!$N:$N,'CLASSIFICAÇÃO NF'!$O:$O,"=202302",'CLASSIFICAÇÃO NF'!I:I,$B18)+SUMIFS('CLASSIFICAÇÃO NF'!$N:$N,'CLASSIFICAÇÃO NF'!$O:$O,"=202302",'CLASSIFICAÇÃO NF'!J:J,$B18)+SUMIFS('CLASSIFICAÇÃO NF'!$N:$N,'CLASSIFICAÇÃO NF'!$O:$O,"=202302",'CLASSIFICAÇÃO NF'!K:K,$B18)+SUMIFS('CLASSIFICAÇÃO NF'!$N:$N,'CLASSIFICAÇÃO NF'!$O:$O,"=202302",'CLASSIFICAÇÃO NF'!L:L,$B18)+SUMIFS('CLASSIFICAÇÃO NF'!$N:$N,'CLASSIFICAÇÃO NF'!$O:$O,"=202302",'CLASSIFICAÇÃO NF'!M:M,$B18)</f>
        <v>0</v>
      </c>
      <c r="H18" s="66">
        <f>SUMIFS('CLASSIFICAÇÃO NF'!$N:$N,'CLASSIFICAÇÃO NF'!$O:$O,"=202303",'CLASSIFICAÇÃO NF'!I:I,$B18)+SUMIFS('CLASSIFICAÇÃO NF'!$N:$N,'CLASSIFICAÇÃO NF'!$O:$O,"=202303",'CLASSIFICAÇÃO NF'!J:J,$B18)+SUMIFS('CLASSIFICAÇÃO NF'!$N:$N,'CLASSIFICAÇÃO NF'!$O:$O,"=202303",'CLASSIFICAÇÃO NF'!K:K,$B18)+SUMIFS('CLASSIFICAÇÃO NF'!$N:$N,'CLASSIFICAÇÃO NF'!$O:$O,"=202303",'CLASSIFICAÇÃO NF'!L:L,$B18)+SUMIFS('CLASSIFICAÇÃO NF'!$N:$N,'CLASSIFICAÇÃO NF'!$O:$O,"=202303",'CLASSIFICAÇÃO NF'!M:M,$B18)</f>
        <v>0</v>
      </c>
      <c r="I18" s="66">
        <f>SUMIFS('CLASSIFICAÇÃO NF'!$N:$N,'CLASSIFICAÇÃO NF'!$O:$O,"=202304",'CLASSIFICAÇÃO NF'!I:I,$B18)+SUMIFS('CLASSIFICAÇÃO NF'!$N:$N,'CLASSIFICAÇÃO NF'!$O:$O,"=202304",'CLASSIFICAÇÃO NF'!J:J,$B18)+SUMIFS('CLASSIFICAÇÃO NF'!$N:$N,'CLASSIFICAÇÃO NF'!$O:$O,"=202304",'CLASSIFICAÇÃO NF'!K:K,$B18)+SUMIFS('CLASSIFICAÇÃO NF'!$N:$N,'CLASSIFICAÇÃO NF'!$O:$O,"=202304",'CLASSIFICAÇÃO NF'!L:L,$B18)+SUMIFS('CLASSIFICAÇÃO NF'!$N:$N,'CLASSIFICAÇÃO NF'!$O:$O,"=202304",'CLASSIFICAÇÃO NF'!M:M,$B18)</f>
        <v>0</v>
      </c>
      <c r="J18" s="66">
        <f>SUMIFS('CLASSIFICAÇÃO NF'!$N:$N,'CLASSIFICAÇÃO NF'!$O:$O,"=202305",'CLASSIFICAÇÃO NF'!I:I,$B18)+SUMIFS('CLASSIFICAÇÃO NF'!$N:$N,'CLASSIFICAÇÃO NF'!$O:$O,"=202305",'CLASSIFICAÇÃO NF'!J:J,$B18)+SUMIFS('CLASSIFICAÇÃO NF'!$N:$N,'CLASSIFICAÇÃO NF'!$O:$O,"=202305",'CLASSIFICAÇÃO NF'!K:K,$B18)+SUMIFS('CLASSIFICAÇÃO NF'!$N:$N,'CLASSIFICAÇÃO NF'!$O:$O,"=202305",'CLASSIFICAÇÃO NF'!L:L,$B18)+SUMIFS('CLASSIFICAÇÃO NF'!$N:$N,'CLASSIFICAÇÃO NF'!$O:$O,"=202305",'CLASSIFICAÇÃO NF'!M:M,$B18)</f>
        <v>0</v>
      </c>
      <c r="K18" s="66">
        <f>SUMIFS('CLASSIFICAÇÃO NF'!$N:$N,'CLASSIFICAÇÃO NF'!$O:$O,"=202306",'CLASSIFICAÇÃO NF'!I:I,$B18)+SUMIFS('CLASSIFICAÇÃO NF'!$N:$N,'CLASSIFICAÇÃO NF'!$O:$O,"=202306",'CLASSIFICAÇÃO NF'!J:J,$B18)+SUMIFS('CLASSIFICAÇÃO NF'!$N:$N,'CLASSIFICAÇÃO NF'!$O:$O,"=202306",'CLASSIFICAÇÃO NF'!K:K,$B18)+SUMIFS('CLASSIFICAÇÃO NF'!$N:$N,'CLASSIFICAÇÃO NF'!$O:$O,"=202306",'CLASSIFICAÇÃO NF'!L:L,$B18)+SUMIFS('CLASSIFICAÇÃO NF'!$N:$N,'CLASSIFICAÇÃO NF'!$O:$O,"=202306",'CLASSIFICAÇÃO NF'!M:M,$B18)</f>
        <v>0</v>
      </c>
      <c r="L18" s="66">
        <f>SUMIFS('CLASSIFICAÇÃO NF'!$N:$N,'CLASSIFICAÇÃO NF'!$O:$O,"=202307",'CLASSIFICAÇÃO NF'!I:I,$B18)+SUMIFS('CLASSIFICAÇÃO NF'!$N:$N,'CLASSIFICAÇÃO NF'!$O:$O,"=202307",'CLASSIFICAÇÃO NF'!J:J,$B18)+SUMIFS('CLASSIFICAÇÃO NF'!$N:$N,'CLASSIFICAÇÃO NF'!$O:$O,"=202307",'CLASSIFICAÇÃO NF'!K:K,$B18)+SUMIFS('CLASSIFICAÇÃO NF'!$N:$N,'CLASSIFICAÇÃO NF'!$O:$O,"=202307",'CLASSIFICAÇÃO NF'!L:L,$B18)+SUMIFS('CLASSIFICAÇÃO NF'!$N:$N,'CLASSIFICAÇÃO NF'!$O:$O,"=202307",'CLASSIFICAÇÃO NF'!M:M,$B18)</f>
        <v>0</v>
      </c>
      <c r="M18" s="66">
        <f>SUMIFS('CLASSIFICAÇÃO NF'!$N:$N,'CLASSIFICAÇÃO NF'!$O:$O,"=202308",'CLASSIFICAÇÃO NF'!I:I,$B18)+SUMIFS('CLASSIFICAÇÃO NF'!$N:$N,'CLASSIFICAÇÃO NF'!$O:$O,"=202308",'CLASSIFICAÇÃO NF'!J:J,$B18)+SUMIFS('CLASSIFICAÇÃO NF'!$N:$N,'CLASSIFICAÇÃO NF'!$O:$O,"=202308",'CLASSIFICAÇÃO NF'!K:K,$B18)+SUMIFS('CLASSIFICAÇÃO NF'!$N:$N,'CLASSIFICAÇÃO NF'!$O:$O,"=202308",'CLASSIFICAÇÃO NF'!L:L,$B18)+SUMIFS('CLASSIFICAÇÃO NF'!$N:$N,'CLASSIFICAÇÃO NF'!$O:$O,"=202308",'CLASSIFICAÇÃO NF'!M:M,$B18)</f>
        <v>0</v>
      </c>
      <c r="N18" s="66">
        <f>SUMIFS('CLASSIFICAÇÃO NF'!$N:$N,'CLASSIFICAÇÃO NF'!$O:$O,"=202309",'CLASSIFICAÇÃO NF'!I:I,$B18)+SUMIFS('CLASSIFICAÇÃO NF'!$N:$N,'CLASSIFICAÇÃO NF'!$O:$O,"=202309",'CLASSIFICAÇÃO NF'!J:J,$B18)+SUMIFS('CLASSIFICAÇÃO NF'!$N:$N,'CLASSIFICAÇÃO NF'!$O:$O,"=202309",'CLASSIFICAÇÃO NF'!K:K,$B18)+SUMIFS('CLASSIFICAÇÃO NF'!$N:$N,'CLASSIFICAÇÃO NF'!$O:$O,"=202309",'CLASSIFICAÇÃO NF'!L:L,$B18)+SUMIFS('CLASSIFICAÇÃO NF'!$N:$N,'CLASSIFICAÇÃO NF'!$O:$O,"=202309",'CLASSIFICAÇÃO NF'!M:M,$B18)</f>
        <v>0</v>
      </c>
      <c r="O18" s="66">
        <f>SUMIFS('CLASSIFICAÇÃO NF'!$N:$N,'CLASSIFICAÇÃO NF'!$O:$O,"=202310",'CLASSIFICAÇÃO NF'!I:I,$B18)+SUMIFS('CLASSIFICAÇÃO NF'!$N:$N,'CLASSIFICAÇÃO NF'!$O:$O,"=202310",'CLASSIFICAÇÃO NF'!J:J,$B18)+SUMIFS('CLASSIFICAÇÃO NF'!$N:$N,'CLASSIFICAÇÃO NF'!$O:$O,"=202310",'CLASSIFICAÇÃO NF'!K:K,$B18)+SUMIFS('CLASSIFICAÇÃO NF'!$N:$N,'CLASSIFICAÇÃO NF'!$O:$O,"=202310",'CLASSIFICAÇÃO NF'!L:L,$B18)+SUMIFS('CLASSIFICAÇÃO NF'!$N:$N,'CLASSIFICAÇÃO NF'!$O:$O,"=202310",'CLASSIFICAÇÃO NF'!M:M,$B18)</f>
        <v>0</v>
      </c>
      <c r="P18" s="66">
        <f>SUMIFS('CLASSIFICAÇÃO NF'!$N:$N,'CLASSIFICAÇÃO NF'!$O:$O,"=202311",'CLASSIFICAÇÃO NF'!I:I,$B18)+SUMIFS('CLASSIFICAÇÃO NF'!$N:$N,'CLASSIFICAÇÃO NF'!$O:$O,"=202311",'CLASSIFICAÇÃO NF'!J:J,$B18)+SUMIFS('CLASSIFICAÇÃO NF'!$N:$N,'CLASSIFICAÇÃO NF'!$O:$O,"=202311",'CLASSIFICAÇÃO NF'!K:K,$B18)+SUMIFS('CLASSIFICAÇÃO NF'!$N:$N,'CLASSIFICAÇÃO NF'!$O:$O,"=202311",'CLASSIFICAÇÃO NF'!L:L,$B18)+SUMIFS('CLASSIFICAÇÃO NF'!$N:$N,'CLASSIFICAÇÃO NF'!$O:$O,"=202311",'CLASSIFICAÇÃO NF'!M:M,$B18)</f>
        <v>0</v>
      </c>
      <c r="Q18" s="201">
        <f>SUMIFS('CLASSIFICAÇÃO NF'!$N:$N,'CLASSIFICAÇÃO NF'!$O:$O,"=202312",'CLASSIFICAÇÃO NF'!I:I,$B18)+SUMIFS('CLASSIFICAÇÃO NF'!$N:$N,'CLASSIFICAÇÃO NF'!$O:$O,"=202312",'CLASSIFICAÇÃO NF'!J:J,$B18)+SUMIFS('CLASSIFICAÇÃO NF'!$N:$N,'CLASSIFICAÇÃO NF'!$O:$O,"=202312",'CLASSIFICAÇÃO NF'!K:K,$B18)+SUMIFS('CLASSIFICAÇÃO NF'!$N:$N,'CLASSIFICAÇÃO NF'!$O:$O,"=202312",'CLASSIFICAÇÃO NF'!L:L,$B18)+SUMIFS('CLASSIFICAÇÃO NF'!$N:$N,'CLASSIFICAÇÃO NF'!$O:$O,"=202312",'CLASSIFICAÇÃO NF'!M:M,$B18)</f>
        <v>0</v>
      </c>
      <c r="R18" s="67">
        <f>SUMIFS('CLASSIFICAÇÃO NF'!$N:$N,'CLASSIFICAÇÃO NF'!$O:$O,"=202401",'CLASSIFICAÇÃO NF'!I:I,$B18)+SUMIFS('CLASSIFICAÇÃO NF'!$N:$N,'CLASSIFICAÇÃO NF'!$O:$O,"=202401",'CLASSIFICAÇÃO NF'!J:J,$B18)+SUMIFS('CLASSIFICAÇÃO NF'!$N:$N,'CLASSIFICAÇÃO NF'!$O:$O,"=202401",'CLASSIFICAÇÃO NF'!K:K,$B18)+SUMIFS('CLASSIFICAÇÃO NF'!$N:$N,'CLASSIFICAÇÃO NF'!$O:$O,"=202401",'CLASSIFICAÇÃO NF'!L:L,$B18)+SUMIFS('CLASSIFICAÇÃO NF'!$N:$N,'CLASSIFICAÇÃO NF'!$O:$O,"=202401",'CLASSIFICAÇÃO NF'!M:M,$B18)</f>
        <v>314090.45</v>
      </c>
      <c r="S18" s="66">
        <f>SUMIFS('CLASSIFICAÇÃO NF'!$N:$N,'CLASSIFICAÇÃO NF'!$O:$O,"=202402",'CLASSIFICAÇÃO NF'!I:I,$B18)+SUMIFS('CLASSIFICAÇÃO NF'!$N:$N,'CLASSIFICAÇÃO NF'!$O:$O,"=202402",'CLASSIFICAÇÃO NF'!J:J,$B18)+SUMIFS('CLASSIFICAÇÃO NF'!$N:$N,'CLASSIFICAÇÃO NF'!$O:$O,"=202402",'CLASSIFICAÇÃO NF'!K:K,$B18)+SUMIFS('CLASSIFICAÇÃO NF'!$N:$N,'CLASSIFICAÇÃO NF'!$O:$O,"=202402",'CLASSIFICAÇÃO NF'!L:L,$B18)+SUMIFS('CLASSIFICAÇÃO NF'!$N:$N,'CLASSIFICAÇÃO NF'!$O:$O,"=202402",'CLASSIFICAÇÃO NF'!M:M,$B18)</f>
        <v>33900.11</v>
      </c>
      <c r="T18" s="66">
        <f>SUMIFS('CLASSIFICAÇÃO NF'!$N:$N,'CLASSIFICAÇÃO NF'!$O:$O,"=202403",'CLASSIFICAÇÃO NF'!I:I,$B18)+SUMIFS('CLASSIFICAÇÃO NF'!$N:$N,'CLASSIFICAÇÃO NF'!$O:$O,"=202403",'CLASSIFICAÇÃO NF'!J:J,$B18)+SUMIFS('CLASSIFICAÇÃO NF'!$N:$N,'CLASSIFICAÇÃO NF'!$O:$O,"=202403",'CLASSIFICAÇÃO NF'!K:K,$B18)+SUMIFS('CLASSIFICAÇÃO NF'!$N:$N,'CLASSIFICAÇÃO NF'!$O:$O,"=202403",'CLASSIFICAÇÃO NF'!L:L,$B18)+SUMIFS('CLASSIFICAÇÃO NF'!$N:$N,'CLASSIFICAÇÃO NF'!$O:$O,"=202403",'CLASSIFICAÇÃO NF'!M:M,$B18)</f>
        <v>431576.62</v>
      </c>
      <c r="U18" s="66">
        <f>SUMIFS('CLASSIFICAÇÃO NF'!$N:$N,'CLASSIFICAÇÃO NF'!$O:$O,"=202404",'CLASSIFICAÇÃO NF'!I:I,$B18)+SUMIFS('CLASSIFICAÇÃO NF'!$N:$N,'CLASSIFICAÇÃO NF'!$O:$O,"=202404",'CLASSIFICAÇÃO NF'!J:J,$B18)+SUMIFS('CLASSIFICAÇÃO NF'!$N:$N,'CLASSIFICAÇÃO NF'!$O:$O,"=202404",'CLASSIFICAÇÃO NF'!K:K,$B18)+SUMIFS('CLASSIFICAÇÃO NF'!$N:$N,'CLASSIFICAÇÃO NF'!$O:$O,"=202404",'CLASSIFICAÇÃO NF'!L:L,$B18)+SUMIFS('CLASSIFICAÇÃO NF'!$N:$N,'CLASSIFICAÇÃO NF'!$O:$O,"=202404",'CLASSIFICAÇÃO NF'!M:M,$B18)</f>
        <v>0</v>
      </c>
      <c r="V18" s="66">
        <f>SUMIFS('CLASSIFICAÇÃO NF'!$N:$N,'CLASSIFICAÇÃO NF'!$O:$O,"=202405",'CLASSIFICAÇÃO NF'!I:I,$B18)+SUMIFS('CLASSIFICAÇÃO NF'!$N:$N,'CLASSIFICAÇÃO NF'!$O:$O,"=202405",'CLASSIFICAÇÃO NF'!J:J,$B18)+SUMIFS('CLASSIFICAÇÃO NF'!$N:$N,'CLASSIFICAÇÃO NF'!$O:$O,"=202405",'CLASSIFICAÇÃO NF'!K:K,$B18)+SUMIFS('CLASSIFICAÇÃO NF'!$N:$N,'CLASSIFICAÇÃO NF'!$O:$O,"=202405",'CLASSIFICAÇÃO NF'!L:L,$B18)+SUMIFS('CLASSIFICAÇÃO NF'!$N:$N,'CLASSIFICAÇÃO NF'!$O:$O,"=202405",'CLASSIFICAÇÃO NF'!M:M,$B18)</f>
        <v>4806.95</v>
      </c>
      <c r="W18" s="66">
        <f>SUMIFS('CLASSIFICAÇÃO NF'!$N:$N,'CLASSIFICAÇÃO NF'!$O:$O,"=202406",'CLASSIFICAÇÃO NF'!I:I,$B18)+SUMIFS('CLASSIFICAÇÃO NF'!$N:$N,'CLASSIFICAÇÃO NF'!$O:$O,"=202406",'CLASSIFICAÇÃO NF'!J:J,$B18)+SUMIFS('CLASSIFICAÇÃO NF'!$N:$N,'CLASSIFICAÇÃO NF'!$O:$O,"=202406",'CLASSIFICAÇÃO NF'!K:K,$B18)+SUMIFS('CLASSIFICAÇÃO NF'!$N:$N,'CLASSIFICAÇÃO NF'!$O:$O,"=202406",'CLASSIFICAÇÃO NF'!L:L,$B18)+SUMIFS('CLASSIFICAÇÃO NF'!$N:$N,'CLASSIFICAÇÃO NF'!$O:$O,"=202406",'CLASSIFICAÇÃO NF'!M:M,$B18)</f>
        <v>38152.085999999996</v>
      </c>
      <c r="X18" s="66">
        <f>SUMIFS('CLASSIFICAÇÃO NF'!$N:$N,'CLASSIFICAÇÃO NF'!$O:$O,"=202407",'CLASSIFICAÇÃO NF'!I:I,$B18)+SUMIFS('CLASSIFICAÇÃO NF'!$N:$N,'CLASSIFICAÇÃO NF'!$O:$O,"=202407",'CLASSIFICAÇÃO NF'!J:J,$B18)+SUMIFS('CLASSIFICAÇÃO NF'!$N:$N,'CLASSIFICAÇÃO NF'!$O:$O,"=202407",'CLASSIFICAÇÃO NF'!K:K,$B18)+SUMIFS('CLASSIFICAÇÃO NF'!$N:$N,'CLASSIFICAÇÃO NF'!$O:$O,"=202407",'CLASSIFICAÇÃO NF'!L:L,$B18)+SUMIFS('CLASSIFICAÇÃO NF'!$N:$N,'CLASSIFICAÇÃO NF'!$O:$O,"=202407",'CLASSIFICAÇÃO NF'!M:M,$B18)</f>
        <v>102734.61600000001</v>
      </c>
      <c r="Y18" s="66">
        <f>SUMIFS('CLASSIFICAÇÃO NF'!$N:$N,'CLASSIFICAÇÃO NF'!$O:$O,"=202408",'CLASSIFICAÇÃO NF'!I:I,$B18)+SUMIFS('CLASSIFICAÇÃO NF'!$N:$N,'CLASSIFICAÇÃO NF'!$O:$O,"=202408",'CLASSIFICAÇÃO NF'!J:J,$B18)+SUMIFS('CLASSIFICAÇÃO NF'!$N:$N,'CLASSIFICAÇÃO NF'!$O:$O,"=202408",'CLASSIFICAÇÃO NF'!K:K,$B18)+SUMIFS('CLASSIFICAÇÃO NF'!$N:$N,'CLASSIFICAÇÃO NF'!$O:$O,"=202408",'CLASSIFICAÇÃO NF'!L:L,$B18)+SUMIFS('CLASSIFICAÇÃO NF'!$N:$N,'CLASSIFICAÇÃO NF'!$O:$O,"=202408",'CLASSIFICAÇÃO NF'!M:M,$B18)</f>
        <v>755504.86</v>
      </c>
      <c r="Z18" s="66">
        <f>SUMIFS('CLASSIFICAÇÃO NF'!$N:$N,'CLASSIFICAÇÃO NF'!$O:$O,"=202409",'CLASSIFICAÇÃO NF'!I:I,$B18)+SUMIFS('CLASSIFICAÇÃO NF'!$N:$N,'CLASSIFICAÇÃO NF'!$O:$O,"=202409",'CLASSIFICAÇÃO NF'!J:J,$B18)+SUMIFS('CLASSIFICAÇÃO NF'!$N:$N,'CLASSIFICAÇÃO NF'!$O:$O,"=202409",'CLASSIFICAÇÃO NF'!K:K,$B18)+SUMIFS('CLASSIFICAÇÃO NF'!$N:$N,'CLASSIFICAÇÃO NF'!$O:$O,"=202409",'CLASSIFICAÇÃO NF'!L:L,$B18)+SUMIFS('CLASSIFICAÇÃO NF'!$N:$N,'CLASSIFICAÇÃO NF'!$O:$O,"=202409",'CLASSIFICAÇÃO NF'!M:M,$B18)</f>
        <v>107392.92800000001</v>
      </c>
      <c r="AA18" s="66">
        <f>SUMIFS('CLASSIFICAÇÃO NF'!$N:$N,'CLASSIFICAÇÃO NF'!$O:$O,"=202410",'CLASSIFICAÇÃO NF'!I:I,$B18)+SUMIFS('CLASSIFICAÇÃO NF'!$N:$N,'CLASSIFICAÇÃO NF'!$O:$O,"=202410",'CLASSIFICAÇÃO NF'!J:J,$B18)+SUMIFS('CLASSIFICAÇÃO NF'!$N:$N,'CLASSIFICAÇÃO NF'!$O:$O,"=202410",'CLASSIFICAÇÃO NF'!K:K,$B18)+SUMIFS('CLASSIFICAÇÃO NF'!$N:$N,'CLASSIFICAÇÃO NF'!$O:$O,"=202410",'CLASSIFICAÇÃO NF'!L:L,$B18)+SUMIFS('CLASSIFICAÇÃO NF'!$N:$N,'CLASSIFICAÇÃO NF'!$O:$O,"=202410",'CLASSIFICAÇÃO NF'!M:M,$B18)</f>
        <v>362849.83499999996</v>
      </c>
      <c r="AB18" s="66">
        <f>SUMIFS('CLASSIFICAÇÃO NF'!$N:$N,'CLASSIFICAÇÃO NF'!$O:$O,"=202411",'CLASSIFICAÇÃO NF'!I:I,$B18)+SUMIFS('CLASSIFICAÇÃO NF'!$N:$N,'CLASSIFICAÇÃO NF'!$O:$O,"=202411",'CLASSIFICAÇÃO NF'!J:J,$B18)+SUMIFS('CLASSIFICAÇÃO NF'!$N:$N,'CLASSIFICAÇÃO NF'!$O:$O,"=202411",'CLASSIFICAÇÃO NF'!K:K,$B18)+SUMIFS('CLASSIFICAÇÃO NF'!$N:$N,'CLASSIFICAÇÃO NF'!$O:$O,"=202411",'CLASSIFICAÇÃO NF'!L:L,$B18)+SUMIFS('CLASSIFICAÇÃO NF'!$N:$N,'CLASSIFICAÇÃO NF'!$O:$O,"=202411",'CLASSIFICAÇÃO NF'!M:M,$B18)</f>
        <v>175040.79500000001</v>
      </c>
      <c r="AC18" s="201">
        <f>SUMIFS('CLASSIFICAÇÃO NF'!$N:$N,'CLASSIFICAÇÃO NF'!$O:$O,"=202412",'CLASSIFICAÇÃO NF'!I:I,$B18)+SUMIFS('CLASSIFICAÇÃO NF'!$N:$N,'CLASSIFICAÇÃO NF'!$O:$O,"=202412",'CLASSIFICAÇÃO NF'!J:J,$B18)+SUMIFS('CLASSIFICAÇÃO NF'!$N:$N,'CLASSIFICAÇÃO NF'!$O:$O,"=202412",'CLASSIFICAÇÃO NF'!K:K,$B18)+SUMIFS('CLASSIFICAÇÃO NF'!$N:$N,'CLASSIFICAÇÃO NF'!$O:$O,"=202412",'CLASSIFICAÇÃO NF'!L:L,$B18)+SUMIFS('CLASSIFICAÇÃO NF'!$N:$N,'CLASSIFICAÇÃO NF'!$O:$O,"=202412",'CLASSIFICAÇÃO NF'!M:M,$B18)</f>
        <v>23748.134999999998</v>
      </c>
      <c r="AD18" s="67">
        <f>SUMIFS('CLASSIFICAÇÃO NF'!$N:$N,'CLASSIFICAÇÃO NF'!$O:$O,"=202501",'CLASSIFICAÇÃO NF'!I:I,$B18)+SUMIFS('CLASSIFICAÇÃO NF'!$N:$N,'CLASSIFICAÇÃO NF'!$O:$O,"=202501",'CLASSIFICAÇÃO NF'!J:J,$B18)+SUMIFS('CLASSIFICAÇÃO NF'!$N:$N,'CLASSIFICAÇÃO NF'!$O:$O,"=202501",'CLASSIFICAÇÃO NF'!K:K,$B18)+SUMIFS('CLASSIFICAÇÃO NF'!$N:$N,'CLASSIFICAÇÃO NF'!$O:$O,"=202501",'CLASSIFICAÇÃO NF'!L:L,$B18)+SUMIFS('CLASSIFICAÇÃO NF'!$N:$N,'CLASSIFICAÇÃO NF'!$O:$O,"=202501",'CLASSIFICAÇÃO NF'!M:M,$B18)</f>
        <v>24563.717499999999</v>
      </c>
      <c r="AE18" s="66">
        <f>SUMIFS('CLASSIFICAÇÃO NF'!$N:$N,'CLASSIFICAÇÃO NF'!$O:$O,"=202502",'CLASSIFICAÇÃO NF'!I:I,$B18)+SUMIFS('CLASSIFICAÇÃO NF'!$N:$N,'CLASSIFICAÇÃO NF'!$O:$O,"=202502",'CLASSIFICAÇÃO NF'!J:J,$B18)+SUMIFS('CLASSIFICAÇÃO NF'!$N:$N,'CLASSIFICAÇÃO NF'!$O:$O,"=202502",'CLASSIFICAÇÃO NF'!K:K,$B18)+SUMIFS('CLASSIFICAÇÃO NF'!$N:$N,'CLASSIFICAÇÃO NF'!$O:$O,"=202502",'CLASSIFICAÇÃO NF'!L:L,$B18)+SUMIFS('CLASSIFICAÇÃO NF'!$N:$N,'CLASSIFICAÇÃO NF'!$O:$O,"=202502",'CLASSIFICAÇÃO NF'!M:M,$B18)</f>
        <v>100161.31</v>
      </c>
      <c r="AF18" s="66">
        <f>SUMIFS('CLASSIFICAÇÃO NF'!$N:$N,'CLASSIFICAÇÃO NF'!$O:$O,"=202503",'CLASSIFICAÇÃO NF'!I:I,$B18)+SUMIFS('CLASSIFICAÇÃO NF'!$N:$N,'CLASSIFICAÇÃO NF'!$O:$O,"=202503",'CLASSIFICAÇÃO NF'!J:J,$B18)+SUMIFS('CLASSIFICAÇÃO NF'!$N:$N,'CLASSIFICAÇÃO NF'!$O:$O,"=202503",'CLASSIFICAÇÃO NF'!K:K,$B18)+SUMIFS('CLASSIFICAÇÃO NF'!$N:$N,'CLASSIFICAÇÃO NF'!$O:$O,"=202503",'CLASSIFICAÇÃO NF'!L:L,$B18)+SUMIFS('CLASSIFICAÇÃO NF'!$N:$N,'CLASSIFICAÇÃO NF'!$O:$O,"=202503",'CLASSIFICAÇÃO NF'!M:M,$B18)</f>
        <v>54150.171999999999</v>
      </c>
      <c r="AG18" s="66">
        <f>SUMIFS('CLASSIFICAÇÃO NF'!$N:$N,'CLASSIFICAÇÃO NF'!$O:$O,"=202504",'CLASSIFICAÇÃO NF'!I:I,$B18)+SUMIFS('CLASSIFICAÇÃO NF'!$N:$N,'CLASSIFICAÇÃO NF'!$O:$O,"=202504",'CLASSIFICAÇÃO NF'!J:J,$B18)+SUMIFS('CLASSIFICAÇÃO NF'!$N:$N,'CLASSIFICAÇÃO NF'!$O:$O,"=202504",'CLASSIFICAÇÃO NF'!K:K,$B18)+SUMIFS('CLASSIFICAÇÃO NF'!$N:$N,'CLASSIFICAÇÃO NF'!$O:$O,"=202504",'CLASSIFICAÇÃO NF'!L:L,$B18)+SUMIFS('CLASSIFICAÇÃO NF'!$N:$N,'CLASSIFICAÇÃO NF'!$O:$O,"=202504",'CLASSIFICAÇÃO NF'!M:M,$B18)</f>
        <v>0</v>
      </c>
      <c r="AH18" s="66">
        <f>SUMIFS('CLASSIFICAÇÃO NF'!$N:$N,'CLASSIFICAÇÃO NF'!$O:$O,"=202505",'CLASSIFICAÇÃO NF'!I:I,$B18)+SUMIFS('CLASSIFICAÇÃO NF'!$N:$N,'CLASSIFICAÇÃO NF'!$O:$O,"=202505",'CLASSIFICAÇÃO NF'!J:J,$B18)+SUMIFS('CLASSIFICAÇÃO NF'!$N:$N,'CLASSIFICAÇÃO NF'!$O:$O,"=202505",'CLASSIFICAÇÃO NF'!K:K,$B18)+SUMIFS('CLASSIFICAÇÃO NF'!$N:$N,'CLASSIFICAÇÃO NF'!$O:$O,"=202505",'CLASSIFICAÇÃO NF'!L:L,$B18)+SUMIFS('CLASSIFICAÇÃO NF'!$N:$N,'CLASSIFICAÇÃO NF'!$O:$O,"=202505",'CLASSIFICAÇÃO NF'!M:M,$B18)</f>
        <v>3592</v>
      </c>
      <c r="AI18" s="66">
        <f>SUMIFS('CLASSIFICAÇÃO NF'!$N:$N,'CLASSIFICAÇÃO NF'!$O:$O,"=202506",'CLASSIFICAÇÃO NF'!I:I,$B18)+SUMIFS('CLASSIFICAÇÃO NF'!$N:$N,'CLASSIFICAÇÃO NF'!$O:$O,"=202506",'CLASSIFICAÇÃO NF'!J:J,$B18)+SUMIFS('CLASSIFICAÇÃO NF'!$N:$N,'CLASSIFICAÇÃO NF'!$O:$O,"=202506",'CLASSIFICAÇÃO NF'!K:K,$B18)+SUMIFS('CLASSIFICAÇÃO NF'!$N:$N,'CLASSIFICAÇÃO NF'!$O:$O,"=202506",'CLASSIFICAÇÃO NF'!L:L,$B18)+SUMIFS('CLASSIFICAÇÃO NF'!$N:$N,'CLASSIFICAÇÃO NF'!$O:$O,"=202506",'CLASSIFICAÇÃO NF'!M:M,$B18)</f>
        <v>0</v>
      </c>
      <c r="AJ18" s="66">
        <f>SUMIFS('CLASSIFICAÇÃO NF'!$N:$N,'CLASSIFICAÇÃO NF'!$O:$O,"=202507",'CLASSIFICAÇÃO NF'!I:I,$B18)+SUMIFS('CLASSIFICAÇÃO NF'!$N:$N,'CLASSIFICAÇÃO NF'!$O:$O,"=202507",'CLASSIFICAÇÃO NF'!J:J,$B18)+SUMIFS('CLASSIFICAÇÃO NF'!$N:$N,'CLASSIFICAÇÃO NF'!$O:$O,"=202507",'CLASSIFICAÇÃO NF'!K:K,$B18)+SUMIFS('CLASSIFICAÇÃO NF'!$N:$N,'CLASSIFICAÇÃO NF'!$O:$O,"=202507",'CLASSIFICAÇÃO NF'!L:L,$B18)+SUMIFS('CLASSIFICAÇÃO NF'!$N:$N,'CLASSIFICAÇÃO NF'!$O:$O,"=202507",'CLASSIFICAÇÃO NF'!M:M,$B18)</f>
        <v>0</v>
      </c>
      <c r="AK18" s="66">
        <f>SUMIFS('CLASSIFICAÇÃO NF'!$N:$N,'CLASSIFICAÇÃO NF'!$O:$O,"=202508",'CLASSIFICAÇÃO NF'!I:I,$B18)+SUMIFS('CLASSIFICAÇÃO NF'!$N:$N,'CLASSIFICAÇÃO NF'!$O:$O,"=202508",'CLASSIFICAÇÃO NF'!J:J,$B18)+SUMIFS('CLASSIFICAÇÃO NF'!$N:$N,'CLASSIFICAÇÃO NF'!$O:$O,"=202508",'CLASSIFICAÇÃO NF'!K:K,$B18)+SUMIFS('CLASSIFICAÇÃO NF'!$N:$N,'CLASSIFICAÇÃO NF'!$O:$O,"=202508",'CLASSIFICAÇÃO NF'!L:L,$B18)+SUMIFS('CLASSIFICAÇÃO NF'!$N:$N,'CLASSIFICAÇÃO NF'!$O:$O,"=202508",'CLASSIFICAÇÃO NF'!M:M,$B18)</f>
        <v>0</v>
      </c>
      <c r="AL18" s="66">
        <f>SUMIFS('CLASSIFICAÇÃO NF'!$N:$N,'CLASSIFICAÇÃO NF'!$O:$O,"=202509",'CLASSIFICAÇÃO NF'!I:I,$B18)+SUMIFS('CLASSIFICAÇÃO NF'!$N:$N,'CLASSIFICAÇÃO NF'!$O:$O,"=202509",'CLASSIFICAÇÃO NF'!J:J,$B18)+SUMIFS('CLASSIFICAÇÃO NF'!$N:$N,'CLASSIFICAÇÃO NF'!$O:$O,"=202509",'CLASSIFICAÇÃO NF'!K:K,$B18)+SUMIFS('CLASSIFICAÇÃO NF'!$N:$N,'CLASSIFICAÇÃO NF'!$O:$O,"=202509",'CLASSIFICAÇÃO NF'!L:L,$B18)+SUMIFS('CLASSIFICAÇÃO NF'!$N:$N,'CLASSIFICAÇÃO NF'!$O:$O,"=202509",'CLASSIFICAÇÃO NF'!M:M,$B18)</f>
        <v>0</v>
      </c>
      <c r="AM18" s="66">
        <f>SUMIFS('CLASSIFICAÇÃO NF'!$N:$N,'CLASSIFICAÇÃO NF'!$O:$O,"=202510",'CLASSIFICAÇÃO NF'!I:I,$B18)+SUMIFS('CLASSIFICAÇÃO NF'!$N:$N,'CLASSIFICAÇÃO NF'!$O:$O,"=202510",'CLASSIFICAÇÃO NF'!J:J,$B18)+SUMIFS('CLASSIFICAÇÃO NF'!$N:$N,'CLASSIFICAÇÃO NF'!$O:$O,"=202510",'CLASSIFICAÇÃO NF'!K:K,$B18)+SUMIFS('CLASSIFICAÇÃO NF'!$N:$N,'CLASSIFICAÇÃO NF'!$O:$O,"=202510",'CLASSIFICAÇÃO NF'!L:L,$B18)+SUMIFS('CLASSIFICAÇÃO NF'!$N:$N,'CLASSIFICAÇÃO NF'!$O:$O,"=202510",'CLASSIFICAÇÃO NF'!M:M,$B18)</f>
        <v>0</v>
      </c>
      <c r="AN18" s="66">
        <f>SUMIFS('CLASSIFICAÇÃO NF'!$N:$N,'CLASSIFICAÇÃO NF'!$O:$O,"=202511",'CLASSIFICAÇÃO NF'!I:I,$B18)+SUMIFS('CLASSIFICAÇÃO NF'!$N:$N,'CLASSIFICAÇÃO NF'!$O:$O,"=202511",'CLASSIFICAÇÃO NF'!J:J,$B18)+SUMIFS('CLASSIFICAÇÃO NF'!$N:$N,'CLASSIFICAÇÃO NF'!$O:$O,"=202511",'CLASSIFICAÇÃO NF'!K:K,$B18)+SUMIFS('CLASSIFICAÇÃO NF'!$N:$N,'CLASSIFICAÇÃO NF'!$O:$O,"=202511",'CLASSIFICAÇÃO NF'!L:L,$B18)+SUMIFS('CLASSIFICAÇÃO NF'!$N:$N,'CLASSIFICAÇÃO NF'!$O:$O,"=202511",'CLASSIFICAÇÃO NF'!M:M,$B18)</f>
        <v>0</v>
      </c>
      <c r="AO18" s="66">
        <f>SUMIFS('CLASSIFICAÇÃO NF'!$N:$N,'CLASSIFICAÇÃO NF'!$O:$O,"=202512",'CLASSIFICAÇÃO NF'!I:I,$B18)+SUMIFS('CLASSIFICAÇÃO NF'!$N:$N,'CLASSIFICAÇÃO NF'!$O:$O,"=202512",'CLASSIFICAÇÃO NF'!J:J,$B18)+SUMIFS('CLASSIFICAÇÃO NF'!$N:$N,'CLASSIFICAÇÃO NF'!$O:$O,"=202512",'CLASSIFICAÇÃO NF'!K:K,$B18)+SUMIFS('CLASSIFICAÇÃO NF'!$N:$N,'CLASSIFICAÇÃO NF'!$O:$O,"=202512",'CLASSIFICAÇÃO NF'!L:L,$B18)+SUMIFS('CLASSIFICAÇÃO NF'!$N:$N,'CLASSIFICAÇÃO NF'!$O:$O,"=202512",'CLASSIFICAÇÃO NF'!M:M,$B18)</f>
        <v>0</v>
      </c>
      <c r="AP18" s="67">
        <f>SUMIFS('CLASSIFICAÇÃO NF'!$N:$N,'CLASSIFICAÇÃO NF'!$O:$O,"=202601",'CLASSIFICAÇÃO NF'!I:I,$B18)+SUMIFS('CLASSIFICAÇÃO NF'!$N:$N,'CLASSIFICAÇÃO NF'!$O:$O,"=202601",'CLASSIFICAÇÃO NF'!J:J,$B18)+SUMIFS('CLASSIFICAÇÃO NF'!$N:$N,'CLASSIFICAÇÃO NF'!$O:$O,"=202601",'CLASSIFICAÇÃO NF'!K:K,$B18)+SUMIFS('CLASSIFICAÇÃO NF'!$N:$N,'CLASSIFICAÇÃO NF'!$O:$O,"=202601",'CLASSIFICAÇÃO NF'!L:L,$B18)+SUMIFS('CLASSIFICAÇÃO NF'!$N:$N,'CLASSIFICAÇÃO NF'!$O:$O,"=202601",'CLASSIFICAÇÃO NF'!M:M,$B18)</f>
        <v>0</v>
      </c>
      <c r="AQ18" s="66">
        <f>SUMIFS('CLASSIFICAÇÃO NF'!$N:$N,'CLASSIFICAÇÃO NF'!$O:$O,"=202602",'CLASSIFICAÇÃO NF'!I:I,$B18)+SUMIFS('CLASSIFICAÇÃO NF'!$N:$N,'CLASSIFICAÇÃO NF'!$O:$O,"=202602",'CLASSIFICAÇÃO NF'!J:J,$B18)+SUMIFS('CLASSIFICAÇÃO NF'!$N:$N,'CLASSIFICAÇÃO NF'!$O:$O,"=202602",'CLASSIFICAÇÃO NF'!K:K,$B18)+SUMIFS('CLASSIFICAÇÃO NF'!$N:$N,'CLASSIFICAÇÃO NF'!$O:$O,"=202602",'CLASSIFICAÇÃO NF'!L:L,$B18)+SUMIFS('CLASSIFICAÇÃO NF'!$N:$N,'CLASSIFICAÇÃO NF'!$O:$O,"=202602",'CLASSIFICAÇÃO NF'!M:M,$B18)</f>
        <v>0</v>
      </c>
      <c r="AR18" s="66">
        <f>SUMIFS('CLASSIFICAÇÃO NF'!$N:$N,'CLASSIFICAÇÃO NF'!$O:$O,"=202603",'CLASSIFICAÇÃO NF'!I:I,$B18)+SUMIFS('CLASSIFICAÇÃO NF'!$N:$N,'CLASSIFICAÇÃO NF'!$O:$O,"=202603",'CLASSIFICAÇÃO NF'!J:J,$B18)+SUMIFS('CLASSIFICAÇÃO NF'!$N:$N,'CLASSIFICAÇÃO NF'!$O:$O,"=202603",'CLASSIFICAÇÃO NF'!K:K,$B18)+SUMIFS('CLASSIFICAÇÃO NF'!$N:$N,'CLASSIFICAÇÃO NF'!$O:$O,"=202603",'CLASSIFICAÇÃO NF'!L:L,$B18)+SUMIFS('CLASSIFICAÇÃO NF'!$N:$N,'CLASSIFICAÇÃO NF'!$O:$O,"=202603",'CLASSIFICAÇÃO NF'!M:M,$B18)</f>
        <v>0</v>
      </c>
      <c r="AS18" s="66">
        <f>SUMIFS('CLASSIFICAÇÃO NF'!$N:$N,'CLASSIFICAÇÃO NF'!$O:$O,"=202604",'CLASSIFICAÇÃO NF'!I:I,$B18)+SUMIFS('CLASSIFICAÇÃO NF'!$N:$N,'CLASSIFICAÇÃO NF'!$O:$O,"=202604",'CLASSIFICAÇÃO NF'!J:J,$B18)+SUMIFS('CLASSIFICAÇÃO NF'!$N:$N,'CLASSIFICAÇÃO NF'!$O:$O,"=202604",'CLASSIFICAÇÃO NF'!K:K,$B18)+SUMIFS('CLASSIFICAÇÃO NF'!$N:$N,'CLASSIFICAÇÃO NF'!$O:$O,"=202604",'CLASSIFICAÇÃO NF'!L:L,$B18)+SUMIFS('CLASSIFICAÇÃO NF'!$N:$N,'CLASSIFICAÇÃO NF'!$O:$O,"=202604",'CLASSIFICAÇÃO NF'!M:M,$B18)</f>
        <v>0</v>
      </c>
      <c r="AT18" s="66">
        <f>SUMIFS('CLASSIFICAÇÃO NF'!$N:$N,'CLASSIFICAÇÃO NF'!$O:$O,"=202605",'CLASSIFICAÇÃO NF'!I:I,$B18)+SUMIFS('CLASSIFICAÇÃO NF'!$N:$N,'CLASSIFICAÇÃO NF'!$O:$O,"=202605",'CLASSIFICAÇÃO NF'!J:J,$B18)+SUMIFS('CLASSIFICAÇÃO NF'!$N:$N,'CLASSIFICAÇÃO NF'!$O:$O,"=202605",'CLASSIFICAÇÃO NF'!K:K,$B18)+SUMIFS('CLASSIFICAÇÃO NF'!$N:$N,'CLASSIFICAÇÃO NF'!$O:$O,"=202605",'CLASSIFICAÇÃO NF'!L:L,$B18)+SUMIFS('CLASSIFICAÇÃO NF'!$N:$N,'CLASSIFICAÇÃO NF'!$O:$O,"=202605",'CLASSIFICAÇÃO NF'!M:M,$B18)</f>
        <v>0</v>
      </c>
      <c r="AU18" s="66">
        <f>SUMIFS('CLASSIFICAÇÃO NF'!$N:$N,'CLASSIFICAÇÃO NF'!$O:$O,"=202606",'CLASSIFICAÇÃO NF'!I:I,$B18)+SUMIFS('CLASSIFICAÇÃO NF'!$N:$N,'CLASSIFICAÇÃO NF'!$O:$O,"=202606",'CLASSIFICAÇÃO NF'!J:J,$B18)+SUMIFS('CLASSIFICAÇÃO NF'!$N:$N,'CLASSIFICAÇÃO NF'!$O:$O,"=202606",'CLASSIFICAÇÃO NF'!K:K,$B18)+SUMIFS('CLASSIFICAÇÃO NF'!$N:$N,'CLASSIFICAÇÃO NF'!$O:$O,"=202606",'CLASSIFICAÇÃO NF'!L:L,$B18)+SUMIFS('CLASSIFICAÇÃO NF'!$N:$N,'CLASSIFICAÇÃO NF'!$O:$O,"=202606",'CLASSIFICAÇÃO NF'!M:M,$B18)</f>
        <v>0</v>
      </c>
      <c r="AV18" s="66">
        <f>SUMIFS('CLASSIFICAÇÃO NF'!$N:$N,'CLASSIFICAÇÃO NF'!$O:$O,"=202607",'CLASSIFICAÇÃO NF'!I:I,$B18)+SUMIFS('CLASSIFICAÇÃO NF'!$N:$N,'CLASSIFICAÇÃO NF'!$O:$O,"=202607",'CLASSIFICAÇÃO NF'!J:J,$B18)+SUMIFS('CLASSIFICAÇÃO NF'!$N:$N,'CLASSIFICAÇÃO NF'!$O:$O,"=202607",'CLASSIFICAÇÃO NF'!K:K,$B18)+SUMIFS('CLASSIFICAÇÃO NF'!$N:$N,'CLASSIFICAÇÃO NF'!$O:$O,"=202607",'CLASSIFICAÇÃO NF'!L:L,$B18)+SUMIFS('CLASSIFICAÇÃO NF'!$N:$N,'CLASSIFICAÇÃO NF'!$O:$O,"=202607",'CLASSIFICAÇÃO NF'!M:M,$B18)</f>
        <v>0</v>
      </c>
    </row>
    <row r="19" spans="1:48" ht="15.5" outlineLevel="1">
      <c r="A19" s="189">
        <v>45871</v>
      </c>
      <c r="B19" s="65" t="s">
        <v>43</v>
      </c>
      <c r="C19" s="184">
        <f>SUMIF('CLASSIFICAÇÃO NF'!I:I,B19,'CLASSIFICAÇÃO NF'!N:N)+SUMIF('CLASSIFICAÇÃO NF'!J:J,B19,'CLASSIFICAÇÃO NF'!N:N)+SUMIF('CLASSIFICAÇÃO NF'!K:K,B19,'CLASSIFICAÇÃO NF'!N:N)+SUMIF('CLASSIFICAÇÃO NF'!L:L,B19,'CLASSIFICAÇÃO NF'!N:N)+SUMIF('CLASSIFICAÇÃO NF'!M:M,B19,'CLASSIFICAÇÃO NF'!N:N)</f>
        <v>6282919.4796666671</v>
      </c>
      <c r="D19" s="184">
        <v>7287640.5999999996</v>
      </c>
      <c r="E19" s="186">
        <v>6561172.6799999997</v>
      </c>
      <c r="F19" s="66">
        <f>SUMIFS('CLASSIFICAÇÃO NF'!$N:$N,'CLASSIFICAÇÃO NF'!$O:$O,"=202301",'CLASSIFICAÇÃO NF'!I:I,$B19)+SUMIFS('CLASSIFICAÇÃO NF'!$N:$N,'CLASSIFICAÇÃO NF'!$O:$O,"=202301",'CLASSIFICAÇÃO NF'!J:J,$B19)+SUMIFS('CLASSIFICAÇÃO NF'!$N:$N,'CLASSIFICAÇÃO NF'!$O:$O,"=202301",'CLASSIFICAÇÃO NF'!K:K,$B19)+SUMIFS('CLASSIFICAÇÃO NF'!$N:$N,'CLASSIFICAÇÃO NF'!$O:$O,"=202301",'CLASSIFICAÇÃO NF'!L:L,$B19)+SUMIFS('CLASSIFICAÇÃO NF'!$N:$N,'CLASSIFICAÇÃO NF'!$O:$O,"=202301",'CLASSIFICAÇÃO NF'!M:M,$B19)</f>
        <v>0</v>
      </c>
      <c r="G19" s="66">
        <f>SUMIFS('CLASSIFICAÇÃO NF'!$N:$N,'CLASSIFICAÇÃO NF'!$O:$O,"=202302",'CLASSIFICAÇÃO NF'!I:I,$B19)+SUMIFS('CLASSIFICAÇÃO NF'!$N:$N,'CLASSIFICAÇÃO NF'!$O:$O,"=202302",'CLASSIFICAÇÃO NF'!J:J,$B19)+SUMIFS('CLASSIFICAÇÃO NF'!$N:$N,'CLASSIFICAÇÃO NF'!$O:$O,"=202302",'CLASSIFICAÇÃO NF'!K:K,$B19)+SUMIFS('CLASSIFICAÇÃO NF'!$N:$N,'CLASSIFICAÇÃO NF'!$O:$O,"=202302",'CLASSIFICAÇÃO NF'!L:L,$B19)+SUMIFS('CLASSIFICAÇÃO NF'!$N:$N,'CLASSIFICAÇÃO NF'!$O:$O,"=202302",'CLASSIFICAÇÃO NF'!M:M,$B19)</f>
        <v>0</v>
      </c>
      <c r="H19" s="66">
        <f>SUMIFS('CLASSIFICAÇÃO NF'!$N:$N,'CLASSIFICAÇÃO NF'!$O:$O,"=202303",'CLASSIFICAÇÃO NF'!I:I,$B19)+SUMIFS('CLASSIFICAÇÃO NF'!$N:$N,'CLASSIFICAÇÃO NF'!$O:$O,"=202303",'CLASSIFICAÇÃO NF'!J:J,$B19)+SUMIFS('CLASSIFICAÇÃO NF'!$N:$N,'CLASSIFICAÇÃO NF'!$O:$O,"=202303",'CLASSIFICAÇÃO NF'!K:K,$B19)+SUMIFS('CLASSIFICAÇÃO NF'!$N:$N,'CLASSIFICAÇÃO NF'!$O:$O,"=202303",'CLASSIFICAÇÃO NF'!L:L,$B19)+SUMIFS('CLASSIFICAÇÃO NF'!$N:$N,'CLASSIFICAÇÃO NF'!$O:$O,"=202303",'CLASSIFICAÇÃO NF'!M:M,$B19)</f>
        <v>21366.1</v>
      </c>
      <c r="I19" s="66">
        <f>SUMIFS('CLASSIFICAÇÃO NF'!$N:$N,'CLASSIFICAÇÃO NF'!$O:$O,"=202304",'CLASSIFICAÇÃO NF'!I:I,$B19)+SUMIFS('CLASSIFICAÇÃO NF'!$N:$N,'CLASSIFICAÇÃO NF'!$O:$O,"=202304",'CLASSIFICAÇÃO NF'!J:J,$B19)+SUMIFS('CLASSIFICAÇÃO NF'!$N:$N,'CLASSIFICAÇÃO NF'!$O:$O,"=202304",'CLASSIFICAÇÃO NF'!K:K,$B19)+SUMIFS('CLASSIFICAÇÃO NF'!$N:$N,'CLASSIFICAÇÃO NF'!$O:$O,"=202304",'CLASSIFICAÇÃO NF'!L:L,$B19)+SUMIFS('CLASSIFICAÇÃO NF'!$N:$N,'CLASSIFICAÇÃO NF'!$O:$O,"=202304",'CLASSIFICAÇÃO NF'!M:M,$B19)</f>
        <v>0</v>
      </c>
      <c r="J19" s="66">
        <f>SUMIFS('CLASSIFICAÇÃO NF'!$N:$N,'CLASSIFICAÇÃO NF'!$O:$O,"=202305",'CLASSIFICAÇÃO NF'!I:I,$B19)+SUMIFS('CLASSIFICAÇÃO NF'!$N:$N,'CLASSIFICAÇÃO NF'!$O:$O,"=202305",'CLASSIFICAÇÃO NF'!J:J,$B19)+SUMIFS('CLASSIFICAÇÃO NF'!$N:$N,'CLASSIFICAÇÃO NF'!$O:$O,"=202305",'CLASSIFICAÇÃO NF'!K:K,$B19)+SUMIFS('CLASSIFICAÇÃO NF'!$N:$N,'CLASSIFICAÇÃO NF'!$O:$O,"=202305",'CLASSIFICAÇÃO NF'!L:L,$B19)+SUMIFS('CLASSIFICAÇÃO NF'!$N:$N,'CLASSIFICAÇÃO NF'!$O:$O,"=202305",'CLASSIFICAÇÃO NF'!M:M,$B19)</f>
        <v>0</v>
      </c>
      <c r="K19" s="66">
        <f>SUMIFS('CLASSIFICAÇÃO NF'!$N:$N,'CLASSIFICAÇÃO NF'!$O:$O,"=202306",'CLASSIFICAÇÃO NF'!I:I,$B19)+SUMIFS('CLASSIFICAÇÃO NF'!$N:$N,'CLASSIFICAÇÃO NF'!$O:$O,"=202306",'CLASSIFICAÇÃO NF'!J:J,$B19)+SUMIFS('CLASSIFICAÇÃO NF'!$N:$N,'CLASSIFICAÇÃO NF'!$O:$O,"=202306",'CLASSIFICAÇÃO NF'!K:K,$B19)+SUMIFS('CLASSIFICAÇÃO NF'!$N:$N,'CLASSIFICAÇÃO NF'!$O:$O,"=202306",'CLASSIFICAÇÃO NF'!L:L,$B19)+SUMIFS('CLASSIFICAÇÃO NF'!$N:$N,'CLASSIFICAÇÃO NF'!$O:$O,"=202306",'CLASSIFICAÇÃO NF'!M:M,$B19)</f>
        <v>0</v>
      </c>
      <c r="L19" s="66">
        <f>SUMIFS('CLASSIFICAÇÃO NF'!$N:$N,'CLASSIFICAÇÃO NF'!$O:$O,"=202307",'CLASSIFICAÇÃO NF'!I:I,$B19)+SUMIFS('CLASSIFICAÇÃO NF'!$N:$N,'CLASSIFICAÇÃO NF'!$O:$O,"=202307",'CLASSIFICAÇÃO NF'!J:J,$B19)+SUMIFS('CLASSIFICAÇÃO NF'!$N:$N,'CLASSIFICAÇÃO NF'!$O:$O,"=202307",'CLASSIFICAÇÃO NF'!K:K,$B19)+SUMIFS('CLASSIFICAÇÃO NF'!$N:$N,'CLASSIFICAÇÃO NF'!$O:$O,"=202307",'CLASSIFICAÇÃO NF'!L:L,$B19)+SUMIFS('CLASSIFICAÇÃO NF'!$N:$N,'CLASSIFICAÇÃO NF'!$O:$O,"=202307",'CLASSIFICAÇÃO NF'!M:M,$B19)</f>
        <v>0</v>
      </c>
      <c r="M19" s="66">
        <f>SUMIFS('CLASSIFICAÇÃO NF'!$N:$N,'CLASSIFICAÇÃO NF'!$O:$O,"=202308",'CLASSIFICAÇÃO NF'!I:I,$B19)+SUMIFS('CLASSIFICAÇÃO NF'!$N:$N,'CLASSIFICAÇÃO NF'!$O:$O,"=202308",'CLASSIFICAÇÃO NF'!J:J,$B19)+SUMIFS('CLASSIFICAÇÃO NF'!$N:$N,'CLASSIFICAÇÃO NF'!$O:$O,"=202308",'CLASSIFICAÇÃO NF'!K:K,$B19)+SUMIFS('CLASSIFICAÇÃO NF'!$N:$N,'CLASSIFICAÇÃO NF'!$O:$O,"=202308",'CLASSIFICAÇÃO NF'!L:L,$B19)+SUMIFS('CLASSIFICAÇÃO NF'!$N:$N,'CLASSIFICAÇÃO NF'!$O:$O,"=202308",'CLASSIFICAÇÃO NF'!M:M,$B19)</f>
        <v>205002.47999999998</v>
      </c>
      <c r="N19" s="66">
        <f>SUMIFS('CLASSIFICAÇÃO NF'!$N:$N,'CLASSIFICAÇÃO NF'!$O:$O,"=202309",'CLASSIFICAÇÃO NF'!I:I,$B19)+SUMIFS('CLASSIFICAÇÃO NF'!$N:$N,'CLASSIFICAÇÃO NF'!$O:$O,"=202309",'CLASSIFICAÇÃO NF'!J:J,$B19)+SUMIFS('CLASSIFICAÇÃO NF'!$N:$N,'CLASSIFICAÇÃO NF'!$O:$O,"=202309",'CLASSIFICAÇÃO NF'!K:K,$B19)+SUMIFS('CLASSIFICAÇÃO NF'!$N:$N,'CLASSIFICAÇÃO NF'!$O:$O,"=202309",'CLASSIFICAÇÃO NF'!L:L,$B19)+SUMIFS('CLASSIFICAÇÃO NF'!$N:$N,'CLASSIFICAÇÃO NF'!$O:$O,"=202309",'CLASSIFICAÇÃO NF'!M:M,$B19)</f>
        <v>0</v>
      </c>
      <c r="O19" s="66">
        <f>SUMIFS('CLASSIFICAÇÃO NF'!$N:$N,'CLASSIFICAÇÃO NF'!$O:$O,"=202310",'CLASSIFICAÇÃO NF'!I:I,$B19)+SUMIFS('CLASSIFICAÇÃO NF'!$N:$N,'CLASSIFICAÇÃO NF'!$O:$O,"=202310",'CLASSIFICAÇÃO NF'!J:J,$B19)+SUMIFS('CLASSIFICAÇÃO NF'!$N:$N,'CLASSIFICAÇÃO NF'!$O:$O,"=202310",'CLASSIFICAÇÃO NF'!K:K,$B19)+SUMIFS('CLASSIFICAÇÃO NF'!$N:$N,'CLASSIFICAÇÃO NF'!$O:$O,"=202310",'CLASSIFICAÇÃO NF'!L:L,$B19)+SUMIFS('CLASSIFICAÇÃO NF'!$N:$N,'CLASSIFICAÇÃO NF'!$O:$O,"=202310",'CLASSIFICAÇÃO NF'!M:M,$B19)</f>
        <v>4333.8</v>
      </c>
      <c r="P19" s="66">
        <f>SUMIFS('CLASSIFICAÇÃO NF'!$N:$N,'CLASSIFICAÇÃO NF'!$O:$O,"=202311",'CLASSIFICAÇÃO NF'!I:I,$B19)+SUMIFS('CLASSIFICAÇÃO NF'!$N:$N,'CLASSIFICAÇÃO NF'!$O:$O,"=202311",'CLASSIFICAÇÃO NF'!J:J,$B19)+SUMIFS('CLASSIFICAÇÃO NF'!$N:$N,'CLASSIFICAÇÃO NF'!$O:$O,"=202311",'CLASSIFICAÇÃO NF'!K:K,$B19)+SUMIFS('CLASSIFICAÇÃO NF'!$N:$N,'CLASSIFICAÇÃO NF'!$O:$O,"=202311",'CLASSIFICAÇÃO NF'!L:L,$B19)+SUMIFS('CLASSIFICAÇÃO NF'!$N:$N,'CLASSIFICAÇÃO NF'!$O:$O,"=202311",'CLASSIFICAÇÃO NF'!M:M,$B19)</f>
        <v>83202.58</v>
      </c>
      <c r="Q19" s="201">
        <f>SUMIFS('CLASSIFICAÇÃO NF'!$N:$N,'CLASSIFICAÇÃO NF'!$O:$O,"=202312",'CLASSIFICAÇÃO NF'!I:I,$B19)+SUMIFS('CLASSIFICAÇÃO NF'!$N:$N,'CLASSIFICAÇÃO NF'!$O:$O,"=202312",'CLASSIFICAÇÃO NF'!J:J,$B19)+SUMIFS('CLASSIFICAÇÃO NF'!$N:$N,'CLASSIFICAÇÃO NF'!$O:$O,"=202312",'CLASSIFICAÇÃO NF'!K:K,$B19)+SUMIFS('CLASSIFICAÇÃO NF'!$N:$N,'CLASSIFICAÇÃO NF'!$O:$O,"=202312",'CLASSIFICAÇÃO NF'!L:L,$B19)+SUMIFS('CLASSIFICAÇÃO NF'!$N:$N,'CLASSIFICAÇÃO NF'!$O:$O,"=202312",'CLASSIFICAÇÃO NF'!M:M,$B19)</f>
        <v>58787.5</v>
      </c>
      <c r="R19" s="67">
        <f>SUMIFS('CLASSIFICAÇÃO NF'!$N:$N,'CLASSIFICAÇÃO NF'!$O:$O,"=202401",'CLASSIFICAÇÃO NF'!I:I,$B19)+SUMIFS('CLASSIFICAÇÃO NF'!$N:$N,'CLASSIFICAÇÃO NF'!$O:$O,"=202401",'CLASSIFICAÇÃO NF'!J:J,$B19)+SUMIFS('CLASSIFICAÇÃO NF'!$N:$N,'CLASSIFICAÇÃO NF'!$O:$O,"=202401",'CLASSIFICAÇÃO NF'!K:K,$B19)+SUMIFS('CLASSIFICAÇÃO NF'!$N:$N,'CLASSIFICAÇÃO NF'!$O:$O,"=202401",'CLASSIFICAÇÃO NF'!L:L,$B19)+SUMIFS('CLASSIFICAÇÃO NF'!$N:$N,'CLASSIFICAÇÃO NF'!$O:$O,"=202401",'CLASSIFICAÇÃO NF'!M:M,$B19)</f>
        <v>756398.8400000002</v>
      </c>
      <c r="S19" s="66">
        <f>SUMIFS('CLASSIFICAÇÃO NF'!$N:$N,'CLASSIFICAÇÃO NF'!$O:$O,"=202402",'CLASSIFICAÇÃO NF'!I:I,$B19)+SUMIFS('CLASSIFICAÇÃO NF'!$N:$N,'CLASSIFICAÇÃO NF'!$O:$O,"=202402",'CLASSIFICAÇÃO NF'!J:J,$B19)+SUMIFS('CLASSIFICAÇÃO NF'!$N:$N,'CLASSIFICAÇÃO NF'!$O:$O,"=202402",'CLASSIFICAÇÃO NF'!K:K,$B19)+SUMIFS('CLASSIFICAÇÃO NF'!$N:$N,'CLASSIFICAÇÃO NF'!$O:$O,"=202402",'CLASSIFICAÇÃO NF'!L:L,$B19)+SUMIFS('CLASSIFICAÇÃO NF'!$N:$N,'CLASSIFICAÇÃO NF'!$O:$O,"=202402",'CLASSIFICAÇÃO NF'!M:M,$B19)</f>
        <v>2327192.17</v>
      </c>
      <c r="T19" s="66">
        <f>SUMIFS('CLASSIFICAÇÃO NF'!$N:$N,'CLASSIFICAÇÃO NF'!$O:$O,"=202403",'CLASSIFICAÇÃO NF'!I:I,$B19)+SUMIFS('CLASSIFICAÇÃO NF'!$N:$N,'CLASSIFICAÇÃO NF'!$O:$O,"=202403",'CLASSIFICAÇÃO NF'!J:J,$B19)+SUMIFS('CLASSIFICAÇÃO NF'!$N:$N,'CLASSIFICAÇÃO NF'!$O:$O,"=202403",'CLASSIFICAÇÃO NF'!K:K,$B19)+SUMIFS('CLASSIFICAÇÃO NF'!$N:$N,'CLASSIFICAÇÃO NF'!$O:$O,"=202403",'CLASSIFICAÇÃO NF'!L:L,$B19)+SUMIFS('CLASSIFICAÇÃO NF'!$N:$N,'CLASSIFICAÇÃO NF'!$O:$O,"=202403",'CLASSIFICAÇÃO NF'!M:M,$B19)</f>
        <v>37756.730000000003</v>
      </c>
      <c r="U19" s="66">
        <f>SUMIFS('CLASSIFICAÇÃO NF'!$N:$N,'CLASSIFICAÇÃO NF'!$O:$O,"=202404",'CLASSIFICAÇÃO NF'!I:I,$B19)+SUMIFS('CLASSIFICAÇÃO NF'!$N:$N,'CLASSIFICAÇÃO NF'!$O:$O,"=202404",'CLASSIFICAÇÃO NF'!J:J,$B19)+SUMIFS('CLASSIFICAÇÃO NF'!$N:$N,'CLASSIFICAÇÃO NF'!$O:$O,"=202404",'CLASSIFICAÇÃO NF'!K:K,$B19)+SUMIFS('CLASSIFICAÇÃO NF'!$N:$N,'CLASSIFICAÇÃO NF'!$O:$O,"=202404",'CLASSIFICAÇÃO NF'!L:L,$B19)+SUMIFS('CLASSIFICAÇÃO NF'!$N:$N,'CLASSIFICAÇÃO NF'!$O:$O,"=202404",'CLASSIFICAÇÃO NF'!M:M,$B19)</f>
        <v>260015.845</v>
      </c>
      <c r="V19" s="66">
        <f>SUMIFS('CLASSIFICAÇÃO NF'!$N:$N,'CLASSIFICAÇÃO NF'!$O:$O,"=202405",'CLASSIFICAÇÃO NF'!I:I,$B19)+SUMIFS('CLASSIFICAÇÃO NF'!$N:$N,'CLASSIFICAÇÃO NF'!$O:$O,"=202405",'CLASSIFICAÇÃO NF'!J:J,$B19)+SUMIFS('CLASSIFICAÇÃO NF'!$N:$N,'CLASSIFICAÇÃO NF'!$O:$O,"=202405",'CLASSIFICAÇÃO NF'!K:K,$B19)+SUMIFS('CLASSIFICAÇÃO NF'!$N:$N,'CLASSIFICAÇÃO NF'!$O:$O,"=202405",'CLASSIFICAÇÃO NF'!L:L,$B19)+SUMIFS('CLASSIFICAÇÃO NF'!$N:$N,'CLASSIFICAÇÃO NF'!$O:$O,"=202405",'CLASSIFICAÇÃO NF'!M:M,$B19)</f>
        <v>145098.11333333334</v>
      </c>
      <c r="W19" s="66">
        <f>SUMIFS('CLASSIFICAÇÃO NF'!$N:$N,'CLASSIFICAÇÃO NF'!$O:$O,"=202406",'CLASSIFICAÇÃO NF'!I:I,$B19)+SUMIFS('CLASSIFICAÇÃO NF'!$N:$N,'CLASSIFICAÇÃO NF'!$O:$O,"=202406",'CLASSIFICAÇÃO NF'!J:J,$B19)+SUMIFS('CLASSIFICAÇÃO NF'!$N:$N,'CLASSIFICAÇÃO NF'!$O:$O,"=202406",'CLASSIFICAÇÃO NF'!K:K,$B19)+SUMIFS('CLASSIFICAÇÃO NF'!$N:$N,'CLASSIFICAÇÃO NF'!$O:$O,"=202406",'CLASSIFICAÇÃO NF'!L:L,$B19)+SUMIFS('CLASSIFICAÇÃO NF'!$N:$N,'CLASSIFICAÇÃO NF'!$O:$O,"=202406",'CLASSIFICAÇÃO NF'!M:M,$B19)</f>
        <v>125622.086</v>
      </c>
      <c r="X19" s="66">
        <f>SUMIFS('CLASSIFICAÇÃO NF'!$N:$N,'CLASSIFICAÇÃO NF'!$O:$O,"=202407",'CLASSIFICAÇÃO NF'!I:I,$B19)+SUMIFS('CLASSIFICAÇÃO NF'!$N:$N,'CLASSIFICAÇÃO NF'!$O:$O,"=202407",'CLASSIFICAÇÃO NF'!J:J,$B19)+SUMIFS('CLASSIFICAÇÃO NF'!$N:$N,'CLASSIFICAÇÃO NF'!$O:$O,"=202407",'CLASSIFICAÇÃO NF'!K:K,$B19)+SUMIFS('CLASSIFICAÇÃO NF'!$N:$N,'CLASSIFICAÇÃO NF'!$O:$O,"=202407",'CLASSIFICAÇÃO NF'!L:L,$B19)+SUMIFS('CLASSIFICAÇÃO NF'!$N:$N,'CLASSIFICAÇÃO NF'!$O:$O,"=202407",'CLASSIFICAÇÃO NF'!M:M,$B19)</f>
        <v>209251.41200000001</v>
      </c>
      <c r="Y19" s="66">
        <f>SUMIFS('CLASSIFICAÇÃO NF'!$N:$N,'CLASSIFICAÇÃO NF'!$O:$O,"=202408",'CLASSIFICAÇÃO NF'!I:I,$B19)+SUMIFS('CLASSIFICAÇÃO NF'!$N:$N,'CLASSIFICAÇÃO NF'!$O:$O,"=202408",'CLASSIFICAÇÃO NF'!J:J,$B19)+SUMIFS('CLASSIFICAÇÃO NF'!$N:$N,'CLASSIFICAÇÃO NF'!$O:$O,"=202408",'CLASSIFICAÇÃO NF'!K:K,$B19)+SUMIFS('CLASSIFICAÇÃO NF'!$N:$N,'CLASSIFICAÇÃO NF'!$O:$O,"=202408",'CLASSIFICAÇÃO NF'!L:L,$B19)+SUMIFS('CLASSIFICAÇÃO NF'!$N:$N,'CLASSIFICAÇÃO NF'!$O:$O,"=202408",'CLASSIFICAÇÃO NF'!M:M,$B19)</f>
        <v>211838.2</v>
      </c>
      <c r="Z19" s="66">
        <f>SUMIFS('CLASSIFICAÇÃO NF'!$N:$N,'CLASSIFICAÇÃO NF'!$O:$O,"=202409",'CLASSIFICAÇÃO NF'!I:I,$B19)+SUMIFS('CLASSIFICAÇÃO NF'!$N:$N,'CLASSIFICAÇÃO NF'!$O:$O,"=202409",'CLASSIFICAÇÃO NF'!J:J,$B19)+SUMIFS('CLASSIFICAÇÃO NF'!$N:$N,'CLASSIFICAÇÃO NF'!$O:$O,"=202409",'CLASSIFICAÇÃO NF'!K:K,$B19)+SUMIFS('CLASSIFICAÇÃO NF'!$N:$N,'CLASSIFICAÇÃO NF'!$O:$O,"=202409",'CLASSIFICAÇÃO NF'!L:L,$B19)+SUMIFS('CLASSIFICAÇÃO NF'!$N:$N,'CLASSIFICAÇÃO NF'!$O:$O,"=202409",'CLASSIFICAÇÃO NF'!M:M,$B19)</f>
        <v>275476.39799999999</v>
      </c>
      <c r="AA19" s="66">
        <f>SUMIFS('CLASSIFICAÇÃO NF'!$N:$N,'CLASSIFICAÇÃO NF'!$O:$O,"=202410",'CLASSIFICAÇÃO NF'!I:I,$B19)+SUMIFS('CLASSIFICAÇÃO NF'!$N:$N,'CLASSIFICAÇÃO NF'!$O:$O,"=202410",'CLASSIFICAÇÃO NF'!J:J,$B19)+SUMIFS('CLASSIFICAÇÃO NF'!$N:$N,'CLASSIFICAÇÃO NF'!$O:$O,"=202410",'CLASSIFICAÇÃO NF'!K:K,$B19)+SUMIFS('CLASSIFICAÇÃO NF'!$N:$N,'CLASSIFICAÇÃO NF'!$O:$O,"=202410",'CLASSIFICAÇÃO NF'!L:L,$B19)+SUMIFS('CLASSIFICAÇÃO NF'!$N:$N,'CLASSIFICAÇÃO NF'!$O:$O,"=202410",'CLASSIFICAÇÃO NF'!M:M,$B19)</f>
        <v>180548.16833333333</v>
      </c>
      <c r="AB19" s="66">
        <f>SUMIFS('CLASSIFICAÇÃO NF'!$N:$N,'CLASSIFICAÇÃO NF'!$O:$O,"=202411",'CLASSIFICAÇÃO NF'!I:I,$B19)+SUMIFS('CLASSIFICAÇÃO NF'!$N:$N,'CLASSIFICAÇÃO NF'!$O:$O,"=202411",'CLASSIFICAÇÃO NF'!J:J,$B19)+SUMIFS('CLASSIFICAÇÃO NF'!$N:$N,'CLASSIFICAÇÃO NF'!$O:$O,"=202411",'CLASSIFICAÇÃO NF'!K:K,$B19)+SUMIFS('CLASSIFICAÇÃO NF'!$N:$N,'CLASSIFICAÇÃO NF'!$O:$O,"=202411",'CLASSIFICAÇÃO NF'!L:L,$B19)+SUMIFS('CLASSIFICAÇÃO NF'!$N:$N,'CLASSIFICAÇÃO NF'!$O:$O,"=202411",'CLASSIFICAÇÃO NF'!M:M,$B19)</f>
        <v>422519.41500000004</v>
      </c>
      <c r="AC19" s="201">
        <f>SUMIFS('CLASSIFICAÇÃO NF'!$N:$N,'CLASSIFICAÇÃO NF'!$O:$O,"=202412",'CLASSIFICAÇÃO NF'!I:I,$B19)+SUMIFS('CLASSIFICAÇÃO NF'!$N:$N,'CLASSIFICAÇÃO NF'!$O:$O,"=202412",'CLASSIFICAÇÃO NF'!J:J,$B19)+SUMIFS('CLASSIFICAÇÃO NF'!$N:$N,'CLASSIFICAÇÃO NF'!$O:$O,"=202412",'CLASSIFICAÇÃO NF'!K:K,$B19)+SUMIFS('CLASSIFICAÇÃO NF'!$N:$N,'CLASSIFICAÇÃO NF'!$O:$O,"=202412",'CLASSIFICAÇÃO NF'!L:L,$B19)+SUMIFS('CLASSIFICAÇÃO NF'!$N:$N,'CLASSIFICAÇÃO NF'!$O:$O,"=202412",'CLASSIFICAÇÃO NF'!M:M,$B19)</f>
        <v>213749.785</v>
      </c>
      <c r="AD19" s="67">
        <f>SUMIFS('CLASSIFICAÇÃO NF'!$N:$N,'CLASSIFICAÇÃO NF'!$O:$O,"=202501",'CLASSIFICAÇÃO NF'!I:I,$B19)+SUMIFS('CLASSIFICAÇÃO NF'!$N:$N,'CLASSIFICAÇÃO NF'!$O:$O,"=202501",'CLASSIFICAÇÃO NF'!J:J,$B19)+SUMIFS('CLASSIFICAÇÃO NF'!$N:$N,'CLASSIFICAÇÃO NF'!$O:$O,"=202501",'CLASSIFICAÇÃO NF'!K:K,$B19)+SUMIFS('CLASSIFICAÇÃO NF'!$N:$N,'CLASSIFICAÇÃO NF'!$O:$O,"=202501",'CLASSIFICAÇÃO NF'!L:L,$B19)+SUMIFS('CLASSIFICAÇÃO NF'!$N:$N,'CLASSIFICAÇÃO NF'!$O:$O,"=202501",'CLASSIFICAÇÃO NF'!M:M,$B19)</f>
        <v>173229.88499999998</v>
      </c>
      <c r="AE19" s="66">
        <f>SUMIFS('CLASSIFICAÇÃO NF'!$N:$N,'CLASSIFICAÇÃO NF'!$O:$O,"=202502",'CLASSIFICAÇÃO NF'!I:I,$B19)+SUMIFS('CLASSIFICAÇÃO NF'!$N:$N,'CLASSIFICAÇÃO NF'!$O:$O,"=202502",'CLASSIFICAÇÃO NF'!J:J,$B19)+SUMIFS('CLASSIFICAÇÃO NF'!$N:$N,'CLASSIFICAÇÃO NF'!$O:$O,"=202502",'CLASSIFICAÇÃO NF'!K:K,$B19)+SUMIFS('CLASSIFICAÇÃO NF'!$N:$N,'CLASSIFICAÇÃO NF'!$O:$O,"=202502",'CLASSIFICAÇÃO NF'!L:L,$B19)+SUMIFS('CLASSIFICAÇÃO NF'!$N:$N,'CLASSIFICAÇÃO NF'!$O:$O,"=202502",'CLASSIFICAÇÃO NF'!M:M,$B19)</f>
        <v>96338.1</v>
      </c>
      <c r="AF19" s="66">
        <f>SUMIFS('CLASSIFICAÇÃO NF'!$N:$N,'CLASSIFICAÇÃO NF'!$O:$O,"=202503",'CLASSIFICAÇÃO NF'!I:I,$B19)+SUMIFS('CLASSIFICAÇÃO NF'!$N:$N,'CLASSIFICAÇÃO NF'!$O:$O,"=202503",'CLASSIFICAÇÃO NF'!J:J,$B19)+SUMIFS('CLASSIFICAÇÃO NF'!$N:$N,'CLASSIFICAÇÃO NF'!$O:$O,"=202503",'CLASSIFICAÇÃO NF'!K:K,$B19)+SUMIFS('CLASSIFICAÇÃO NF'!$N:$N,'CLASSIFICAÇÃO NF'!$O:$O,"=202503",'CLASSIFICAÇÃO NF'!L:L,$B19)+SUMIFS('CLASSIFICAÇÃO NF'!$N:$N,'CLASSIFICAÇÃO NF'!$O:$O,"=202503",'CLASSIFICAÇÃO NF'!M:M,$B19)</f>
        <v>91114.462</v>
      </c>
      <c r="AG19" s="66">
        <f>SUMIFS('CLASSIFICAÇÃO NF'!$N:$N,'CLASSIFICAÇÃO NF'!$O:$O,"=202504",'CLASSIFICAÇÃO NF'!I:I,$B19)+SUMIFS('CLASSIFICAÇÃO NF'!$N:$N,'CLASSIFICAÇÃO NF'!$O:$O,"=202504",'CLASSIFICAÇÃO NF'!J:J,$B19)+SUMIFS('CLASSIFICAÇÃO NF'!$N:$N,'CLASSIFICAÇÃO NF'!$O:$O,"=202504",'CLASSIFICAÇÃO NF'!K:K,$B19)+SUMIFS('CLASSIFICAÇÃO NF'!$N:$N,'CLASSIFICAÇÃO NF'!$O:$O,"=202504",'CLASSIFICAÇÃO NF'!L:L,$B19)+SUMIFS('CLASSIFICAÇÃO NF'!$N:$N,'CLASSIFICAÇÃO NF'!$O:$O,"=202504",'CLASSIFICAÇÃO NF'!M:M,$B19)</f>
        <v>247384.66999999998</v>
      </c>
      <c r="AH19" s="66">
        <f>SUMIFS('CLASSIFICAÇÃO NF'!$N:$N,'CLASSIFICAÇÃO NF'!$O:$O,"=202505",'CLASSIFICAÇÃO NF'!I:I,$B19)+SUMIFS('CLASSIFICAÇÃO NF'!$N:$N,'CLASSIFICAÇÃO NF'!$O:$O,"=202505",'CLASSIFICAÇÃO NF'!J:J,$B19)+SUMIFS('CLASSIFICAÇÃO NF'!$N:$N,'CLASSIFICAÇÃO NF'!$O:$O,"=202505",'CLASSIFICAÇÃO NF'!K:K,$B19)+SUMIFS('CLASSIFICAÇÃO NF'!$N:$N,'CLASSIFICAÇÃO NF'!$O:$O,"=202505",'CLASSIFICAÇÃO NF'!L:L,$B19)+SUMIFS('CLASSIFICAÇÃO NF'!$N:$N,'CLASSIFICAÇÃO NF'!$O:$O,"=202505",'CLASSIFICAÇÃO NF'!M:M,$B19)</f>
        <v>113247.44</v>
      </c>
      <c r="AI19" s="66">
        <f>SUMIFS('CLASSIFICAÇÃO NF'!$N:$N,'CLASSIFICAÇÃO NF'!$O:$O,"=202506",'CLASSIFICAÇÃO NF'!I:I,$B19)+SUMIFS('CLASSIFICAÇÃO NF'!$N:$N,'CLASSIFICAÇÃO NF'!$O:$O,"=202506",'CLASSIFICAÇÃO NF'!J:J,$B19)+SUMIFS('CLASSIFICAÇÃO NF'!$N:$N,'CLASSIFICAÇÃO NF'!$O:$O,"=202506",'CLASSIFICAÇÃO NF'!K:K,$B19)+SUMIFS('CLASSIFICAÇÃO NF'!$N:$N,'CLASSIFICAÇÃO NF'!$O:$O,"=202506",'CLASSIFICAÇÃO NF'!L:L,$B19)+SUMIFS('CLASSIFICAÇÃO NF'!$N:$N,'CLASSIFICAÇÃO NF'!$O:$O,"=202506",'CLASSIFICAÇÃO NF'!M:M,$B19)</f>
        <v>0</v>
      </c>
      <c r="AJ19" s="66">
        <f>SUMIFS('CLASSIFICAÇÃO NF'!$N:$N,'CLASSIFICAÇÃO NF'!$O:$O,"=202507",'CLASSIFICAÇÃO NF'!I:I,$B19)+SUMIFS('CLASSIFICAÇÃO NF'!$N:$N,'CLASSIFICAÇÃO NF'!$O:$O,"=202507",'CLASSIFICAÇÃO NF'!J:J,$B19)+SUMIFS('CLASSIFICAÇÃO NF'!$N:$N,'CLASSIFICAÇÃO NF'!$O:$O,"=202507",'CLASSIFICAÇÃO NF'!K:K,$B19)+SUMIFS('CLASSIFICAÇÃO NF'!$N:$N,'CLASSIFICAÇÃO NF'!$O:$O,"=202507",'CLASSIFICAÇÃO NF'!L:L,$B19)+SUMIFS('CLASSIFICAÇÃO NF'!$N:$N,'CLASSIFICAÇÃO NF'!$O:$O,"=202507",'CLASSIFICAÇÃO NF'!M:M,$B19)</f>
        <v>21514.3</v>
      </c>
      <c r="AK19" s="66">
        <f>SUMIFS('CLASSIFICAÇÃO NF'!$N:$N,'CLASSIFICAÇÃO NF'!$O:$O,"=202508",'CLASSIFICAÇÃO NF'!I:I,$B19)+SUMIFS('CLASSIFICAÇÃO NF'!$N:$N,'CLASSIFICAÇÃO NF'!$O:$O,"=202508",'CLASSIFICAÇÃO NF'!J:J,$B19)+SUMIFS('CLASSIFICAÇÃO NF'!$N:$N,'CLASSIFICAÇÃO NF'!$O:$O,"=202508",'CLASSIFICAÇÃO NF'!K:K,$B19)+SUMIFS('CLASSIFICAÇÃO NF'!$N:$N,'CLASSIFICAÇÃO NF'!$O:$O,"=202508",'CLASSIFICAÇÃO NF'!L:L,$B19)+SUMIFS('CLASSIFICAÇÃO NF'!$N:$N,'CLASSIFICAÇÃO NF'!$O:$O,"=202508",'CLASSIFICAÇÃO NF'!M:M,$B19)</f>
        <v>1931</v>
      </c>
      <c r="AL19" s="66">
        <f>SUMIFS('CLASSIFICAÇÃO NF'!$N:$N,'CLASSIFICAÇÃO NF'!$O:$O,"=202509",'CLASSIFICAÇÃO NF'!I:I,$B19)+SUMIFS('CLASSIFICAÇÃO NF'!$N:$N,'CLASSIFICAÇÃO NF'!$O:$O,"=202509",'CLASSIFICAÇÃO NF'!J:J,$B19)+SUMIFS('CLASSIFICAÇÃO NF'!$N:$N,'CLASSIFICAÇÃO NF'!$O:$O,"=202509",'CLASSIFICAÇÃO NF'!K:K,$B19)+SUMIFS('CLASSIFICAÇÃO NF'!$N:$N,'CLASSIFICAÇÃO NF'!$O:$O,"=202509",'CLASSIFICAÇÃO NF'!L:L,$B19)+SUMIFS('CLASSIFICAÇÃO NF'!$N:$N,'CLASSIFICAÇÃO NF'!$O:$O,"=202509",'CLASSIFICAÇÃO NF'!M:M,$B19)</f>
        <v>0</v>
      </c>
      <c r="AM19" s="66">
        <f>SUMIFS('CLASSIFICAÇÃO NF'!$N:$N,'CLASSIFICAÇÃO NF'!$O:$O,"=202510",'CLASSIFICAÇÃO NF'!I:I,$B19)+SUMIFS('CLASSIFICAÇÃO NF'!$N:$N,'CLASSIFICAÇÃO NF'!$O:$O,"=202510",'CLASSIFICAÇÃO NF'!J:J,$B19)+SUMIFS('CLASSIFICAÇÃO NF'!$N:$N,'CLASSIFICAÇÃO NF'!$O:$O,"=202510",'CLASSIFICAÇÃO NF'!K:K,$B19)+SUMIFS('CLASSIFICAÇÃO NF'!$N:$N,'CLASSIFICAÇÃO NF'!$O:$O,"=202510",'CLASSIFICAÇÃO NF'!L:L,$B19)+SUMIFS('CLASSIFICAÇÃO NF'!$N:$N,'CLASSIFICAÇÃO NF'!$O:$O,"=202510",'CLASSIFICAÇÃO NF'!M:M,$B19)</f>
        <v>0</v>
      </c>
      <c r="AN19" s="66">
        <f>SUMIFS('CLASSIFICAÇÃO NF'!$N:$N,'CLASSIFICAÇÃO NF'!$O:$O,"=202511",'CLASSIFICAÇÃO NF'!I:I,$B19)+SUMIFS('CLASSIFICAÇÃO NF'!$N:$N,'CLASSIFICAÇÃO NF'!$O:$O,"=202511",'CLASSIFICAÇÃO NF'!J:J,$B19)+SUMIFS('CLASSIFICAÇÃO NF'!$N:$N,'CLASSIFICAÇÃO NF'!$O:$O,"=202511",'CLASSIFICAÇÃO NF'!K:K,$B19)+SUMIFS('CLASSIFICAÇÃO NF'!$N:$N,'CLASSIFICAÇÃO NF'!$O:$O,"=202511",'CLASSIFICAÇÃO NF'!L:L,$B19)+SUMIFS('CLASSIFICAÇÃO NF'!$N:$N,'CLASSIFICAÇÃO NF'!$O:$O,"=202511",'CLASSIFICAÇÃO NF'!M:M,$B19)</f>
        <v>0</v>
      </c>
      <c r="AO19" s="66">
        <f>SUMIFS('CLASSIFICAÇÃO NF'!$N:$N,'CLASSIFICAÇÃO NF'!$O:$O,"=202512",'CLASSIFICAÇÃO NF'!I:I,$B19)+SUMIFS('CLASSIFICAÇÃO NF'!$N:$N,'CLASSIFICAÇÃO NF'!$O:$O,"=202512",'CLASSIFICAÇÃO NF'!J:J,$B19)+SUMIFS('CLASSIFICAÇÃO NF'!$N:$N,'CLASSIFICAÇÃO NF'!$O:$O,"=202512",'CLASSIFICAÇÃO NF'!K:K,$B19)+SUMIFS('CLASSIFICAÇÃO NF'!$N:$N,'CLASSIFICAÇÃO NF'!$O:$O,"=202512",'CLASSIFICAÇÃO NF'!L:L,$B19)+SUMIFS('CLASSIFICAÇÃO NF'!$N:$N,'CLASSIFICAÇÃO NF'!$O:$O,"=202512",'CLASSIFICAÇÃO NF'!M:M,$B19)</f>
        <v>0</v>
      </c>
      <c r="AP19" s="67">
        <f>SUMIFS('CLASSIFICAÇÃO NF'!$N:$N,'CLASSIFICAÇÃO NF'!$O:$O,"=202601",'CLASSIFICAÇÃO NF'!I:I,$B19)+SUMIFS('CLASSIFICAÇÃO NF'!$N:$N,'CLASSIFICAÇÃO NF'!$O:$O,"=202601",'CLASSIFICAÇÃO NF'!J:J,$B19)+SUMIFS('CLASSIFICAÇÃO NF'!$N:$N,'CLASSIFICAÇÃO NF'!$O:$O,"=202601",'CLASSIFICAÇÃO NF'!K:K,$B19)+SUMIFS('CLASSIFICAÇÃO NF'!$N:$N,'CLASSIFICAÇÃO NF'!$O:$O,"=202601",'CLASSIFICAÇÃO NF'!L:L,$B19)+SUMIFS('CLASSIFICAÇÃO NF'!$N:$N,'CLASSIFICAÇÃO NF'!$O:$O,"=202601",'CLASSIFICAÇÃO NF'!M:M,$B19)</f>
        <v>0</v>
      </c>
      <c r="AQ19" s="66">
        <f>SUMIFS('CLASSIFICAÇÃO NF'!$N:$N,'CLASSIFICAÇÃO NF'!$O:$O,"=202602",'CLASSIFICAÇÃO NF'!I:I,$B19)+SUMIFS('CLASSIFICAÇÃO NF'!$N:$N,'CLASSIFICAÇÃO NF'!$O:$O,"=202602",'CLASSIFICAÇÃO NF'!J:J,$B19)+SUMIFS('CLASSIFICAÇÃO NF'!$N:$N,'CLASSIFICAÇÃO NF'!$O:$O,"=202602",'CLASSIFICAÇÃO NF'!K:K,$B19)+SUMIFS('CLASSIFICAÇÃO NF'!$N:$N,'CLASSIFICAÇÃO NF'!$O:$O,"=202602",'CLASSIFICAÇÃO NF'!L:L,$B19)+SUMIFS('CLASSIFICAÇÃO NF'!$N:$N,'CLASSIFICAÇÃO NF'!$O:$O,"=202602",'CLASSIFICAÇÃO NF'!M:M,$B19)</f>
        <v>0</v>
      </c>
      <c r="AR19" s="66">
        <f>SUMIFS('CLASSIFICAÇÃO NF'!$N:$N,'CLASSIFICAÇÃO NF'!$O:$O,"=202603",'CLASSIFICAÇÃO NF'!I:I,$B19)+SUMIFS('CLASSIFICAÇÃO NF'!$N:$N,'CLASSIFICAÇÃO NF'!$O:$O,"=202603",'CLASSIFICAÇÃO NF'!J:J,$B19)+SUMIFS('CLASSIFICAÇÃO NF'!$N:$N,'CLASSIFICAÇÃO NF'!$O:$O,"=202603",'CLASSIFICAÇÃO NF'!K:K,$B19)+SUMIFS('CLASSIFICAÇÃO NF'!$N:$N,'CLASSIFICAÇÃO NF'!$O:$O,"=202603",'CLASSIFICAÇÃO NF'!L:L,$B19)+SUMIFS('CLASSIFICAÇÃO NF'!$N:$N,'CLASSIFICAÇÃO NF'!$O:$O,"=202603",'CLASSIFICAÇÃO NF'!M:M,$B19)</f>
        <v>0</v>
      </c>
      <c r="AS19" s="66">
        <f>SUMIFS('CLASSIFICAÇÃO NF'!$N:$N,'CLASSIFICAÇÃO NF'!$O:$O,"=202604",'CLASSIFICAÇÃO NF'!I:I,$B19)+SUMIFS('CLASSIFICAÇÃO NF'!$N:$N,'CLASSIFICAÇÃO NF'!$O:$O,"=202604",'CLASSIFICAÇÃO NF'!J:J,$B19)+SUMIFS('CLASSIFICAÇÃO NF'!$N:$N,'CLASSIFICAÇÃO NF'!$O:$O,"=202604",'CLASSIFICAÇÃO NF'!K:K,$B19)+SUMIFS('CLASSIFICAÇÃO NF'!$N:$N,'CLASSIFICAÇÃO NF'!$O:$O,"=202604",'CLASSIFICAÇÃO NF'!L:L,$B19)+SUMIFS('CLASSIFICAÇÃO NF'!$N:$N,'CLASSIFICAÇÃO NF'!$O:$O,"=202604",'CLASSIFICAÇÃO NF'!M:M,$B19)</f>
        <v>0</v>
      </c>
      <c r="AT19" s="66">
        <f>SUMIFS('CLASSIFICAÇÃO NF'!$N:$N,'CLASSIFICAÇÃO NF'!$O:$O,"=202605",'CLASSIFICAÇÃO NF'!I:I,$B19)+SUMIFS('CLASSIFICAÇÃO NF'!$N:$N,'CLASSIFICAÇÃO NF'!$O:$O,"=202605",'CLASSIFICAÇÃO NF'!J:J,$B19)+SUMIFS('CLASSIFICAÇÃO NF'!$N:$N,'CLASSIFICAÇÃO NF'!$O:$O,"=202605",'CLASSIFICAÇÃO NF'!K:K,$B19)+SUMIFS('CLASSIFICAÇÃO NF'!$N:$N,'CLASSIFICAÇÃO NF'!$O:$O,"=202605",'CLASSIFICAÇÃO NF'!L:L,$B19)+SUMIFS('CLASSIFICAÇÃO NF'!$N:$N,'CLASSIFICAÇÃO NF'!$O:$O,"=202605",'CLASSIFICAÇÃO NF'!M:M,$B19)</f>
        <v>0</v>
      </c>
      <c r="AU19" s="66">
        <f>SUMIFS('CLASSIFICAÇÃO NF'!$N:$N,'CLASSIFICAÇÃO NF'!$O:$O,"=202606",'CLASSIFICAÇÃO NF'!I:I,$B19)+SUMIFS('CLASSIFICAÇÃO NF'!$N:$N,'CLASSIFICAÇÃO NF'!$O:$O,"=202606",'CLASSIFICAÇÃO NF'!J:J,$B19)+SUMIFS('CLASSIFICAÇÃO NF'!$N:$N,'CLASSIFICAÇÃO NF'!$O:$O,"=202606",'CLASSIFICAÇÃO NF'!K:K,$B19)+SUMIFS('CLASSIFICAÇÃO NF'!$N:$N,'CLASSIFICAÇÃO NF'!$O:$O,"=202606",'CLASSIFICAÇÃO NF'!L:L,$B19)+SUMIFS('CLASSIFICAÇÃO NF'!$N:$N,'CLASSIFICAÇÃO NF'!$O:$O,"=202606",'CLASSIFICAÇÃO NF'!M:M,$B19)</f>
        <v>0</v>
      </c>
      <c r="AV19" s="66">
        <f>SUMIFS('CLASSIFICAÇÃO NF'!$N:$N,'CLASSIFICAÇÃO NF'!$O:$O,"=202607",'CLASSIFICAÇÃO NF'!I:I,$B19)+SUMIFS('CLASSIFICAÇÃO NF'!$N:$N,'CLASSIFICAÇÃO NF'!$O:$O,"=202607",'CLASSIFICAÇÃO NF'!J:J,$B19)+SUMIFS('CLASSIFICAÇÃO NF'!$N:$N,'CLASSIFICAÇÃO NF'!$O:$O,"=202607",'CLASSIFICAÇÃO NF'!K:K,$B19)+SUMIFS('CLASSIFICAÇÃO NF'!$N:$N,'CLASSIFICAÇÃO NF'!$O:$O,"=202607",'CLASSIFICAÇÃO NF'!L:L,$B19)+SUMIFS('CLASSIFICAÇÃO NF'!$N:$N,'CLASSIFICAÇÃO NF'!$O:$O,"=202607",'CLASSIFICAÇÃO NF'!M:M,$B19)</f>
        <v>0</v>
      </c>
    </row>
    <row r="20" spans="1:48" ht="15.5" outlineLevel="1">
      <c r="A20" s="189">
        <v>45902</v>
      </c>
      <c r="B20" s="65" t="s">
        <v>44</v>
      </c>
      <c r="C20" s="184">
        <f>SUMIF('CLASSIFICAÇÃO NF'!I:I,B20,'CLASSIFICAÇÃO NF'!N:N)+SUMIF('CLASSIFICAÇÃO NF'!J:J,B20,'CLASSIFICAÇÃO NF'!N:N)+SUMIF('CLASSIFICAÇÃO NF'!K:K,B20,'CLASSIFICAÇÃO NF'!N:N)+SUMIF('CLASSIFICAÇÃO NF'!L:L,B20,'CLASSIFICAÇÃO NF'!N:N)+SUMIF('CLASSIFICAÇÃO NF'!M:M,B20,'CLASSIFICAÇÃO NF'!N:N)</f>
        <v>3398600.0649999999</v>
      </c>
      <c r="D20" s="184">
        <v>3699801.99</v>
      </c>
      <c r="E20" s="186">
        <v>2835831</v>
      </c>
      <c r="F20" s="66">
        <f>SUMIFS('CLASSIFICAÇÃO NF'!$N:$N,'CLASSIFICAÇÃO NF'!$O:$O,"=202301",'CLASSIFICAÇÃO NF'!I:I,$B20)+SUMIFS('CLASSIFICAÇÃO NF'!$N:$N,'CLASSIFICAÇÃO NF'!$O:$O,"=202301",'CLASSIFICAÇÃO NF'!J:J,$B20)+SUMIFS('CLASSIFICAÇÃO NF'!$N:$N,'CLASSIFICAÇÃO NF'!$O:$O,"=202301",'CLASSIFICAÇÃO NF'!K:K,$B20)+SUMIFS('CLASSIFICAÇÃO NF'!$N:$N,'CLASSIFICAÇÃO NF'!$O:$O,"=202301",'CLASSIFICAÇÃO NF'!L:L,$B20)+SUMIFS('CLASSIFICAÇÃO NF'!$N:$N,'CLASSIFICAÇÃO NF'!$O:$O,"=202301",'CLASSIFICAÇÃO NF'!M:M,$B20)</f>
        <v>0</v>
      </c>
      <c r="G20" s="66">
        <f>SUMIFS('CLASSIFICAÇÃO NF'!$N:$N,'CLASSIFICAÇÃO NF'!$O:$O,"=202302",'CLASSIFICAÇÃO NF'!I:I,$B20)+SUMIFS('CLASSIFICAÇÃO NF'!$N:$N,'CLASSIFICAÇÃO NF'!$O:$O,"=202302",'CLASSIFICAÇÃO NF'!J:J,$B20)+SUMIFS('CLASSIFICAÇÃO NF'!$N:$N,'CLASSIFICAÇÃO NF'!$O:$O,"=202302",'CLASSIFICAÇÃO NF'!K:K,$B20)+SUMIFS('CLASSIFICAÇÃO NF'!$N:$N,'CLASSIFICAÇÃO NF'!$O:$O,"=202302",'CLASSIFICAÇÃO NF'!L:L,$B20)+SUMIFS('CLASSIFICAÇÃO NF'!$N:$N,'CLASSIFICAÇÃO NF'!$O:$O,"=202302",'CLASSIFICAÇÃO NF'!M:M,$B20)</f>
        <v>0</v>
      </c>
      <c r="H20" s="66">
        <f>SUMIFS('CLASSIFICAÇÃO NF'!$N:$N,'CLASSIFICAÇÃO NF'!$O:$O,"=202303",'CLASSIFICAÇÃO NF'!I:I,$B20)+SUMIFS('CLASSIFICAÇÃO NF'!$N:$N,'CLASSIFICAÇÃO NF'!$O:$O,"=202303",'CLASSIFICAÇÃO NF'!J:J,$B20)+SUMIFS('CLASSIFICAÇÃO NF'!$N:$N,'CLASSIFICAÇÃO NF'!$O:$O,"=202303",'CLASSIFICAÇÃO NF'!K:K,$B20)+SUMIFS('CLASSIFICAÇÃO NF'!$N:$N,'CLASSIFICAÇÃO NF'!$O:$O,"=202303",'CLASSIFICAÇÃO NF'!L:L,$B20)+SUMIFS('CLASSIFICAÇÃO NF'!$N:$N,'CLASSIFICAÇÃO NF'!$O:$O,"=202303",'CLASSIFICAÇÃO NF'!M:M,$B20)</f>
        <v>0</v>
      </c>
      <c r="I20" s="66">
        <f>SUMIFS('CLASSIFICAÇÃO NF'!$N:$N,'CLASSIFICAÇÃO NF'!$O:$O,"=202304",'CLASSIFICAÇÃO NF'!I:I,$B20)+SUMIFS('CLASSIFICAÇÃO NF'!$N:$N,'CLASSIFICAÇÃO NF'!$O:$O,"=202304",'CLASSIFICAÇÃO NF'!J:J,$B20)+SUMIFS('CLASSIFICAÇÃO NF'!$N:$N,'CLASSIFICAÇÃO NF'!$O:$O,"=202304",'CLASSIFICAÇÃO NF'!K:K,$B20)+SUMIFS('CLASSIFICAÇÃO NF'!$N:$N,'CLASSIFICAÇÃO NF'!$O:$O,"=202304",'CLASSIFICAÇÃO NF'!L:L,$B20)+SUMIFS('CLASSIFICAÇÃO NF'!$N:$N,'CLASSIFICAÇÃO NF'!$O:$O,"=202304",'CLASSIFICAÇÃO NF'!M:M,$B20)</f>
        <v>0</v>
      </c>
      <c r="J20" s="66">
        <f>SUMIFS('CLASSIFICAÇÃO NF'!$N:$N,'CLASSIFICAÇÃO NF'!$O:$O,"=202305",'CLASSIFICAÇÃO NF'!I:I,$B20)+SUMIFS('CLASSIFICAÇÃO NF'!$N:$N,'CLASSIFICAÇÃO NF'!$O:$O,"=202305",'CLASSIFICAÇÃO NF'!J:J,$B20)+SUMIFS('CLASSIFICAÇÃO NF'!$N:$N,'CLASSIFICAÇÃO NF'!$O:$O,"=202305",'CLASSIFICAÇÃO NF'!K:K,$B20)+SUMIFS('CLASSIFICAÇÃO NF'!$N:$N,'CLASSIFICAÇÃO NF'!$O:$O,"=202305",'CLASSIFICAÇÃO NF'!L:L,$B20)+SUMIFS('CLASSIFICAÇÃO NF'!$N:$N,'CLASSIFICAÇÃO NF'!$O:$O,"=202305",'CLASSIFICAÇÃO NF'!M:M,$B20)</f>
        <v>0</v>
      </c>
      <c r="K20" s="66">
        <f>SUMIFS('CLASSIFICAÇÃO NF'!$N:$N,'CLASSIFICAÇÃO NF'!$O:$O,"=202306",'CLASSIFICAÇÃO NF'!I:I,$B20)+SUMIFS('CLASSIFICAÇÃO NF'!$N:$N,'CLASSIFICAÇÃO NF'!$O:$O,"=202306",'CLASSIFICAÇÃO NF'!J:J,$B20)+SUMIFS('CLASSIFICAÇÃO NF'!$N:$N,'CLASSIFICAÇÃO NF'!$O:$O,"=202306",'CLASSIFICAÇÃO NF'!K:K,$B20)+SUMIFS('CLASSIFICAÇÃO NF'!$N:$N,'CLASSIFICAÇÃO NF'!$O:$O,"=202306",'CLASSIFICAÇÃO NF'!L:L,$B20)+SUMIFS('CLASSIFICAÇÃO NF'!$N:$N,'CLASSIFICAÇÃO NF'!$O:$O,"=202306",'CLASSIFICAÇÃO NF'!M:M,$B20)</f>
        <v>0</v>
      </c>
      <c r="L20" s="66">
        <f>SUMIFS('CLASSIFICAÇÃO NF'!$N:$N,'CLASSIFICAÇÃO NF'!$O:$O,"=202307",'CLASSIFICAÇÃO NF'!I:I,$B20)+SUMIFS('CLASSIFICAÇÃO NF'!$N:$N,'CLASSIFICAÇÃO NF'!$O:$O,"=202307",'CLASSIFICAÇÃO NF'!J:J,$B20)+SUMIFS('CLASSIFICAÇÃO NF'!$N:$N,'CLASSIFICAÇÃO NF'!$O:$O,"=202307",'CLASSIFICAÇÃO NF'!K:K,$B20)+SUMIFS('CLASSIFICAÇÃO NF'!$N:$N,'CLASSIFICAÇÃO NF'!$O:$O,"=202307",'CLASSIFICAÇÃO NF'!L:L,$B20)+SUMIFS('CLASSIFICAÇÃO NF'!$N:$N,'CLASSIFICAÇÃO NF'!$O:$O,"=202307",'CLASSIFICAÇÃO NF'!M:M,$B20)</f>
        <v>0</v>
      </c>
      <c r="M20" s="66">
        <f>SUMIFS('CLASSIFICAÇÃO NF'!$N:$N,'CLASSIFICAÇÃO NF'!$O:$O,"=202308",'CLASSIFICAÇÃO NF'!I:I,$B20)+SUMIFS('CLASSIFICAÇÃO NF'!$N:$N,'CLASSIFICAÇÃO NF'!$O:$O,"=202308",'CLASSIFICAÇÃO NF'!J:J,$B20)+SUMIFS('CLASSIFICAÇÃO NF'!$N:$N,'CLASSIFICAÇÃO NF'!$O:$O,"=202308",'CLASSIFICAÇÃO NF'!K:K,$B20)+SUMIFS('CLASSIFICAÇÃO NF'!$N:$N,'CLASSIFICAÇÃO NF'!$O:$O,"=202308",'CLASSIFICAÇÃO NF'!L:L,$B20)+SUMIFS('CLASSIFICAÇÃO NF'!$N:$N,'CLASSIFICAÇÃO NF'!$O:$O,"=202308",'CLASSIFICAÇÃO NF'!M:M,$B20)</f>
        <v>5850</v>
      </c>
      <c r="N20" s="66">
        <f>SUMIFS('CLASSIFICAÇÃO NF'!$N:$N,'CLASSIFICAÇÃO NF'!$O:$O,"=202309",'CLASSIFICAÇÃO NF'!I:I,$B20)+SUMIFS('CLASSIFICAÇÃO NF'!$N:$N,'CLASSIFICAÇÃO NF'!$O:$O,"=202309",'CLASSIFICAÇÃO NF'!J:J,$B20)+SUMIFS('CLASSIFICAÇÃO NF'!$N:$N,'CLASSIFICAÇÃO NF'!$O:$O,"=202309",'CLASSIFICAÇÃO NF'!K:K,$B20)+SUMIFS('CLASSIFICAÇÃO NF'!$N:$N,'CLASSIFICAÇÃO NF'!$O:$O,"=202309",'CLASSIFICAÇÃO NF'!L:L,$B20)+SUMIFS('CLASSIFICAÇÃO NF'!$N:$N,'CLASSIFICAÇÃO NF'!$O:$O,"=202309",'CLASSIFICAÇÃO NF'!M:M,$B20)</f>
        <v>0</v>
      </c>
      <c r="O20" s="66">
        <f>SUMIFS('CLASSIFICAÇÃO NF'!$N:$N,'CLASSIFICAÇÃO NF'!$O:$O,"=202310",'CLASSIFICAÇÃO NF'!I:I,$B20)+SUMIFS('CLASSIFICAÇÃO NF'!$N:$N,'CLASSIFICAÇÃO NF'!$O:$O,"=202310",'CLASSIFICAÇÃO NF'!J:J,$B20)+SUMIFS('CLASSIFICAÇÃO NF'!$N:$N,'CLASSIFICAÇÃO NF'!$O:$O,"=202310",'CLASSIFICAÇÃO NF'!K:K,$B20)+SUMIFS('CLASSIFICAÇÃO NF'!$N:$N,'CLASSIFICAÇÃO NF'!$O:$O,"=202310",'CLASSIFICAÇÃO NF'!L:L,$B20)+SUMIFS('CLASSIFICAÇÃO NF'!$N:$N,'CLASSIFICAÇÃO NF'!$O:$O,"=202310",'CLASSIFICAÇÃO NF'!M:M,$B20)</f>
        <v>0</v>
      </c>
      <c r="P20" s="66">
        <f>SUMIFS('CLASSIFICAÇÃO NF'!$N:$N,'CLASSIFICAÇÃO NF'!$O:$O,"=202311",'CLASSIFICAÇÃO NF'!I:I,$B20)+SUMIFS('CLASSIFICAÇÃO NF'!$N:$N,'CLASSIFICAÇÃO NF'!$O:$O,"=202311",'CLASSIFICAÇÃO NF'!J:J,$B20)+SUMIFS('CLASSIFICAÇÃO NF'!$N:$N,'CLASSIFICAÇÃO NF'!$O:$O,"=202311",'CLASSIFICAÇÃO NF'!K:K,$B20)+SUMIFS('CLASSIFICAÇÃO NF'!$N:$N,'CLASSIFICAÇÃO NF'!$O:$O,"=202311",'CLASSIFICAÇÃO NF'!L:L,$B20)+SUMIFS('CLASSIFICAÇÃO NF'!$N:$N,'CLASSIFICAÇÃO NF'!$O:$O,"=202311",'CLASSIFICAÇÃO NF'!M:M,$B20)</f>
        <v>0</v>
      </c>
      <c r="Q20" s="201">
        <f>SUMIFS('CLASSIFICAÇÃO NF'!$N:$N,'CLASSIFICAÇÃO NF'!$O:$O,"=202312",'CLASSIFICAÇÃO NF'!I:I,$B20)+SUMIFS('CLASSIFICAÇÃO NF'!$N:$N,'CLASSIFICAÇÃO NF'!$O:$O,"=202312",'CLASSIFICAÇÃO NF'!J:J,$B20)+SUMIFS('CLASSIFICAÇÃO NF'!$N:$N,'CLASSIFICAÇÃO NF'!$O:$O,"=202312",'CLASSIFICAÇÃO NF'!K:K,$B20)+SUMIFS('CLASSIFICAÇÃO NF'!$N:$N,'CLASSIFICAÇÃO NF'!$O:$O,"=202312",'CLASSIFICAÇÃO NF'!L:L,$B20)+SUMIFS('CLASSIFICAÇÃO NF'!$N:$N,'CLASSIFICAÇÃO NF'!$O:$O,"=202312",'CLASSIFICAÇÃO NF'!M:M,$B20)</f>
        <v>0</v>
      </c>
      <c r="R20" s="67">
        <f>SUMIFS('CLASSIFICAÇÃO NF'!$N:$N,'CLASSIFICAÇÃO NF'!$O:$O,"=202401",'CLASSIFICAÇÃO NF'!I:I,$B20)+SUMIFS('CLASSIFICAÇÃO NF'!$N:$N,'CLASSIFICAÇÃO NF'!$O:$O,"=202401",'CLASSIFICAÇÃO NF'!J:J,$B20)+SUMIFS('CLASSIFICAÇÃO NF'!$N:$N,'CLASSIFICAÇÃO NF'!$O:$O,"=202401",'CLASSIFICAÇÃO NF'!K:K,$B20)+SUMIFS('CLASSIFICAÇÃO NF'!$N:$N,'CLASSIFICAÇÃO NF'!$O:$O,"=202401",'CLASSIFICAÇÃO NF'!L:L,$B20)+SUMIFS('CLASSIFICAÇÃO NF'!$N:$N,'CLASSIFICAÇÃO NF'!$O:$O,"=202401",'CLASSIFICAÇÃO NF'!M:M,$B20)</f>
        <v>0</v>
      </c>
      <c r="S20" s="66">
        <f>SUMIFS('CLASSIFICAÇÃO NF'!$N:$N,'CLASSIFICAÇÃO NF'!$O:$O,"=202402",'CLASSIFICAÇÃO NF'!I:I,$B20)+SUMIFS('CLASSIFICAÇÃO NF'!$N:$N,'CLASSIFICAÇÃO NF'!$O:$O,"=202402",'CLASSIFICAÇÃO NF'!J:J,$B20)+SUMIFS('CLASSIFICAÇÃO NF'!$N:$N,'CLASSIFICAÇÃO NF'!$O:$O,"=202402",'CLASSIFICAÇÃO NF'!K:K,$B20)+SUMIFS('CLASSIFICAÇÃO NF'!$N:$N,'CLASSIFICAÇÃO NF'!$O:$O,"=202402",'CLASSIFICAÇÃO NF'!L:L,$B20)+SUMIFS('CLASSIFICAÇÃO NF'!$N:$N,'CLASSIFICAÇÃO NF'!$O:$O,"=202402",'CLASSIFICAÇÃO NF'!M:M,$B20)</f>
        <v>0</v>
      </c>
      <c r="T20" s="66">
        <f>SUMIFS('CLASSIFICAÇÃO NF'!$N:$N,'CLASSIFICAÇÃO NF'!$O:$O,"=202403",'CLASSIFICAÇÃO NF'!I:I,$B20)+SUMIFS('CLASSIFICAÇÃO NF'!$N:$N,'CLASSIFICAÇÃO NF'!$O:$O,"=202403",'CLASSIFICAÇÃO NF'!J:J,$B20)+SUMIFS('CLASSIFICAÇÃO NF'!$N:$N,'CLASSIFICAÇÃO NF'!$O:$O,"=202403",'CLASSIFICAÇÃO NF'!K:K,$B20)+SUMIFS('CLASSIFICAÇÃO NF'!$N:$N,'CLASSIFICAÇÃO NF'!$O:$O,"=202403",'CLASSIFICAÇÃO NF'!L:L,$B20)+SUMIFS('CLASSIFICAÇÃO NF'!$N:$N,'CLASSIFICAÇÃO NF'!$O:$O,"=202403",'CLASSIFICAÇÃO NF'!M:M,$B20)</f>
        <v>0</v>
      </c>
      <c r="U20" s="66">
        <f>SUMIFS('CLASSIFICAÇÃO NF'!$N:$N,'CLASSIFICAÇÃO NF'!$O:$O,"=202404",'CLASSIFICAÇÃO NF'!I:I,$B20)+SUMIFS('CLASSIFICAÇÃO NF'!$N:$N,'CLASSIFICAÇÃO NF'!$O:$O,"=202404",'CLASSIFICAÇÃO NF'!J:J,$B20)+SUMIFS('CLASSIFICAÇÃO NF'!$N:$N,'CLASSIFICAÇÃO NF'!$O:$O,"=202404",'CLASSIFICAÇÃO NF'!K:K,$B20)+SUMIFS('CLASSIFICAÇÃO NF'!$N:$N,'CLASSIFICAÇÃO NF'!$O:$O,"=202404",'CLASSIFICAÇÃO NF'!L:L,$B20)+SUMIFS('CLASSIFICAÇÃO NF'!$N:$N,'CLASSIFICAÇÃO NF'!$O:$O,"=202404",'CLASSIFICAÇÃO NF'!M:M,$B20)</f>
        <v>586181.82999999996</v>
      </c>
      <c r="V20" s="66">
        <f>SUMIFS('CLASSIFICAÇÃO NF'!$N:$N,'CLASSIFICAÇÃO NF'!$O:$O,"=202405",'CLASSIFICAÇÃO NF'!I:I,$B20)+SUMIFS('CLASSIFICAÇÃO NF'!$N:$N,'CLASSIFICAÇÃO NF'!$O:$O,"=202405",'CLASSIFICAÇÃO NF'!J:J,$B20)+SUMIFS('CLASSIFICAÇÃO NF'!$N:$N,'CLASSIFICAÇÃO NF'!$O:$O,"=202405",'CLASSIFICAÇÃO NF'!K:K,$B20)+SUMIFS('CLASSIFICAÇÃO NF'!$N:$N,'CLASSIFICAÇÃO NF'!$O:$O,"=202405",'CLASSIFICAÇÃO NF'!L:L,$B20)+SUMIFS('CLASSIFICAÇÃO NF'!$N:$N,'CLASSIFICAÇÃO NF'!$O:$O,"=202405",'CLASSIFICAÇÃO NF'!M:M,$B20)</f>
        <v>1808</v>
      </c>
      <c r="W20" s="66">
        <f>SUMIFS('CLASSIFICAÇÃO NF'!$N:$N,'CLASSIFICAÇÃO NF'!$O:$O,"=202406",'CLASSIFICAÇÃO NF'!I:I,$B20)+SUMIFS('CLASSIFICAÇÃO NF'!$N:$N,'CLASSIFICAÇÃO NF'!$O:$O,"=202406",'CLASSIFICAÇÃO NF'!J:J,$B20)+SUMIFS('CLASSIFICAÇÃO NF'!$N:$N,'CLASSIFICAÇÃO NF'!$O:$O,"=202406",'CLASSIFICAÇÃO NF'!K:K,$B20)+SUMIFS('CLASSIFICAÇÃO NF'!$N:$N,'CLASSIFICAÇÃO NF'!$O:$O,"=202406",'CLASSIFICAÇÃO NF'!L:L,$B20)+SUMIFS('CLASSIFICAÇÃO NF'!$N:$N,'CLASSIFICAÇÃO NF'!$O:$O,"=202406",'CLASSIFICAÇÃO NF'!M:M,$B20)</f>
        <v>211181.08499999999</v>
      </c>
      <c r="X20" s="66">
        <f>SUMIFS('CLASSIFICAÇÃO NF'!$N:$N,'CLASSIFICAÇÃO NF'!$O:$O,"=202407",'CLASSIFICAÇÃO NF'!I:I,$B20)+SUMIFS('CLASSIFICAÇÃO NF'!$N:$N,'CLASSIFICAÇÃO NF'!$O:$O,"=202407",'CLASSIFICAÇÃO NF'!J:J,$B20)+SUMIFS('CLASSIFICAÇÃO NF'!$N:$N,'CLASSIFICAÇÃO NF'!$O:$O,"=202407",'CLASSIFICAÇÃO NF'!K:K,$B20)+SUMIFS('CLASSIFICAÇÃO NF'!$N:$N,'CLASSIFICAÇÃO NF'!$O:$O,"=202407",'CLASSIFICAÇÃO NF'!L:L,$B20)+SUMIFS('CLASSIFICAÇÃO NF'!$N:$N,'CLASSIFICAÇÃO NF'!$O:$O,"=202407",'CLASSIFICAÇÃO NF'!M:M,$B20)</f>
        <v>389250.12</v>
      </c>
      <c r="Y20" s="66">
        <f>SUMIFS('CLASSIFICAÇÃO NF'!$N:$N,'CLASSIFICAÇÃO NF'!$O:$O,"=202408",'CLASSIFICAÇÃO NF'!I:I,$B20)+SUMIFS('CLASSIFICAÇÃO NF'!$N:$N,'CLASSIFICAÇÃO NF'!$O:$O,"=202408",'CLASSIFICAÇÃO NF'!J:J,$B20)+SUMIFS('CLASSIFICAÇÃO NF'!$N:$N,'CLASSIFICAÇÃO NF'!$O:$O,"=202408",'CLASSIFICAÇÃO NF'!K:K,$B20)+SUMIFS('CLASSIFICAÇÃO NF'!$N:$N,'CLASSIFICAÇÃO NF'!$O:$O,"=202408",'CLASSIFICAÇÃO NF'!L:L,$B20)+SUMIFS('CLASSIFICAÇÃO NF'!$N:$N,'CLASSIFICAÇÃO NF'!$O:$O,"=202408",'CLASSIFICAÇÃO NF'!M:M,$B20)</f>
        <v>128382.72</v>
      </c>
      <c r="Z20" s="66">
        <f>SUMIFS('CLASSIFICAÇÃO NF'!$N:$N,'CLASSIFICAÇÃO NF'!$O:$O,"=202409",'CLASSIFICAÇÃO NF'!I:I,$B20)+SUMIFS('CLASSIFICAÇÃO NF'!$N:$N,'CLASSIFICAÇÃO NF'!$O:$O,"=202409",'CLASSIFICAÇÃO NF'!J:J,$B20)+SUMIFS('CLASSIFICAÇÃO NF'!$N:$N,'CLASSIFICAÇÃO NF'!$O:$O,"=202409",'CLASSIFICAÇÃO NF'!K:K,$B20)+SUMIFS('CLASSIFICAÇÃO NF'!$N:$N,'CLASSIFICAÇÃO NF'!$O:$O,"=202409",'CLASSIFICAÇÃO NF'!L:L,$B20)+SUMIFS('CLASSIFICAÇÃO NF'!$N:$N,'CLASSIFICAÇÃO NF'!$O:$O,"=202409",'CLASSIFICAÇÃO NF'!M:M,$B20)</f>
        <v>52290.364999999998</v>
      </c>
      <c r="AA20" s="66">
        <f>SUMIFS('CLASSIFICAÇÃO NF'!$N:$N,'CLASSIFICAÇÃO NF'!$O:$O,"=202410",'CLASSIFICAÇÃO NF'!I:I,$B20)+SUMIFS('CLASSIFICAÇÃO NF'!$N:$N,'CLASSIFICAÇÃO NF'!$O:$O,"=202410",'CLASSIFICAÇÃO NF'!J:J,$B20)+SUMIFS('CLASSIFICAÇÃO NF'!$N:$N,'CLASSIFICAÇÃO NF'!$O:$O,"=202410",'CLASSIFICAÇÃO NF'!K:K,$B20)+SUMIFS('CLASSIFICAÇÃO NF'!$N:$N,'CLASSIFICAÇÃO NF'!$O:$O,"=202410",'CLASSIFICAÇÃO NF'!L:L,$B20)+SUMIFS('CLASSIFICAÇÃO NF'!$N:$N,'CLASSIFICAÇÃO NF'!$O:$O,"=202410",'CLASSIFICAÇÃO NF'!M:M,$B20)</f>
        <v>160567.41999999998</v>
      </c>
      <c r="AB20" s="66">
        <f>SUMIFS('CLASSIFICAÇÃO NF'!$N:$N,'CLASSIFICAÇÃO NF'!$O:$O,"=202411",'CLASSIFICAÇÃO NF'!I:I,$B20)+SUMIFS('CLASSIFICAÇÃO NF'!$N:$N,'CLASSIFICAÇÃO NF'!$O:$O,"=202411",'CLASSIFICAÇÃO NF'!J:J,$B20)+SUMIFS('CLASSIFICAÇÃO NF'!$N:$N,'CLASSIFICAÇÃO NF'!$O:$O,"=202411",'CLASSIFICAÇÃO NF'!K:K,$B20)+SUMIFS('CLASSIFICAÇÃO NF'!$N:$N,'CLASSIFICAÇÃO NF'!$O:$O,"=202411",'CLASSIFICAÇÃO NF'!L:L,$B20)+SUMIFS('CLASSIFICAÇÃO NF'!$N:$N,'CLASSIFICAÇÃO NF'!$O:$O,"=202411",'CLASSIFICAÇÃO NF'!M:M,$B20)</f>
        <v>417832.46500000003</v>
      </c>
      <c r="AC20" s="201">
        <f>SUMIFS('CLASSIFICAÇÃO NF'!$N:$N,'CLASSIFICAÇÃO NF'!$O:$O,"=202412",'CLASSIFICAÇÃO NF'!I:I,$B20)+SUMIFS('CLASSIFICAÇÃO NF'!$N:$N,'CLASSIFICAÇÃO NF'!$O:$O,"=202412",'CLASSIFICAÇÃO NF'!J:J,$B20)+SUMIFS('CLASSIFICAÇÃO NF'!$N:$N,'CLASSIFICAÇÃO NF'!$O:$O,"=202412",'CLASSIFICAÇÃO NF'!K:K,$B20)+SUMIFS('CLASSIFICAÇÃO NF'!$N:$N,'CLASSIFICAÇÃO NF'!$O:$O,"=202412",'CLASSIFICAÇÃO NF'!L:L,$B20)+SUMIFS('CLASSIFICAÇÃO NF'!$N:$N,'CLASSIFICAÇÃO NF'!$O:$O,"=202412",'CLASSIFICAÇÃO NF'!M:M,$B20)</f>
        <v>186161.32</v>
      </c>
      <c r="AD20" s="67">
        <f>SUMIFS('CLASSIFICAÇÃO NF'!$N:$N,'CLASSIFICAÇÃO NF'!$O:$O,"=202501",'CLASSIFICAÇÃO NF'!I:I,$B20)+SUMIFS('CLASSIFICAÇÃO NF'!$N:$N,'CLASSIFICAÇÃO NF'!$O:$O,"=202501",'CLASSIFICAÇÃO NF'!J:J,$B20)+SUMIFS('CLASSIFICAÇÃO NF'!$N:$N,'CLASSIFICAÇÃO NF'!$O:$O,"=202501",'CLASSIFICAÇÃO NF'!K:K,$B20)+SUMIFS('CLASSIFICAÇÃO NF'!$N:$N,'CLASSIFICAÇÃO NF'!$O:$O,"=202501",'CLASSIFICAÇÃO NF'!L:L,$B20)+SUMIFS('CLASSIFICAÇÃO NF'!$N:$N,'CLASSIFICAÇÃO NF'!$O:$O,"=202501",'CLASSIFICAÇÃO NF'!M:M,$B20)</f>
        <v>151236.595</v>
      </c>
      <c r="AE20" s="66">
        <f>SUMIFS('CLASSIFICAÇÃO NF'!$N:$N,'CLASSIFICAÇÃO NF'!$O:$O,"=202502",'CLASSIFICAÇÃO NF'!I:I,$B20)+SUMIFS('CLASSIFICAÇÃO NF'!$N:$N,'CLASSIFICAÇÃO NF'!$O:$O,"=202502",'CLASSIFICAÇÃO NF'!J:J,$B20)+SUMIFS('CLASSIFICAÇÃO NF'!$N:$N,'CLASSIFICAÇÃO NF'!$O:$O,"=202502",'CLASSIFICAÇÃO NF'!K:K,$B20)+SUMIFS('CLASSIFICAÇÃO NF'!$N:$N,'CLASSIFICAÇÃO NF'!$O:$O,"=202502",'CLASSIFICAÇÃO NF'!L:L,$B20)+SUMIFS('CLASSIFICAÇÃO NF'!$N:$N,'CLASSIFICAÇÃO NF'!$O:$O,"=202502",'CLASSIFICAÇÃO NF'!M:M,$B20)</f>
        <v>345382.96</v>
      </c>
      <c r="AF20" s="66">
        <f>SUMIFS('CLASSIFICAÇÃO NF'!$N:$N,'CLASSIFICAÇÃO NF'!$O:$O,"=202503",'CLASSIFICAÇÃO NF'!I:I,$B20)+SUMIFS('CLASSIFICAÇÃO NF'!$N:$N,'CLASSIFICAÇÃO NF'!$O:$O,"=202503",'CLASSIFICAÇÃO NF'!J:J,$B20)+SUMIFS('CLASSIFICAÇÃO NF'!$N:$N,'CLASSIFICAÇÃO NF'!$O:$O,"=202503",'CLASSIFICAÇÃO NF'!K:K,$B20)+SUMIFS('CLASSIFICAÇÃO NF'!$N:$N,'CLASSIFICAÇÃO NF'!$O:$O,"=202503",'CLASSIFICAÇÃO NF'!L:L,$B20)+SUMIFS('CLASSIFICAÇÃO NF'!$N:$N,'CLASSIFICAÇÃO NF'!$O:$O,"=202503",'CLASSIFICAÇÃO NF'!M:M,$B20)</f>
        <v>0</v>
      </c>
      <c r="AG20" s="66">
        <f>SUMIFS('CLASSIFICAÇÃO NF'!$N:$N,'CLASSIFICAÇÃO NF'!$O:$O,"=202504",'CLASSIFICAÇÃO NF'!I:I,$B20)+SUMIFS('CLASSIFICAÇÃO NF'!$N:$N,'CLASSIFICAÇÃO NF'!$O:$O,"=202504",'CLASSIFICAÇÃO NF'!J:J,$B20)+SUMIFS('CLASSIFICAÇÃO NF'!$N:$N,'CLASSIFICAÇÃO NF'!$O:$O,"=202504",'CLASSIFICAÇÃO NF'!K:K,$B20)+SUMIFS('CLASSIFICAÇÃO NF'!$N:$N,'CLASSIFICAÇÃO NF'!$O:$O,"=202504",'CLASSIFICAÇÃO NF'!L:L,$B20)+SUMIFS('CLASSIFICAÇÃO NF'!$N:$N,'CLASSIFICAÇÃO NF'!$O:$O,"=202504",'CLASSIFICAÇÃO NF'!M:M,$B20)</f>
        <v>0</v>
      </c>
      <c r="AH20" s="66">
        <f>SUMIFS('CLASSIFICAÇÃO NF'!$N:$N,'CLASSIFICAÇÃO NF'!$O:$O,"=202505",'CLASSIFICAÇÃO NF'!I:I,$B20)+SUMIFS('CLASSIFICAÇÃO NF'!$N:$N,'CLASSIFICAÇÃO NF'!$O:$O,"=202505",'CLASSIFICAÇÃO NF'!J:J,$B20)+SUMIFS('CLASSIFICAÇÃO NF'!$N:$N,'CLASSIFICAÇÃO NF'!$O:$O,"=202505",'CLASSIFICAÇÃO NF'!K:K,$B20)+SUMIFS('CLASSIFICAÇÃO NF'!$N:$N,'CLASSIFICAÇÃO NF'!$O:$O,"=202505",'CLASSIFICAÇÃO NF'!L:L,$B20)+SUMIFS('CLASSIFICAÇÃO NF'!$N:$N,'CLASSIFICAÇÃO NF'!$O:$O,"=202505",'CLASSIFICAÇÃO NF'!M:M,$B20)</f>
        <v>473547.16500000004</v>
      </c>
      <c r="AI20" s="66">
        <f>SUMIFS('CLASSIFICAÇÃO NF'!$N:$N,'CLASSIFICAÇÃO NF'!$O:$O,"=202506",'CLASSIFICAÇÃO NF'!I:I,$B20)+SUMIFS('CLASSIFICAÇÃO NF'!$N:$N,'CLASSIFICAÇÃO NF'!$O:$O,"=202506",'CLASSIFICAÇÃO NF'!J:J,$B20)+SUMIFS('CLASSIFICAÇÃO NF'!$N:$N,'CLASSIFICAÇÃO NF'!$O:$O,"=202506",'CLASSIFICAÇÃO NF'!K:K,$B20)+SUMIFS('CLASSIFICAÇÃO NF'!$N:$N,'CLASSIFICAÇÃO NF'!$O:$O,"=202506",'CLASSIFICAÇÃO NF'!L:L,$B20)+SUMIFS('CLASSIFICAÇÃO NF'!$N:$N,'CLASSIFICAÇÃO NF'!$O:$O,"=202506",'CLASSIFICAÇÃO NF'!M:M,$B20)</f>
        <v>61085.02</v>
      </c>
      <c r="AJ20" s="66">
        <f>SUMIFS('CLASSIFICAÇÃO NF'!$N:$N,'CLASSIFICAÇÃO NF'!$O:$O,"=202507",'CLASSIFICAÇÃO NF'!I:I,$B20)+SUMIFS('CLASSIFICAÇÃO NF'!$N:$N,'CLASSIFICAÇÃO NF'!$O:$O,"=202507",'CLASSIFICAÇÃO NF'!J:J,$B20)+SUMIFS('CLASSIFICAÇÃO NF'!$N:$N,'CLASSIFICAÇÃO NF'!$O:$O,"=202507",'CLASSIFICAÇÃO NF'!K:K,$B20)+SUMIFS('CLASSIFICAÇÃO NF'!$N:$N,'CLASSIFICAÇÃO NF'!$O:$O,"=202507",'CLASSIFICAÇÃO NF'!L:L,$B20)+SUMIFS('CLASSIFICAÇÃO NF'!$N:$N,'CLASSIFICAÇÃO NF'!$O:$O,"=202507",'CLASSIFICAÇÃO NF'!M:M,$B20)</f>
        <v>145255</v>
      </c>
      <c r="AK20" s="66">
        <f>SUMIFS('CLASSIFICAÇÃO NF'!$N:$N,'CLASSIFICAÇÃO NF'!$O:$O,"=202508",'CLASSIFICAÇÃO NF'!I:I,$B20)+SUMIFS('CLASSIFICAÇÃO NF'!$N:$N,'CLASSIFICAÇÃO NF'!$O:$O,"=202508",'CLASSIFICAÇÃO NF'!J:J,$B20)+SUMIFS('CLASSIFICAÇÃO NF'!$N:$N,'CLASSIFICAÇÃO NF'!$O:$O,"=202508",'CLASSIFICAÇÃO NF'!K:K,$B20)+SUMIFS('CLASSIFICAÇÃO NF'!$N:$N,'CLASSIFICAÇÃO NF'!$O:$O,"=202508",'CLASSIFICAÇÃO NF'!L:L,$B20)+SUMIFS('CLASSIFICAÇÃO NF'!$N:$N,'CLASSIFICAÇÃO NF'!$O:$O,"=202508",'CLASSIFICAÇÃO NF'!M:M,$B20)</f>
        <v>73075.460000000006</v>
      </c>
      <c r="AL20" s="66">
        <f>SUMIFS('CLASSIFICAÇÃO NF'!$N:$N,'CLASSIFICAÇÃO NF'!$O:$O,"=202509",'CLASSIFICAÇÃO NF'!I:I,$B20)+SUMIFS('CLASSIFICAÇÃO NF'!$N:$N,'CLASSIFICAÇÃO NF'!$O:$O,"=202509",'CLASSIFICAÇÃO NF'!J:J,$B20)+SUMIFS('CLASSIFICAÇÃO NF'!$N:$N,'CLASSIFICAÇÃO NF'!$O:$O,"=202509",'CLASSIFICAÇÃO NF'!K:K,$B20)+SUMIFS('CLASSIFICAÇÃO NF'!$N:$N,'CLASSIFICAÇÃO NF'!$O:$O,"=202509",'CLASSIFICAÇÃO NF'!L:L,$B20)+SUMIFS('CLASSIFICAÇÃO NF'!$N:$N,'CLASSIFICAÇÃO NF'!$O:$O,"=202509",'CLASSIFICAÇÃO NF'!M:M,$B20)</f>
        <v>3396.54</v>
      </c>
      <c r="AM20" s="66">
        <f>SUMIFS('CLASSIFICAÇÃO NF'!$N:$N,'CLASSIFICAÇÃO NF'!$O:$O,"=202510",'CLASSIFICAÇÃO NF'!I:I,$B20)+SUMIFS('CLASSIFICAÇÃO NF'!$N:$N,'CLASSIFICAÇÃO NF'!$O:$O,"=202510",'CLASSIFICAÇÃO NF'!J:J,$B20)+SUMIFS('CLASSIFICAÇÃO NF'!$N:$N,'CLASSIFICAÇÃO NF'!$O:$O,"=202510",'CLASSIFICAÇÃO NF'!K:K,$B20)+SUMIFS('CLASSIFICAÇÃO NF'!$N:$N,'CLASSIFICAÇÃO NF'!$O:$O,"=202510",'CLASSIFICAÇÃO NF'!L:L,$B20)+SUMIFS('CLASSIFICAÇÃO NF'!$N:$N,'CLASSIFICAÇÃO NF'!$O:$O,"=202510",'CLASSIFICAÇÃO NF'!M:M,$B20)</f>
        <v>6116</v>
      </c>
      <c r="AN20" s="66">
        <f>SUMIFS('CLASSIFICAÇÃO NF'!$N:$N,'CLASSIFICAÇÃO NF'!$O:$O,"=202511",'CLASSIFICAÇÃO NF'!I:I,$B20)+SUMIFS('CLASSIFICAÇÃO NF'!$N:$N,'CLASSIFICAÇÃO NF'!$O:$O,"=202511",'CLASSIFICAÇÃO NF'!J:J,$B20)+SUMIFS('CLASSIFICAÇÃO NF'!$N:$N,'CLASSIFICAÇÃO NF'!$O:$O,"=202511",'CLASSIFICAÇÃO NF'!K:K,$B20)+SUMIFS('CLASSIFICAÇÃO NF'!$N:$N,'CLASSIFICAÇÃO NF'!$O:$O,"=202511",'CLASSIFICAÇÃO NF'!L:L,$B20)+SUMIFS('CLASSIFICAÇÃO NF'!$N:$N,'CLASSIFICAÇÃO NF'!$O:$O,"=202511",'CLASSIFICAÇÃO NF'!M:M,$B20)</f>
        <v>0</v>
      </c>
      <c r="AO20" s="66">
        <f>SUMIFS('CLASSIFICAÇÃO NF'!$N:$N,'CLASSIFICAÇÃO NF'!$O:$O,"=202512",'CLASSIFICAÇÃO NF'!I:I,$B20)+SUMIFS('CLASSIFICAÇÃO NF'!$N:$N,'CLASSIFICAÇÃO NF'!$O:$O,"=202512",'CLASSIFICAÇÃO NF'!J:J,$B20)+SUMIFS('CLASSIFICAÇÃO NF'!$N:$N,'CLASSIFICAÇÃO NF'!$O:$O,"=202512",'CLASSIFICAÇÃO NF'!K:K,$B20)+SUMIFS('CLASSIFICAÇÃO NF'!$N:$N,'CLASSIFICAÇÃO NF'!$O:$O,"=202512",'CLASSIFICAÇÃO NF'!L:L,$B20)+SUMIFS('CLASSIFICAÇÃO NF'!$N:$N,'CLASSIFICAÇÃO NF'!$O:$O,"=202512",'CLASSIFICAÇÃO NF'!M:M,$B20)</f>
        <v>0</v>
      </c>
      <c r="AP20" s="67">
        <f>SUMIFS('CLASSIFICAÇÃO NF'!$N:$N,'CLASSIFICAÇÃO NF'!$O:$O,"=202601",'CLASSIFICAÇÃO NF'!I:I,$B20)+SUMIFS('CLASSIFICAÇÃO NF'!$N:$N,'CLASSIFICAÇÃO NF'!$O:$O,"=202601",'CLASSIFICAÇÃO NF'!J:J,$B20)+SUMIFS('CLASSIFICAÇÃO NF'!$N:$N,'CLASSIFICAÇÃO NF'!$O:$O,"=202601",'CLASSIFICAÇÃO NF'!K:K,$B20)+SUMIFS('CLASSIFICAÇÃO NF'!$N:$N,'CLASSIFICAÇÃO NF'!$O:$O,"=202601",'CLASSIFICAÇÃO NF'!L:L,$B20)+SUMIFS('CLASSIFICAÇÃO NF'!$N:$N,'CLASSIFICAÇÃO NF'!$O:$O,"=202601",'CLASSIFICAÇÃO NF'!M:M,$B20)</f>
        <v>0</v>
      </c>
      <c r="AQ20" s="66">
        <f>SUMIFS('CLASSIFICAÇÃO NF'!$N:$N,'CLASSIFICAÇÃO NF'!$O:$O,"=202602",'CLASSIFICAÇÃO NF'!I:I,$B20)+SUMIFS('CLASSIFICAÇÃO NF'!$N:$N,'CLASSIFICAÇÃO NF'!$O:$O,"=202602",'CLASSIFICAÇÃO NF'!J:J,$B20)+SUMIFS('CLASSIFICAÇÃO NF'!$N:$N,'CLASSIFICAÇÃO NF'!$O:$O,"=202602",'CLASSIFICAÇÃO NF'!K:K,$B20)+SUMIFS('CLASSIFICAÇÃO NF'!$N:$N,'CLASSIFICAÇÃO NF'!$O:$O,"=202602",'CLASSIFICAÇÃO NF'!L:L,$B20)+SUMIFS('CLASSIFICAÇÃO NF'!$N:$N,'CLASSIFICAÇÃO NF'!$O:$O,"=202602",'CLASSIFICAÇÃO NF'!M:M,$B20)</f>
        <v>0</v>
      </c>
      <c r="AR20" s="66">
        <f>SUMIFS('CLASSIFICAÇÃO NF'!$N:$N,'CLASSIFICAÇÃO NF'!$O:$O,"=202603",'CLASSIFICAÇÃO NF'!I:I,$B20)+SUMIFS('CLASSIFICAÇÃO NF'!$N:$N,'CLASSIFICAÇÃO NF'!$O:$O,"=202603",'CLASSIFICAÇÃO NF'!J:J,$B20)+SUMIFS('CLASSIFICAÇÃO NF'!$N:$N,'CLASSIFICAÇÃO NF'!$O:$O,"=202603",'CLASSIFICAÇÃO NF'!K:K,$B20)+SUMIFS('CLASSIFICAÇÃO NF'!$N:$N,'CLASSIFICAÇÃO NF'!$O:$O,"=202603",'CLASSIFICAÇÃO NF'!L:L,$B20)+SUMIFS('CLASSIFICAÇÃO NF'!$N:$N,'CLASSIFICAÇÃO NF'!$O:$O,"=202603",'CLASSIFICAÇÃO NF'!M:M,$B20)</f>
        <v>0</v>
      </c>
      <c r="AS20" s="66">
        <f>SUMIFS('CLASSIFICAÇÃO NF'!$N:$N,'CLASSIFICAÇÃO NF'!$O:$O,"=202604",'CLASSIFICAÇÃO NF'!I:I,$B20)+SUMIFS('CLASSIFICAÇÃO NF'!$N:$N,'CLASSIFICAÇÃO NF'!$O:$O,"=202604",'CLASSIFICAÇÃO NF'!J:J,$B20)+SUMIFS('CLASSIFICAÇÃO NF'!$N:$N,'CLASSIFICAÇÃO NF'!$O:$O,"=202604",'CLASSIFICAÇÃO NF'!K:K,$B20)+SUMIFS('CLASSIFICAÇÃO NF'!$N:$N,'CLASSIFICAÇÃO NF'!$O:$O,"=202604",'CLASSIFICAÇÃO NF'!L:L,$B20)+SUMIFS('CLASSIFICAÇÃO NF'!$N:$N,'CLASSIFICAÇÃO NF'!$O:$O,"=202604",'CLASSIFICAÇÃO NF'!M:M,$B20)</f>
        <v>0</v>
      </c>
      <c r="AT20" s="66">
        <f>SUMIFS('CLASSIFICAÇÃO NF'!$N:$N,'CLASSIFICAÇÃO NF'!$O:$O,"=202605",'CLASSIFICAÇÃO NF'!I:I,$B20)+SUMIFS('CLASSIFICAÇÃO NF'!$N:$N,'CLASSIFICAÇÃO NF'!$O:$O,"=202605",'CLASSIFICAÇÃO NF'!J:J,$B20)+SUMIFS('CLASSIFICAÇÃO NF'!$N:$N,'CLASSIFICAÇÃO NF'!$O:$O,"=202605",'CLASSIFICAÇÃO NF'!K:K,$B20)+SUMIFS('CLASSIFICAÇÃO NF'!$N:$N,'CLASSIFICAÇÃO NF'!$O:$O,"=202605",'CLASSIFICAÇÃO NF'!L:L,$B20)+SUMIFS('CLASSIFICAÇÃO NF'!$N:$N,'CLASSIFICAÇÃO NF'!$O:$O,"=202605",'CLASSIFICAÇÃO NF'!M:M,$B20)</f>
        <v>0</v>
      </c>
      <c r="AU20" s="66">
        <f>SUMIFS('CLASSIFICAÇÃO NF'!$N:$N,'CLASSIFICAÇÃO NF'!$O:$O,"=202606",'CLASSIFICAÇÃO NF'!I:I,$B20)+SUMIFS('CLASSIFICAÇÃO NF'!$N:$N,'CLASSIFICAÇÃO NF'!$O:$O,"=202606",'CLASSIFICAÇÃO NF'!J:J,$B20)+SUMIFS('CLASSIFICAÇÃO NF'!$N:$N,'CLASSIFICAÇÃO NF'!$O:$O,"=202606",'CLASSIFICAÇÃO NF'!K:K,$B20)+SUMIFS('CLASSIFICAÇÃO NF'!$N:$N,'CLASSIFICAÇÃO NF'!$O:$O,"=202606",'CLASSIFICAÇÃO NF'!L:L,$B20)+SUMIFS('CLASSIFICAÇÃO NF'!$N:$N,'CLASSIFICAÇÃO NF'!$O:$O,"=202606",'CLASSIFICAÇÃO NF'!M:M,$B20)</f>
        <v>0</v>
      </c>
      <c r="AV20" s="66">
        <f>SUMIFS('CLASSIFICAÇÃO NF'!$N:$N,'CLASSIFICAÇÃO NF'!$O:$O,"=202607",'CLASSIFICAÇÃO NF'!I:I,$B20)+SUMIFS('CLASSIFICAÇÃO NF'!$N:$N,'CLASSIFICAÇÃO NF'!$O:$O,"=202607",'CLASSIFICAÇÃO NF'!J:J,$B20)+SUMIFS('CLASSIFICAÇÃO NF'!$N:$N,'CLASSIFICAÇÃO NF'!$O:$O,"=202607",'CLASSIFICAÇÃO NF'!K:K,$B20)+SUMIFS('CLASSIFICAÇÃO NF'!$N:$N,'CLASSIFICAÇÃO NF'!$O:$O,"=202607",'CLASSIFICAÇÃO NF'!L:L,$B20)+SUMIFS('CLASSIFICAÇÃO NF'!$N:$N,'CLASSIFICAÇÃO NF'!$O:$O,"=202607",'CLASSIFICAÇÃO NF'!M:M,$B20)</f>
        <v>0</v>
      </c>
    </row>
    <row r="21" spans="1:48" ht="15.5" outlineLevel="1">
      <c r="A21" s="189">
        <v>45932</v>
      </c>
      <c r="B21" s="65" t="s">
        <v>45</v>
      </c>
      <c r="C21" s="184">
        <f>SUMIF('CLASSIFICAÇÃO NF'!I:I,B21,'CLASSIFICAÇÃO NF'!N:N)+SUMIF('CLASSIFICAÇÃO NF'!J:J,B21,'CLASSIFICAÇÃO NF'!N:N)+SUMIF('CLASSIFICAÇÃO NF'!K:K,B21,'CLASSIFICAÇÃO NF'!N:N)+SUMIF('CLASSIFICAÇÃO NF'!L:L,B21,'CLASSIFICAÇÃO NF'!N:N)+SUMIF('CLASSIFICAÇÃO NF'!M:M,B21,'CLASSIFICAÇÃO NF'!N:N)</f>
        <v>939075.34833333327</v>
      </c>
      <c r="D21" s="184">
        <v>1054222.92</v>
      </c>
      <c r="E21" s="186">
        <v>1030216.51</v>
      </c>
      <c r="F21" s="66">
        <f>SUMIFS('CLASSIFICAÇÃO NF'!$N:$N,'CLASSIFICAÇÃO NF'!$O:$O,"=202301",'CLASSIFICAÇÃO NF'!I:I,$B21)+SUMIFS('CLASSIFICAÇÃO NF'!$N:$N,'CLASSIFICAÇÃO NF'!$O:$O,"=202301",'CLASSIFICAÇÃO NF'!J:J,$B21)+SUMIFS('CLASSIFICAÇÃO NF'!$N:$N,'CLASSIFICAÇÃO NF'!$O:$O,"=202301",'CLASSIFICAÇÃO NF'!K:K,$B21)+SUMIFS('CLASSIFICAÇÃO NF'!$N:$N,'CLASSIFICAÇÃO NF'!$O:$O,"=202301",'CLASSIFICAÇÃO NF'!L:L,$B21)+SUMIFS('CLASSIFICAÇÃO NF'!$N:$N,'CLASSIFICAÇÃO NF'!$O:$O,"=202301",'CLASSIFICAÇÃO NF'!M:M,$B21)</f>
        <v>0</v>
      </c>
      <c r="G21" s="66">
        <f>SUMIFS('CLASSIFICAÇÃO NF'!$N:$N,'CLASSIFICAÇÃO NF'!$O:$O,"=202302",'CLASSIFICAÇÃO NF'!I:I,$B21)+SUMIFS('CLASSIFICAÇÃO NF'!$N:$N,'CLASSIFICAÇÃO NF'!$O:$O,"=202302",'CLASSIFICAÇÃO NF'!J:J,$B21)+SUMIFS('CLASSIFICAÇÃO NF'!$N:$N,'CLASSIFICAÇÃO NF'!$O:$O,"=202302",'CLASSIFICAÇÃO NF'!K:K,$B21)+SUMIFS('CLASSIFICAÇÃO NF'!$N:$N,'CLASSIFICAÇÃO NF'!$O:$O,"=202302",'CLASSIFICAÇÃO NF'!L:L,$B21)+SUMIFS('CLASSIFICAÇÃO NF'!$N:$N,'CLASSIFICAÇÃO NF'!$O:$O,"=202302",'CLASSIFICAÇÃO NF'!M:M,$B21)</f>
        <v>0</v>
      </c>
      <c r="H21" s="66">
        <f>SUMIFS('CLASSIFICAÇÃO NF'!$N:$N,'CLASSIFICAÇÃO NF'!$O:$O,"=202303",'CLASSIFICAÇÃO NF'!I:I,$B21)+SUMIFS('CLASSIFICAÇÃO NF'!$N:$N,'CLASSIFICAÇÃO NF'!$O:$O,"=202303",'CLASSIFICAÇÃO NF'!J:J,$B21)+SUMIFS('CLASSIFICAÇÃO NF'!$N:$N,'CLASSIFICAÇÃO NF'!$O:$O,"=202303",'CLASSIFICAÇÃO NF'!K:K,$B21)+SUMIFS('CLASSIFICAÇÃO NF'!$N:$N,'CLASSIFICAÇÃO NF'!$O:$O,"=202303",'CLASSIFICAÇÃO NF'!L:L,$B21)+SUMIFS('CLASSIFICAÇÃO NF'!$N:$N,'CLASSIFICAÇÃO NF'!$O:$O,"=202303",'CLASSIFICAÇÃO NF'!M:M,$B21)</f>
        <v>0</v>
      </c>
      <c r="I21" s="66">
        <f>SUMIFS('CLASSIFICAÇÃO NF'!$N:$N,'CLASSIFICAÇÃO NF'!$O:$O,"=202304",'CLASSIFICAÇÃO NF'!I:I,$B21)+SUMIFS('CLASSIFICAÇÃO NF'!$N:$N,'CLASSIFICAÇÃO NF'!$O:$O,"=202304",'CLASSIFICAÇÃO NF'!J:J,$B21)+SUMIFS('CLASSIFICAÇÃO NF'!$N:$N,'CLASSIFICAÇÃO NF'!$O:$O,"=202304",'CLASSIFICAÇÃO NF'!K:K,$B21)+SUMIFS('CLASSIFICAÇÃO NF'!$N:$N,'CLASSIFICAÇÃO NF'!$O:$O,"=202304",'CLASSIFICAÇÃO NF'!L:L,$B21)+SUMIFS('CLASSIFICAÇÃO NF'!$N:$N,'CLASSIFICAÇÃO NF'!$O:$O,"=202304",'CLASSIFICAÇÃO NF'!M:M,$B21)</f>
        <v>0</v>
      </c>
      <c r="J21" s="66">
        <f>SUMIFS('CLASSIFICAÇÃO NF'!$N:$N,'CLASSIFICAÇÃO NF'!$O:$O,"=202305",'CLASSIFICAÇÃO NF'!I:I,$B21)+SUMIFS('CLASSIFICAÇÃO NF'!$N:$N,'CLASSIFICAÇÃO NF'!$O:$O,"=202305",'CLASSIFICAÇÃO NF'!J:J,$B21)+SUMIFS('CLASSIFICAÇÃO NF'!$N:$N,'CLASSIFICAÇÃO NF'!$O:$O,"=202305",'CLASSIFICAÇÃO NF'!K:K,$B21)+SUMIFS('CLASSIFICAÇÃO NF'!$N:$N,'CLASSIFICAÇÃO NF'!$O:$O,"=202305",'CLASSIFICAÇÃO NF'!L:L,$B21)+SUMIFS('CLASSIFICAÇÃO NF'!$N:$N,'CLASSIFICAÇÃO NF'!$O:$O,"=202305",'CLASSIFICAÇÃO NF'!M:M,$B21)</f>
        <v>0</v>
      </c>
      <c r="K21" s="66">
        <f>SUMIFS('CLASSIFICAÇÃO NF'!$N:$N,'CLASSIFICAÇÃO NF'!$O:$O,"=202306",'CLASSIFICAÇÃO NF'!I:I,$B21)+SUMIFS('CLASSIFICAÇÃO NF'!$N:$N,'CLASSIFICAÇÃO NF'!$O:$O,"=202306",'CLASSIFICAÇÃO NF'!J:J,$B21)+SUMIFS('CLASSIFICAÇÃO NF'!$N:$N,'CLASSIFICAÇÃO NF'!$O:$O,"=202306",'CLASSIFICAÇÃO NF'!K:K,$B21)+SUMIFS('CLASSIFICAÇÃO NF'!$N:$N,'CLASSIFICAÇÃO NF'!$O:$O,"=202306",'CLASSIFICAÇÃO NF'!L:L,$B21)+SUMIFS('CLASSIFICAÇÃO NF'!$N:$N,'CLASSIFICAÇÃO NF'!$O:$O,"=202306",'CLASSIFICAÇÃO NF'!M:M,$B21)</f>
        <v>0</v>
      </c>
      <c r="L21" s="66">
        <f>SUMIFS('CLASSIFICAÇÃO NF'!$N:$N,'CLASSIFICAÇÃO NF'!$O:$O,"=202307",'CLASSIFICAÇÃO NF'!I:I,$B21)+SUMIFS('CLASSIFICAÇÃO NF'!$N:$N,'CLASSIFICAÇÃO NF'!$O:$O,"=202307",'CLASSIFICAÇÃO NF'!J:J,$B21)+SUMIFS('CLASSIFICAÇÃO NF'!$N:$N,'CLASSIFICAÇÃO NF'!$O:$O,"=202307",'CLASSIFICAÇÃO NF'!K:K,$B21)+SUMIFS('CLASSIFICAÇÃO NF'!$N:$N,'CLASSIFICAÇÃO NF'!$O:$O,"=202307",'CLASSIFICAÇÃO NF'!L:L,$B21)+SUMIFS('CLASSIFICAÇÃO NF'!$N:$N,'CLASSIFICAÇÃO NF'!$O:$O,"=202307",'CLASSIFICAÇÃO NF'!M:M,$B21)</f>
        <v>0</v>
      </c>
      <c r="M21" s="66">
        <f>SUMIFS('CLASSIFICAÇÃO NF'!$N:$N,'CLASSIFICAÇÃO NF'!$O:$O,"=202308",'CLASSIFICAÇÃO NF'!I:I,$B21)+SUMIFS('CLASSIFICAÇÃO NF'!$N:$N,'CLASSIFICAÇÃO NF'!$O:$O,"=202308",'CLASSIFICAÇÃO NF'!J:J,$B21)+SUMIFS('CLASSIFICAÇÃO NF'!$N:$N,'CLASSIFICAÇÃO NF'!$O:$O,"=202308",'CLASSIFICAÇÃO NF'!K:K,$B21)+SUMIFS('CLASSIFICAÇÃO NF'!$N:$N,'CLASSIFICAÇÃO NF'!$O:$O,"=202308",'CLASSIFICAÇÃO NF'!L:L,$B21)+SUMIFS('CLASSIFICAÇÃO NF'!$N:$N,'CLASSIFICAÇÃO NF'!$O:$O,"=202308",'CLASSIFICAÇÃO NF'!M:M,$B21)</f>
        <v>0</v>
      </c>
      <c r="N21" s="66">
        <f>SUMIFS('CLASSIFICAÇÃO NF'!$N:$N,'CLASSIFICAÇÃO NF'!$O:$O,"=202309",'CLASSIFICAÇÃO NF'!I:I,$B21)+SUMIFS('CLASSIFICAÇÃO NF'!$N:$N,'CLASSIFICAÇÃO NF'!$O:$O,"=202309",'CLASSIFICAÇÃO NF'!J:J,$B21)+SUMIFS('CLASSIFICAÇÃO NF'!$N:$N,'CLASSIFICAÇÃO NF'!$O:$O,"=202309",'CLASSIFICAÇÃO NF'!K:K,$B21)+SUMIFS('CLASSIFICAÇÃO NF'!$N:$N,'CLASSIFICAÇÃO NF'!$O:$O,"=202309",'CLASSIFICAÇÃO NF'!L:L,$B21)+SUMIFS('CLASSIFICAÇÃO NF'!$N:$N,'CLASSIFICAÇÃO NF'!$O:$O,"=202309",'CLASSIFICAÇÃO NF'!M:M,$B21)</f>
        <v>0</v>
      </c>
      <c r="O21" s="66">
        <f>SUMIFS('CLASSIFICAÇÃO NF'!$N:$N,'CLASSIFICAÇÃO NF'!$O:$O,"=202310",'CLASSIFICAÇÃO NF'!I:I,$B21)+SUMIFS('CLASSIFICAÇÃO NF'!$N:$N,'CLASSIFICAÇÃO NF'!$O:$O,"=202310",'CLASSIFICAÇÃO NF'!J:J,$B21)+SUMIFS('CLASSIFICAÇÃO NF'!$N:$N,'CLASSIFICAÇÃO NF'!$O:$O,"=202310",'CLASSIFICAÇÃO NF'!K:K,$B21)+SUMIFS('CLASSIFICAÇÃO NF'!$N:$N,'CLASSIFICAÇÃO NF'!$O:$O,"=202310",'CLASSIFICAÇÃO NF'!L:L,$B21)+SUMIFS('CLASSIFICAÇÃO NF'!$N:$N,'CLASSIFICAÇÃO NF'!$O:$O,"=202310",'CLASSIFICAÇÃO NF'!M:M,$B21)</f>
        <v>0</v>
      </c>
      <c r="P21" s="66">
        <f>SUMIFS('CLASSIFICAÇÃO NF'!$N:$N,'CLASSIFICAÇÃO NF'!$O:$O,"=202311",'CLASSIFICAÇÃO NF'!I:I,$B21)+SUMIFS('CLASSIFICAÇÃO NF'!$N:$N,'CLASSIFICAÇÃO NF'!$O:$O,"=202311",'CLASSIFICAÇÃO NF'!J:J,$B21)+SUMIFS('CLASSIFICAÇÃO NF'!$N:$N,'CLASSIFICAÇÃO NF'!$O:$O,"=202311",'CLASSIFICAÇÃO NF'!K:K,$B21)+SUMIFS('CLASSIFICAÇÃO NF'!$N:$N,'CLASSIFICAÇÃO NF'!$O:$O,"=202311",'CLASSIFICAÇÃO NF'!L:L,$B21)+SUMIFS('CLASSIFICAÇÃO NF'!$N:$N,'CLASSIFICAÇÃO NF'!$O:$O,"=202311",'CLASSIFICAÇÃO NF'!M:M,$B21)</f>
        <v>0</v>
      </c>
      <c r="Q21" s="201">
        <f>SUMIFS('CLASSIFICAÇÃO NF'!$N:$N,'CLASSIFICAÇÃO NF'!$O:$O,"=202312",'CLASSIFICAÇÃO NF'!I:I,$B21)+SUMIFS('CLASSIFICAÇÃO NF'!$N:$N,'CLASSIFICAÇÃO NF'!$O:$O,"=202312",'CLASSIFICAÇÃO NF'!J:J,$B21)+SUMIFS('CLASSIFICAÇÃO NF'!$N:$N,'CLASSIFICAÇÃO NF'!$O:$O,"=202312",'CLASSIFICAÇÃO NF'!K:K,$B21)+SUMIFS('CLASSIFICAÇÃO NF'!$N:$N,'CLASSIFICAÇÃO NF'!$O:$O,"=202312",'CLASSIFICAÇÃO NF'!L:L,$B21)+SUMIFS('CLASSIFICAÇÃO NF'!$N:$N,'CLASSIFICAÇÃO NF'!$O:$O,"=202312",'CLASSIFICAÇÃO NF'!M:M,$B21)</f>
        <v>0</v>
      </c>
      <c r="R21" s="67">
        <f>SUMIFS('CLASSIFICAÇÃO NF'!$N:$N,'CLASSIFICAÇÃO NF'!$O:$O,"=202401",'CLASSIFICAÇÃO NF'!I:I,$B21)+SUMIFS('CLASSIFICAÇÃO NF'!$N:$N,'CLASSIFICAÇÃO NF'!$O:$O,"=202401",'CLASSIFICAÇÃO NF'!J:J,$B21)+SUMIFS('CLASSIFICAÇÃO NF'!$N:$N,'CLASSIFICAÇÃO NF'!$O:$O,"=202401",'CLASSIFICAÇÃO NF'!K:K,$B21)+SUMIFS('CLASSIFICAÇÃO NF'!$N:$N,'CLASSIFICAÇÃO NF'!$O:$O,"=202401",'CLASSIFICAÇÃO NF'!L:L,$B21)+SUMIFS('CLASSIFICAÇÃO NF'!$N:$N,'CLASSIFICAÇÃO NF'!$O:$O,"=202401",'CLASSIFICAÇÃO NF'!M:M,$B21)</f>
        <v>23376.15</v>
      </c>
      <c r="S21" s="66">
        <f>SUMIFS('CLASSIFICAÇÃO NF'!$N:$N,'CLASSIFICAÇÃO NF'!$O:$O,"=202402",'CLASSIFICAÇÃO NF'!I:I,$B21)+SUMIFS('CLASSIFICAÇÃO NF'!$N:$N,'CLASSIFICAÇÃO NF'!$O:$O,"=202402",'CLASSIFICAÇÃO NF'!J:J,$B21)+SUMIFS('CLASSIFICAÇÃO NF'!$N:$N,'CLASSIFICAÇÃO NF'!$O:$O,"=202402",'CLASSIFICAÇÃO NF'!K:K,$B21)+SUMIFS('CLASSIFICAÇÃO NF'!$N:$N,'CLASSIFICAÇÃO NF'!$O:$O,"=202402",'CLASSIFICAÇÃO NF'!L:L,$B21)+SUMIFS('CLASSIFICAÇÃO NF'!$N:$N,'CLASSIFICAÇÃO NF'!$O:$O,"=202402",'CLASSIFICAÇÃO NF'!M:M,$B21)</f>
        <v>64599.199999999997</v>
      </c>
      <c r="T21" s="66">
        <f>SUMIFS('CLASSIFICAÇÃO NF'!$N:$N,'CLASSIFICAÇÃO NF'!$O:$O,"=202403",'CLASSIFICAÇÃO NF'!I:I,$B21)+SUMIFS('CLASSIFICAÇÃO NF'!$N:$N,'CLASSIFICAÇÃO NF'!$O:$O,"=202403",'CLASSIFICAÇÃO NF'!J:J,$B21)+SUMIFS('CLASSIFICAÇÃO NF'!$N:$N,'CLASSIFICAÇÃO NF'!$O:$O,"=202403",'CLASSIFICAÇÃO NF'!K:K,$B21)+SUMIFS('CLASSIFICAÇÃO NF'!$N:$N,'CLASSIFICAÇÃO NF'!$O:$O,"=202403",'CLASSIFICAÇÃO NF'!L:L,$B21)+SUMIFS('CLASSIFICAÇÃO NF'!$N:$N,'CLASSIFICAÇÃO NF'!$O:$O,"=202403",'CLASSIFICAÇÃO NF'!M:M,$B21)</f>
        <v>44256.4</v>
      </c>
      <c r="U21" s="66">
        <f>SUMIFS('CLASSIFICAÇÃO NF'!$N:$N,'CLASSIFICAÇÃO NF'!$O:$O,"=202404",'CLASSIFICAÇÃO NF'!I:I,$B21)+SUMIFS('CLASSIFICAÇÃO NF'!$N:$N,'CLASSIFICAÇÃO NF'!$O:$O,"=202404",'CLASSIFICAÇÃO NF'!J:J,$B21)+SUMIFS('CLASSIFICAÇÃO NF'!$N:$N,'CLASSIFICAÇÃO NF'!$O:$O,"=202404",'CLASSIFICAÇÃO NF'!K:K,$B21)+SUMIFS('CLASSIFICAÇÃO NF'!$N:$N,'CLASSIFICAÇÃO NF'!$O:$O,"=202404",'CLASSIFICAÇÃO NF'!L:L,$B21)+SUMIFS('CLASSIFICAÇÃO NF'!$N:$N,'CLASSIFICAÇÃO NF'!$O:$O,"=202404",'CLASSIFICAÇÃO NF'!M:M,$B21)</f>
        <v>116690.935</v>
      </c>
      <c r="V21" s="66">
        <f>SUMIFS('CLASSIFICAÇÃO NF'!$N:$N,'CLASSIFICAÇÃO NF'!$O:$O,"=202405",'CLASSIFICAÇÃO NF'!I:I,$B21)+SUMIFS('CLASSIFICAÇÃO NF'!$N:$N,'CLASSIFICAÇÃO NF'!$O:$O,"=202405",'CLASSIFICAÇÃO NF'!J:J,$B21)+SUMIFS('CLASSIFICAÇÃO NF'!$N:$N,'CLASSIFICAÇÃO NF'!$O:$O,"=202405",'CLASSIFICAÇÃO NF'!K:K,$B21)+SUMIFS('CLASSIFICAÇÃO NF'!$N:$N,'CLASSIFICAÇÃO NF'!$O:$O,"=202405",'CLASSIFICAÇÃO NF'!L:L,$B21)+SUMIFS('CLASSIFICAÇÃO NF'!$N:$N,'CLASSIFICAÇÃO NF'!$O:$O,"=202405",'CLASSIFICAÇÃO NF'!M:M,$B21)</f>
        <v>251885.77333333332</v>
      </c>
      <c r="W21" s="66">
        <f>SUMIFS('CLASSIFICAÇÃO NF'!$N:$N,'CLASSIFICAÇÃO NF'!$O:$O,"=202406",'CLASSIFICAÇÃO NF'!I:I,$B21)+SUMIFS('CLASSIFICAÇÃO NF'!$N:$N,'CLASSIFICAÇÃO NF'!$O:$O,"=202406",'CLASSIFICAÇÃO NF'!J:J,$B21)+SUMIFS('CLASSIFICAÇÃO NF'!$N:$N,'CLASSIFICAÇÃO NF'!$O:$O,"=202406",'CLASSIFICAÇÃO NF'!K:K,$B21)+SUMIFS('CLASSIFICAÇÃO NF'!$N:$N,'CLASSIFICAÇÃO NF'!$O:$O,"=202406",'CLASSIFICAÇÃO NF'!L:L,$B21)+SUMIFS('CLASSIFICAÇÃO NF'!$N:$N,'CLASSIFICAÇÃO NF'!$O:$O,"=202406",'CLASSIFICAÇÃO NF'!M:M,$B21)</f>
        <v>34969</v>
      </c>
      <c r="X21" s="66">
        <f>SUMIFS('CLASSIFICAÇÃO NF'!$N:$N,'CLASSIFICAÇÃO NF'!$O:$O,"=202407",'CLASSIFICAÇÃO NF'!I:I,$B21)+SUMIFS('CLASSIFICAÇÃO NF'!$N:$N,'CLASSIFICAÇÃO NF'!$O:$O,"=202407",'CLASSIFICAÇÃO NF'!J:J,$B21)+SUMIFS('CLASSIFICAÇÃO NF'!$N:$N,'CLASSIFICAÇÃO NF'!$O:$O,"=202407",'CLASSIFICAÇÃO NF'!K:K,$B21)+SUMIFS('CLASSIFICAÇÃO NF'!$N:$N,'CLASSIFICAÇÃO NF'!$O:$O,"=202407",'CLASSIFICAÇÃO NF'!L:L,$B21)+SUMIFS('CLASSIFICAÇÃO NF'!$N:$N,'CLASSIFICAÇÃO NF'!$O:$O,"=202407",'CLASSIFICAÇÃO NF'!M:M,$B21)</f>
        <v>64390.119999999995</v>
      </c>
      <c r="Y21" s="66">
        <f>SUMIFS('CLASSIFICAÇÃO NF'!$N:$N,'CLASSIFICAÇÃO NF'!$O:$O,"=202408",'CLASSIFICAÇÃO NF'!I:I,$B21)+SUMIFS('CLASSIFICAÇÃO NF'!$N:$N,'CLASSIFICAÇÃO NF'!$O:$O,"=202408",'CLASSIFICAÇÃO NF'!J:J,$B21)+SUMIFS('CLASSIFICAÇÃO NF'!$N:$N,'CLASSIFICAÇÃO NF'!$O:$O,"=202408",'CLASSIFICAÇÃO NF'!K:K,$B21)+SUMIFS('CLASSIFICAÇÃO NF'!$N:$N,'CLASSIFICAÇÃO NF'!$O:$O,"=202408",'CLASSIFICAÇÃO NF'!L:L,$B21)+SUMIFS('CLASSIFICAÇÃO NF'!$N:$N,'CLASSIFICAÇÃO NF'!$O:$O,"=202408",'CLASSIFICAÇÃO NF'!M:M,$B21)</f>
        <v>166666.57</v>
      </c>
      <c r="Z21" s="66">
        <f>SUMIFS('CLASSIFICAÇÃO NF'!$N:$N,'CLASSIFICAÇÃO NF'!$O:$O,"=202409",'CLASSIFICAÇÃO NF'!I:I,$B21)+SUMIFS('CLASSIFICAÇÃO NF'!$N:$N,'CLASSIFICAÇÃO NF'!$O:$O,"=202409",'CLASSIFICAÇÃO NF'!J:J,$B21)+SUMIFS('CLASSIFICAÇÃO NF'!$N:$N,'CLASSIFICAÇÃO NF'!$O:$O,"=202409",'CLASSIFICAÇÃO NF'!K:K,$B21)+SUMIFS('CLASSIFICAÇÃO NF'!$N:$N,'CLASSIFICAÇÃO NF'!$O:$O,"=202409",'CLASSIFICAÇÃO NF'!L:L,$B21)+SUMIFS('CLASSIFICAÇÃO NF'!$N:$N,'CLASSIFICAÇÃO NF'!$O:$O,"=202409",'CLASSIFICAÇÃO NF'!M:M,$B21)</f>
        <v>36865.629999999997</v>
      </c>
      <c r="AA21" s="66">
        <f>SUMIFS('CLASSIFICAÇÃO NF'!$N:$N,'CLASSIFICAÇÃO NF'!$O:$O,"=202410",'CLASSIFICAÇÃO NF'!I:I,$B21)+SUMIFS('CLASSIFICAÇÃO NF'!$N:$N,'CLASSIFICAÇÃO NF'!$O:$O,"=202410",'CLASSIFICAÇÃO NF'!J:J,$B21)+SUMIFS('CLASSIFICAÇÃO NF'!$N:$N,'CLASSIFICAÇÃO NF'!$O:$O,"=202410",'CLASSIFICAÇÃO NF'!K:K,$B21)+SUMIFS('CLASSIFICAÇÃO NF'!$N:$N,'CLASSIFICAÇÃO NF'!$O:$O,"=202410",'CLASSIFICAÇÃO NF'!L:L,$B21)+SUMIFS('CLASSIFICAÇÃO NF'!$N:$N,'CLASSIFICAÇÃO NF'!$O:$O,"=202410",'CLASSIFICAÇÃO NF'!M:M,$B21)</f>
        <v>0</v>
      </c>
      <c r="AB21" s="66">
        <f>SUMIFS('CLASSIFICAÇÃO NF'!$N:$N,'CLASSIFICAÇÃO NF'!$O:$O,"=202411",'CLASSIFICAÇÃO NF'!I:I,$B21)+SUMIFS('CLASSIFICAÇÃO NF'!$N:$N,'CLASSIFICAÇÃO NF'!$O:$O,"=202411",'CLASSIFICAÇÃO NF'!J:J,$B21)+SUMIFS('CLASSIFICAÇÃO NF'!$N:$N,'CLASSIFICAÇÃO NF'!$O:$O,"=202411",'CLASSIFICAÇÃO NF'!K:K,$B21)+SUMIFS('CLASSIFICAÇÃO NF'!$N:$N,'CLASSIFICAÇÃO NF'!$O:$O,"=202411",'CLASSIFICAÇÃO NF'!L:L,$B21)+SUMIFS('CLASSIFICAÇÃO NF'!$N:$N,'CLASSIFICAÇÃO NF'!$O:$O,"=202411",'CLASSIFICAÇÃO NF'!M:M,$B21)</f>
        <v>25597.37</v>
      </c>
      <c r="AC21" s="201">
        <f>SUMIFS('CLASSIFICAÇÃO NF'!$N:$N,'CLASSIFICAÇÃO NF'!$O:$O,"=202412",'CLASSIFICAÇÃO NF'!I:I,$B21)+SUMIFS('CLASSIFICAÇÃO NF'!$N:$N,'CLASSIFICAÇÃO NF'!$O:$O,"=202412",'CLASSIFICAÇÃO NF'!J:J,$B21)+SUMIFS('CLASSIFICAÇÃO NF'!$N:$N,'CLASSIFICAÇÃO NF'!$O:$O,"=202412",'CLASSIFICAÇÃO NF'!K:K,$B21)+SUMIFS('CLASSIFICAÇÃO NF'!$N:$N,'CLASSIFICAÇÃO NF'!$O:$O,"=202412",'CLASSIFICAÇÃO NF'!L:L,$B21)+SUMIFS('CLASSIFICAÇÃO NF'!$N:$N,'CLASSIFICAÇÃO NF'!$O:$O,"=202412",'CLASSIFICAÇÃO NF'!M:M,$B21)</f>
        <v>78424.97</v>
      </c>
      <c r="AD21" s="67">
        <f>SUMIFS('CLASSIFICAÇÃO NF'!$N:$N,'CLASSIFICAÇÃO NF'!$O:$O,"=202501",'CLASSIFICAÇÃO NF'!I:I,$B21)+SUMIFS('CLASSIFICAÇÃO NF'!$N:$N,'CLASSIFICAÇÃO NF'!$O:$O,"=202501",'CLASSIFICAÇÃO NF'!J:J,$B21)+SUMIFS('CLASSIFICAÇÃO NF'!$N:$N,'CLASSIFICAÇÃO NF'!$O:$O,"=202501",'CLASSIFICAÇÃO NF'!K:K,$B21)+SUMIFS('CLASSIFICAÇÃO NF'!$N:$N,'CLASSIFICAÇÃO NF'!$O:$O,"=202501",'CLASSIFICAÇÃO NF'!L:L,$B21)+SUMIFS('CLASSIFICAÇÃO NF'!$N:$N,'CLASSIFICAÇÃO NF'!$O:$O,"=202501",'CLASSIFICAÇÃO NF'!M:M,$B21)</f>
        <v>7351.8</v>
      </c>
      <c r="AE21" s="66">
        <f>SUMIFS('CLASSIFICAÇÃO NF'!$N:$N,'CLASSIFICAÇÃO NF'!$O:$O,"=202502",'CLASSIFICAÇÃO NF'!I:I,$B21)+SUMIFS('CLASSIFICAÇÃO NF'!$N:$N,'CLASSIFICAÇÃO NF'!$O:$O,"=202502",'CLASSIFICAÇÃO NF'!J:J,$B21)+SUMIFS('CLASSIFICAÇÃO NF'!$N:$N,'CLASSIFICAÇÃO NF'!$O:$O,"=202502",'CLASSIFICAÇÃO NF'!K:K,$B21)+SUMIFS('CLASSIFICAÇÃO NF'!$N:$N,'CLASSIFICAÇÃO NF'!$O:$O,"=202502",'CLASSIFICAÇÃO NF'!L:L,$B21)+SUMIFS('CLASSIFICAÇÃO NF'!$N:$N,'CLASSIFICAÇÃO NF'!$O:$O,"=202502",'CLASSIFICAÇÃO NF'!M:M,$B21)</f>
        <v>0</v>
      </c>
      <c r="AF21" s="66">
        <f>SUMIFS('CLASSIFICAÇÃO NF'!$N:$N,'CLASSIFICAÇÃO NF'!$O:$O,"=202503",'CLASSIFICAÇÃO NF'!I:I,$B21)+SUMIFS('CLASSIFICAÇÃO NF'!$N:$N,'CLASSIFICAÇÃO NF'!$O:$O,"=202503",'CLASSIFICAÇÃO NF'!J:J,$B21)+SUMIFS('CLASSIFICAÇÃO NF'!$N:$N,'CLASSIFICAÇÃO NF'!$O:$O,"=202503",'CLASSIFICAÇÃO NF'!K:K,$B21)+SUMIFS('CLASSIFICAÇÃO NF'!$N:$N,'CLASSIFICAÇÃO NF'!$O:$O,"=202503",'CLASSIFICAÇÃO NF'!L:L,$B21)+SUMIFS('CLASSIFICAÇÃO NF'!$N:$N,'CLASSIFICAÇÃO NF'!$O:$O,"=202503",'CLASSIFICAÇÃO NF'!M:M,$B21)</f>
        <v>15130</v>
      </c>
      <c r="AG21" s="66">
        <f>SUMIFS('CLASSIFICAÇÃO NF'!$N:$N,'CLASSIFICAÇÃO NF'!$O:$O,"=202504",'CLASSIFICAÇÃO NF'!I:I,$B21)+SUMIFS('CLASSIFICAÇÃO NF'!$N:$N,'CLASSIFICAÇÃO NF'!$O:$O,"=202504",'CLASSIFICAÇÃO NF'!J:J,$B21)+SUMIFS('CLASSIFICAÇÃO NF'!$N:$N,'CLASSIFICAÇÃO NF'!$O:$O,"=202504",'CLASSIFICAÇÃO NF'!K:K,$B21)+SUMIFS('CLASSIFICAÇÃO NF'!$N:$N,'CLASSIFICAÇÃO NF'!$O:$O,"=202504",'CLASSIFICAÇÃO NF'!L:L,$B21)+SUMIFS('CLASSIFICAÇÃO NF'!$N:$N,'CLASSIFICAÇÃO NF'!$O:$O,"=202504",'CLASSIFICAÇÃO NF'!M:M,$B21)</f>
        <v>0</v>
      </c>
      <c r="AH21" s="66">
        <f>SUMIFS('CLASSIFICAÇÃO NF'!$N:$N,'CLASSIFICAÇÃO NF'!$O:$O,"=202505",'CLASSIFICAÇÃO NF'!I:I,$B21)+SUMIFS('CLASSIFICAÇÃO NF'!$N:$N,'CLASSIFICAÇÃO NF'!$O:$O,"=202505",'CLASSIFICAÇÃO NF'!J:J,$B21)+SUMIFS('CLASSIFICAÇÃO NF'!$N:$N,'CLASSIFICAÇÃO NF'!$O:$O,"=202505",'CLASSIFICAÇÃO NF'!K:K,$B21)+SUMIFS('CLASSIFICAÇÃO NF'!$N:$N,'CLASSIFICAÇÃO NF'!$O:$O,"=202505",'CLASSIFICAÇÃO NF'!L:L,$B21)+SUMIFS('CLASSIFICAÇÃO NF'!$N:$N,'CLASSIFICAÇÃO NF'!$O:$O,"=202505",'CLASSIFICAÇÃO NF'!M:M,$B21)</f>
        <v>0</v>
      </c>
      <c r="AI21" s="66">
        <f>SUMIFS('CLASSIFICAÇÃO NF'!$N:$N,'CLASSIFICAÇÃO NF'!$O:$O,"=202506",'CLASSIFICAÇÃO NF'!I:I,$B21)+SUMIFS('CLASSIFICAÇÃO NF'!$N:$N,'CLASSIFICAÇÃO NF'!$O:$O,"=202506",'CLASSIFICAÇÃO NF'!J:J,$B21)+SUMIFS('CLASSIFICAÇÃO NF'!$N:$N,'CLASSIFICAÇÃO NF'!$O:$O,"=202506",'CLASSIFICAÇÃO NF'!K:K,$B21)+SUMIFS('CLASSIFICAÇÃO NF'!$N:$N,'CLASSIFICAÇÃO NF'!$O:$O,"=202506",'CLASSIFICAÇÃO NF'!L:L,$B21)+SUMIFS('CLASSIFICAÇÃO NF'!$N:$N,'CLASSIFICAÇÃO NF'!$O:$O,"=202506",'CLASSIFICAÇÃO NF'!M:M,$B21)</f>
        <v>0</v>
      </c>
      <c r="AJ21" s="66">
        <f>SUMIFS('CLASSIFICAÇÃO NF'!$N:$N,'CLASSIFICAÇÃO NF'!$O:$O,"=202507",'CLASSIFICAÇÃO NF'!I:I,$B21)+SUMIFS('CLASSIFICAÇÃO NF'!$N:$N,'CLASSIFICAÇÃO NF'!$O:$O,"=202507",'CLASSIFICAÇÃO NF'!J:J,$B21)+SUMIFS('CLASSIFICAÇÃO NF'!$N:$N,'CLASSIFICAÇÃO NF'!$O:$O,"=202507",'CLASSIFICAÇÃO NF'!K:K,$B21)+SUMIFS('CLASSIFICAÇÃO NF'!$N:$N,'CLASSIFICAÇÃO NF'!$O:$O,"=202507",'CLASSIFICAÇÃO NF'!L:L,$B21)+SUMIFS('CLASSIFICAÇÃO NF'!$N:$N,'CLASSIFICAÇÃO NF'!$O:$O,"=202507",'CLASSIFICAÇÃO NF'!M:M,$B21)</f>
        <v>0</v>
      </c>
      <c r="AK21" s="66">
        <f>SUMIFS('CLASSIFICAÇÃO NF'!$N:$N,'CLASSIFICAÇÃO NF'!$O:$O,"=202508",'CLASSIFICAÇÃO NF'!I:I,$B21)+SUMIFS('CLASSIFICAÇÃO NF'!$N:$N,'CLASSIFICAÇÃO NF'!$O:$O,"=202508",'CLASSIFICAÇÃO NF'!J:J,$B21)+SUMIFS('CLASSIFICAÇÃO NF'!$N:$N,'CLASSIFICAÇÃO NF'!$O:$O,"=202508",'CLASSIFICAÇÃO NF'!K:K,$B21)+SUMIFS('CLASSIFICAÇÃO NF'!$N:$N,'CLASSIFICAÇÃO NF'!$O:$O,"=202508",'CLASSIFICAÇÃO NF'!L:L,$B21)+SUMIFS('CLASSIFICAÇÃO NF'!$N:$N,'CLASSIFICAÇÃO NF'!$O:$O,"=202508",'CLASSIFICAÇÃO NF'!M:M,$B21)</f>
        <v>0</v>
      </c>
      <c r="AL21" s="66">
        <f>SUMIFS('CLASSIFICAÇÃO NF'!$N:$N,'CLASSIFICAÇÃO NF'!$O:$O,"=202509",'CLASSIFICAÇÃO NF'!I:I,$B21)+SUMIFS('CLASSIFICAÇÃO NF'!$N:$N,'CLASSIFICAÇÃO NF'!$O:$O,"=202509",'CLASSIFICAÇÃO NF'!J:J,$B21)+SUMIFS('CLASSIFICAÇÃO NF'!$N:$N,'CLASSIFICAÇÃO NF'!$O:$O,"=202509",'CLASSIFICAÇÃO NF'!K:K,$B21)+SUMIFS('CLASSIFICAÇÃO NF'!$N:$N,'CLASSIFICAÇÃO NF'!$O:$O,"=202509",'CLASSIFICAÇÃO NF'!L:L,$B21)+SUMIFS('CLASSIFICAÇÃO NF'!$N:$N,'CLASSIFICAÇÃO NF'!$O:$O,"=202509",'CLASSIFICAÇÃO NF'!M:M,$B21)</f>
        <v>8871.43</v>
      </c>
      <c r="AM21" s="66">
        <f>SUMIFS('CLASSIFICAÇÃO NF'!$N:$N,'CLASSIFICAÇÃO NF'!$O:$O,"=202510",'CLASSIFICAÇÃO NF'!I:I,$B21)+SUMIFS('CLASSIFICAÇÃO NF'!$N:$N,'CLASSIFICAÇÃO NF'!$O:$O,"=202510",'CLASSIFICAÇÃO NF'!J:J,$B21)+SUMIFS('CLASSIFICAÇÃO NF'!$N:$N,'CLASSIFICAÇÃO NF'!$O:$O,"=202510",'CLASSIFICAÇÃO NF'!K:K,$B21)+SUMIFS('CLASSIFICAÇÃO NF'!$N:$N,'CLASSIFICAÇÃO NF'!$O:$O,"=202510",'CLASSIFICAÇÃO NF'!L:L,$B21)+SUMIFS('CLASSIFICAÇÃO NF'!$N:$N,'CLASSIFICAÇÃO NF'!$O:$O,"=202510",'CLASSIFICAÇÃO NF'!M:M,$B21)</f>
        <v>0</v>
      </c>
      <c r="AN21" s="66">
        <f>SUMIFS('CLASSIFICAÇÃO NF'!$N:$N,'CLASSIFICAÇÃO NF'!$O:$O,"=202511",'CLASSIFICAÇÃO NF'!I:I,$B21)+SUMIFS('CLASSIFICAÇÃO NF'!$N:$N,'CLASSIFICAÇÃO NF'!$O:$O,"=202511",'CLASSIFICAÇÃO NF'!J:J,$B21)+SUMIFS('CLASSIFICAÇÃO NF'!$N:$N,'CLASSIFICAÇÃO NF'!$O:$O,"=202511",'CLASSIFICAÇÃO NF'!K:K,$B21)+SUMIFS('CLASSIFICAÇÃO NF'!$N:$N,'CLASSIFICAÇÃO NF'!$O:$O,"=202511",'CLASSIFICAÇÃO NF'!L:L,$B21)+SUMIFS('CLASSIFICAÇÃO NF'!$N:$N,'CLASSIFICAÇÃO NF'!$O:$O,"=202511",'CLASSIFICAÇÃO NF'!M:M,$B21)</f>
        <v>0</v>
      </c>
      <c r="AO21" s="66">
        <f>SUMIFS('CLASSIFICAÇÃO NF'!$N:$N,'CLASSIFICAÇÃO NF'!$O:$O,"=202512",'CLASSIFICAÇÃO NF'!I:I,$B21)+SUMIFS('CLASSIFICAÇÃO NF'!$N:$N,'CLASSIFICAÇÃO NF'!$O:$O,"=202512",'CLASSIFICAÇÃO NF'!J:J,$B21)+SUMIFS('CLASSIFICAÇÃO NF'!$N:$N,'CLASSIFICAÇÃO NF'!$O:$O,"=202512",'CLASSIFICAÇÃO NF'!K:K,$B21)+SUMIFS('CLASSIFICAÇÃO NF'!$N:$N,'CLASSIFICAÇÃO NF'!$O:$O,"=202512",'CLASSIFICAÇÃO NF'!L:L,$B21)+SUMIFS('CLASSIFICAÇÃO NF'!$N:$N,'CLASSIFICAÇÃO NF'!$O:$O,"=202512",'CLASSIFICAÇÃO NF'!M:M,$B21)</f>
        <v>0</v>
      </c>
      <c r="AP21" s="67">
        <f>SUMIFS('CLASSIFICAÇÃO NF'!$N:$N,'CLASSIFICAÇÃO NF'!$O:$O,"=202601",'CLASSIFICAÇÃO NF'!I:I,$B21)+SUMIFS('CLASSIFICAÇÃO NF'!$N:$N,'CLASSIFICAÇÃO NF'!$O:$O,"=202601",'CLASSIFICAÇÃO NF'!J:J,$B21)+SUMIFS('CLASSIFICAÇÃO NF'!$N:$N,'CLASSIFICAÇÃO NF'!$O:$O,"=202601",'CLASSIFICAÇÃO NF'!K:K,$B21)+SUMIFS('CLASSIFICAÇÃO NF'!$N:$N,'CLASSIFICAÇÃO NF'!$O:$O,"=202601",'CLASSIFICAÇÃO NF'!L:L,$B21)+SUMIFS('CLASSIFICAÇÃO NF'!$N:$N,'CLASSIFICAÇÃO NF'!$O:$O,"=202601",'CLASSIFICAÇÃO NF'!M:M,$B21)</f>
        <v>0</v>
      </c>
      <c r="AQ21" s="66">
        <f>SUMIFS('CLASSIFICAÇÃO NF'!$N:$N,'CLASSIFICAÇÃO NF'!$O:$O,"=202602",'CLASSIFICAÇÃO NF'!I:I,$B21)+SUMIFS('CLASSIFICAÇÃO NF'!$N:$N,'CLASSIFICAÇÃO NF'!$O:$O,"=202602",'CLASSIFICAÇÃO NF'!J:J,$B21)+SUMIFS('CLASSIFICAÇÃO NF'!$N:$N,'CLASSIFICAÇÃO NF'!$O:$O,"=202602",'CLASSIFICAÇÃO NF'!K:K,$B21)+SUMIFS('CLASSIFICAÇÃO NF'!$N:$N,'CLASSIFICAÇÃO NF'!$O:$O,"=202602",'CLASSIFICAÇÃO NF'!L:L,$B21)+SUMIFS('CLASSIFICAÇÃO NF'!$N:$N,'CLASSIFICAÇÃO NF'!$O:$O,"=202602",'CLASSIFICAÇÃO NF'!M:M,$B21)</f>
        <v>0</v>
      </c>
      <c r="AR21" s="66">
        <f>SUMIFS('CLASSIFICAÇÃO NF'!$N:$N,'CLASSIFICAÇÃO NF'!$O:$O,"=202603",'CLASSIFICAÇÃO NF'!I:I,$B21)+SUMIFS('CLASSIFICAÇÃO NF'!$N:$N,'CLASSIFICAÇÃO NF'!$O:$O,"=202603",'CLASSIFICAÇÃO NF'!J:J,$B21)+SUMIFS('CLASSIFICAÇÃO NF'!$N:$N,'CLASSIFICAÇÃO NF'!$O:$O,"=202603",'CLASSIFICAÇÃO NF'!K:K,$B21)+SUMIFS('CLASSIFICAÇÃO NF'!$N:$N,'CLASSIFICAÇÃO NF'!$O:$O,"=202603",'CLASSIFICAÇÃO NF'!L:L,$B21)+SUMIFS('CLASSIFICAÇÃO NF'!$N:$N,'CLASSIFICAÇÃO NF'!$O:$O,"=202603",'CLASSIFICAÇÃO NF'!M:M,$B21)</f>
        <v>0</v>
      </c>
      <c r="AS21" s="66">
        <f>SUMIFS('CLASSIFICAÇÃO NF'!$N:$N,'CLASSIFICAÇÃO NF'!$O:$O,"=202604",'CLASSIFICAÇÃO NF'!I:I,$B21)+SUMIFS('CLASSIFICAÇÃO NF'!$N:$N,'CLASSIFICAÇÃO NF'!$O:$O,"=202604",'CLASSIFICAÇÃO NF'!J:J,$B21)+SUMIFS('CLASSIFICAÇÃO NF'!$N:$N,'CLASSIFICAÇÃO NF'!$O:$O,"=202604",'CLASSIFICAÇÃO NF'!K:K,$B21)+SUMIFS('CLASSIFICAÇÃO NF'!$N:$N,'CLASSIFICAÇÃO NF'!$O:$O,"=202604",'CLASSIFICAÇÃO NF'!L:L,$B21)+SUMIFS('CLASSIFICAÇÃO NF'!$N:$N,'CLASSIFICAÇÃO NF'!$O:$O,"=202604",'CLASSIFICAÇÃO NF'!M:M,$B21)</f>
        <v>0</v>
      </c>
      <c r="AT21" s="66">
        <f>SUMIFS('CLASSIFICAÇÃO NF'!$N:$N,'CLASSIFICAÇÃO NF'!$O:$O,"=202605",'CLASSIFICAÇÃO NF'!I:I,$B21)+SUMIFS('CLASSIFICAÇÃO NF'!$N:$N,'CLASSIFICAÇÃO NF'!$O:$O,"=202605",'CLASSIFICAÇÃO NF'!J:J,$B21)+SUMIFS('CLASSIFICAÇÃO NF'!$N:$N,'CLASSIFICAÇÃO NF'!$O:$O,"=202605",'CLASSIFICAÇÃO NF'!K:K,$B21)+SUMIFS('CLASSIFICAÇÃO NF'!$N:$N,'CLASSIFICAÇÃO NF'!$O:$O,"=202605",'CLASSIFICAÇÃO NF'!L:L,$B21)+SUMIFS('CLASSIFICAÇÃO NF'!$N:$N,'CLASSIFICAÇÃO NF'!$O:$O,"=202605",'CLASSIFICAÇÃO NF'!M:M,$B21)</f>
        <v>0</v>
      </c>
      <c r="AU21" s="66">
        <f>SUMIFS('CLASSIFICAÇÃO NF'!$N:$N,'CLASSIFICAÇÃO NF'!$O:$O,"=202606",'CLASSIFICAÇÃO NF'!I:I,$B21)+SUMIFS('CLASSIFICAÇÃO NF'!$N:$N,'CLASSIFICAÇÃO NF'!$O:$O,"=202606",'CLASSIFICAÇÃO NF'!J:J,$B21)+SUMIFS('CLASSIFICAÇÃO NF'!$N:$N,'CLASSIFICAÇÃO NF'!$O:$O,"=202606",'CLASSIFICAÇÃO NF'!K:K,$B21)+SUMIFS('CLASSIFICAÇÃO NF'!$N:$N,'CLASSIFICAÇÃO NF'!$O:$O,"=202606",'CLASSIFICAÇÃO NF'!L:L,$B21)+SUMIFS('CLASSIFICAÇÃO NF'!$N:$N,'CLASSIFICAÇÃO NF'!$O:$O,"=202606",'CLASSIFICAÇÃO NF'!M:M,$B21)</f>
        <v>0</v>
      </c>
      <c r="AV21" s="66">
        <f>SUMIFS('CLASSIFICAÇÃO NF'!$N:$N,'CLASSIFICAÇÃO NF'!$O:$O,"=202607",'CLASSIFICAÇÃO NF'!I:I,$B21)+SUMIFS('CLASSIFICAÇÃO NF'!$N:$N,'CLASSIFICAÇÃO NF'!$O:$O,"=202607",'CLASSIFICAÇÃO NF'!J:J,$B21)+SUMIFS('CLASSIFICAÇÃO NF'!$N:$N,'CLASSIFICAÇÃO NF'!$O:$O,"=202607",'CLASSIFICAÇÃO NF'!K:K,$B21)+SUMIFS('CLASSIFICAÇÃO NF'!$N:$N,'CLASSIFICAÇÃO NF'!$O:$O,"=202607",'CLASSIFICAÇÃO NF'!L:L,$B21)+SUMIFS('CLASSIFICAÇÃO NF'!$N:$N,'CLASSIFICAÇÃO NF'!$O:$O,"=202607",'CLASSIFICAÇÃO NF'!M:M,$B21)</f>
        <v>0</v>
      </c>
    </row>
    <row r="22" spans="1:48" ht="15.5" outlineLevel="1">
      <c r="A22" s="189">
        <v>45963</v>
      </c>
      <c r="B22" s="65" t="s">
        <v>46</v>
      </c>
      <c r="C22" s="184">
        <f>SUMIF('CLASSIFICAÇÃO NF'!I:I,B22,'CLASSIFICAÇÃO NF'!N:N)+SUMIF('CLASSIFICAÇÃO NF'!J:J,B22,'CLASSIFICAÇÃO NF'!N:N)+SUMIF('CLASSIFICAÇÃO NF'!K:K,B22,'CLASSIFICAÇÃO NF'!N:N)+SUMIF('CLASSIFICAÇÃO NF'!L:L,B22,'CLASSIFICAÇÃO NF'!N:N)+SUMIF('CLASSIFICAÇÃO NF'!M:M,B22,'CLASSIFICAÇÃO NF'!N:N)</f>
        <v>1363563.2674999998</v>
      </c>
      <c r="D22" s="184">
        <v>1698697.28</v>
      </c>
      <c r="E22" s="186">
        <v>1449656.23</v>
      </c>
      <c r="F22" s="66">
        <f>SUMIFS('CLASSIFICAÇÃO NF'!$N:$N,'CLASSIFICAÇÃO NF'!$O:$O,"=202301",'CLASSIFICAÇÃO NF'!I:I,$B22)+SUMIFS('CLASSIFICAÇÃO NF'!$N:$N,'CLASSIFICAÇÃO NF'!$O:$O,"=202301",'CLASSIFICAÇÃO NF'!J:J,$B22)+SUMIFS('CLASSIFICAÇÃO NF'!$N:$N,'CLASSIFICAÇÃO NF'!$O:$O,"=202301",'CLASSIFICAÇÃO NF'!K:K,$B22)+SUMIFS('CLASSIFICAÇÃO NF'!$N:$N,'CLASSIFICAÇÃO NF'!$O:$O,"=202301",'CLASSIFICAÇÃO NF'!L:L,$B22)+SUMIFS('CLASSIFICAÇÃO NF'!$N:$N,'CLASSIFICAÇÃO NF'!$O:$O,"=202301",'CLASSIFICAÇÃO NF'!M:M,$B22)</f>
        <v>0</v>
      </c>
      <c r="G22" s="66">
        <f>SUMIFS('CLASSIFICAÇÃO NF'!$N:$N,'CLASSIFICAÇÃO NF'!$O:$O,"=202302",'CLASSIFICAÇÃO NF'!I:I,$B22)+SUMIFS('CLASSIFICAÇÃO NF'!$N:$N,'CLASSIFICAÇÃO NF'!$O:$O,"=202302",'CLASSIFICAÇÃO NF'!J:J,$B22)+SUMIFS('CLASSIFICAÇÃO NF'!$N:$N,'CLASSIFICAÇÃO NF'!$O:$O,"=202302",'CLASSIFICAÇÃO NF'!K:K,$B22)+SUMIFS('CLASSIFICAÇÃO NF'!$N:$N,'CLASSIFICAÇÃO NF'!$O:$O,"=202302",'CLASSIFICAÇÃO NF'!L:L,$B22)+SUMIFS('CLASSIFICAÇÃO NF'!$N:$N,'CLASSIFICAÇÃO NF'!$O:$O,"=202302",'CLASSIFICAÇÃO NF'!M:M,$B22)</f>
        <v>0</v>
      </c>
      <c r="H22" s="66">
        <f>SUMIFS('CLASSIFICAÇÃO NF'!$N:$N,'CLASSIFICAÇÃO NF'!$O:$O,"=202303",'CLASSIFICAÇÃO NF'!I:I,$B22)+SUMIFS('CLASSIFICAÇÃO NF'!$N:$N,'CLASSIFICAÇÃO NF'!$O:$O,"=202303",'CLASSIFICAÇÃO NF'!J:J,$B22)+SUMIFS('CLASSIFICAÇÃO NF'!$N:$N,'CLASSIFICAÇÃO NF'!$O:$O,"=202303",'CLASSIFICAÇÃO NF'!K:K,$B22)+SUMIFS('CLASSIFICAÇÃO NF'!$N:$N,'CLASSIFICAÇÃO NF'!$O:$O,"=202303",'CLASSIFICAÇÃO NF'!L:L,$B22)+SUMIFS('CLASSIFICAÇÃO NF'!$N:$N,'CLASSIFICAÇÃO NF'!$O:$O,"=202303",'CLASSIFICAÇÃO NF'!M:M,$B22)</f>
        <v>0</v>
      </c>
      <c r="I22" s="66">
        <f>SUMIFS('CLASSIFICAÇÃO NF'!$N:$N,'CLASSIFICAÇÃO NF'!$O:$O,"=202304",'CLASSIFICAÇÃO NF'!I:I,$B22)+SUMIFS('CLASSIFICAÇÃO NF'!$N:$N,'CLASSIFICAÇÃO NF'!$O:$O,"=202304",'CLASSIFICAÇÃO NF'!J:J,$B22)+SUMIFS('CLASSIFICAÇÃO NF'!$N:$N,'CLASSIFICAÇÃO NF'!$O:$O,"=202304",'CLASSIFICAÇÃO NF'!K:K,$B22)+SUMIFS('CLASSIFICAÇÃO NF'!$N:$N,'CLASSIFICAÇÃO NF'!$O:$O,"=202304",'CLASSIFICAÇÃO NF'!L:L,$B22)+SUMIFS('CLASSIFICAÇÃO NF'!$N:$N,'CLASSIFICAÇÃO NF'!$O:$O,"=202304",'CLASSIFICAÇÃO NF'!M:M,$B22)</f>
        <v>0</v>
      </c>
      <c r="J22" s="66">
        <f>SUMIFS('CLASSIFICAÇÃO NF'!$N:$N,'CLASSIFICAÇÃO NF'!$O:$O,"=202305",'CLASSIFICAÇÃO NF'!I:I,$B22)+SUMIFS('CLASSIFICAÇÃO NF'!$N:$N,'CLASSIFICAÇÃO NF'!$O:$O,"=202305",'CLASSIFICAÇÃO NF'!J:J,$B22)+SUMIFS('CLASSIFICAÇÃO NF'!$N:$N,'CLASSIFICAÇÃO NF'!$O:$O,"=202305",'CLASSIFICAÇÃO NF'!K:K,$B22)+SUMIFS('CLASSIFICAÇÃO NF'!$N:$N,'CLASSIFICAÇÃO NF'!$O:$O,"=202305",'CLASSIFICAÇÃO NF'!L:L,$B22)+SUMIFS('CLASSIFICAÇÃO NF'!$N:$N,'CLASSIFICAÇÃO NF'!$O:$O,"=202305",'CLASSIFICAÇÃO NF'!M:M,$B22)</f>
        <v>0</v>
      </c>
      <c r="K22" s="66">
        <f>SUMIFS('CLASSIFICAÇÃO NF'!$N:$N,'CLASSIFICAÇÃO NF'!$O:$O,"=202306",'CLASSIFICAÇÃO NF'!I:I,$B22)+SUMIFS('CLASSIFICAÇÃO NF'!$N:$N,'CLASSIFICAÇÃO NF'!$O:$O,"=202306",'CLASSIFICAÇÃO NF'!J:J,$B22)+SUMIFS('CLASSIFICAÇÃO NF'!$N:$N,'CLASSIFICAÇÃO NF'!$O:$O,"=202306",'CLASSIFICAÇÃO NF'!K:K,$B22)+SUMIFS('CLASSIFICAÇÃO NF'!$N:$N,'CLASSIFICAÇÃO NF'!$O:$O,"=202306",'CLASSIFICAÇÃO NF'!L:L,$B22)+SUMIFS('CLASSIFICAÇÃO NF'!$N:$N,'CLASSIFICAÇÃO NF'!$O:$O,"=202306",'CLASSIFICAÇÃO NF'!M:M,$B22)</f>
        <v>0</v>
      </c>
      <c r="L22" s="66">
        <f>SUMIFS('CLASSIFICAÇÃO NF'!$N:$N,'CLASSIFICAÇÃO NF'!$O:$O,"=202307",'CLASSIFICAÇÃO NF'!I:I,$B22)+SUMIFS('CLASSIFICAÇÃO NF'!$N:$N,'CLASSIFICAÇÃO NF'!$O:$O,"=202307",'CLASSIFICAÇÃO NF'!J:J,$B22)+SUMIFS('CLASSIFICAÇÃO NF'!$N:$N,'CLASSIFICAÇÃO NF'!$O:$O,"=202307",'CLASSIFICAÇÃO NF'!K:K,$B22)+SUMIFS('CLASSIFICAÇÃO NF'!$N:$N,'CLASSIFICAÇÃO NF'!$O:$O,"=202307",'CLASSIFICAÇÃO NF'!L:L,$B22)+SUMIFS('CLASSIFICAÇÃO NF'!$N:$N,'CLASSIFICAÇÃO NF'!$O:$O,"=202307",'CLASSIFICAÇÃO NF'!M:M,$B22)</f>
        <v>0</v>
      </c>
      <c r="M22" s="66">
        <f>SUMIFS('CLASSIFICAÇÃO NF'!$N:$N,'CLASSIFICAÇÃO NF'!$O:$O,"=202308",'CLASSIFICAÇÃO NF'!I:I,$B22)+SUMIFS('CLASSIFICAÇÃO NF'!$N:$N,'CLASSIFICAÇÃO NF'!$O:$O,"=202308",'CLASSIFICAÇÃO NF'!J:J,$B22)+SUMIFS('CLASSIFICAÇÃO NF'!$N:$N,'CLASSIFICAÇÃO NF'!$O:$O,"=202308",'CLASSIFICAÇÃO NF'!K:K,$B22)+SUMIFS('CLASSIFICAÇÃO NF'!$N:$N,'CLASSIFICAÇÃO NF'!$O:$O,"=202308",'CLASSIFICAÇÃO NF'!L:L,$B22)+SUMIFS('CLASSIFICAÇÃO NF'!$N:$N,'CLASSIFICAÇÃO NF'!$O:$O,"=202308",'CLASSIFICAÇÃO NF'!M:M,$B22)</f>
        <v>9608.7400000000016</v>
      </c>
      <c r="N22" s="66">
        <f>SUMIFS('CLASSIFICAÇÃO NF'!$N:$N,'CLASSIFICAÇÃO NF'!$O:$O,"=202309",'CLASSIFICAÇÃO NF'!I:I,$B22)+SUMIFS('CLASSIFICAÇÃO NF'!$N:$N,'CLASSIFICAÇÃO NF'!$O:$O,"=202309",'CLASSIFICAÇÃO NF'!J:J,$B22)+SUMIFS('CLASSIFICAÇÃO NF'!$N:$N,'CLASSIFICAÇÃO NF'!$O:$O,"=202309",'CLASSIFICAÇÃO NF'!K:K,$B22)+SUMIFS('CLASSIFICAÇÃO NF'!$N:$N,'CLASSIFICAÇÃO NF'!$O:$O,"=202309",'CLASSIFICAÇÃO NF'!L:L,$B22)+SUMIFS('CLASSIFICAÇÃO NF'!$N:$N,'CLASSIFICAÇÃO NF'!$O:$O,"=202309",'CLASSIFICAÇÃO NF'!M:M,$B22)</f>
        <v>0</v>
      </c>
      <c r="O22" s="66">
        <f>SUMIFS('CLASSIFICAÇÃO NF'!$N:$N,'CLASSIFICAÇÃO NF'!$O:$O,"=202310",'CLASSIFICAÇÃO NF'!I:I,$B22)+SUMIFS('CLASSIFICAÇÃO NF'!$N:$N,'CLASSIFICAÇÃO NF'!$O:$O,"=202310",'CLASSIFICAÇÃO NF'!J:J,$B22)+SUMIFS('CLASSIFICAÇÃO NF'!$N:$N,'CLASSIFICAÇÃO NF'!$O:$O,"=202310",'CLASSIFICAÇÃO NF'!K:K,$B22)+SUMIFS('CLASSIFICAÇÃO NF'!$N:$N,'CLASSIFICAÇÃO NF'!$O:$O,"=202310",'CLASSIFICAÇÃO NF'!L:L,$B22)+SUMIFS('CLASSIFICAÇÃO NF'!$N:$N,'CLASSIFICAÇÃO NF'!$O:$O,"=202310",'CLASSIFICAÇÃO NF'!M:M,$B22)</f>
        <v>22672.23</v>
      </c>
      <c r="P22" s="66">
        <f>SUMIFS('CLASSIFICAÇÃO NF'!$N:$N,'CLASSIFICAÇÃO NF'!$O:$O,"=202311",'CLASSIFICAÇÃO NF'!I:I,$B22)+SUMIFS('CLASSIFICAÇÃO NF'!$N:$N,'CLASSIFICAÇÃO NF'!$O:$O,"=202311",'CLASSIFICAÇÃO NF'!J:J,$B22)+SUMIFS('CLASSIFICAÇÃO NF'!$N:$N,'CLASSIFICAÇÃO NF'!$O:$O,"=202311",'CLASSIFICAÇÃO NF'!K:K,$B22)+SUMIFS('CLASSIFICAÇÃO NF'!$N:$N,'CLASSIFICAÇÃO NF'!$O:$O,"=202311",'CLASSIFICAÇÃO NF'!L:L,$B22)+SUMIFS('CLASSIFICAÇÃO NF'!$N:$N,'CLASSIFICAÇÃO NF'!$O:$O,"=202311",'CLASSIFICAÇÃO NF'!M:M,$B22)</f>
        <v>0</v>
      </c>
      <c r="Q22" s="201">
        <f>SUMIFS('CLASSIFICAÇÃO NF'!$N:$N,'CLASSIFICAÇÃO NF'!$O:$O,"=202312",'CLASSIFICAÇÃO NF'!I:I,$B22)+SUMIFS('CLASSIFICAÇÃO NF'!$N:$N,'CLASSIFICAÇÃO NF'!$O:$O,"=202312",'CLASSIFICAÇÃO NF'!J:J,$B22)+SUMIFS('CLASSIFICAÇÃO NF'!$N:$N,'CLASSIFICAÇÃO NF'!$O:$O,"=202312",'CLASSIFICAÇÃO NF'!K:K,$B22)+SUMIFS('CLASSIFICAÇÃO NF'!$N:$N,'CLASSIFICAÇÃO NF'!$O:$O,"=202312",'CLASSIFICAÇÃO NF'!L:L,$B22)+SUMIFS('CLASSIFICAÇÃO NF'!$N:$N,'CLASSIFICAÇÃO NF'!$O:$O,"=202312",'CLASSIFICAÇÃO NF'!M:M,$B22)</f>
        <v>0</v>
      </c>
      <c r="R22" s="67">
        <f>SUMIFS('CLASSIFICAÇÃO NF'!$N:$N,'CLASSIFICAÇÃO NF'!$O:$O,"=202401",'CLASSIFICAÇÃO NF'!I:I,$B22)+SUMIFS('CLASSIFICAÇÃO NF'!$N:$N,'CLASSIFICAÇÃO NF'!$O:$O,"=202401",'CLASSIFICAÇÃO NF'!J:J,$B22)+SUMIFS('CLASSIFICAÇÃO NF'!$N:$N,'CLASSIFICAÇÃO NF'!$O:$O,"=202401",'CLASSIFICAÇÃO NF'!K:K,$B22)+SUMIFS('CLASSIFICAÇÃO NF'!$N:$N,'CLASSIFICAÇÃO NF'!$O:$O,"=202401",'CLASSIFICAÇÃO NF'!L:L,$B22)+SUMIFS('CLASSIFICAÇÃO NF'!$N:$N,'CLASSIFICAÇÃO NF'!$O:$O,"=202401",'CLASSIFICAÇÃO NF'!M:M,$B22)</f>
        <v>0</v>
      </c>
      <c r="S22" s="66">
        <f>SUMIFS('CLASSIFICAÇÃO NF'!$N:$N,'CLASSIFICAÇÃO NF'!$O:$O,"=202402",'CLASSIFICAÇÃO NF'!I:I,$B22)+SUMIFS('CLASSIFICAÇÃO NF'!$N:$N,'CLASSIFICAÇÃO NF'!$O:$O,"=202402",'CLASSIFICAÇÃO NF'!J:J,$B22)+SUMIFS('CLASSIFICAÇÃO NF'!$N:$N,'CLASSIFICAÇÃO NF'!$O:$O,"=202402",'CLASSIFICAÇÃO NF'!K:K,$B22)+SUMIFS('CLASSIFICAÇÃO NF'!$N:$N,'CLASSIFICAÇÃO NF'!$O:$O,"=202402",'CLASSIFICAÇÃO NF'!L:L,$B22)+SUMIFS('CLASSIFICAÇÃO NF'!$N:$N,'CLASSIFICAÇÃO NF'!$O:$O,"=202402",'CLASSIFICAÇÃO NF'!M:M,$B22)</f>
        <v>6959</v>
      </c>
      <c r="T22" s="66">
        <f>SUMIFS('CLASSIFICAÇÃO NF'!$N:$N,'CLASSIFICAÇÃO NF'!$O:$O,"=202403",'CLASSIFICAÇÃO NF'!I:I,$B22)+SUMIFS('CLASSIFICAÇÃO NF'!$N:$N,'CLASSIFICAÇÃO NF'!$O:$O,"=202403",'CLASSIFICAÇÃO NF'!J:J,$B22)+SUMIFS('CLASSIFICAÇÃO NF'!$N:$N,'CLASSIFICAÇÃO NF'!$O:$O,"=202403",'CLASSIFICAÇÃO NF'!K:K,$B22)+SUMIFS('CLASSIFICAÇÃO NF'!$N:$N,'CLASSIFICAÇÃO NF'!$O:$O,"=202403",'CLASSIFICAÇÃO NF'!L:L,$B22)+SUMIFS('CLASSIFICAÇÃO NF'!$N:$N,'CLASSIFICAÇÃO NF'!$O:$O,"=202403",'CLASSIFICAÇÃO NF'!M:M,$B22)</f>
        <v>0</v>
      </c>
      <c r="U22" s="66">
        <f>SUMIFS('CLASSIFICAÇÃO NF'!$N:$N,'CLASSIFICAÇÃO NF'!$O:$O,"=202404",'CLASSIFICAÇÃO NF'!I:I,$B22)+SUMIFS('CLASSIFICAÇÃO NF'!$N:$N,'CLASSIFICAÇÃO NF'!$O:$O,"=202404",'CLASSIFICAÇÃO NF'!J:J,$B22)+SUMIFS('CLASSIFICAÇÃO NF'!$N:$N,'CLASSIFICAÇÃO NF'!$O:$O,"=202404",'CLASSIFICAÇÃO NF'!K:K,$B22)+SUMIFS('CLASSIFICAÇÃO NF'!$N:$N,'CLASSIFICAÇÃO NF'!$O:$O,"=202404",'CLASSIFICAÇÃO NF'!L:L,$B22)+SUMIFS('CLASSIFICAÇÃO NF'!$N:$N,'CLASSIFICAÇÃO NF'!$O:$O,"=202404",'CLASSIFICAÇÃO NF'!M:M,$B22)</f>
        <v>568</v>
      </c>
      <c r="V22" s="66">
        <f>SUMIFS('CLASSIFICAÇÃO NF'!$N:$N,'CLASSIFICAÇÃO NF'!$O:$O,"=202405",'CLASSIFICAÇÃO NF'!I:I,$B22)+SUMIFS('CLASSIFICAÇÃO NF'!$N:$N,'CLASSIFICAÇÃO NF'!$O:$O,"=202405",'CLASSIFICAÇÃO NF'!J:J,$B22)+SUMIFS('CLASSIFICAÇÃO NF'!$N:$N,'CLASSIFICAÇÃO NF'!$O:$O,"=202405",'CLASSIFICAÇÃO NF'!K:K,$B22)+SUMIFS('CLASSIFICAÇÃO NF'!$N:$N,'CLASSIFICAÇÃO NF'!$O:$O,"=202405",'CLASSIFICAÇÃO NF'!L:L,$B22)+SUMIFS('CLASSIFICAÇÃO NF'!$N:$N,'CLASSIFICAÇÃO NF'!$O:$O,"=202405",'CLASSIFICAÇÃO NF'!M:M,$B22)</f>
        <v>5200</v>
      </c>
      <c r="W22" s="66">
        <f>SUMIFS('CLASSIFICAÇÃO NF'!$N:$N,'CLASSIFICAÇÃO NF'!$O:$O,"=202406",'CLASSIFICAÇÃO NF'!I:I,$B22)+SUMIFS('CLASSIFICAÇÃO NF'!$N:$N,'CLASSIFICAÇÃO NF'!$O:$O,"=202406",'CLASSIFICAÇÃO NF'!J:J,$B22)+SUMIFS('CLASSIFICAÇÃO NF'!$N:$N,'CLASSIFICAÇÃO NF'!$O:$O,"=202406",'CLASSIFICAÇÃO NF'!K:K,$B22)+SUMIFS('CLASSIFICAÇÃO NF'!$N:$N,'CLASSIFICAÇÃO NF'!$O:$O,"=202406",'CLASSIFICAÇÃO NF'!L:L,$B22)+SUMIFS('CLASSIFICAÇÃO NF'!$N:$N,'CLASSIFICAÇÃO NF'!$O:$O,"=202406",'CLASSIFICAÇÃO NF'!M:M,$B22)</f>
        <v>1174.3</v>
      </c>
      <c r="X22" s="66">
        <f>SUMIFS('CLASSIFICAÇÃO NF'!$N:$N,'CLASSIFICAÇÃO NF'!$O:$O,"=202407",'CLASSIFICAÇÃO NF'!I:I,$B22)+SUMIFS('CLASSIFICAÇÃO NF'!$N:$N,'CLASSIFICAÇÃO NF'!$O:$O,"=202407",'CLASSIFICAÇÃO NF'!J:J,$B22)+SUMIFS('CLASSIFICAÇÃO NF'!$N:$N,'CLASSIFICAÇÃO NF'!$O:$O,"=202407",'CLASSIFICAÇÃO NF'!K:K,$B22)+SUMIFS('CLASSIFICAÇÃO NF'!$N:$N,'CLASSIFICAÇÃO NF'!$O:$O,"=202407",'CLASSIFICAÇÃO NF'!L:L,$B22)+SUMIFS('CLASSIFICAÇÃO NF'!$N:$N,'CLASSIFICAÇÃO NF'!$O:$O,"=202407",'CLASSIFICAÇÃO NF'!M:M,$B22)</f>
        <v>2248.09</v>
      </c>
      <c r="Y22" s="66">
        <f>SUMIFS('CLASSIFICAÇÃO NF'!$N:$N,'CLASSIFICAÇÃO NF'!$O:$O,"=202408",'CLASSIFICAÇÃO NF'!I:I,$B22)+SUMIFS('CLASSIFICAÇÃO NF'!$N:$N,'CLASSIFICAÇÃO NF'!$O:$O,"=202408",'CLASSIFICAÇÃO NF'!J:J,$B22)+SUMIFS('CLASSIFICAÇÃO NF'!$N:$N,'CLASSIFICAÇÃO NF'!$O:$O,"=202408",'CLASSIFICAÇÃO NF'!K:K,$B22)+SUMIFS('CLASSIFICAÇÃO NF'!$N:$N,'CLASSIFICAÇÃO NF'!$O:$O,"=202408",'CLASSIFICAÇÃO NF'!L:L,$B22)+SUMIFS('CLASSIFICAÇÃO NF'!$N:$N,'CLASSIFICAÇÃO NF'!$O:$O,"=202408",'CLASSIFICAÇÃO NF'!M:M,$B22)</f>
        <v>33840</v>
      </c>
      <c r="Z22" s="66">
        <f>SUMIFS('CLASSIFICAÇÃO NF'!$N:$N,'CLASSIFICAÇÃO NF'!$O:$O,"=202409",'CLASSIFICAÇÃO NF'!I:I,$B22)+SUMIFS('CLASSIFICAÇÃO NF'!$N:$N,'CLASSIFICAÇÃO NF'!$O:$O,"=202409",'CLASSIFICAÇÃO NF'!J:J,$B22)+SUMIFS('CLASSIFICAÇÃO NF'!$N:$N,'CLASSIFICAÇÃO NF'!$O:$O,"=202409",'CLASSIFICAÇÃO NF'!K:K,$B22)+SUMIFS('CLASSIFICAÇÃO NF'!$N:$N,'CLASSIFICAÇÃO NF'!$O:$O,"=202409",'CLASSIFICAÇÃO NF'!L:L,$B22)+SUMIFS('CLASSIFICAÇÃO NF'!$N:$N,'CLASSIFICAÇÃO NF'!$O:$O,"=202409",'CLASSIFICAÇÃO NF'!M:M,$B22)</f>
        <v>91701.65</v>
      </c>
      <c r="AA22" s="66">
        <f>SUMIFS('CLASSIFICAÇÃO NF'!$N:$N,'CLASSIFICAÇÃO NF'!$O:$O,"=202410",'CLASSIFICAÇÃO NF'!I:I,$B22)+SUMIFS('CLASSIFICAÇÃO NF'!$N:$N,'CLASSIFICAÇÃO NF'!$O:$O,"=202410",'CLASSIFICAÇÃO NF'!J:J,$B22)+SUMIFS('CLASSIFICAÇÃO NF'!$N:$N,'CLASSIFICAÇÃO NF'!$O:$O,"=202410",'CLASSIFICAÇÃO NF'!K:K,$B22)+SUMIFS('CLASSIFICAÇÃO NF'!$N:$N,'CLASSIFICAÇÃO NF'!$O:$O,"=202410",'CLASSIFICAÇÃO NF'!L:L,$B22)+SUMIFS('CLASSIFICAÇÃO NF'!$N:$N,'CLASSIFICAÇÃO NF'!$O:$O,"=202410",'CLASSIFICAÇÃO NF'!M:M,$B22)</f>
        <v>249559.77000000002</v>
      </c>
      <c r="AB22" s="66">
        <f>SUMIFS('CLASSIFICAÇÃO NF'!$N:$N,'CLASSIFICAÇÃO NF'!$O:$O,"=202411",'CLASSIFICAÇÃO NF'!I:I,$B22)+SUMIFS('CLASSIFICAÇÃO NF'!$N:$N,'CLASSIFICAÇÃO NF'!$O:$O,"=202411",'CLASSIFICAÇÃO NF'!J:J,$B22)+SUMIFS('CLASSIFICAÇÃO NF'!$N:$N,'CLASSIFICAÇÃO NF'!$O:$O,"=202411",'CLASSIFICAÇÃO NF'!K:K,$B22)+SUMIFS('CLASSIFICAÇÃO NF'!$N:$N,'CLASSIFICAÇÃO NF'!$O:$O,"=202411",'CLASSIFICAÇÃO NF'!L:L,$B22)+SUMIFS('CLASSIFICAÇÃO NF'!$N:$N,'CLASSIFICAÇÃO NF'!$O:$O,"=202411",'CLASSIFICAÇÃO NF'!M:M,$B22)</f>
        <v>121306.88999999998</v>
      </c>
      <c r="AC22" s="201">
        <f>SUMIFS('CLASSIFICAÇÃO NF'!$N:$N,'CLASSIFICAÇÃO NF'!$O:$O,"=202412",'CLASSIFICAÇÃO NF'!I:I,$B22)+SUMIFS('CLASSIFICAÇÃO NF'!$N:$N,'CLASSIFICAÇÃO NF'!$O:$O,"=202412",'CLASSIFICAÇÃO NF'!J:J,$B22)+SUMIFS('CLASSIFICAÇÃO NF'!$N:$N,'CLASSIFICAÇÃO NF'!$O:$O,"=202412",'CLASSIFICAÇÃO NF'!K:K,$B22)+SUMIFS('CLASSIFICAÇÃO NF'!$N:$N,'CLASSIFICAÇÃO NF'!$O:$O,"=202412",'CLASSIFICAÇÃO NF'!L:L,$B22)+SUMIFS('CLASSIFICAÇÃO NF'!$N:$N,'CLASSIFICAÇÃO NF'!$O:$O,"=202412",'CLASSIFICAÇÃO NF'!M:M,$B22)</f>
        <v>187826.36</v>
      </c>
      <c r="AD22" s="67">
        <f>SUMIFS('CLASSIFICAÇÃO NF'!$N:$N,'CLASSIFICAÇÃO NF'!$O:$O,"=202501",'CLASSIFICAÇÃO NF'!I:I,$B22)+SUMIFS('CLASSIFICAÇÃO NF'!$N:$N,'CLASSIFICAÇÃO NF'!$O:$O,"=202501",'CLASSIFICAÇÃO NF'!J:J,$B22)+SUMIFS('CLASSIFICAÇÃO NF'!$N:$N,'CLASSIFICAÇÃO NF'!$O:$O,"=202501",'CLASSIFICAÇÃO NF'!K:K,$B22)+SUMIFS('CLASSIFICAÇÃO NF'!$N:$N,'CLASSIFICAÇÃO NF'!$O:$O,"=202501",'CLASSIFICAÇÃO NF'!L:L,$B22)+SUMIFS('CLASSIFICAÇÃO NF'!$N:$N,'CLASSIFICAÇÃO NF'!$O:$O,"=202501",'CLASSIFICAÇÃO NF'!M:M,$B22)</f>
        <v>58604.317499999997</v>
      </c>
      <c r="AE22" s="66">
        <f>SUMIFS('CLASSIFICAÇÃO NF'!$N:$N,'CLASSIFICAÇÃO NF'!$O:$O,"=202502",'CLASSIFICAÇÃO NF'!I:I,$B22)+SUMIFS('CLASSIFICAÇÃO NF'!$N:$N,'CLASSIFICAÇÃO NF'!$O:$O,"=202502",'CLASSIFICAÇÃO NF'!J:J,$B22)+SUMIFS('CLASSIFICAÇÃO NF'!$N:$N,'CLASSIFICAÇÃO NF'!$O:$O,"=202502",'CLASSIFICAÇÃO NF'!K:K,$B22)+SUMIFS('CLASSIFICAÇÃO NF'!$N:$N,'CLASSIFICAÇÃO NF'!$O:$O,"=202502",'CLASSIFICAÇÃO NF'!L:L,$B22)+SUMIFS('CLASSIFICAÇÃO NF'!$N:$N,'CLASSIFICAÇÃO NF'!$O:$O,"=202502",'CLASSIFICAÇÃO NF'!M:M,$B22)</f>
        <v>102605.4</v>
      </c>
      <c r="AF22" s="66">
        <f>SUMIFS('CLASSIFICAÇÃO NF'!$N:$N,'CLASSIFICAÇÃO NF'!$O:$O,"=202503",'CLASSIFICAÇÃO NF'!I:I,$B22)+SUMIFS('CLASSIFICAÇÃO NF'!$N:$N,'CLASSIFICAÇÃO NF'!$O:$O,"=202503",'CLASSIFICAÇÃO NF'!J:J,$B22)+SUMIFS('CLASSIFICAÇÃO NF'!$N:$N,'CLASSIFICAÇÃO NF'!$O:$O,"=202503",'CLASSIFICAÇÃO NF'!K:K,$B22)+SUMIFS('CLASSIFICAÇÃO NF'!$N:$N,'CLASSIFICAÇÃO NF'!$O:$O,"=202503",'CLASSIFICAÇÃO NF'!L:L,$B22)+SUMIFS('CLASSIFICAÇÃO NF'!$N:$N,'CLASSIFICAÇÃO NF'!$O:$O,"=202503",'CLASSIFICAÇÃO NF'!M:M,$B22)</f>
        <v>55597.3</v>
      </c>
      <c r="AG22" s="66">
        <f>SUMIFS('CLASSIFICAÇÃO NF'!$N:$N,'CLASSIFICAÇÃO NF'!$O:$O,"=202504",'CLASSIFICAÇÃO NF'!I:I,$B22)+SUMIFS('CLASSIFICAÇÃO NF'!$N:$N,'CLASSIFICAÇÃO NF'!$O:$O,"=202504",'CLASSIFICAÇÃO NF'!J:J,$B22)+SUMIFS('CLASSIFICAÇÃO NF'!$N:$N,'CLASSIFICAÇÃO NF'!$O:$O,"=202504",'CLASSIFICAÇÃO NF'!K:K,$B22)+SUMIFS('CLASSIFICAÇÃO NF'!$N:$N,'CLASSIFICAÇÃO NF'!$O:$O,"=202504",'CLASSIFICAÇÃO NF'!L:L,$B22)+SUMIFS('CLASSIFICAÇÃO NF'!$N:$N,'CLASSIFICAÇÃO NF'!$O:$O,"=202504",'CLASSIFICAÇÃO NF'!M:M,$B22)</f>
        <v>102678.26000000001</v>
      </c>
      <c r="AH22" s="66">
        <f>SUMIFS('CLASSIFICAÇÃO NF'!$N:$N,'CLASSIFICAÇÃO NF'!$O:$O,"=202505",'CLASSIFICAÇÃO NF'!I:I,$B22)+SUMIFS('CLASSIFICAÇÃO NF'!$N:$N,'CLASSIFICAÇÃO NF'!$O:$O,"=202505",'CLASSIFICAÇÃO NF'!J:J,$B22)+SUMIFS('CLASSIFICAÇÃO NF'!$N:$N,'CLASSIFICAÇÃO NF'!$O:$O,"=202505",'CLASSIFICAÇÃO NF'!K:K,$B22)+SUMIFS('CLASSIFICAÇÃO NF'!$N:$N,'CLASSIFICAÇÃO NF'!$O:$O,"=202505",'CLASSIFICAÇÃO NF'!L:L,$B22)+SUMIFS('CLASSIFICAÇÃO NF'!$N:$N,'CLASSIFICAÇÃO NF'!$O:$O,"=202505",'CLASSIFICAÇÃO NF'!M:M,$B22)</f>
        <v>95288.609999999986</v>
      </c>
      <c r="AI22" s="66">
        <f>SUMIFS('CLASSIFICAÇÃO NF'!$N:$N,'CLASSIFICAÇÃO NF'!$O:$O,"=202506",'CLASSIFICAÇÃO NF'!I:I,$B22)+SUMIFS('CLASSIFICAÇÃO NF'!$N:$N,'CLASSIFICAÇÃO NF'!$O:$O,"=202506",'CLASSIFICAÇÃO NF'!J:J,$B22)+SUMIFS('CLASSIFICAÇÃO NF'!$N:$N,'CLASSIFICAÇÃO NF'!$O:$O,"=202506",'CLASSIFICAÇÃO NF'!K:K,$B22)+SUMIFS('CLASSIFICAÇÃO NF'!$N:$N,'CLASSIFICAÇÃO NF'!$O:$O,"=202506",'CLASSIFICAÇÃO NF'!L:L,$B22)+SUMIFS('CLASSIFICAÇÃO NF'!$N:$N,'CLASSIFICAÇÃO NF'!$O:$O,"=202506",'CLASSIFICAÇÃO NF'!M:M,$B22)</f>
        <v>106103.75</v>
      </c>
      <c r="AJ22" s="66">
        <f>SUMIFS('CLASSIFICAÇÃO NF'!$N:$N,'CLASSIFICAÇÃO NF'!$O:$O,"=202507",'CLASSIFICAÇÃO NF'!I:I,$B22)+SUMIFS('CLASSIFICAÇÃO NF'!$N:$N,'CLASSIFICAÇÃO NF'!$O:$O,"=202507",'CLASSIFICAÇÃO NF'!J:J,$B22)+SUMIFS('CLASSIFICAÇÃO NF'!$N:$N,'CLASSIFICAÇÃO NF'!$O:$O,"=202507",'CLASSIFICAÇÃO NF'!K:K,$B22)+SUMIFS('CLASSIFICAÇÃO NF'!$N:$N,'CLASSIFICAÇÃO NF'!$O:$O,"=202507",'CLASSIFICAÇÃO NF'!L:L,$B22)+SUMIFS('CLASSIFICAÇÃO NF'!$N:$N,'CLASSIFICAÇÃO NF'!$O:$O,"=202507",'CLASSIFICAÇÃO NF'!M:M,$B22)</f>
        <v>30685</v>
      </c>
      <c r="AK22" s="66">
        <f>SUMIFS('CLASSIFICAÇÃO NF'!$N:$N,'CLASSIFICAÇÃO NF'!$O:$O,"=202508",'CLASSIFICAÇÃO NF'!I:I,$B22)+SUMIFS('CLASSIFICAÇÃO NF'!$N:$N,'CLASSIFICAÇÃO NF'!$O:$O,"=202508",'CLASSIFICAÇÃO NF'!J:J,$B22)+SUMIFS('CLASSIFICAÇÃO NF'!$N:$N,'CLASSIFICAÇÃO NF'!$O:$O,"=202508",'CLASSIFICAÇÃO NF'!K:K,$B22)+SUMIFS('CLASSIFICAÇÃO NF'!$N:$N,'CLASSIFICAÇÃO NF'!$O:$O,"=202508",'CLASSIFICAÇÃO NF'!L:L,$B22)+SUMIFS('CLASSIFICAÇÃO NF'!$N:$N,'CLASSIFICAÇÃO NF'!$O:$O,"=202508",'CLASSIFICAÇÃO NF'!M:M,$B22)</f>
        <v>61596</v>
      </c>
      <c r="AL22" s="66">
        <f>SUMIFS('CLASSIFICAÇÃO NF'!$N:$N,'CLASSIFICAÇÃO NF'!$O:$O,"=202509",'CLASSIFICAÇÃO NF'!I:I,$B22)+SUMIFS('CLASSIFICAÇÃO NF'!$N:$N,'CLASSIFICAÇÃO NF'!$O:$O,"=202509",'CLASSIFICAÇÃO NF'!J:J,$B22)+SUMIFS('CLASSIFICAÇÃO NF'!$N:$N,'CLASSIFICAÇÃO NF'!$O:$O,"=202509",'CLASSIFICAÇÃO NF'!K:K,$B22)+SUMIFS('CLASSIFICAÇÃO NF'!$N:$N,'CLASSIFICAÇÃO NF'!$O:$O,"=202509",'CLASSIFICAÇÃO NF'!L:L,$B22)+SUMIFS('CLASSIFICAÇÃO NF'!$N:$N,'CLASSIFICAÇÃO NF'!$O:$O,"=202509",'CLASSIFICAÇÃO NF'!M:M,$B22)</f>
        <v>13215</v>
      </c>
      <c r="AM22" s="66">
        <f>SUMIFS('CLASSIFICAÇÃO NF'!$N:$N,'CLASSIFICAÇÃO NF'!$O:$O,"=202510",'CLASSIFICAÇÃO NF'!I:I,$B22)+SUMIFS('CLASSIFICAÇÃO NF'!$N:$N,'CLASSIFICAÇÃO NF'!$O:$O,"=202510",'CLASSIFICAÇÃO NF'!J:J,$B22)+SUMIFS('CLASSIFICAÇÃO NF'!$N:$N,'CLASSIFICAÇÃO NF'!$O:$O,"=202510",'CLASSIFICAÇÃO NF'!K:K,$B22)+SUMIFS('CLASSIFICAÇÃO NF'!$N:$N,'CLASSIFICAÇÃO NF'!$O:$O,"=202510",'CLASSIFICAÇÃO NF'!L:L,$B22)+SUMIFS('CLASSIFICAÇÃO NF'!$N:$N,'CLASSIFICAÇÃO NF'!$O:$O,"=202510",'CLASSIFICAÇÃO NF'!M:M,$B22)</f>
        <v>4006.7</v>
      </c>
      <c r="AN22" s="66">
        <f>SUMIFS('CLASSIFICAÇÃO NF'!$N:$N,'CLASSIFICAÇÃO NF'!$O:$O,"=202511",'CLASSIFICAÇÃO NF'!I:I,$B22)+SUMIFS('CLASSIFICAÇÃO NF'!$N:$N,'CLASSIFICAÇÃO NF'!$O:$O,"=202511",'CLASSIFICAÇÃO NF'!J:J,$B22)+SUMIFS('CLASSIFICAÇÃO NF'!$N:$N,'CLASSIFICAÇÃO NF'!$O:$O,"=202511",'CLASSIFICAÇÃO NF'!K:K,$B22)+SUMIFS('CLASSIFICAÇÃO NF'!$N:$N,'CLASSIFICAÇÃO NF'!$O:$O,"=202511",'CLASSIFICAÇÃO NF'!L:L,$B22)+SUMIFS('CLASSIFICAÇÃO NF'!$N:$N,'CLASSIFICAÇÃO NF'!$O:$O,"=202511",'CLASSIFICAÇÃO NF'!M:M,$B22)</f>
        <v>517.9</v>
      </c>
      <c r="AO22" s="66">
        <f>SUMIFS('CLASSIFICAÇÃO NF'!$N:$N,'CLASSIFICAÇÃO NF'!$O:$O,"=202512",'CLASSIFICAÇÃO NF'!I:I,$B22)+SUMIFS('CLASSIFICAÇÃO NF'!$N:$N,'CLASSIFICAÇÃO NF'!$O:$O,"=202512",'CLASSIFICAÇÃO NF'!J:J,$B22)+SUMIFS('CLASSIFICAÇÃO NF'!$N:$N,'CLASSIFICAÇÃO NF'!$O:$O,"=202512",'CLASSIFICAÇÃO NF'!K:K,$B22)+SUMIFS('CLASSIFICAÇÃO NF'!$N:$N,'CLASSIFICAÇÃO NF'!$O:$O,"=202512",'CLASSIFICAÇÃO NF'!L:L,$B22)+SUMIFS('CLASSIFICAÇÃO NF'!$N:$N,'CLASSIFICAÇÃO NF'!$O:$O,"=202512",'CLASSIFICAÇÃO NF'!M:M,$B22)</f>
        <v>0</v>
      </c>
      <c r="AP22" s="67">
        <f>SUMIFS('CLASSIFICAÇÃO NF'!$N:$N,'CLASSIFICAÇÃO NF'!$O:$O,"=202601",'CLASSIFICAÇÃO NF'!I:I,$B22)+SUMIFS('CLASSIFICAÇÃO NF'!$N:$N,'CLASSIFICAÇÃO NF'!$O:$O,"=202601",'CLASSIFICAÇÃO NF'!J:J,$B22)+SUMIFS('CLASSIFICAÇÃO NF'!$N:$N,'CLASSIFICAÇÃO NF'!$O:$O,"=202601",'CLASSIFICAÇÃO NF'!K:K,$B22)+SUMIFS('CLASSIFICAÇÃO NF'!$N:$N,'CLASSIFICAÇÃO NF'!$O:$O,"=202601",'CLASSIFICAÇÃO NF'!L:L,$B22)+SUMIFS('CLASSIFICAÇÃO NF'!$N:$N,'CLASSIFICAÇÃO NF'!$O:$O,"=202601",'CLASSIFICAÇÃO NF'!M:M,$B22)</f>
        <v>0</v>
      </c>
      <c r="AQ22" s="66">
        <f>SUMIFS('CLASSIFICAÇÃO NF'!$N:$N,'CLASSIFICAÇÃO NF'!$O:$O,"=202602",'CLASSIFICAÇÃO NF'!I:I,$B22)+SUMIFS('CLASSIFICAÇÃO NF'!$N:$N,'CLASSIFICAÇÃO NF'!$O:$O,"=202602",'CLASSIFICAÇÃO NF'!J:J,$B22)+SUMIFS('CLASSIFICAÇÃO NF'!$N:$N,'CLASSIFICAÇÃO NF'!$O:$O,"=202602",'CLASSIFICAÇÃO NF'!K:K,$B22)+SUMIFS('CLASSIFICAÇÃO NF'!$N:$N,'CLASSIFICAÇÃO NF'!$O:$O,"=202602",'CLASSIFICAÇÃO NF'!L:L,$B22)+SUMIFS('CLASSIFICAÇÃO NF'!$N:$N,'CLASSIFICAÇÃO NF'!$O:$O,"=202602",'CLASSIFICAÇÃO NF'!M:M,$B22)</f>
        <v>0</v>
      </c>
      <c r="AR22" s="66">
        <f>SUMIFS('CLASSIFICAÇÃO NF'!$N:$N,'CLASSIFICAÇÃO NF'!$O:$O,"=202603",'CLASSIFICAÇÃO NF'!I:I,$B22)+SUMIFS('CLASSIFICAÇÃO NF'!$N:$N,'CLASSIFICAÇÃO NF'!$O:$O,"=202603",'CLASSIFICAÇÃO NF'!J:J,$B22)+SUMIFS('CLASSIFICAÇÃO NF'!$N:$N,'CLASSIFICAÇÃO NF'!$O:$O,"=202603",'CLASSIFICAÇÃO NF'!K:K,$B22)+SUMIFS('CLASSIFICAÇÃO NF'!$N:$N,'CLASSIFICAÇÃO NF'!$O:$O,"=202603",'CLASSIFICAÇÃO NF'!L:L,$B22)+SUMIFS('CLASSIFICAÇÃO NF'!$N:$N,'CLASSIFICAÇÃO NF'!$O:$O,"=202603",'CLASSIFICAÇÃO NF'!M:M,$B22)</f>
        <v>0</v>
      </c>
      <c r="AS22" s="66">
        <f>SUMIFS('CLASSIFICAÇÃO NF'!$N:$N,'CLASSIFICAÇÃO NF'!$O:$O,"=202604",'CLASSIFICAÇÃO NF'!I:I,$B22)+SUMIFS('CLASSIFICAÇÃO NF'!$N:$N,'CLASSIFICAÇÃO NF'!$O:$O,"=202604",'CLASSIFICAÇÃO NF'!J:J,$B22)+SUMIFS('CLASSIFICAÇÃO NF'!$N:$N,'CLASSIFICAÇÃO NF'!$O:$O,"=202604",'CLASSIFICAÇÃO NF'!K:K,$B22)+SUMIFS('CLASSIFICAÇÃO NF'!$N:$N,'CLASSIFICAÇÃO NF'!$O:$O,"=202604",'CLASSIFICAÇÃO NF'!L:L,$B22)+SUMIFS('CLASSIFICAÇÃO NF'!$N:$N,'CLASSIFICAÇÃO NF'!$O:$O,"=202604",'CLASSIFICAÇÃO NF'!M:M,$B22)</f>
        <v>0</v>
      </c>
      <c r="AT22" s="66">
        <f>SUMIFS('CLASSIFICAÇÃO NF'!$N:$N,'CLASSIFICAÇÃO NF'!$O:$O,"=202605",'CLASSIFICAÇÃO NF'!I:I,$B22)+SUMIFS('CLASSIFICAÇÃO NF'!$N:$N,'CLASSIFICAÇÃO NF'!$O:$O,"=202605",'CLASSIFICAÇÃO NF'!J:J,$B22)+SUMIFS('CLASSIFICAÇÃO NF'!$N:$N,'CLASSIFICAÇÃO NF'!$O:$O,"=202605",'CLASSIFICAÇÃO NF'!K:K,$B22)+SUMIFS('CLASSIFICAÇÃO NF'!$N:$N,'CLASSIFICAÇÃO NF'!$O:$O,"=202605",'CLASSIFICAÇÃO NF'!L:L,$B22)+SUMIFS('CLASSIFICAÇÃO NF'!$N:$N,'CLASSIFICAÇÃO NF'!$O:$O,"=202605",'CLASSIFICAÇÃO NF'!M:M,$B22)</f>
        <v>0</v>
      </c>
      <c r="AU22" s="66">
        <f>SUMIFS('CLASSIFICAÇÃO NF'!$N:$N,'CLASSIFICAÇÃO NF'!$O:$O,"=202606",'CLASSIFICAÇÃO NF'!I:I,$B22)+SUMIFS('CLASSIFICAÇÃO NF'!$N:$N,'CLASSIFICAÇÃO NF'!$O:$O,"=202606",'CLASSIFICAÇÃO NF'!J:J,$B22)+SUMIFS('CLASSIFICAÇÃO NF'!$N:$N,'CLASSIFICAÇÃO NF'!$O:$O,"=202606",'CLASSIFICAÇÃO NF'!K:K,$B22)+SUMIFS('CLASSIFICAÇÃO NF'!$N:$N,'CLASSIFICAÇÃO NF'!$O:$O,"=202606",'CLASSIFICAÇÃO NF'!L:L,$B22)+SUMIFS('CLASSIFICAÇÃO NF'!$N:$N,'CLASSIFICAÇÃO NF'!$O:$O,"=202606",'CLASSIFICAÇÃO NF'!M:M,$B22)</f>
        <v>0</v>
      </c>
      <c r="AV22" s="66">
        <f>SUMIFS('CLASSIFICAÇÃO NF'!$N:$N,'CLASSIFICAÇÃO NF'!$O:$O,"=202607",'CLASSIFICAÇÃO NF'!I:I,$B22)+SUMIFS('CLASSIFICAÇÃO NF'!$N:$N,'CLASSIFICAÇÃO NF'!$O:$O,"=202607",'CLASSIFICAÇÃO NF'!J:J,$B22)+SUMIFS('CLASSIFICAÇÃO NF'!$N:$N,'CLASSIFICAÇÃO NF'!$O:$O,"=202607",'CLASSIFICAÇÃO NF'!K:K,$B22)+SUMIFS('CLASSIFICAÇÃO NF'!$N:$N,'CLASSIFICAÇÃO NF'!$O:$O,"=202607",'CLASSIFICAÇÃO NF'!L:L,$B22)+SUMIFS('CLASSIFICAÇÃO NF'!$N:$N,'CLASSIFICAÇÃO NF'!$O:$O,"=202607",'CLASSIFICAÇÃO NF'!M:M,$B22)</f>
        <v>0</v>
      </c>
    </row>
    <row r="23" spans="1:48" ht="15.5" outlineLevel="1">
      <c r="A23" s="189">
        <v>45993</v>
      </c>
      <c r="B23" s="65" t="s">
        <v>47</v>
      </c>
      <c r="C23" s="184">
        <f>SUMIF('CLASSIFICAÇÃO NF'!I:I,B23,'CLASSIFICAÇÃO NF'!N:N)+SUMIF('CLASSIFICAÇÃO NF'!J:J,B23,'CLASSIFICAÇÃO NF'!N:N)+SUMIF('CLASSIFICAÇÃO NF'!K:K,B23,'CLASSIFICAÇÃO NF'!N:N)+SUMIF('CLASSIFICAÇÃO NF'!L:L,B23,'CLASSIFICAÇÃO NF'!N:N)+SUMIF('CLASSIFICAÇÃO NF'!M:M,B23,'CLASSIFICAÇÃO NF'!N:N)</f>
        <v>1328429.6666666667</v>
      </c>
      <c r="D23" s="184">
        <v>2189111.69</v>
      </c>
      <c r="E23" s="186">
        <v>2030294.94</v>
      </c>
      <c r="F23" s="66">
        <f>SUMIFS('CLASSIFICAÇÃO NF'!$N:$N,'CLASSIFICAÇÃO NF'!$O:$O,"=202301",'CLASSIFICAÇÃO NF'!I:I,$B23)+SUMIFS('CLASSIFICAÇÃO NF'!$N:$N,'CLASSIFICAÇÃO NF'!$O:$O,"=202301",'CLASSIFICAÇÃO NF'!J:J,$B23)+SUMIFS('CLASSIFICAÇÃO NF'!$N:$N,'CLASSIFICAÇÃO NF'!$O:$O,"=202301",'CLASSIFICAÇÃO NF'!K:K,$B23)+SUMIFS('CLASSIFICAÇÃO NF'!$N:$N,'CLASSIFICAÇÃO NF'!$O:$O,"=202301",'CLASSIFICAÇÃO NF'!L:L,$B23)+SUMIFS('CLASSIFICAÇÃO NF'!$N:$N,'CLASSIFICAÇÃO NF'!$O:$O,"=202301",'CLASSIFICAÇÃO NF'!M:M,$B23)</f>
        <v>0</v>
      </c>
      <c r="G23" s="66">
        <f>SUMIFS('CLASSIFICAÇÃO NF'!$N:$N,'CLASSIFICAÇÃO NF'!$O:$O,"=202302",'CLASSIFICAÇÃO NF'!I:I,$B23)+SUMIFS('CLASSIFICAÇÃO NF'!$N:$N,'CLASSIFICAÇÃO NF'!$O:$O,"=202302",'CLASSIFICAÇÃO NF'!J:J,$B23)+SUMIFS('CLASSIFICAÇÃO NF'!$N:$N,'CLASSIFICAÇÃO NF'!$O:$O,"=202302",'CLASSIFICAÇÃO NF'!K:K,$B23)+SUMIFS('CLASSIFICAÇÃO NF'!$N:$N,'CLASSIFICAÇÃO NF'!$O:$O,"=202302",'CLASSIFICAÇÃO NF'!L:L,$B23)+SUMIFS('CLASSIFICAÇÃO NF'!$N:$N,'CLASSIFICAÇÃO NF'!$O:$O,"=202302",'CLASSIFICAÇÃO NF'!M:M,$B23)</f>
        <v>0</v>
      </c>
      <c r="H23" s="66">
        <f>SUMIFS('CLASSIFICAÇÃO NF'!$N:$N,'CLASSIFICAÇÃO NF'!$O:$O,"=202303",'CLASSIFICAÇÃO NF'!I:I,$B23)+SUMIFS('CLASSIFICAÇÃO NF'!$N:$N,'CLASSIFICAÇÃO NF'!$O:$O,"=202303",'CLASSIFICAÇÃO NF'!J:J,$B23)+SUMIFS('CLASSIFICAÇÃO NF'!$N:$N,'CLASSIFICAÇÃO NF'!$O:$O,"=202303",'CLASSIFICAÇÃO NF'!K:K,$B23)+SUMIFS('CLASSIFICAÇÃO NF'!$N:$N,'CLASSIFICAÇÃO NF'!$O:$O,"=202303",'CLASSIFICAÇÃO NF'!L:L,$B23)+SUMIFS('CLASSIFICAÇÃO NF'!$N:$N,'CLASSIFICAÇÃO NF'!$O:$O,"=202303",'CLASSIFICAÇÃO NF'!M:M,$B23)</f>
        <v>0</v>
      </c>
      <c r="I23" s="66">
        <f>SUMIFS('CLASSIFICAÇÃO NF'!$N:$N,'CLASSIFICAÇÃO NF'!$O:$O,"=202304",'CLASSIFICAÇÃO NF'!I:I,$B23)+SUMIFS('CLASSIFICAÇÃO NF'!$N:$N,'CLASSIFICAÇÃO NF'!$O:$O,"=202304",'CLASSIFICAÇÃO NF'!J:J,$B23)+SUMIFS('CLASSIFICAÇÃO NF'!$N:$N,'CLASSIFICAÇÃO NF'!$O:$O,"=202304",'CLASSIFICAÇÃO NF'!K:K,$B23)+SUMIFS('CLASSIFICAÇÃO NF'!$N:$N,'CLASSIFICAÇÃO NF'!$O:$O,"=202304",'CLASSIFICAÇÃO NF'!L:L,$B23)+SUMIFS('CLASSIFICAÇÃO NF'!$N:$N,'CLASSIFICAÇÃO NF'!$O:$O,"=202304",'CLASSIFICAÇÃO NF'!M:M,$B23)</f>
        <v>0</v>
      </c>
      <c r="J23" s="66">
        <f>SUMIFS('CLASSIFICAÇÃO NF'!$N:$N,'CLASSIFICAÇÃO NF'!$O:$O,"=202305",'CLASSIFICAÇÃO NF'!I:I,$B23)+SUMIFS('CLASSIFICAÇÃO NF'!$N:$N,'CLASSIFICAÇÃO NF'!$O:$O,"=202305",'CLASSIFICAÇÃO NF'!J:J,$B23)+SUMIFS('CLASSIFICAÇÃO NF'!$N:$N,'CLASSIFICAÇÃO NF'!$O:$O,"=202305",'CLASSIFICAÇÃO NF'!K:K,$B23)+SUMIFS('CLASSIFICAÇÃO NF'!$N:$N,'CLASSIFICAÇÃO NF'!$O:$O,"=202305",'CLASSIFICAÇÃO NF'!L:L,$B23)+SUMIFS('CLASSIFICAÇÃO NF'!$N:$N,'CLASSIFICAÇÃO NF'!$O:$O,"=202305",'CLASSIFICAÇÃO NF'!M:M,$B23)</f>
        <v>0</v>
      </c>
      <c r="K23" s="66">
        <f>SUMIFS('CLASSIFICAÇÃO NF'!$N:$N,'CLASSIFICAÇÃO NF'!$O:$O,"=202306",'CLASSIFICAÇÃO NF'!I:I,$B23)+SUMIFS('CLASSIFICAÇÃO NF'!$N:$N,'CLASSIFICAÇÃO NF'!$O:$O,"=202306",'CLASSIFICAÇÃO NF'!J:J,$B23)+SUMIFS('CLASSIFICAÇÃO NF'!$N:$N,'CLASSIFICAÇÃO NF'!$O:$O,"=202306",'CLASSIFICAÇÃO NF'!K:K,$B23)+SUMIFS('CLASSIFICAÇÃO NF'!$N:$N,'CLASSIFICAÇÃO NF'!$O:$O,"=202306",'CLASSIFICAÇÃO NF'!L:L,$B23)+SUMIFS('CLASSIFICAÇÃO NF'!$N:$N,'CLASSIFICAÇÃO NF'!$O:$O,"=202306",'CLASSIFICAÇÃO NF'!M:M,$B23)</f>
        <v>0</v>
      </c>
      <c r="L23" s="66">
        <f>SUMIFS('CLASSIFICAÇÃO NF'!$N:$N,'CLASSIFICAÇÃO NF'!$O:$O,"=202307",'CLASSIFICAÇÃO NF'!I:I,$B23)+SUMIFS('CLASSIFICAÇÃO NF'!$N:$N,'CLASSIFICAÇÃO NF'!$O:$O,"=202307",'CLASSIFICAÇÃO NF'!J:J,$B23)+SUMIFS('CLASSIFICAÇÃO NF'!$N:$N,'CLASSIFICAÇÃO NF'!$O:$O,"=202307",'CLASSIFICAÇÃO NF'!K:K,$B23)+SUMIFS('CLASSIFICAÇÃO NF'!$N:$N,'CLASSIFICAÇÃO NF'!$O:$O,"=202307",'CLASSIFICAÇÃO NF'!L:L,$B23)+SUMIFS('CLASSIFICAÇÃO NF'!$N:$N,'CLASSIFICAÇÃO NF'!$O:$O,"=202307",'CLASSIFICAÇÃO NF'!M:M,$B23)</f>
        <v>0</v>
      </c>
      <c r="M23" s="66">
        <f>SUMIFS('CLASSIFICAÇÃO NF'!$N:$N,'CLASSIFICAÇÃO NF'!$O:$O,"=202308",'CLASSIFICAÇÃO NF'!I:I,$B23)+SUMIFS('CLASSIFICAÇÃO NF'!$N:$N,'CLASSIFICAÇÃO NF'!$O:$O,"=202308",'CLASSIFICAÇÃO NF'!J:J,$B23)+SUMIFS('CLASSIFICAÇÃO NF'!$N:$N,'CLASSIFICAÇÃO NF'!$O:$O,"=202308",'CLASSIFICAÇÃO NF'!K:K,$B23)+SUMIFS('CLASSIFICAÇÃO NF'!$N:$N,'CLASSIFICAÇÃO NF'!$O:$O,"=202308",'CLASSIFICAÇÃO NF'!L:L,$B23)+SUMIFS('CLASSIFICAÇÃO NF'!$N:$N,'CLASSIFICAÇÃO NF'!$O:$O,"=202308",'CLASSIFICAÇÃO NF'!M:M,$B23)</f>
        <v>0</v>
      </c>
      <c r="N23" s="66">
        <f>SUMIFS('CLASSIFICAÇÃO NF'!$N:$N,'CLASSIFICAÇÃO NF'!$O:$O,"=202309",'CLASSIFICAÇÃO NF'!I:I,$B23)+SUMIFS('CLASSIFICAÇÃO NF'!$N:$N,'CLASSIFICAÇÃO NF'!$O:$O,"=202309",'CLASSIFICAÇÃO NF'!J:J,$B23)+SUMIFS('CLASSIFICAÇÃO NF'!$N:$N,'CLASSIFICAÇÃO NF'!$O:$O,"=202309",'CLASSIFICAÇÃO NF'!K:K,$B23)+SUMIFS('CLASSIFICAÇÃO NF'!$N:$N,'CLASSIFICAÇÃO NF'!$O:$O,"=202309",'CLASSIFICAÇÃO NF'!L:L,$B23)+SUMIFS('CLASSIFICAÇÃO NF'!$N:$N,'CLASSIFICAÇÃO NF'!$O:$O,"=202309",'CLASSIFICAÇÃO NF'!M:M,$B23)</f>
        <v>0</v>
      </c>
      <c r="O23" s="66">
        <f>SUMIFS('CLASSIFICAÇÃO NF'!$N:$N,'CLASSIFICAÇÃO NF'!$O:$O,"=202310",'CLASSIFICAÇÃO NF'!I:I,$B23)+SUMIFS('CLASSIFICAÇÃO NF'!$N:$N,'CLASSIFICAÇÃO NF'!$O:$O,"=202310",'CLASSIFICAÇÃO NF'!J:J,$B23)+SUMIFS('CLASSIFICAÇÃO NF'!$N:$N,'CLASSIFICAÇÃO NF'!$O:$O,"=202310",'CLASSIFICAÇÃO NF'!K:K,$B23)+SUMIFS('CLASSIFICAÇÃO NF'!$N:$N,'CLASSIFICAÇÃO NF'!$O:$O,"=202310",'CLASSIFICAÇÃO NF'!L:L,$B23)+SUMIFS('CLASSIFICAÇÃO NF'!$N:$N,'CLASSIFICAÇÃO NF'!$O:$O,"=202310",'CLASSIFICAÇÃO NF'!M:M,$B23)</f>
        <v>0</v>
      </c>
      <c r="P23" s="66">
        <f>SUMIFS('CLASSIFICAÇÃO NF'!$N:$N,'CLASSIFICAÇÃO NF'!$O:$O,"=202311",'CLASSIFICAÇÃO NF'!I:I,$B23)+SUMIFS('CLASSIFICAÇÃO NF'!$N:$N,'CLASSIFICAÇÃO NF'!$O:$O,"=202311",'CLASSIFICAÇÃO NF'!J:J,$B23)+SUMIFS('CLASSIFICAÇÃO NF'!$N:$N,'CLASSIFICAÇÃO NF'!$O:$O,"=202311",'CLASSIFICAÇÃO NF'!K:K,$B23)+SUMIFS('CLASSIFICAÇÃO NF'!$N:$N,'CLASSIFICAÇÃO NF'!$O:$O,"=202311",'CLASSIFICAÇÃO NF'!L:L,$B23)+SUMIFS('CLASSIFICAÇÃO NF'!$N:$N,'CLASSIFICAÇÃO NF'!$O:$O,"=202311",'CLASSIFICAÇÃO NF'!M:M,$B23)</f>
        <v>0</v>
      </c>
      <c r="Q23" s="201">
        <f>SUMIFS('CLASSIFICAÇÃO NF'!$N:$N,'CLASSIFICAÇÃO NF'!$O:$O,"=202312",'CLASSIFICAÇÃO NF'!I:I,$B23)+SUMIFS('CLASSIFICAÇÃO NF'!$N:$N,'CLASSIFICAÇÃO NF'!$O:$O,"=202312",'CLASSIFICAÇÃO NF'!J:J,$B23)+SUMIFS('CLASSIFICAÇÃO NF'!$N:$N,'CLASSIFICAÇÃO NF'!$O:$O,"=202312",'CLASSIFICAÇÃO NF'!K:K,$B23)+SUMIFS('CLASSIFICAÇÃO NF'!$N:$N,'CLASSIFICAÇÃO NF'!$O:$O,"=202312",'CLASSIFICAÇÃO NF'!L:L,$B23)+SUMIFS('CLASSIFICAÇÃO NF'!$N:$N,'CLASSIFICAÇÃO NF'!$O:$O,"=202312",'CLASSIFICAÇÃO NF'!M:M,$B23)</f>
        <v>0</v>
      </c>
      <c r="R23" s="67">
        <f>SUMIFS('CLASSIFICAÇÃO NF'!$N:$N,'CLASSIFICAÇÃO NF'!$O:$O,"=202401",'CLASSIFICAÇÃO NF'!I:I,$B23)+SUMIFS('CLASSIFICAÇÃO NF'!$N:$N,'CLASSIFICAÇÃO NF'!$O:$O,"=202401",'CLASSIFICAÇÃO NF'!J:J,$B23)+SUMIFS('CLASSIFICAÇÃO NF'!$N:$N,'CLASSIFICAÇÃO NF'!$O:$O,"=202401",'CLASSIFICAÇÃO NF'!K:K,$B23)+SUMIFS('CLASSIFICAÇÃO NF'!$N:$N,'CLASSIFICAÇÃO NF'!$O:$O,"=202401",'CLASSIFICAÇÃO NF'!L:L,$B23)+SUMIFS('CLASSIFICAÇÃO NF'!$N:$N,'CLASSIFICAÇÃO NF'!$O:$O,"=202401",'CLASSIFICAÇÃO NF'!M:M,$B23)</f>
        <v>0</v>
      </c>
      <c r="S23" s="66">
        <f>SUMIFS('CLASSIFICAÇÃO NF'!$N:$N,'CLASSIFICAÇÃO NF'!$O:$O,"=202402",'CLASSIFICAÇÃO NF'!I:I,$B23)+SUMIFS('CLASSIFICAÇÃO NF'!$N:$N,'CLASSIFICAÇÃO NF'!$O:$O,"=202402",'CLASSIFICAÇÃO NF'!J:J,$B23)+SUMIFS('CLASSIFICAÇÃO NF'!$N:$N,'CLASSIFICAÇÃO NF'!$O:$O,"=202402",'CLASSIFICAÇÃO NF'!K:K,$B23)+SUMIFS('CLASSIFICAÇÃO NF'!$N:$N,'CLASSIFICAÇÃO NF'!$O:$O,"=202402",'CLASSIFICAÇÃO NF'!L:L,$B23)+SUMIFS('CLASSIFICAÇÃO NF'!$N:$N,'CLASSIFICAÇÃO NF'!$O:$O,"=202402",'CLASSIFICAÇÃO NF'!M:M,$B23)</f>
        <v>0</v>
      </c>
      <c r="T23" s="66">
        <f>SUMIFS('CLASSIFICAÇÃO NF'!$N:$N,'CLASSIFICAÇÃO NF'!$O:$O,"=202403",'CLASSIFICAÇÃO NF'!I:I,$B23)+SUMIFS('CLASSIFICAÇÃO NF'!$N:$N,'CLASSIFICAÇÃO NF'!$O:$O,"=202403",'CLASSIFICAÇÃO NF'!J:J,$B23)+SUMIFS('CLASSIFICAÇÃO NF'!$N:$N,'CLASSIFICAÇÃO NF'!$O:$O,"=202403",'CLASSIFICAÇÃO NF'!K:K,$B23)+SUMIFS('CLASSIFICAÇÃO NF'!$N:$N,'CLASSIFICAÇÃO NF'!$O:$O,"=202403",'CLASSIFICAÇÃO NF'!L:L,$B23)+SUMIFS('CLASSIFICAÇÃO NF'!$N:$N,'CLASSIFICAÇÃO NF'!$O:$O,"=202403",'CLASSIFICAÇÃO NF'!M:M,$B23)</f>
        <v>0</v>
      </c>
      <c r="U23" s="66">
        <f>SUMIFS('CLASSIFICAÇÃO NF'!$N:$N,'CLASSIFICAÇÃO NF'!$O:$O,"=202404",'CLASSIFICAÇÃO NF'!I:I,$B23)+SUMIFS('CLASSIFICAÇÃO NF'!$N:$N,'CLASSIFICAÇÃO NF'!$O:$O,"=202404",'CLASSIFICAÇÃO NF'!J:J,$B23)+SUMIFS('CLASSIFICAÇÃO NF'!$N:$N,'CLASSIFICAÇÃO NF'!$O:$O,"=202404",'CLASSIFICAÇÃO NF'!K:K,$B23)+SUMIFS('CLASSIFICAÇÃO NF'!$N:$N,'CLASSIFICAÇÃO NF'!$O:$O,"=202404",'CLASSIFICAÇÃO NF'!L:L,$B23)+SUMIFS('CLASSIFICAÇÃO NF'!$N:$N,'CLASSIFICAÇÃO NF'!$O:$O,"=202404",'CLASSIFICAÇÃO NF'!M:M,$B23)</f>
        <v>0</v>
      </c>
      <c r="V23" s="66">
        <f>SUMIFS('CLASSIFICAÇÃO NF'!$N:$N,'CLASSIFICAÇÃO NF'!$O:$O,"=202405",'CLASSIFICAÇÃO NF'!I:I,$B23)+SUMIFS('CLASSIFICAÇÃO NF'!$N:$N,'CLASSIFICAÇÃO NF'!$O:$O,"=202405",'CLASSIFICAÇÃO NF'!J:J,$B23)+SUMIFS('CLASSIFICAÇÃO NF'!$N:$N,'CLASSIFICAÇÃO NF'!$O:$O,"=202405",'CLASSIFICAÇÃO NF'!K:K,$B23)+SUMIFS('CLASSIFICAÇÃO NF'!$N:$N,'CLASSIFICAÇÃO NF'!$O:$O,"=202405",'CLASSIFICAÇÃO NF'!L:L,$B23)+SUMIFS('CLASSIFICAÇÃO NF'!$N:$N,'CLASSIFICAÇÃO NF'!$O:$O,"=202405",'CLASSIFICAÇÃO NF'!M:M,$B23)</f>
        <v>0</v>
      </c>
      <c r="W23" s="66">
        <f>SUMIFS('CLASSIFICAÇÃO NF'!$N:$N,'CLASSIFICAÇÃO NF'!$O:$O,"=202406",'CLASSIFICAÇÃO NF'!I:I,$B23)+SUMIFS('CLASSIFICAÇÃO NF'!$N:$N,'CLASSIFICAÇÃO NF'!$O:$O,"=202406",'CLASSIFICAÇÃO NF'!J:J,$B23)+SUMIFS('CLASSIFICAÇÃO NF'!$N:$N,'CLASSIFICAÇÃO NF'!$O:$O,"=202406",'CLASSIFICAÇÃO NF'!K:K,$B23)+SUMIFS('CLASSIFICAÇÃO NF'!$N:$N,'CLASSIFICAÇÃO NF'!$O:$O,"=202406",'CLASSIFICAÇÃO NF'!L:L,$B23)+SUMIFS('CLASSIFICAÇÃO NF'!$N:$N,'CLASSIFICAÇÃO NF'!$O:$O,"=202406",'CLASSIFICAÇÃO NF'!M:M,$B23)</f>
        <v>0</v>
      </c>
      <c r="X23" s="66">
        <f>SUMIFS('CLASSIFICAÇÃO NF'!$N:$N,'CLASSIFICAÇÃO NF'!$O:$O,"=202407",'CLASSIFICAÇÃO NF'!I:I,$B23)+SUMIFS('CLASSIFICAÇÃO NF'!$N:$N,'CLASSIFICAÇÃO NF'!$O:$O,"=202407",'CLASSIFICAÇÃO NF'!J:J,$B23)+SUMIFS('CLASSIFICAÇÃO NF'!$N:$N,'CLASSIFICAÇÃO NF'!$O:$O,"=202407",'CLASSIFICAÇÃO NF'!K:K,$B23)+SUMIFS('CLASSIFICAÇÃO NF'!$N:$N,'CLASSIFICAÇÃO NF'!$O:$O,"=202407",'CLASSIFICAÇÃO NF'!L:L,$B23)+SUMIFS('CLASSIFICAÇÃO NF'!$N:$N,'CLASSIFICAÇÃO NF'!$O:$O,"=202407",'CLASSIFICAÇÃO NF'!M:M,$B23)</f>
        <v>500000</v>
      </c>
      <c r="Y23" s="66">
        <f>SUMIFS('CLASSIFICAÇÃO NF'!$N:$N,'CLASSIFICAÇÃO NF'!$O:$O,"=202408",'CLASSIFICAÇÃO NF'!I:I,$B23)+SUMIFS('CLASSIFICAÇÃO NF'!$N:$N,'CLASSIFICAÇÃO NF'!$O:$O,"=202408",'CLASSIFICAÇÃO NF'!J:J,$B23)+SUMIFS('CLASSIFICAÇÃO NF'!$N:$N,'CLASSIFICAÇÃO NF'!$O:$O,"=202408",'CLASSIFICAÇÃO NF'!K:K,$B23)+SUMIFS('CLASSIFICAÇÃO NF'!$N:$N,'CLASSIFICAÇÃO NF'!$O:$O,"=202408",'CLASSIFICAÇÃO NF'!L:L,$B23)+SUMIFS('CLASSIFICAÇÃO NF'!$N:$N,'CLASSIFICAÇÃO NF'!$O:$O,"=202408",'CLASSIFICAÇÃO NF'!M:M,$B23)</f>
        <v>381342.33333333331</v>
      </c>
      <c r="Z23" s="66">
        <f>SUMIFS('CLASSIFICAÇÃO NF'!$N:$N,'CLASSIFICAÇÃO NF'!$O:$O,"=202409",'CLASSIFICAÇÃO NF'!I:I,$B23)+SUMIFS('CLASSIFICAÇÃO NF'!$N:$N,'CLASSIFICAÇÃO NF'!$O:$O,"=202409",'CLASSIFICAÇÃO NF'!J:J,$B23)+SUMIFS('CLASSIFICAÇÃO NF'!$N:$N,'CLASSIFICAÇÃO NF'!$O:$O,"=202409",'CLASSIFICAÇÃO NF'!K:K,$B23)+SUMIFS('CLASSIFICAÇÃO NF'!$N:$N,'CLASSIFICAÇÃO NF'!$O:$O,"=202409",'CLASSIFICAÇÃO NF'!L:L,$B23)+SUMIFS('CLASSIFICAÇÃO NF'!$N:$N,'CLASSIFICAÇÃO NF'!$O:$O,"=202409",'CLASSIFICAÇÃO NF'!M:M,$B23)</f>
        <v>80795</v>
      </c>
      <c r="AA23" s="66">
        <f>SUMIFS('CLASSIFICAÇÃO NF'!$N:$N,'CLASSIFICAÇÃO NF'!$O:$O,"=202410",'CLASSIFICAÇÃO NF'!I:I,$B23)+SUMIFS('CLASSIFICAÇÃO NF'!$N:$N,'CLASSIFICAÇÃO NF'!$O:$O,"=202410",'CLASSIFICAÇÃO NF'!J:J,$B23)+SUMIFS('CLASSIFICAÇÃO NF'!$N:$N,'CLASSIFICAÇÃO NF'!$O:$O,"=202410",'CLASSIFICAÇÃO NF'!K:K,$B23)+SUMIFS('CLASSIFICAÇÃO NF'!$N:$N,'CLASSIFICAÇÃO NF'!$O:$O,"=202410",'CLASSIFICAÇÃO NF'!L:L,$B23)+SUMIFS('CLASSIFICAÇÃO NF'!$N:$N,'CLASSIFICAÇÃO NF'!$O:$O,"=202410",'CLASSIFICAÇÃO NF'!M:M,$B23)</f>
        <v>366292.33333333331</v>
      </c>
      <c r="AB23" s="66">
        <f>SUMIFS('CLASSIFICAÇÃO NF'!$N:$N,'CLASSIFICAÇÃO NF'!$O:$O,"=202411",'CLASSIFICAÇÃO NF'!I:I,$B23)+SUMIFS('CLASSIFICAÇÃO NF'!$N:$N,'CLASSIFICAÇÃO NF'!$O:$O,"=202411",'CLASSIFICAÇÃO NF'!J:J,$B23)+SUMIFS('CLASSIFICAÇÃO NF'!$N:$N,'CLASSIFICAÇÃO NF'!$O:$O,"=202411",'CLASSIFICAÇÃO NF'!K:K,$B23)+SUMIFS('CLASSIFICAÇÃO NF'!$N:$N,'CLASSIFICAÇÃO NF'!$O:$O,"=202411",'CLASSIFICAÇÃO NF'!L:L,$B23)+SUMIFS('CLASSIFICAÇÃO NF'!$N:$N,'CLASSIFICAÇÃO NF'!$O:$O,"=202411",'CLASSIFICAÇÃO NF'!M:M,$B23)</f>
        <v>0</v>
      </c>
      <c r="AC23" s="201">
        <f>SUMIFS('CLASSIFICAÇÃO NF'!$N:$N,'CLASSIFICAÇÃO NF'!$O:$O,"=202412",'CLASSIFICAÇÃO NF'!I:I,$B23)+SUMIFS('CLASSIFICAÇÃO NF'!$N:$N,'CLASSIFICAÇÃO NF'!$O:$O,"=202412",'CLASSIFICAÇÃO NF'!J:J,$B23)+SUMIFS('CLASSIFICAÇÃO NF'!$N:$N,'CLASSIFICAÇÃO NF'!$O:$O,"=202412",'CLASSIFICAÇÃO NF'!K:K,$B23)+SUMIFS('CLASSIFICAÇÃO NF'!$N:$N,'CLASSIFICAÇÃO NF'!$O:$O,"=202412",'CLASSIFICAÇÃO NF'!L:L,$B23)+SUMIFS('CLASSIFICAÇÃO NF'!$N:$N,'CLASSIFICAÇÃO NF'!$O:$O,"=202412",'CLASSIFICAÇÃO NF'!M:M,$B23)</f>
        <v>0</v>
      </c>
      <c r="AD23" s="67">
        <f>SUMIFS('CLASSIFICAÇÃO NF'!$N:$N,'CLASSIFICAÇÃO NF'!$O:$O,"=202501",'CLASSIFICAÇÃO NF'!I:I,$B23)+SUMIFS('CLASSIFICAÇÃO NF'!$N:$N,'CLASSIFICAÇÃO NF'!$O:$O,"=202501",'CLASSIFICAÇÃO NF'!J:J,$B23)+SUMIFS('CLASSIFICAÇÃO NF'!$N:$N,'CLASSIFICAÇÃO NF'!$O:$O,"=202501",'CLASSIFICAÇÃO NF'!K:K,$B23)+SUMIFS('CLASSIFICAÇÃO NF'!$N:$N,'CLASSIFICAÇÃO NF'!$O:$O,"=202501",'CLASSIFICAÇÃO NF'!L:L,$B23)+SUMIFS('CLASSIFICAÇÃO NF'!$N:$N,'CLASSIFICAÇÃO NF'!$O:$O,"=202501",'CLASSIFICAÇÃO NF'!M:M,$B23)</f>
        <v>0</v>
      </c>
      <c r="AE23" s="66">
        <f>SUMIFS('CLASSIFICAÇÃO NF'!$N:$N,'CLASSIFICAÇÃO NF'!$O:$O,"=202502",'CLASSIFICAÇÃO NF'!I:I,$B23)+SUMIFS('CLASSIFICAÇÃO NF'!$N:$N,'CLASSIFICAÇÃO NF'!$O:$O,"=202502",'CLASSIFICAÇÃO NF'!J:J,$B23)+SUMIFS('CLASSIFICAÇÃO NF'!$N:$N,'CLASSIFICAÇÃO NF'!$O:$O,"=202502",'CLASSIFICAÇÃO NF'!K:K,$B23)+SUMIFS('CLASSIFICAÇÃO NF'!$N:$N,'CLASSIFICAÇÃO NF'!$O:$O,"=202502",'CLASSIFICAÇÃO NF'!L:L,$B23)+SUMIFS('CLASSIFICAÇÃO NF'!$N:$N,'CLASSIFICAÇÃO NF'!$O:$O,"=202502",'CLASSIFICAÇÃO NF'!M:M,$B23)</f>
        <v>0</v>
      </c>
      <c r="AF23" s="66">
        <f>SUMIFS('CLASSIFICAÇÃO NF'!$N:$N,'CLASSIFICAÇÃO NF'!$O:$O,"=202503",'CLASSIFICAÇÃO NF'!I:I,$B23)+SUMIFS('CLASSIFICAÇÃO NF'!$N:$N,'CLASSIFICAÇÃO NF'!$O:$O,"=202503",'CLASSIFICAÇÃO NF'!J:J,$B23)+SUMIFS('CLASSIFICAÇÃO NF'!$N:$N,'CLASSIFICAÇÃO NF'!$O:$O,"=202503",'CLASSIFICAÇÃO NF'!K:K,$B23)+SUMIFS('CLASSIFICAÇÃO NF'!$N:$N,'CLASSIFICAÇÃO NF'!$O:$O,"=202503",'CLASSIFICAÇÃO NF'!L:L,$B23)+SUMIFS('CLASSIFICAÇÃO NF'!$N:$N,'CLASSIFICAÇÃO NF'!$O:$O,"=202503",'CLASSIFICAÇÃO NF'!M:M,$B23)</f>
        <v>0</v>
      </c>
      <c r="AG23" s="66">
        <f>SUMIFS('CLASSIFICAÇÃO NF'!$N:$N,'CLASSIFICAÇÃO NF'!$O:$O,"=202504",'CLASSIFICAÇÃO NF'!I:I,$B23)+SUMIFS('CLASSIFICAÇÃO NF'!$N:$N,'CLASSIFICAÇÃO NF'!$O:$O,"=202504",'CLASSIFICAÇÃO NF'!J:J,$B23)+SUMIFS('CLASSIFICAÇÃO NF'!$N:$N,'CLASSIFICAÇÃO NF'!$O:$O,"=202504",'CLASSIFICAÇÃO NF'!K:K,$B23)+SUMIFS('CLASSIFICAÇÃO NF'!$N:$N,'CLASSIFICAÇÃO NF'!$O:$O,"=202504",'CLASSIFICAÇÃO NF'!L:L,$B23)+SUMIFS('CLASSIFICAÇÃO NF'!$N:$N,'CLASSIFICAÇÃO NF'!$O:$O,"=202504",'CLASSIFICAÇÃO NF'!M:M,$B23)</f>
        <v>0</v>
      </c>
      <c r="AH23" s="66">
        <f>SUMIFS('CLASSIFICAÇÃO NF'!$N:$N,'CLASSIFICAÇÃO NF'!$O:$O,"=202505",'CLASSIFICAÇÃO NF'!I:I,$B23)+SUMIFS('CLASSIFICAÇÃO NF'!$N:$N,'CLASSIFICAÇÃO NF'!$O:$O,"=202505",'CLASSIFICAÇÃO NF'!J:J,$B23)+SUMIFS('CLASSIFICAÇÃO NF'!$N:$N,'CLASSIFICAÇÃO NF'!$O:$O,"=202505",'CLASSIFICAÇÃO NF'!K:K,$B23)+SUMIFS('CLASSIFICAÇÃO NF'!$N:$N,'CLASSIFICAÇÃO NF'!$O:$O,"=202505",'CLASSIFICAÇÃO NF'!L:L,$B23)+SUMIFS('CLASSIFICAÇÃO NF'!$N:$N,'CLASSIFICAÇÃO NF'!$O:$O,"=202505",'CLASSIFICAÇÃO NF'!M:M,$B23)</f>
        <v>0</v>
      </c>
      <c r="AI23" s="66">
        <f>SUMIFS('CLASSIFICAÇÃO NF'!$N:$N,'CLASSIFICAÇÃO NF'!$O:$O,"=202506",'CLASSIFICAÇÃO NF'!I:I,$B23)+SUMIFS('CLASSIFICAÇÃO NF'!$N:$N,'CLASSIFICAÇÃO NF'!$O:$O,"=202506",'CLASSIFICAÇÃO NF'!J:J,$B23)+SUMIFS('CLASSIFICAÇÃO NF'!$N:$N,'CLASSIFICAÇÃO NF'!$O:$O,"=202506",'CLASSIFICAÇÃO NF'!K:K,$B23)+SUMIFS('CLASSIFICAÇÃO NF'!$N:$N,'CLASSIFICAÇÃO NF'!$O:$O,"=202506",'CLASSIFICAÇÃO NF'!L:L,$B23)+SUMIFS('CLASSIFICAÇÃO NF'!$N:$N,'CLASSIFICAÇÃO NF'!$O:$O,"=202506",'CLASSIFICAÇÃO NF'!M:M,$B23)</f>
        <v>0</v>
      </c>
      <c r="AJ23" s="66">
        <f>SUMIFS('CLASSIFICAÇÃO NF'!$N:$N,'CLASSIFICAÇÃO NF'!$O:$O,"=202507",'CLASSIFICAÇÃO NF'!I:I,$B23)+SUMIFS('CLASSIFICAÇÃO NF'!$N:$N,'CLASSIFICAÇÃO NF'!$O:$O,"=202507",'CLASSIFICAÇÃO NF'!J:J,$B23)+SUMIFS('CLASSIFICAÇÃO NF'!$N:$N,'CLASSIFICAÇÃO NF'!$O:$O,"=202507",'CLASSIFICAÇÃO NF'!K:K,$B23)+SUMIFS('CLASSIFICAÇÃO NF'!$N:$N,'CLASSIFICAÇÃO NF'!$O:$O,"=202507",'CLASSIFICAÇÃO NF'!L:L,$B23)+SUMIFS('CLASSIFICAÇÃO NF'!$N:$N,'CLASSIFICAÇÃO NF'!$O:$O,"=202507",'CLASSIFICAÇÃO NF'!M:M,$B23)</f>
        <v>0</v>
      </c>
      <c r="AK23" s="66">
        <f>SUMIFS('CLASSIFICAÇÃO NF'!$N:$N,'CLASSIFICAÇÃO NF'!$O:$O,"=202508",'CLASSIFICAÇÃO NF'!I:I,$B23)+SUMIFS('CLASSIFICAÇÃO NF'!$N:$N,'CLASSIFICAÇÃO NF'!$O:$O,"=202508",'CLASSIFICAÇÃO NF'!J:J,$B23)+SUMIFS('CLASSIFICAÇÃO NF'!$N:$N,'CLASSIFICAÇÃO NF'!$O:$O,"=202508",'CLASSIFICAÇÃO NF'!K:K,$B23)+SUMIFS('CLASSIFICAÇÃO NF'!$N:$N,'CLASSIFICAÇÃO NF'!$O:$O,"=202508",'CLASSIFICAÇÃO NF'!L:L,$B23)+SUMIFS('CLASSIFICAÇÃO NF'!$N:$N,'CLASSIFICAÇÃO NF'!$O:$O,"=202508",'CLASSIFICAÇÃO NF'!M:M,$B23)</f>
        <v>0</v>
      </c>
      <c r="AL23" s="66">
        <f>SUMIFS('CLASSIFICAÇÃO NF'!$N:$N,'CLASSIFICAÇÃO NF'!$O:$O,"=202509",'CLASSIFICAÇÃO NF'!I:I,$B23)+SUMIFS('CLASSIFICAÇÃO NF'!$N:$N,'CLASSIFICAÇÃO NF'!$O:$O,"=202509",'CLASSIFICAÇÃO NF'!J:J,$B23)+SUMIFS('CLASSIFICAÇÃO NF'!$N:$N,'CLASSIFICAÇÃO NF'!$O:$O,"=202509",'CLASSIFICAÇÃO NF'!K:K,$B23)+SUMIFS('CLASSIFICAÇÃO NF'!$N:$N,'CLASSIFICAÇÃO NF'!$O:$O,"=202509",'CLASSIFICAÇÃO NF'!L:L,$B23)+SUMIFS('CLASSIFICAÇÃO NF'!$N:$N,'CLASSIFICAÇÃO NF'!$O:$O,"=202509",'CLASSIFICAÇÃO NF'!M:M,$B23)</f>
        <v>0</v>
      </c>
      <c r="AM23" s="66">
        <f>SUMIFS('CLASSIFICAÇÃO NF'!$N:$N,'CLASSIFICAÇÃO NF'!$O:$O,"=202510",'CLASSIFICAÇÃO NF'!I:I,$B23)+SUMIFS('CLASSIFICAÇÃO NF'!$N:$N,'CLASSIFICAÇÃO NF'!$O:$O,"=202510",'CLASSIFICAÇÃO NF'!J:J,$B23)+SUMIFS('CLASSIFICAÇÃO NF'!$N:$N,'CLASSIFICAÇÃO NF'!$O:$O,"=202510",'CLASSIFICAÇÃO NF'!K:K,$B23)+SUMIFS('CLASSIFICAÇÃO NF'!$N:$N,'CLASSIFICAÇÃO NF'!$O:$O,"=202510",'CLASSIFICAÇÃO NF'!L:L,$B23)+SUMIFS('CLASSIFICAÇÃO NF'!$N:$N,'CLASSIFICAÇÃO NF'!$O:$O,"=202510",'CLASSIFICAÇÃO NF'!M:M,$B23)</f>
        <v>0</v>
      </c>
      <c r="AN23" s="66">
        <f>SUMIFS('CLASSIFICAÇÃO NF'!$N:$N,'CLASSIFICAÇÃO NF'!$O:$O,"=202511",'CLASSIFICAÇÃO NF'!I:I,$B23)+SUMIFS('CLASSIFICAÇÃO NF'!$N:$N,'CLASSIFICAÇÃO NF'!$O:$O,"=202511",'CLASSIFICAÇÃO NF'!J:J,$B23)+SUMIFS('CLASSIFICAÇÃO NF'!$N:$N,'CLASSIFICAÇÃO NF'!$O:$O,"=202511",'CLASSIFICAÇÃO NF'!K:K,$B23)+SUMIFS('CLASSIFICAÇÃO NF'!$N:$N,'CLASSIFICAÇÃO NF'!$O:$O,"=202511",'CLASSIFICAÇÃO NF'!L:L,$B23)+SUMIFS('CLASSIFICAÇÃO NF'!$N:$N,'CLASSIFICAÇÃO NF'!$O:$O,"=202511",'CLASSIFICAÇÃO NF'!M:M,$B23)</f>
        <v>0</v>
      </c>
      <c r="AO23" s="66">
        <f>SUMIFS('CLASSIFICAÇÃO NF'!$N:$N,'CLASSIFICAÇÃO NF'!$O:$O,"=202512",'CLASSIFICAÇÃO NF'!I:I,$B23)+SUMIFS('CLASSIFICAÇÃO NF'!$N:$N,'CLASSIFICAÇÃO NF'!$O:$O,"=202512",'CLASSIFICAÇÃO NF'!J:J,$B23)+SUMIFS('CLASSIFICAÇÃO NF'!$N:$N,'CLASSIFICAÇÃO NF'!$O:$O,"=202512",'CLASSIFICAÇÃO NF'!K:K,$B23)+SUMIFS('CLASSIFICAÇÃO NF'!$N:$N,'CLASSIFICAÇÃO NF'!$O:$O,"=202512",'CLASSIFICAÇÃO NF'!L:L,$B23)+SUMIFS('CLASSIFICAÇÃO NF'!$N:$N,'CLASSIFICAÇÃO NF'!$O:$O,"=202512",'CLASSIFICAÇÃO NF'!M:M,$B23)</f>
        <v>0</v>
      </c>
      <c r="AP23" s="67">
        <f>SUMIFS('CLASSIFICAÇÃO NF'!$N:$N,'CLASSIFICAÇÃO NF'!$O:$O,"=202601",'CLASSIFICAÇÃO NF'!I:I,$B23)+SUMIFS('CLASSIFICAÇÃO NF'!$N:$N,'CLASSIFICAÇÃO NF'!$O:$O,"=202601",'CLASSIFICAÇÃO NF'!J:J,$B23)+SUMIFS('CLASSIFICAÇÃO NF'!$N:$N,'CLASSIFICAÇÃO NF'!$O:$O,"=202601",'CLASSIFICAÇÃO NF'!K:K,$B23)+SUMIFS('CLASSIFICAÇÃO NF'!$N:$N,'CLASSIFICAÇÃO NF'!$O:$O,"=202601",'CLASSIFICAÇÃO NF'!L:L,$B23)+SUMIFS('CLASSIFICAÇÃO NF'!$N:$N,'CLASSIFICAÇÃO NF'!$O:$O,"=202601",'CLASSIFICAÇÃO NF'!M:M,$B23)</f>
        <v>0</v>
      </c>
      <c r="AQ23" s="66">
        <f>SUMIFS('CLASSIFICAÇÃO NF'!$N:$N,'CLASSIFICAÇÃO NF'!$O:$O,"=202602",'CLASSIFICAÇÃO NF'!I:I,$B23)+SUMIFS('CLASSIFICAÇÃO NF'!$N:$N,'CLASSIFICAÇÃO NF'!$O:$O,"=202602",'CLASSIFICAÇÃO NF'!J:J,$B23)+SUMIFS('CLASSIFICAÇÃO NF'!$N:$N,'CLASSIFICAÇÃO NF'!$O:$O,"=202602",'CLASSIFICAÇÃO NF'!K:K,$B23)+SUMIFS('CLASSIFICAÇÃO NF'!$N:$N,'CLASSIFICAÇÃO NF'!$O:$O,"=202602",'CLASSIFICAÇÃO NF'!L:L,$B23)+SUMIFS('CLASSIFICAÇÃO NF'!$N:$N,'CLASSIFICAÇÃO NF'!$O:$O,"=202602",'CLASSIFICAÇÃO NF'!M:M,$B23)</f>
        <v>0</v>
      </c>
      <c r="AR23" s="66">
        <f>SUMIFS('CLASSIFICAÇÃO NF'!$N:$N,'CLASSIFICAÇÃO NF'!$O:$O,"=202603",'CLASSIFICAÇÃO NF'!I:I,$B23)+SUMIFS('CLASSIFICAÇÃO NF'!$N:$N,'CLASSIFICAÇÃO NF'!$O:$O,"=202603",'CLASSIFICAÇÃO NF'!J:J,$B23)+SUMIFS('CLASSIFICAÇÃO NF'!$N:$N,'CLASSIFICAÇÃO NF'!$O:$O,"=202603",'CLASSIFICAÇÃO NF'!K:K,$B23)+SUMIFS('CLASSIFICAÇÃO NF'!$N:$N,'CLASSIFICAÇÃO NF'!$O:$O,"=202603",'CLASSIFICAÇÃO NF'!L:L,$B23)+SUMIFS('CLASSIFICAÇÃO NF'!$N:$N,'CLASSIFICAÇÃO NF'!$O:$O,"=202603",'CLASSIFICAÇÃO NF'!M:M,$B23)</f>
        <v>0</v>
      </c>
      <c r="AS23" s="66">
        <f>SUMIFS('CLASSIFICAÇÃO NF'!$N:$N,'CLASSIFICAÇÃO NF'!$O:$O,"=202604",'CLASSIFICAÇÃO NF'!I:I,$B23)+SUMIFS('CLASSIFICAÇÃO NF'!$N:$N,'CLASSIFICAÇÃO NF'!$O:$O,"=202604",'CLASSIFICAÇÃO NF'!J:J,$B23)+SUMIFS('CLASSIFICAÇÃO NF'!$N:$N,'CLASSIFICAÇÃO NF'!$O:$O,"=202604",'CLASSIFICAÇÃO NF'!K:K,$B23)+SUMIFS('CLASSIFICAÇÃO NF'!$N:$N,'CLASSIFICAÇÃO NF'!$O:$O,"=202604",'CLASSIFICAÇÃO NF'!L:L,$B23)+SUMIFS('CLASSIFICAÇÃO NF'!$N:$N,'CLASSIFICAÇÃO NF'!$O:$O,"=202604",'CLASSIFICAÇÃO NF'!M:M,$B23)</f>
        <v>0</v>
      </c>
      <c r="AT23" s="66">
        <f>SUMIFS('CLASSIFICAÇÃO NF'!$N:$N,'CLASSIFICAÇÃO NF'!$O:$O,"=202605",'CLASSIFICAÇÃO NF'!I:I,$B23)+SUMIFS('CLASSIFICAÇÃO NF'!$N:$N,'CLASSIFICAÇÃO NF'!$O:$O,"=202605",'CLASSIFICAÇÃO NF'!J:J,$B23)+SUMIFS('CLASSIFICAÇÃO NF'!$N:$N,'CLASSIFICAÇÃO NF'!$O:$O,"=202605",'CLASSIFICAÇÃO NF'!K:K,$B23)+SUMIFS('CLASSIFICAÇÃO NF'!$N:$N,'CLASSIFICAÇÃO NF'!$O:$O,"=202605",'CLASSIFICAÇÃO NF'!L:L,$B23)+SUMIFS('CLASSIFICAÇÃO NF'!$N:$N,'CLASSIFICAÇÃO NF'!$O:$O,"=202605",'CLASSIFICAÇÃO NF'!M:M,$B23)</f>
        <v>0</v>
      </c>
      <c r="AU23" s="66">
        <f>SUMIFS('CLASSIFICAÇÃO NF'!$N:$N,'CLASSIFICAÇÃO NF'!$O:$O,"=202606",'CLASSIFICAÇÃO NF'!I:I,$B23)+SUMIFS('CLASSIFICAÇÃO NF'!$N:$N,'CLASSIFICAÇÃO NF'!$O:$O,"=202606",'CLASSIFICAÇÃO NF'!J:J,$B23)+SUMIFS('CLASSIFICAÇÃO NF'!$N:$N,'CLASSIFICAÇÃO NF'!$O:$O,"=202606",'CLASSIFICAÇÃO NF'!K:K,$B23)+SUMIFS('CLASSIFICAÇÃO NF'!$N:$N,'CLASSIFICAÇÃO NF'!$O:$O,"=202606",'CLASSIFICAÇÃO NF'!L:L,$B23)+SUMIFS('CLASSIFICAÇÃO NF'!$N:$N,'CLASSIFICAÇÃO NF'!$O:$O,"=202606",'CLASSIFICAÇÃO NF'!M:M,$B23)</f>
        <v>0</v>
      </c>
      <c r="AV23" s="66">
        <f>SUMIFS('CLASSIFICAÇÃO NF'!$N:$N,'CLASSIFICAÇÃO NF'!$O:$O,"=202607",'CLASSIFICAÇÃO NF'!I:I,$B23)+SUMIFS('CLASSIFICAÇÃO NF'!$N:$N,'CLASSIFICAÇÃO NF'!$O:$O,"=202607",'CLASSIFICAÇÃO NF'!J:J,$B23)+SUMIFS('CLASSIFICAÇÃO NF'!$N:$N,'CLASSIFICAÇÃO NF'!$O:$O,"=202607",'CLASSIFICAÇÃO NF'!K:K,$B23)+SUMIFS('CLASSIFICAÇÃO NF'!$N:$N,'CLASSIFICAÇÃO NF'!$O:$O,"=202607",'CLASSIFICAÇÃO NF'!L:L,$B23)+SUMIFS('CLASSIFICAÇÃO NF'!$N:$N,'CLASSIFICAÇÃO NF'!$O:$O,"=202607",'CLASSIFICAÇÃO NF'!M:M,$B23)</f>
        <v>0</v>
      </c>
    </row>
    <row r="24" spans="1:48" ht="15.5" outlineLevel="1">
      <c r="A24" s="189" t="s">
        <v>48</v>
      </c>
      <c r="B24" s="65" t="s">
        <v>49</v>
      </c>
      <c r="C24" s="184">
        <f>SUMIF('CLASSIFICAÇÃO NF'!I:I,B24,'CLASSIFICAÇÃO NF'!N:N)+SUMIF('CLASSIFICAÇÃO NF'!J:J,B24,'CLASSIFICAÇÃO NF'!N:N)+SUMIF('CLASSIFICAÇÃO NF'!K:K,B24,'CLASSIFICAÇÃO NF'!N:N)+SUMIF('CLASSIFICAÇÃO NF'!L:L,B24,'CLASSIFICAÇÃO NF'!N:N)+SUMIF('CLASSIFICAÇÃO NF'!M:M,B24,'CLASSIFICAÇÃO NF'!N:N)</f>
        <v>4649842</v>
      </c>
      <c r="D24" s="184">
        <v>4716431.97</v>
      </c>
      <c r="E24" s="186">
        <v>4492658.6900000004</v>
      </c>
      <c r="F24" s="66">
        <f>SUMIFS('CLASSIFICAÇÃO NF'!$N:$N,'CLASSIFICAÇÃO NF'!$O:$O,"=202301",'CLASSIFICAÇÃO NF'!I:I,$B24)+SUMIFS('CLASSIFICAÇÃO NF'!$N:$N,'CLASSIFICAÇÃO NF'!$O:$O,"=202301",'CLASSIFICAÇÃO NF'!J:J,$B24)+SUMIFS('CLASSIFICAÇÃO NF'!$N:$N,'CLASSIFICAÇÃO NF'!$O:$O,"=202301",'CLASSIFICAÇÃO NF'!K:K,$B24)+SUMIFS('CLASSIFICAÇÃO NF'!$N:$N,'CLASSIFICAÇÃO NF'!$O:$O,"=202301",'CLASSIFICAÇÃO NF'!L:L,$B24)+SUMIFS('CLASSIFICAÇÃO NF'!$N:$N,'CLASSIFICAÇÃO NF'!$O:$O,"=202301",'CLASSIFICAÇÃO NF'!M:M,$B24)</f>
        <v>0</v>
      </c>
      <c r="G24" s="66">
        <f>SUMIFS('CLASSIFICAÇÃO NF'!$N:$N,'CLASSIFICAÇÃO NF'!$O:$O,"=202302",'CLASSIFICAÇÃO NF'!I:I,$B24)+SUMIFS('CLASSIFICAÇÃO NF'!$N:$N,'CLASSIFICAÇÃO NF'!$O:$O,"=202302",'CLASSIFICAÇÃO NF'!J:J,$B24)+SUMIFS('CLASSIFICAÇÃO NF'!$N:$N,'CLASSIFICAÇÃO NF'!$O:$O,"=202302",'CLASSIFICAÇÃO NF'!K:K,$B24)+SUMIFS('CLASSIFICAÇÃO NF'!$N:$N,'CLASSIFICAÇÃO NF'!$O:$O,"=202302",'CLASSIFICAÇÃO NF'!L:L,$B24)+SUMIFS('CLASSIFICAÇÃO NF'!$N:$N,'CLASSIFICAÇÃO NF'!$O:$O,"=202302",'CLASSIFICAÇÃO NF'!M:M,$B24)</f>
        <v>0</v>
      </c>
      <c r="H24" s="66">
        <f>SUMIFS('CLASSIFICAÇÃO NF'!$N:$N,'CLASSIFICAÇÃO NF'!$O:$O,"=202303",'CLASSIFICAÇÃO NF'!I:I,$B24)+SUMIFS('CLASSIFICAÇÃO NF'!$N:$N,'CLASSIFICAÇÃO NF'!$O:$O,"=202303",'CLASSIFICAÇÃO NF'!J:J,$B24)+SUMIFS('CLASSIFICAÇÃO NF'!$N:$N,'CLASSIFICAÇÃO NF'!$O:$O,"=202303",'CLASSIFICAÇÃO NF'!K:K,$B24)+SUMIFS('CLASSIFICAÇÃO NF'!$N:$N,'CLASSIFICAÇÃO NF'!$O:$O,"=202303",'CLASSIFICAÇÃO NF'!L:L,$B24)+SUMIFS('CLASSIFICAÇÃO NF'!$N:$N,'CLASSIFICAÇÃO NF'!$O:$O,"=202303",'CLASSIFICAÇÃO NF'!M:M,$B24)</f>
        <v>0</v>
      </c>
      <c r="I24" s="66">
        <f>SUMIFS('CLASSIFICAÇÃO NF'!$N:$N,'CLASSIFICAÇÃO NF'!$O:$O,"=202304",'CLASSIFICAÇÃO NF'!I:I,$B24)+SUMIFS('CLASSIFICAÇÃO NF'!$N:$N,'CLASSIFICAÇÃO NF'!$O:$O,"=202304",'CLASSIFICAÇÃO NF'!J:J,$B24)+SUMIFS('CLASSIFICAÇÃO NF'!$N:$N,'CLASSIFICAÇÃO NF'!$O:$O,"=202304",'CLASSIFICAÇÃO NF'!K:K,$B24)+SUMIFS('CLASSIFICAÇÃO NF'!$N:$N,'CLASSIFICAÇÃO NF'!$O:$O,"=202304",'CLASSIFICAÇÃO NF'!L:L,$B24)+SUMIFS('CLASSIFICAÇÃO NF'!$N:$N,'CLASSIFICAÇÃO NF'!$O:$O,"=202304",'CLASSIFICAÇÃO NF'!M:M,$B24)</f>
        <v>0</v>
      </c>
      <c r="J24" s="66">
        <f>SUMIFS('CLASSIFICAÇÃO NF'!$N:$N,'CLASSIFICAÇÃO NF'!$O:$O,"=202305",'CLASSIFICAÇÃO NF'!I:I,$B24)+SUMIFS('CLASSIFICAÇÃO NF'!$N:$N,'CLASSIFICAÇÃO NF'!$O:$O,"=202305",'CLASSIFICAÇÃO NF'!J:J,$B24)+SUMIFS('CLASSIFICAÇÃO NF'!$N:$N,'CLASSIFICAÇÃO NF'!$O:$O,"=202305",'CLASSIFICAÇÃO NF'!K:K,$B24)+SUMIFS('CLASSIFICAÇÃO NF'!$N:$N,'CLASSIFICAÇÃO NF'!$O:$O,"=202305",'CLASSIFICAÇÃO NF'!L:L,$B24)+SUMIFS('CLASSIFICAÇÃO NF'!$N:$N,'CLASSIFICAÇÃO NF'!$O:$O,"=202305",'CLASSIFICAÇÃO NF'!M:M,$B24)</f>
        <v>0</v>
      </c>
      <c r="K24" s="66">
        <f>SUMIFS('CLASSIFICAÇÃO NF'!$N:$N,'CLASSIFICAÇÃO NF'!$O:$O,"=202306",'CLASSIFICAÇÃO NF'!I:I,$B24)+SUMIFS('CLASSIFICAÇÃO NF'!$N:$N,'CLASSIFICAÇÃO NF'!$O:$O,"=202306",'CLASSIFICAÇÃO NF'!J:J,$B24)+SUMIFS('CLASSIFICAÇÃO NF'!$N:$N,'CLASSIFICAÇÃO NF'!$O:$O,"=202306",'CLASSIFICAÇÃO NF'!K:K,$B24)+SUMIFS('CLASSIFICAÇÃO NF'!$N:$N,'CLASSIFICAÇÃO NF'!$O:$O,"=202306",'CLASSIFICAÇÃO NF'!L:L,$B24)+SUMIFS('CLASSIFICAÇÃO NF'!$N:$N,'CLASSIFICAÇÃO NF'!$O:$O,"=202306",'CLASSIFICAÇÃO NF'!M:M,$B24)</f>
        <v>0</v>
      </c>
      <c r="L24" s="66">
        <f>SUMIFS('CLASSIFICAÇÃO NF'!$N:$N,'CLASSIFICAÇÃO NF'!$O:$O,"=202307",'CLASSIFICAÇÃO NF'!I:I,$B24)+SUMIFS('CLASSIFICAÇÃO NF'!$N:$N,'CLASSIFICAÇÃO NF'!$O:$O,"=202307",'CLASSIFICAÇÃO NF'!J:J,$B24)+SUMIFS('CLASSIFICAÇÃO NF'!$N:$N,'CLASSIFICAÇÃO NF'!$O:$O,"=202307",'CLASSIFICAÇÃO NF'!K:K,$B24)+SUMIFS('CLASSIFICAÇÃO NF'!$N:$N,'CLASSIFICAÇÃO NF'!$O:$O,"=202307",'CLASSIFICAÇÃO NF'!L:L,$B24)+SUMIFS('CLASSIFICAÇÃO NF'!$N:$N,'CLASSIFICAÇÃO NF'!$O:$O,"=202307",'CLASSIFICAÇÃO NF'!M:M,$B24)</f>
        <v>0</v>
      </c>
      <c r="M24" s="66">
        <f>SUMIFS('CLASSIFICAÇÃO NF'!$N:$N,'CLASSIFICAÇÃO NF'!$O:$O,"=202308",'CLASSIFICAÇÃO NF'!I:I,$B24)+SUMIFS('CLASSIFICAÇÃO NF'!$N:$N,'CLASSIFICAÇÃO NF'!$O:$O,"=202308",'CLASSIFICAÇÃO NF'!J:J,$B24)+SUMIFS('CLASSIFICAÇÃO NF'!$N:$N,'CLASSIFICAÇÃO NF'!$O:$O,"=202308",'CLASSIFICAÇÃO NF'!K:K,$B24)+SUMIFS('CLASSIFICAÇÃO NF'!$N:$N,'CLASSIFICAÇÃO NF'!$O:$O,"=202308",'CLASSIFICAÇÃO NF'!L:L,$B24)+SUMIFS('CLASSIFICAÇÃO NF'!$N:$N,'CLASSIFICAÇÃO NF'!$O:$O,"=202308",'CLASSIFICAÇÃO NF'!M:M,$B24)</f>
        <v>0</v>
      </c>
      <c r="N24" s="66">
        <f>SUMIFS('CLASSIFICAÇÃO NF'!$N:$N,'CLASSIFICAÇÃO NF'!$O:$O,"=202309",'CLASSIFICAÇÃO NF'!I:I,$B24)+SUMIFS('CLASSIFICAÇÃO NF'!$N:$N,'CLASSIFICAÇÃO NF'!$O:$O,"=202309",'CLASSIFICAÇÃO NF'!J:J,$B24)+SUMIFS('CLASSIFICAÇÃO NF'!$N:$N,'CLASSIFICAÇÃO NF'!$O:$O,"=202309",'CLASSIFICAÇÃO NF'!K:K,$B24)+SUMIFS('CLASSIFICAÇÃO NF'!$N:$N,'CLASSIFICAÇÃO NF'!$O:$O,"=202309",'CLASSIFICAÇÃO NF'!L:L,$B24)+SUMIFS('CLASSIFICAÇÃO NF'!$N:$N,'CLASSIFICAÇÃO NF'!$O:$O,"=202309",'CLASSIFICAÇÃO NF'!M:M,$B24)</f>
        <v>0</v>
      </c>
      <c r="O24" s="66">
        <f>SUMIFS('CLASSIFICAÇÃO NF'!$N:$N,'CLASSIFICAÇÃO NF'!$O:$O,"=202310",'CLASSIFICAÇÃO NF'!I:I,$B24)+SUMIFS('CLASSIFICAÇÃO NF'!$N:$N,'CLASSIFICAÇÃO NF'!$O:$O,"=202310",'CLASSIFICAÇÃO NF'!J:J,$B24)+SUMIFS('CLASSIFICAÇÃO NF'!$N:$N,'CLASSIFICAÇÃO NF'!$O:$O,"=202310",'CLASSIFICAÇÃO NF'!K:K,$B24)+SUMIFS('CLASSIFICAÇÃO NF'!$N:$N,'CLASSIFICAÇÃO NF'!$O:$O,"=202310",'CLASSIFICAÇÃO NF'!L:L,$B24)+SUMIFS('CLASSIFICAÇÃO NF'!$N:$N,'CLASSIFICAÇÃO NF'!$O:$O,"=202310",'CLASSIFICAÇÃO NF'!M:M,$B24)</f>
        <v>0</v>
      </c>
      <c r="P24" s="66">
        <f>SUMIFS('CLASSIFICAÇÃO NF'!$N:$N,'CLASSIFICAÇÃO NF'!$O:$O,"=202311",'CLASSIFICAÇÃO NF'!I:I,$B24)+SUMIFS('CLASSIFICAÇÃO NF'!$N:$N,'CLASSIFICAÇÃO NF'!$O:$O,"=202311",'CLASSIFICAÇÃO NF'!J:J,$B24)+SUMIFS('CLASSIFICAÇÃO NF'!$N:$N,'CLASSIFICAÇÃO NF'!$O:$O,"=202311",'CLASSIFICAÇÃO NF'!K:K,$B24)+SUMIFS('CLASSIFICAÇÃO NF'!$N:$N,'CLASSIFICAÇÃO NF'!$O:$O,"=202311",'CLASSIFICAÇÃO NF'!L:L,$B24)+SUMIFS('CLASSIFICAÇÃO NF'!$N:$N,'CLASSIFICAÇÃO NF'!$O:$O,"=202311",'CLASSIFICAÇÃO NF'!M:M,$B24)</f>
        <v>0</v>
      </c>
      <c r="Q24" s="201">
        <f>SUMIFS('CLASSIFICAÇÃO NF'!$N:$N,'CLASSIFICAÇÃO NF'!$O:$O,"=202312",'CLASSIFICAÇÃO NF'!I:I,$B24)+SUMIFS('CLASSIFICAÇÃO NF'!$N:$N,'CLASSIFICAÇÃO NF'!$O:$O,"=202312",'CLASSIFICAÇÃO NF'!J:J,$B24)+SUMIFS('CLASSIFICAÇÃO NF'!$N:$N,'CLASSIFICAÇÃO NF'!$O:$O,"=202312",'CLASSIFICAÇÃO NF'!K:K,$B24)+SUMIFS('CLASSIFICAÇÃO NF'!$N:$N,'CLASSIFICAÇÃO NF'!$O:$O,"=202312",'CLASSIFICAÇÃO NF'!L:L,$B24)+SUMIFS('CLASSIFICAÇÃO NF'!$N:$N,'CLASSIFICAÇÃO NF'!$O:$O,"=202312",'CLASSIFICAÇÃO NF'!M:M,$B24)</f>
        <v>0</v>
      </c>
      <c r="R24" s="67">
        <f>SUMIFS('CLASSIFICAÇÃO NF'!$N:$N,'CLASSIFICAÇÃO NF'!$O:$O,"=202401",'CLASSIFICAÇÃO NF'!I:I,$B24)+SUMIFS('CLASSIFICAÇÃO NF'!$N:$N,'CLASSIFICAÇÃO NF'!$O:$O,"=202401",'CLASSIFICAÇÃO NF'!J:J,$B24)+SUMIFS('CLASSIFICAÇÃO NF'!$N:$N,'CLASSIFICAÇÃO NF'!$O:$O,"=202401",'CLASSIFICAÇÃO NF'!K:K,$B24)+SUMIFS('CLASSIFICAÇÃO NF'!$N:$N,'CLASSIFICAÇÃO NF'!$O:$O,"=202401",'CLASSIFICAÇÃO NF'!L:L,$B24)+SUMIFS('CLASSIFICAÇÃO NF'!$N:$N,'CLASSIFICAÇÃO NF'!$O:$O,"=202401",'CLASSIFICAÇÃO NF'!M:M,$B24)</f>
        <v>0</v>
      </c>
      <c r="S24" s="66">
        <f>SUMIFS('CLASSIFICAÇÃO NF'!$N:$N,'CLASSIFICAÇÃO NF'!$O:$O,"=202402",'CLASSIFICAÇÃO NF'!I:I,$B24)+SUMIFS('CLASSIFICAÇÃO NF'!$N:$N,'CLASSIFICAÇÃO NF'!$O:$O,"=202402",'CLASSIFICAÇÃO NF'!J:J,$B24)+SUMIFS('CLASSIFICAÇÃO NF'!$N:$N,'CLASSIFICAÇÃO NF'!$O:$O,"=202402",'CLASSIFICAÇÃO NF'!K:K,$B24)+SUMIFS('CLASSIFICAÇÃO NF'!$N:$N,'CLASSIFICAÇÃO NF'!$O:$O,"=202402",'CLASSIFICAÇÃO NF'!L:L,$B24)+SUMIFS('CLASSIFICAÇÃO NF'!$N:$N,'CLASSIFICAÇÃO NF'!$O:$O,"=202402",'CLASSIFICAÇÃO NF'!M:M,$B24)</f>
        <v>0</v>
      </c>
      <c r="T24" s="66">
        <f>SUMIFS('CLASSIFICAÇÃO NF'!$N:$N,'CLASSIFICAÇÃO NF'!$O:$O,"=202403",'CLASSIFICAÇÃO NF'!I:I,$B24)+SUMIFS('CLASSIFICAÇÃO NF'!$N:$N,'CLASSIFICAÇÃO NF'!$O:$O,"=202403",'CLASSIFICAÇÃO NF'!J:J,$B24)+SUMIFS('CLASSIFICAÇÃO NF'!$N:$N,'CLASSIFICAÇÃO NF'!$O:$O,"=202403",'CLASSIFICAÇÃO NF'!K:K,$B24)+SUMIFS('CLASSIFICAÇÃO NF'!$N:$N,'CLASSIFICAÇÃO NF'!$O:$O,"=202403",'CLASSIFICAÇÃO NF'!L:L,$B24)+SUMIFS('CLASSIFICAÇÃO NF'!$N:$N,'CLASSIFICAÇÃO NF'!$O:$O,"=202403",'CLASSIFICAÇÃO NF'!M:M,$B24)</f>
        <v>0</v>
      </c>
      <c r="U24" s="66">
        <f>SUMIFS('CLASSIFICAÇÃO NF'!$N:$N,'CLASSIFICAÇÃO NF'!$O:$O,"=202404",'CLASSIFICAÇÃO NF'!I:I,$B24)+SUMIFS('CLASSIFICAÇÃO NF'!$N:$N,'CLASSIFICAÇÃO NF'!$O:$O,"=202404",'CLASSIFICAÇÃO NF'!J:J,$B24)+SUMIFS('CLASSIFICAÇÃO NF'!$N:$N,'CLASSIFICAÇÃO NF'!$O:$O,"=202404",'CLASSIFICAÇÃO NF'!K:K,$B24)+SUMIFS('CLASSIFICAÇÃO NF'!$N:$N,'CLASSIFICAÇÃO NF'!$O:$O,"=202404",'CLASSIFICAÇÃO NF'!L:L,$B24)+SUMIFS('CLASSIFICAÇÃO NF'!$N:$N,'CLASSIFICAÇÃO NF'!$O:$O,"=202404",'CLASSIFICAÇÃO NF'!M:M,$B24)</f>
        <v>0</v>
      </c>
      <c r="V24" s="66">
        <f>SUMIFS('CLASSIFICAÇÃO NF'!$N:$N,'CLASSIFICAÇÃO NF'!$O:$O,"=202405",'CLASSIFICAÇÃO NF'!I:I,$B24)+SUMIFS('CLASSIFICAÇÃO NF'!$N:$N,'CLASSIFICAÇÃO NF'!$O:$O,"=202405",'CLASSIFICAÇÃO NF'!J:J,$B24)+SUMIFS('CLASSIFICAÇÃO NF'!$N:$N,'CLASSIFICAÇÃO NF'!$O:$O,"=202405",'CLASSIFICAÇÃO NF'!K:K,$B24)+SUMIFS('CLASSIFICAÇÃO NF'!$N:$N,'CLASSIFICAÇÃO NF'!$O:$O,"=202405",'CLASSIFICAÇÃO NF'!L:L,$B24)+SUMIFS('CLASSIFICAÇÃO NF'!$N:$N,'CLASSIFICAÇÃO NF'!$O:$O,"=202405",'CLASSIFICAÇÃO NF'!M:M,$B24)</f>
        <v>0</v>
      </c>
      <c r="W24" s="66">
        <f>SUMIFS('CLASSIFICAÇÃO NF'!$N:$N,'CLASSIFICAÇÃO NF'!$O:$O,"=202406",'CLASSIFICAÇÃO NF'!I:I,$B24)+SUMIFS('CLASSIFICAÇÃO NF'!$N:$N,'CLASSIFICAÇÃO NF'!$O:$O,"=202406",'CLASSIFICAÇÃO NF'!J:J,$B24)+SUMIFS('CLASSIFICAÇÃO NF'!$N:$N,'CLASSIFICAÇÃO NF'!$O:$O,"=202406",'CLASSIFICAÇÃO NF'!K:K,$B24)+SUMIFS('CLASSIFICAÇÃO NF'!$N:$N,'CLASSIFICAÇÃO NF'!$O:$O,"=202406",'CLASSIFICAÇÃO NF'!L:L,$B24)+SUMIFS('CLASSIFICAÇÃO NF'!$N:$N,'CLASSIFICAÇÃO NF'!$O:$O,"=202406",'CLASSIFICAÇÃO NF'!M:M,$B24)</f>
        <v>0</v>
      </c>
      <c r="X24" s="66">
        <f>SUMIFS('CLASSIFICAÇÃO NF'!$N:$N,'CLASSIFICAÇÃO NF'!$O:$O,"=202407",'CLASSIFICAÇÃO NF'!I:I,$B24)+SUMIFS('CLASSIFICAÇÃO NF'!$N:$N,'CLASSIFICAÇÃO NF'!$O:$O,"=202407",'CLASSIFICAÇÃO NF'!J:J,$B24)+SUMIFS('CLASSIFICAÇÃO NF'!$N:$N,'CLASSIFICAÇÃO NF'!$O:$O,"=202407",'CLASSIFICAÇÃO NF'!K:K,$B24)+SUMIFS('CLASSIFICAÇÃO NF'!$N:$N,'CLASSIFICAÇÃO NF'!$O:$O,"=202407",'CLASSIFICAÇÃO NF'!L:L,$B24)+SUMIFS('CLASSIFICAÇÃO NF'!$N:$N,'CLASSIFICAÇÃO NF'!$O:$O,"=202407",'CLASSIFICAÇÃO NF'!M:M,$B24)</f>
        <v>1000000</v>
      </c>
      <c r="Y24" s="66">
        <f>SUMIFS('CLASSIFICAÇÃO NF'!$N:$N,'CLASSIFICAÇÃO NF'!$O:$O,"=202408",'CLASSIFICAÇÃO NF'!I:I,$B24)+SUMIFS('CLASSIFICAÇÃO NF'!$N:$N,'CLASSIFICAÇÃO NF'!$O:$O,"=202408",'CLASSIFICAÇÃO NF'!J:J,$B24)+SUMIFS('CLASSIFICAÇÃO NF'!$N:$N,'CLASSIFICAÇÃO NF'!$O:$O,"=202408",'CLASSIFICAÇÃO NF'!K:K,$B24)+SUMIFS('CLASSIFICAÇÃO NF'!$N:$N,'CLASSIFICAÇÃO NF'!$O:$O,"=202408",'CLASSIFICAÇÃO NF'!L:L,$B24)+SUMIFS('CLASSIFICAÇÃO NF'!$N:$N,'CLASSIFICAÇÃO NF'!$O:$O,"=202408",'CLASSIFICAÇÃO NF'!M:M,$B24)</f>
        <v>732584.66666666663</v>
      </c>
      <c r="Z24" s="66">
        <f>SUMIFS('CLASSIFICAÇÃO NF'!$N:$N,'CLASSIFICAÇÃO NF'!$O:$O,"=202409",'CLASSIFICAÇÃO NF'!I:I,$B24)+SUMIFS('CLASSIFICAÇÃO NF'!$N:$N,'CLASSIFICAÇÃO NF'!$O:$O,"=202409",'CLASSIFICAÇÃO NF'!J:J,$B24)+SUMIFS('CLASSIFICAÇÃO NF'!$N:$N,'CLASSIFICAÇÃO NF'!$O:$O,"=202409",'CLASSIFICAÇÃO NF'!K:K,$B24)+SUMIFS('CLASSIFICAÇÃO NF'!$N:$N,'CLASSIFICAÇÃO NF'!$O:$O,"=202409",'CLASSIFICAÇÃO NF'!L:L,$B24)+SUMIFS('CLASSIFICAÇÃO NF'!$N:$N,'CLASSIFICAÇÃO NF'!$O:$O,"=202409",'CLASSIFICAÇÃO NF'!M:M,$B24)</f>
        <v>1025618.6666666667</v>
      </c>
      <c r="AA24" s="66">
        <f>SUMIFS('CLASSIFICAÇÃO NF'!$N:$N,'CLASSIFICAÇÃO NF'!$O:$O,"=202410",'CLASSIFICAÇÃO NF'!I:I,$B24)+SUMIFS('CLASSIFICAÇÃO NF'!$N:$N,'CLASSIFICAÇÃO NF'!$O:$O,"=202410",'CLASSIFICAÇÃO NF'!J:J,$B24)+SUMIFS('CLASSIFICAÇÃO NF'!$N:$N,'CLASSIFICAÇÃO NF'!$O:$O,"=202410",'CLASSIFICAÇÃO NF'!K:K,$B24)+SUMIFS('CLASSIFICAÇÃO NF'!$N:$N,'CLASSIFICAÇÃO NF'!$O:$O,"=202410",'CLASSIFICAÇÃO NF'!L:L,$B24)+SUMIFS('CLASSIFICAÇÃO NF'!$N:$N,'CLASSIFICAÇÃO NF'!$O:$O,"=202410",'CLASSIFICAÇÃO NF'!M:M,$B24)</f>
        <v>732584.66666666663</v>
      </c>
      <c r="AB24" s="66">
        <f>SUMIFS('CLASSIFICAÇÃO NF'!$N:$N,'CLASSIFICAÇÃO NF'!$O:$O,"=202411",'CLASSIFICAÇÃO NF'!I:I,$B24)+SUMIFS('CLASSIFICAÇÃO NF'!$N:$N,'CLASSIFICAÇÃO NF'!$O:$O,"=202411",'CLASSIFICAÇÃO NF'!J:J,$B24)+SUMIFS('CLASSIFICAÇÃO NF'!$N:$N,'CLASSIFICAÇÃO NF'!$O:$O,"=202411",'CLASSIFICAÇÃO NF'!K:K,$B24)+SUMIFS('CLASSIFICAÇÃO NF'!$N:$N,'CLASSIFICAÇÃO NF'!$O:$O,"=202411",'CLASSIFICAÇÃO NF'!L:L,$B24)+SUMIFS('CLASSIFICAÇÃO NF'!$N:$N,'CLASSIFICAÇÃO NF'!$O:$O,"=202411",'CLASSIFICAÇÃO NF'!M:M,$B24)</f>
        <v>88500</v>
      </c>
      <c r="AC24" s="201">
        <f>SUMIFS('CLASSIFICAÇÃO NF'!$N:$N,'CLASSIFICAÇÃO NF'!$O:$O,"=202412",'CLASSIFICAÇÃO NF'!I:I,$B24)+SUMIFS('CLASSIFICAÇÃO NF'!$N:$N,'CLASSIFICAÇÃO NF'!$O:$O,"=202412",'CLASSIFICAÇÃO NF'!J:J,$B24)+SUMIFS('CLASSIFICAÇÃO NF'!$N:$N,'CLASSIFICAÇÃO NF'!$O:$O,"=202412",'CLASSIFICAÇÃO NF'!K:K,$B24)+SUMIFS('CLASSIFICAÇÃO NF'!$N:$N,'CLASSIFICAÇÃO NF'!$O:$O,"=202412",'CLASSIFICAÇÃO NF'!L:L,$B24)+SUMIFS('CLASSIFICAÇÃO NF'!$N:$N,'CLASSIFICAÇÃO NF'!$O:$O,"=202412",'CLASSIFICAÇÃO NF'!M:M,$B24)</f>
        <v>0</v>
      </c>
      <c r="AD24" s="67">
        <f>SUMIFS('CLASSIFICAÇÃO NF'!$N:$N,'CLASSIFICAÇÃO NF'!$O:$O,"=202501",'CLASSIFICAÇÃO NF'!I:I,$B24)+SUMIFS('CLASSIFICAÇÃO NF'!$N:$N,'CLASSIFICAÇÃO NF'!$O:$O,"=202501",'CLASSIFICAÇÃO NF'!J:J,$B24)+SUMIFS('CLASSIFICAÇÃO NF'!$N:$N,'CLASSIFICAÇÃO NF'!$O:$O,"=202501",'CLASSIFICAÇÃO NF'!K:K,$B24)+SUMIFS('CLASSIFICAÇÃO NF'!$N:$N,'CLASSIFICAÇÃO NF'!$O:$O,"=202501",'CLASSIFICAÇÃO NF'!L:L,$B24)+SUMIFS('CLASSIFICAÇÃO NF'!$N:$N,'CLASSIFICAÇÃO NF'!$O:$O,"=202501",'CLASSIFICAÇÃO NF'!M:M,$B24)</f>
        <v>0</v>
      </c>
      <c r="AE24" s="66">
        <f>SUMIFS('CLASSIFICAÇÃO NF'!$N:$N,'CLASSIFICAÇÃO NF'!$O:$O,"=202502",'CLASSIFICAÇÃO NF'!I:I,$B24)+SUMIFS('CLASSIFICAÇÃO NF'!$N:$N,'CLASSIFICAÇÃO NF'!$O:$O,"=202502",'CLASSIFICAÇÃO NF'!J:J,$B24)+SUMIFS('CLASSIFICAÇÃO NF'!$N:$N,'CLASSIFICAÇÃO NF'!$O:$O,"=202502",'CLASSIFICAÇÃO NF'!K:K,$B24)+SUMIFS('CLASSIFICAÇÃO NF'!$N:$N,'CLASSIFICAÇÃO NF'!$O:$O,"=202502",'CLASSIFICAÇÃO NF'!L:L,$B24)+SUMIFS('CLASSIFICAÇÃO NF'!$N:$N,'CLASSIFICAÇÃO NF'!$O:$O,"=202502",'CLASSIFICAÇÃO NF'!M:M,$B24)</f>
        <v>200000</v>
      </c>
      <c r="AF24" s="66">
        <f>SUMIFS('CLASSIFICAÇÃO NF'!$N:$N,'CLASSIFICAÇÃO NF'!$O:$O,"=202503",'CLASSIFICAÇÃO NF'!I:I,$B24)+SUMIFS('CLASSIFICAÇÃO NF'!$N:$N,'CLASSIFICAÇÃO NF'!$O:$O,"=202503",'CLASSIFICAÇÃO NF'!J:J,$B24)+SUMIFS('CLASSIFICAÇÃO NF'!$N:$N,'CLASSIFICAÇÃO NF'!$O:$O,"=202503",'CLASSIFICAÇÃO NF'!K:K,$B24)+SUMIFS('CLASSIFICAÇÃO NF'!$N:$N,'CLASSIFICAÇÃO NF'!$O:$O,"=202503",'CLASSIFICAÇÃO NF'!L:L,$B24)+SUMIFS('CLASSIFICAÇÃO NF'!$N:$N,'CLASSIFICAÇÃO NF'!$O:$O,"=202503",'CLASSIFICAÇÃO NF'!M:M,$B24)</f>
        <v>0</v>
      </c>
      <c r="AG24" s="66">
        <f>SUMIFS('CLASSIFICAÇÃO NF'!$N:$N,'CLASSIFICAÇÃO NF'!$O:$O,"=202504",'CLASSIFICAÇÃO NF'!I:I,$B24)+SUMIFS('CLASSIFICAÇÃO NF'!$N:$N,'CLASSIFICAÇÃO NF'!$O:$O,"=202504",'CLASSIFICAÇÃO NF'!J:J,$B24)+SUMIFS('CLASSIFICAÇÃO NF'!$N:$N,'CLASSIFICAÇÃO NF'!$O:$O,"=202504",'CLASSIFICAÇÃO NF'!K:K,$B24)+SUMIFS('CLASSIFICAÇÃO NF'!$N:$N,'CLASSIFICAÇÃO NF'!$O:$O,"=202504",'CLASSIFICAÇÃO NF'!L:L,$B24)+SUMIFS('CLASSIFICAÇÃO NF'!$N:$N,'CLASSIFICAÇÃO NF'!$O:$O,"=202504",'CLASSIFICAÇÃO NF'!M:M,$B24)</f>
        <v>470554</v>
      </c>
      <c r="AH24" s="66">
        <f>SUMIFS('CLASSIFICAÇÃO NF'!$N:$N,'CLASSIFICAÇÃO NF'!$O:$O,"=202505",'CLASSIFICAÇÃO NF'!I:I,$B24)+SUMIFS('CLASSIFICAÇÃO NF'!$N:$N,'CLASSIFICAÇÃO NF'!$O:$O,"=202505",'CLASSIFICAÇÃO NF'!J:J,$B24)+SUMIFS('CLASSIFICAÇÃO NF'!$N:$N,'CLASSIFICAÇÃO NF'!$O:$O,"=202505",'CLASSIFICAÇÃO NF'!K:K,$B24)+SUMIFS('CLASSIFICAÇÃO NF'!$N:$N,'CLASSIFICAÇÃO NF'!$O:$O,"=202505",'CLASSIFICAÇÃO NF'!L:L,$B24)+SUMIFS('CLASSIFICAÇÃO NF'!$N:$N,'CLASSIFICAÇÃO NF'!$O:$O,"=202505",'CLASSIFICAÇÃO NF'!M:M,$B24)</f>
        <v>400000</v>
      </c>
      <c r="AI24" s="66">
        <f>SUMIFS('CLASSIFICAÇÃO NF'!$N:$N,'CLASSIFICAÇÃO NF'!$O:$O,"=202506",'CLASSIFICAÇÃO NF'!I:I,$B24)+SUMIFS('CLASSIFICAÇÃO NF'!$N:$N,'CLASSIFICAÇÃO NF'!$O:$O,"=202506",'CLASSIFICAÇÃO NF'!J:J,$B24)+SUMIFS('CLASSIFICAÇÃO NF'!$N:$N,'CLASSIFICAÇÃO NF'!$O:$O,"=202506",'CLASSIFICAÇÃO NF'!K:K,$B24)+SUMIFS('CLASSIFICAÇÃO NF'!$N:$N,'CLASSIFICAÇÃO NF'!$O:$O,"=202506",'CLASSIFICAÇÃO NF'!L:L,$B24)+SUMIFS('CLASSIFICAÇÃO NF'!$N:$N,'CLASSIFICAÇÃO NF'!$O:$O,"=202506",'CLASSIFICAÇÃO NF'!M:M,$B24)</f>
        <v>0</v>
      </c>
      <c r="AJ24" s="66">
        <f>SUMIFS('CLASSIFICAÇÃO NF'!$N:$N,'CLASSIFICAÇÃO NF'!$O:$O,"=202507",'CLASSIFICAÇÃO NF'!I:I,$B24)+SUMIFS('CLASSIFICAÇÃO NF'!$N:$N,'CLASSIFICAÇÃO NF'!$O:$O,"=202507",'CLASSIFICAÇÃO NF'!J:J,$B24)+SUMIFS('CLASSIFICAÇÃO NF'!$N:$N,'CLASSIFICAÇÃO NF'!$O:$O,"=202507",'CLASSIFICAÇÃO NF'!K:K,$B24)+SUMIFS('CLASSIFICAÇÃO NF'!$N:$N,'CLASSIFICAÇÃO NF'!$O:$O,"=202507",'CLASSIFICAÇÃO NF'!L:L,$B24)+SUMIFS('CLASSIFICAÇÃO NF'!$N:$N,'CLASSIFICAÇÃO NF'!$O:$O,"=202507",'CLASSIFICAÇÃO NF'!M:M,$B24)</f>
        <v>0</v>
      </c>
      <c r="AK24" s="66">
        <f>SUMIFS('CLASSIFICAÇÃO NF'!$N:$N,'CLASSIFICAÇÃO NF'!$O:$O,"=202508",'CLASSIFICAÇÃO NF'!I:I,$B24)+SUMIFS('CLASSIFICAÇÃO NF'!$N:$N,'CLASSIFICAÇÃO NF'!$O:$O,"=202508",'CLASSIFICAÇÃO NF'!J:J,$B24)+SUMIFS('CLASSIFICAÇÃO NF'!$N:$N,'CLASSIFICAÇÃO NF'!$O:$O,"=202508",'CLASSIFICAÇÃO NF'!K:K,$B24)+SUMIFS('CLASSIFICAÇÃO NF'!$N:$N,'CLASSIFICAÇÃO NF'!$O:$O,"=202508",'CLASSIFICAÇÃO NF'!L:L,$B24)+SUMIFS('CLASSIFICAÇÃO NF'!$N:$N,'CLASSIFICAÇÃO NF'!$O:$O,"=202508",'CLASSIFICAÇÃO NF'!M:M,$B24)</f>
        <v>0</v>
      </c>
      <c r="AL24" s="66">
        <f>SUMIFS('CLASSIFICAÇÃO NF'!$N:$N,'CLASSIFICAÇÃO NF'!$O:$O,"=202509",'CLASSIFICAÇÃO NF'!I:I,$B24)+SUMIFS('CLASSIFICAÇÃO NF'!$N:$N,'CLASSIFICAÇÃO NF'!$O:$O,"=202509",'CLASSIFICAÇÃO NF'!J:J,$B24)+SUMIFS('CLASSIFICAÇÃO NF'!$N:$N,'CLASSIFICAÇÃO NF'!$O:$O,"=202509",'CLASSIFICAÇÃO NF'!K:K,$B24)+SUMIFS('CLASSIFICAÇÃO NF'!$N:$N,'CLASSIFICAÇÃO NF'!$O:$O,"=202509",'CLASSIFICAÇÃO NF'!L:L,$B24)+SUMIFS('CLASSIFICAÇÃO NF'!$N:$N,'CLASSIFICAÇÃO NF'!$O:$O,"=202509",'CLASSIFICAÇÃO NF'!M:M,$B24)</f>
        <v>0</v>
      </c>
      <c r="AM24" s="66">
        <f>SUMIFS('CLASSIFICAÇÃO NF'!$N:$N,'CLASSIFICAÇÃO NF'!$O:$O,"=202510",'CLASSIFICAÇÃO NF'!I:I,$B24)+SUMIFS('CLASSIFICAÇÃO NF'!$N:$N,'CLASSIFICAÇÃO NF'!$O:$O,"=202510",'CLASSIFICAÇÃO NF'!J:J,$B24)+SUMIFS('CLASSIFICAÇÃO NF'!$N:$N,'CLASSIFICAÇÃO NF'!$O:$O,"=202510",'CLASSIFICAÇÃO NF'!K:K,$B24)+SUMIFS('CLASSIFICAÇÃO NF'!$N:$N,'CLASSIFICAÇÃO NF'!$O:$O,"=202510",'CLASSIFICAÇÃO NF'!L:L,$B24)+SUMIFS('CLASSIFICAÇÃO NF'!$N:$N,'CLASSIFICAÇÃO NF'!$O:$O,"=202510",'CLASSIFICAÇÃO NF'!M:M,$B24)</f>
        <v>0</v>
      </c>
      <c r="AN24" s="66">
        <f>SUMIFS('CLASSIFICAÇÃO NF'!$N:$N,'CLASSIFICAÇÃO NF'!$O:$O,"=202511",'CLASSIFICAÇÃO NF'!I:I,$B24)+SUMIFS('CLASSIFICAÇÃO NF'!$N:$N,'CLASSIFICAÇÃO NF'!$O:$O,"=202511",'CLASSIFICAÇÃO NF'!J:J,$B24)+SUMIFS('CLASSIFICAÇÃO NF'!$N:$N,'CLASSIFICAÇÃO NF'!$O:$O,"=202511",'CLASSIFICAÇÃO NF'!K:K,$B24)+SUMIFS('CLASSIFICAÇÃO NF'!$N:$N,'CLASSIFICAÇÃO NF'!$O:$O,"=202511",'CLASSIFICAÇÃO NF'!L:L,$B24)+SUMIFS('CLASSIFICAÇÃO NF'!$N:$N,'CLASSIFICAÇÃO NF'!$O:$O,"=202511",'CLASSIFICAÇÃO NF'!M:M,$B24)</f>
        <v>0</v>
      </c>
      <c r="AO24" s="66">
        <f>SUMIFS('CLASSIFICAÇÃO NF'!$N:$N,'CLASSIFICAÇÃO NF'!$O:$O,"=202512",'CLASSIFICAÇÃO NF'!I:I,$B24)+SUMIFS('CLASSIFICAÇÃO NF'!$N:$N,'CLASSIFICAÇÃO NF'!$O:$O,"=202512",'CLASSIFICAÇÃO NF'!J:J,$B24)+SUMIFS('CLASSIFICAÇÃO NF'!$N:$N,'CLASSIFICAÇÃO NF'!$O:$O,"=202512",'CLASSIFICAÇÃO NF'!K:K,$B24)+SUMIFS('CLASSIFICAÇÃO NF'!$N:$N,'CLASSIFICAÇÃO NF'!$O:$O,"=202512",'CLASSIFICAÇÃO NF'!L:L,$B24)+SUMIFS('CLASSIFICAÇÃO NF'!$N:$N,'CLASSIFICAÇÃO NF'!$O:$O,"=202512",'CLASSIFICAÇÃO NF'!M:M,$B24)</f>
        <v>0</v>
      </c>
      <c r="AP24" s="67">
        <f>SUMIFS('CLASSIFICAÇÃO NF'!$N:$N,'CLASSIFICAÇÃO NF'!$O:$O,"=202601",'CLASSIFICAÇÃO NF'!I:I,$B24)+SUMIFS('CLASSIFICAÇÃO NF'!$N:$N,'CLASSIFICAÇÃO NF'!$O:$O,"=202601",'CLASSIFICAÇÃO NF'!J:J,$B24)+SUMIFS('CLASSIFICAÇÃO NF'!$N:$N,'CLASSIFICAÇÃO NF'!$O:$O,"=202601",'CLASSIFICAÇÃO NF'!K:K,$B24)+SUMIFS('CLASSIFICAÇÃO NF'!$N:$N,'CLASSIFICAÇÃO NF'!$O:$O,"=202601",'CLASSIFICAÇÃO NF'!L:L,$B24)+SUMIFS('CLASSIFICAÇÃO NF'!$N:$N,'CLASSIFICAÇÃO NF'!$O:$O,"=202601",'CLASSIFICAÇÃO NF'!M:M,$B24)</f>
        <v>0</v>
      </c>
      <c r="AQ24" s="66">
        <f>SUMIFS('CLASSIFICAÇÃO NF'!$N:$N,'CLASSIFICAÇÃO NF'!$O:$O,"=202602",'CLASSIFICAÇÃO NF'!I:I,$B24)+SUMIFS('CLASSIFICAÇÃO NF'!$N:$N,'CLASSIFICAÇÃO NF'!$O:$O,"=202602",'CLASSIFICAÇÃO NF'!J:J,$B24)+SUMIFS('CLASSIFICAÇÃO NF'!$N:$N,'CLASSIFICAÇÃO NF'!$O:$O,"=202602",'CLASSIFICAÇÃO NF'!K:K,$B24)+SUMIFS('CLASSIFICAÇÃO NF'!$N:$N,'CLASSIFICAÇÃO NF'!$O:$O,"=202602",'CLASSIFICAÇÃO NF'!L:L,$B24)+SUMIFS('CLASSIFICAÇÃO NF'!$N:$N,'CLASSIFICAÇÃO NF'!$O:$O,"=202602",'CLASSIFICAÇÃO NF'!M:M,$B24)</f>
        <v>0</v>
      </c>
      <c r="AR24" s="66">
        <f>SUMIFS('CLASSIFICAÇÃO NF'!$N:$N,'CLASSIFICAÇÃO NF'!$O:$O,"=202603",'CLASSIFICAÇÃO NF'!I:I,$B24)+SUMIFS('CLASSIFICAÇÃO NF'!$N:$N,'CLASSIFICAÇÃO NF'!$O:$O,"=202603",'CLASSIFICAÇÃO NF'!J:J,$B24)+SUMIFS('CLASSIFICAÇÃO NF'!$N:$N,'CLASSIFICAÇÃO NF'!$O:$O,"=202603",'CLASSIFICAÇÃO NF'!K:K,$B24)+SUMIFS('CLASSIFICAÇÃO NF'!$N:$N,'CLASSIFICAÇÃO NF'!$O:$O,"=202603",'CLASSIFICAÇÃO NF'!L:L,$B24)+SUMIFS('CLASSIFICAÇÃO NF'!$N:$N,'CLASSIFICAÇÃO NF'!$O:$O,"=202603",'CLASSIFICAÇÃO NF'!M:M,$B24)</f>
        <v>0</v>
      </c>
      <c r="AS24" s="66">
        <f>SUMIFS('CLASSIFICAÇÃO NF'!$N:$N,'CLASSIFICAÇÃO NF'!$O:$O,"=202604",'CLASSIFICAÇÃO NF'!I:I,$B24)+SUMIFS('CLASSIFICAÇÃO NF'!$N:$N,'CLASSIFICAÇÃO NF'!$O:$O,"=202604",'CLASSIFICAÇÃO NF'!J:J,$B24)+SUMIFS('CLASSIFICAÇÃO NF'!$N:$N,'CLASSIFICAÇÃO NF'!$O:$O,"=202604",'CLASSIFICAÇÃO NF'!K:K,$B24)+SUMIFS('CLASSIFICAÇÃO NF'!$N:$N,'CLASSIFICAÇÃO NF'!$O:$O,"=202604",'CLASSIFICAÇÃO NF'!L:L,$B24)+SUMIFS('CLASSIFICAÇÃO NF'!$N:$N,'CLASSIFICAÇÃO NF'!$O:$O,"=202604",'CLASSIFICAÇÃO NF'!M:M,$B24)</f>
        <v>0</v>
      </c>
      <c r="AT24" s="66">
        <f>SUMIFS('CLASSIFICAÇÃO NF'!$N:$N,'CLASSIFICAÇÃO NF'!$O:$O,"=202605",'CLASSIFICAÇÃO NF'!I:I,$B24)+SUMIFS('CLASSIFICAÇÃO NF'!$N:$N,'CLASSIFICAÇÃO NF'!$O:$O,"=202605",'CLASSIFICAÇÃO NF'!J:J,$B24)+SUMIFS('CLASSIFICAÇÃO NF'!$N:$N,'CLASSIFICAÇÃO NF'!$O:$O,"=202605",'CLASSIFICAÇÃO NF'!K:K,$B24)+SUMIFS('CLASSIFICAÇÃO NF'!$N:$N,'CLASSIFICAÇÃO NF'!$O:$O,"=202605",'CLASSIFICAÇÃO NF'!L:L,$B24)+SUMIFS('CLASSIFICAÇÃO NF'!$N:$N,'CLASSIFICAÇÃO NF'!$O:$O,"=202605",'CLASSIFICAÇÃO NF'!M:M,$B24)</f>
        <v>0</v>
      </c>
      <c r="AU24" s="66">
        <f>SUMIFS('CLASSIFICAÇÃO NF'!$N:$N,'CLASSIFICAÇÃO NF'!$O:$O,"=202606",'CLASSIFICAÇÃO NF'!I:I,$B24)+SUMIFS('CLASSIFICAÇÃO NF'!$N:$N,'CLASSIFICAÇÃO NF'!$O:$O,"=202606",'CLASSIFICAÇÃO NF'!J:J,$B24)+SUMIFS('CLASSIFICAÇÃO NF'!$N:$N,'CLASSIFICAÇÃO NF'!$O:$O,"=202606",'CLASSIFICAÇÃO NF'!K:K,$B24)+SUMIFS('CLASSIFICAÇÃO NF'!$N:$N,'CLASSIFICAÇÃO NF'!$O:$O,"=202606",'CLASSIFICAÇÃO NF'!L:L,$B24)+SUMIFS('CLASSIFICAÇÃO NF'!$N:$N,'CLASSIFICAÇÃO NF'!$O:$O,"=202606",'CLASSIFICAÇÃO NF'!M:M,$B24)</f>
        <v>0</v>
      </c>
      <c r="AV24" s="66">
        <f>SUMIFS('CLASSIFICAÇÃO NF'!$N:$N,'CLASSIFICAÇÃO NF'!$O:$O,"=202607",'CLASSIFICAÇÃO NF'!I:I,$B24)+SUMIFS('CLASSIFICAÇÃO NF'!$N:$N,'CLASSIFICAÇÃO NF'!$O:$O,"=202607",'CLASSIFICAÇÃO NF'!J:J,$B24)+SUMIFS('CLASSIFICAÇÃO NF'!$N:$N,'CLASSIFICAÇÃO NF'!$O:$O,"=202607",'CLASSIFICAÇÃO NF'!K:K,$B24)+SUMIFS('CLASSIFICAÇÃO NF'!$N:$N,'CLASSIFICAÇÃO NF'!$O:$O,"=202607",'CLASSIFICAÇÃO NF'!L:L,$B24)+SUMIFS('CLASSIFICAÇÃO NF'!$N:$N,'CLASSIFICAÇÃO NF'!$O:$O,"=202607",'CLASSIFICAÇÃO NF'!M:M,$B24)</f>
        <v>0</v>
      </c>
    </row>
    <row r="25" spans="1:48" ht="15.5" outlineLevel="1">
      <c r="A25" s="190" t="s">
        <v>50</v>
      </c>
      <c r="B25" s="71" t="s">
        <v>51</v>
      </c>
      <c r="C25" s="186" t="s">
        <v>52</v>
      </c>
      <c r="D25" s="186" t="s">
        <v>52</v>
      </c>
      <c r="E25" s="186" t="s">
        <v>52</v>
      </c>
      <c r="F25" s="66">
        <f>SUMIFS('CLASSIFICAÇÃO NF'!$N:$N,'CLASSIFICAÇÃO NF'!$O:$O,"=202301",'CLASSIFICAÇÃO NF'!I:I,$B25)+SUMIFS('CLASSIFICAÇÃO NF'!$N:$N,'CLASSIFICAÇÃO NF'!$O:$O,"=202301",'CLASSIFICAÇÃO NF'!J:J,$B25)+SUMIFS('CLASSIFICAÇÃO NF'!$N:$N,'CLASSIFICAÇÃO NF'!$O:$O,"=202301",'CLASSIFICAÇÃO NF'!K:K,$B25)+SUMIFS('CLASSIFICAÇÃO NF'!$N:$N,'CLASSIFICAÇÃO NF'!$O:$O,"=202301",'CLASSIFICAÇÃO NF'!L:L,$B25)+SUMIFS('CLASSIFICAÇÃO NF'!$N:$N,'CLASSIFICAÇÃO NF'!$O:$O,"=202301",'CLASSIFICAÇÃO NF'!M:M,$B25)</f>
        <v>0</v>
      </c>
      <c r="G25" s="66">
        <f>SUMIFS('CLASSIFICAÇÃO NF'!$N:$N,'CLASSIFICAÇÃO NF'!$O:$O,"=202302",'CLASSIFICAÇÃO NF'!I:I,$B25)+SUMIFS('CLASSIFICAÇÃO NF'!$N:$N,'CLASSIFICAÇÃO NF'!$O:$O,"=202302",'CLASSIFICAÇÃO NF'!J:J,$B25)+SUMIFS('CLASSIFICAÇÃO NF'!$N:$N,'CLASSIFICAÇÃO NF'!$O:$O,"=202302",'CLASSIFICAÇÃO NF'!K:K,$B25)+SUMIFS('CLASSIFICAÇÃO NF'!$N:$N,'CLASSIFICAÇÃO NF'!$O:$O,"=202302",'CLASSIFICAÇÃO NF'!L:L,$B25)+SUMIFS('CLASSIFICAÇÃO NF'!$N:$N,'CLASSIFICAÇÃO NF'!$O:$O,"=202302",'CLASSIFICAÇÃO NF'!M:M,$B25)</f>
        <v>0</v>
      </c>
      <c r="H25" s="66">
        <f>SUMIFS('CLASSIFICAÇÃO NF'!$N:$N,'CLASSIFICAÇÃO NF'!$O:$O,"=202303",'CLASSIFICAÇÃO NF'!I:I,$B25)+SUMIFS('CLASSIFICAÇÃO NF'!$N:$N,'CLASSIFICAÇÃO NF'!$O:$O,"=202303",'CLASSIFICAÇÃO NF'!J:J,$B25)+SUMIFS('CLASSIFICAÇÃO NF'!$N:$N,'CLASSIFICAÇÃO NF'!$O:$O,"=202303",'CLASSIFICAÇÃO NF'!K:K,$B25)+SUMIFS('CLASSIFICAÇÃO NF'!$N:$N,'CLASSIFICAÇÃO NF'!$O:$O,"=202303",'CLASSIFICAÇÃO NF'!L:L,$B25)+SUMIFS('CLASSIFICAÇÃO NF'!$N:$N,'CLASSIFICAÇÃO NF'!$O:$O,"=202303",'CLASSIFICAÇÃO NF'!M:M,$B25)</f>
        <v>0</v>
      </c>
      <c r="I25" s="66">
        <f>SUMIFS('CLASSIFICAÇÃO NF'!$N:$N,'CLASSIFICAÇÃO NF'!$O:$O,"=202304",'CLASSIFICAÇÃO NF'!I:I,$B25)+SUMIFS('CLASSIFICAÇÃO NF'!$N:$N,'CLASSIFICAÇÃO NF'!$O:$O,"=202304",'CLASSIFICAÇÃO NF'!J:J,$B25)+SUMIFS('CLASSIFICAÇÃO NF'!$N:$N,'CLASSIFICAÇÃO NF'!$O:$O,"=202304",'CLASSIFICAÇÃO NF'!K:K,$B25)+SUMIFS('CLASSIFICAÇÃO NF'!$N:$N,'CLASSIFICAÇÃO NF'!$O:$O,"=202304",'CLASSIFICAÇÃO NF'!L:L,$B25)+SUMIFS('CLASSIFICAÇÃO NF'!$N:$N,'CLASSIFICAÇÃO NF'!$O:$O,"=202304",'CLASSIFICAÇÃO NF'!M:M,$B25)</f>
        <v>0</v>
      </c>
      <c r="J25" s="66">
        <f>SUMIFS('CLASSIFICAÇÃO NF'!$N:$N,'CLASSIFICAÇÃO NF'!$O:$O,"=202305",'CLASSIFICAÇÃO NF'!I:I,$B25)+SUMIFS('CLASSIFICAÇÃO NF'!$N:$N,'CLASSIFICAÇÃO NF'!$O:$O,"=202305",'CLASSIFICAÇÃO NF'!J:J,$B25)+SUMIFS('CLASSIFICAÇÃO NF'!$N:$N,'CLASSIFICAÇÃO NF'!$O:$O,"=202305",'CLASSIFICAÇÃO NF'!K:K,$B25)+SUMIFS('CLASSIFICAÇÃO NF'!$N:$N,'CLASSIFICAÇÃO NF'!$O:$O,"=202305",'CLASSIFICAÇÃO NF'!L:L,$B25)+SUMIFS('CLASSIFICAÇÃO NF'!$N:$N,'CLASSIFICAÇÃO NF'!$O:$O,"=202305",'CLASSIFICAÇÃO NF'!M:M,$B25)</f>
        <v>0</v>
      </c>
      <c r="K25" s="66">
        <f>SUMIFS('CLASSIFICAÇÃO NF'!$N:$N,'CLASSIFICAÇÃO NF'!$O:$O,"=202306",'CLASSIFICAÇÃO NF'!I:I,$B25)+SUMIFS('CLASSIFICAÇÃO NF'!$N:$N,'CLASSIFICAÇÃO NF'!$O:$O,"=202306",'CLASSIFICAÇÃO NF'!J:J,$B25)+SUMIFS('CLASSIFICAÇÃO NF'!$N:$N,'CLASSIFICAÇÃO NF'!$O:$O,"=202306",'CLASSIFICAÇÃO NF'!K:K,$B25)+SUMIFS('CLASSIFICAÇÃO NF'!$N:$N,'CLASSIFICAÇÃO NF'!$O:$O,"=202306",'CLASSIFICAÇÃO NF'!L:L,$B25)+SUMIFS('CLASSIFICAÇÃO NF'!$N:$N,'CLASSIFICAÇÃO NF'!$O:$O,"=202306",'CLASSIFICAÇÃO NF'!M:M,$B25)</f>
        <v>0</v>
      </c>
      <c r="L25" s="66">
        <f>SUMIFS('CLASSIFICAÇÃO NF'!$N:$N,'CLASSIFICAÇÃO NF'!$O:$O,"=202307",'CLASSIFICAÇÃO NF'!I:I,$B25)+SUMIFS('CLASSIFICAÇÃO NF'!$N:$N,'CLASSIFICAÇÃO NF'!$O:$O,"=202307",'CLASSIFICAÇÃO NF'!J:J,$B25)+SUMIFS('CLASSIFICAÇÃO NF'!$N:$N,'CLASSIFICAÇÃO NF'!$O:$O,"=202307",'CLASSIFICAÇÃO NF'!K:K,$B25)+SUMIFS('CLASSIFICAÇÃO NF'!$N:$N,'CLASSIFICAÇÃO NF'!$O:$O,"=202307",'CLASSIFICAÇÃO NF'!L:L,$B25)+SUMIFS('CLASSIFICAÇÃO NF'!$N:$N,'CLASSIFICAÇÃO NF'!$O:$O,"=202307",'CLASSIFICAÇÃO NF'!M:M,$B25)</f>
        <v>0</v>
      </c>
      <c r="M25" s="66">
        <f>SUMIFS('CLASSIFICAÇÃO NF'!$N:$N,'CLASSIFICAÇÃO NF'!$O:$O,"=202308",'CLASSIFICAÇÃO NF'!I:I,$B25)+SUMIFS('CLASSIFICAÇÃO NF'!$N:$N,'CLASSIFICAÇÃO NF'!$O:$O,"=202308",'CLASSIFICAÇÃO NF'!J:J,$B25)+SUMIFS('CLASSIFICAÇÃO NF'!$N:$N,'CLASSIFICAÇÃO NF'!$O:$O,"=202308",'CLASSIFICAÇÃO NF'!K:K,$B25)+SUMIFS('CLASSIFICAÇÃO NF'!$N:$N,'CLASSIFICAÇÃO NF'!$O:$O,"=202308",'CLASSIFICAÇÃO NF'!L:L,$B25)+SUMIFS('CLASSIFICAÇÃO NF'!$N:$N,'CLASSIFICAÇÃO NF'!$O:$O,"=202308",'CLASSIFICAÇÃO NF'!M:M,$B25)</f>
        <v>0</v>
      </c>
      <c r="N25" s="66">
        <f>SUMIFS('CLASSIFICAÇÃO NF'!$N:$N,'CLASSIFICAÇÃO NF'!$O:$O,"=202309",'CLASSIFICAÇÃO NF'!I:I,$B25)+SUMIFS('CLASSIFICAÇÃO NF'!$N:$N,'CLASSIFICAÇÃO NF'!$O:$O,"=202309",'CLASSIFICAÇÃO NF'!J:J,$B25)+SUMIFS('CLASSIFICAÇÃO NF'!$N:$N,'CLASSIFICAÇÃO NF'!$O:$O,"=202309",'CLASSIFICAÇÃO NF'!K:K,$B25)+SUMIFS('CLASSIFICAÇÃO NF'!$N:$N,'CLASSIFICAÇÃO NF'!$O:$O,"=202309",'CLASSIFICAÇÃO NF'!L:L,$B25)+SUMIFS('CLASSIFICAÇÃO NF'!$N:$N,'CLASSIFICAÇÃO NF'!$O:$O,"=202309",'CLASSIFICAÇÃO NF'!M:M,$B25)</f>
        <v>0</v>
      </c>
      <c r="O25" s="66">
        <f>SUMIFS('CLASSIFICAÇÃO NF'!$N:$N,'CLASSIFICAÇÃO NF'!$O:$O,"=202310",'CLASSIFICAÇÃO NF'!I:I,$B25)+SUMIFS('CLASSIFICAÇÃO NF'!$N:$N,'CLASSIFICAÇÃO NF'!$O:$O,"=202310",'CLASSIFICAÇÃO NF'!J:J,$B25)+SUMIFS('CLASSIFICAÇÃO NF'!$N:$N,'CLASSIFICAÇÃO NF'!$O:$O,"=202310",'CLASSIFICAÇÃO NF'!K:K,$B25)+SUMIFS('CLASSIFICAÇÃO NF'!$N:$N,'CLASSIFICAÇÃO NF'!$O:$O,"=202310",'CLASSIFICAÇÃO NF'!L:L,$B25)+SUMIFS('CLASSIFICAÇÃO NF'!$N:$N,'CLASSIFICAÇÃO NF'!$O:$O,"=202310",'CLASSIFICAÇÃO NF'!M:M,$B25)</f>
        <v>0</v>
      </c>
      <c r="P25" s="66">
        <f>SUMIFS('CLASSIFICAÇÃO NF'!$N:$N,'CLASSIFICAÇÃO NF'!$O:$O,"=202311",'CLASSIFICAÇÃO NF'!I:I,$B25)+SUMIFS('CLASSIFICAÇÃO NF'!$N:$N,'CLASSIFICAÇÃO NF'!$O:$O,"=202311",'CLASSIFICAÇÃO NF'!J:J,$B25)+SUMIFS('CLASSIFICAÇÃO NF'!$N:$N,'CLASSIFICAÇÃO NF'!$O:$O,"=202311",'CLASSIFICAÇÃO NF'!K:K,$B25)+SUMIFS('CLASSIFICAÇÃO NF'!$N:$N,'CLASSIFICAÇÃO NF'!$O:$O,"=202311",'CLASSIFICAÇÃO NF'!L:L,$B25)+SUMIFS('CLASSIFICAÇÃO NF'!$N:$N,'CLASSIFICAÇÃO NF'!$O:$O,"=202311",'CLASSIFICAÇÃO NF'!M:M,$B25)</f>
        <v>0</v>
      </c>
      <c r="Q25" s="201">
        <f>SUMIFS('CLASSIFICAÇÃO NF'!$N:$N,'CLASSIFICAÇÃO NF'!$O:$O,"=202312",'CLASSIFICAÇÃO NF'!I:I,$B25)+SUMIFS('CLASSIFICAÇÃO NF'!$N:$N,'CLASSIFICAÇÃO NF'!$O:$O,"=202312",'CLASSIFICAÇÃO NF'!J:J,$B25)+SUMIFS('CLASSIFICAÇÃO NF'!$N:$N,'CLASSIFICAÇÃO NF'!$O:$O,"=202312",'CLASSIFICAÇÃO NF'!K:K,$B25)+SUMIFS('CLASSIFICAÇÃO NF'!$N:$N,'CLASSIFICAÇÃO NF'!$O:$O,"=202312",'CLASSIFICAÇÃO NF'!L:L,$B25)+SUMIFS('CLASSIFICAÇÃO NF'!$N:$N,'CLASSIFICAÇÃO NF'!$O:$O,"=202312",'CLASSIFICAÇÃO NF'!M:M,$B25)</f>
        <v>0</v>
      </c>
      <c r="R25" s="67">
        <f>SUMIFS('CLASSIFICAÇÃO NF'!$N:$N,'CLASSIFICAÇÃO NF'!$O:$O,"=202401",'CLASSIFICAÇÃO NF'!I:I,$B25)+SUMIFS('CLASSIFICAÇÃO NF'!$N:$N,'CLASSIFICAÇÃO NF'!$O:$O,"=202401",'CLASSIFICAÇÃO NF'!J:J,$B25)+SUMIFS('CLASSIFICAÇÃO NF'!$N:$N,'CLASSIFICAÇÃO NF'!$O:$O,"=202401",'CLASSIFICAÇÃO NF'!K:K,$B25)+SUMIFS('CLASSIFICAÇÃO NF'!$N:$N,'CLASSIFICAÇÃO NF'!$O:$O,"=202401",'CLASSIFICAÇÃO NF'!L:L,$B25)+SUMIFS('CLASSIFICAÇÃO NF'!$N:$N,'CLASSIFICAÇÃO NF'!$O:$O,"=202401",'CLASSIFICAÇÃO NF'!M:M,$B25)</f>
        <v>0</v>
      </c>
      <c r="S25" s="66">
        <f>SUMIFS('CLASSIFICAÇÃO NF'!$N:$N,'CLASSIFICAÇÃO NF'!$O:$O,"=202402",'CLASSIFICAÇÃO NF'!I:I,$B25)+SUMIFS('CLASSIFICAÇÃO NF'!$N:$N,'CLASSIFICAÇÃO NF'!$O:$O,"=202402",'CLASSIFICAÇÃO NF'!J:J,$B25)+SUMIFS('CLASSIFICAÇÃO NF'!$N:$N,'CLASSIFICAÇÃO NF'!$O:$O,"=202402",'CLASSIFICAÇÃO NF'!K:K,$B25)+SUMIFS('CLASSIFICAÇÃO NF'!$N:$N,'CLASSIFICAÇÃO NF'!$O:$O,"=202402",'CLASSIFICAÇÃO NF'!L:L,$B25)+SUMIFS('CLASSIFICAÇÃO NF'!$N:$N,'CLASSIFICAÇÃO NF'!$O:$O,"=202402",'CLASSIFICAÇÃO NF'!M:M,$B25)</f>
        <v>0</v>
      </c>
      <c r="T25" s="66">
        <f>SUMIFS('CLASSIFICAÇÃO NF'!$N:$N,'CLASSIFICAÇÃO NF'!$O:$O,"=202403",'CLASSIFICAÇÃO NF'!I:I,$B25)+SUMIFS('CLASSIFICAÇÃO NF'!$N:$N,'CLASSIFICAÇÃO NF'!$O:$O,"=202403",'CLASSIFICAÇÃO NF'!J:J,$B25)+SUMIFS('CLASSIFICAÇÃO NF'!$N:$N,'CLASSIFICAÇÃO NF'!$O:$O,"=202403",'CLASSIFICAÇÃO NF'!K:K,$B25)+SUMIFS('CLASSIFICAÇÃO NF'!$N:$N,'CLASSIFICAÇÃO NF'!$O:$O,"=202403",'CLASSIFICAÇÃO NF'!L:L,$B25)+SUMIFS('CLASSIFICAÇÃO NF'!$N:$N,'CLASSIFICAÇÃO NF'!$O:$O,"=202403",'CLASSIFICAÇÃO NF'!M:M,$B25)</f>
        <v>0</v>
      </c>
      <c r="U25" s="66">
        <f>SUMIFS('CLASSIFICAÇÃO NF'!$N:$N,'CLASSIFICAÇÃO NF'!$O:$O,"=202404",'CLASSIFICAÇÃO NF'!I:I,$B25)+SUMIFS('CLASSIFICAÇÃO NF'!$N:$N,'CLASSIFICAÇÃO NF'!$O:$O,"=202404",'CLASSIFICAÇÃO NF'!J:J,$B25)+SUMIFS('CLASSIFICAÇÃO NF'!$N:$N,'CLASSIFICAÇÃO NF'!$O:$O,"=202404",'CLASSIFICAÇÃO NF'!K:K,$B25)+SUMIFS('CLASSIFICAÇÃO NF'!$N:$N,'CLASSIFICAÇÃO NF'!$O:$O,"=202404",'CLASSIFICAÇÃO NF'!L:L,$B25)+SUMIFS('CLASSIFICAÇÃO NF'!$N:$N,'CLASSIFICAÇÃO NF'!$O:$O,"=202404",'CLASSIFICAÇÃO NF'!M:M,$B25)</f>
        <v>0</v>
      </c>
      <c r="V25" s="66">
        <f>SUMIFS('CLASSIFICAÇÃO NF'!$N:$N,'CLASSIFICAÇÃO NF'!$O:$O,"=202405",'CLASSIFICAÇÃO NF'!I:I,$B25)+SUMIFS('CLASSIFICAÇÃO NF'!$N:$N,'CLASSIFICAÇÃO NF'!$O:$O,"=202405",'CLASSIFICAÇÃO NF'!J:J,$B25)+SUMIFS('CLASSIFICAÇÃO NF'!$N:$N,'CLASSIFICAÇÃO NF'!$O:$O,"=202405",'CLASSIFICAÇÃO NF'!K:K,$B25)+SUMIFS('CLASSIFICAÇÃO NF'!$N:$N,'CLASSIFICAÇÃO NF'!$O:$O,"=202405",'CLASSIFICAÇÃO NF'!L:L,$B25)+SUMIFS('CLASSIFICAÇÃO NF'!$N:$N,'CLASSIFICAÇÃO NF'!$O:$O,"=202405",'CLASSIFICAÇÃO NF'!M:M,$B25)</f>
        <v>0</v>
      </c>
      <c r="W25" s="66">
        <f>SUMIFS('CLASSIFICAÇÃO NF'!$N:$N,'CLASSIFICAÇÃO NF'!$O:$O,"=202406",'CLASSIFICAÇÃO NF'!I:I,$B25)+SUMIFS('CLASSIFICAÇÃO NF'!$N:$N,'CLASSIFICAÇÃO NF'!$O:$O,"=202406",'CLASSIFICAÇÃO NF'!J:J,$B25)+SUMIFS('CLASSIFICAÇÃO NF'!$N:$N,'CLASSIFICAÇÃO NF'!$O:$O,"=202406",'CLASSIFICAÇÃO NF'!K:K,$B25)+SUMIFS('CLASSIFICAÇÃO NF'!$N:$N,'CLASSIFICAÇÃO NF'!$O:$O,"=202406",'CLASSIFICAÇÃO NF'!L:L,$B25)+SUMIFS('CLASSIFICAÇÃO NF'!$N:$N,'CLASSIFICAÇÃO NF'!$O:$O,"=202406",'CLASSIFICAÇÃO NF'!M:M,$B25)</f>
        <v>0</v>
      </c>
      <c r="X25" s="66">
        <f>SUMIFS('CLASSIFICAÇÃO NF'!$N:$N,'CLASSIFICAÇÃO NF'!$O:$O,"=202407",'CLASSIFICAÇÃO NF'!I:I,$B25)+SUMIFS('CLASSIFICAÇÃO NF'!$N:$N,'CLASSIFICAÇÃO NF'!$O:$O,"=202407",'CLASSIFICAÇÃO NF'!J:J,$B25)+SUMIFS('CLASSIFICAÇÃO NF'!$N:$N,'CLASSIFICAÇÃO NF'!$O:$O,"=202407",'CLASSIFICAÇÃO NF'!K:K,$B25)+SUMIFS('CLASSIFICAÇÃO NF'!$N:$N,'CLASSIFICAÇÃO NF'!$O:$O,"=202407",'CLASSIFICAÇÃO NF'!L:L,$B25)+SUMIFS('CLASSIFICAÇÃO NF'!$N:$N,'CLASSIFICAÇÃO NF'!$O:$O,"=202407",'CLASSIFICAÇÃO NF'!M:M,$B25)</f>
        <v>0</v>
      </c>
      <c r="Y25" s="66">
        <f>SUMIFS('CLASSIFICAÇÃO NF'!$N:$N,'CLASSIFICAÇÃO NF'!$O:$O,"=202408",'CLASSIFICAÇÃO NF'!I:I,$B25)+SUMIFS('CLASSIFICAÇÃO NF'!$N:$N,'CLASSIFICAÇÃO NF'!$O:$O,"=202408",'CLASSIFICAÇÃO NF'!J:J,$B25)+SUMIFS('CLASSIFICAÇÃO NF'!$N:$N,'CLASSIFICAÇÃO NF'!$O:$O,"=202408",'CLASSIFICAÇÃO NF'!K:K,$B25)+SUMIFS('CLASSIFICAÇÃO NF'!$N:$N,'CLASSIFICAÇÃO NF'!$O:$O,"=202408",'CLASSIFICAÇÃO NF'!L:L,$B25)+SUMIFS('CLASSIFICAÇÃO NF'!$N:$N,'CLASSIFICAÇÃO NF'!$O:$O,"=202408",'CLASSIFICAÇÃO NF'!M:M,$B25)</f>
        <v>0</v>
      </c>
      <c r="Z25" s="66">
        <f>SUMIFS('CLASSIFICAÇÃO NF'!$N:$N,'CLASSIFICAÇÃO NF'!$O:$O,"=202409",'CLASSIFICAÇÃO NF'!I:I,$B25)+SUMIFS('CLASSIFICAÇÃO NF'!$N:$N,'CLASSIFICAÇÃO NF'!$O:$O,"=202409",'CLASSIFICAÇÃO NF'!J:J,$B25)+SUMIFS('CLASSIFICAÇÃO NF'!$N:$N,'CLASSIFICAÇÃO NF'!$O:$O,"=202409",'CLASSIFICAÇÃO NF'!K:K,$B25)+SUMIFS('CLASSIFICAÇÃO NF'!$N:$N,'CLASSIFICAÇÃO NF'!$O:$O,"=202409",'CLASSIFICAÇÃO NF'!L:L,$B25)+SUMIFS('CLASSIFICAÇÃO NF'!$N:$N,'CLASSIFICAÇÃO NF'!$O:$O,"=202409",'CLASSIFICAÇÃO NF'!M:M,$B25)</f>
        <v>0</v>
      </c>
      <c r="AA25" s="66">
        <f>SUMIFS('CLASSIFICAÇÃO NF'!$N:$N,'CLASSIFICAÇÃO NF'!$O:$O,"=202410",'CLASSIFICAÇÃO NF'!I:I,$B25)+SUMIFS('CLASSIFICAÇÃO NF'!$N:$N,'CLASSIFICAÇÃO NF'!$O:$O,"=202410",'CLASSIFICAÇÃO NF'!J:J,$B25)+SUMIFS('CLASSIFICAÇÃO NF'!$N:$N,'CLASSIFICAÇÃO NF'!$O:$O,"=202410",'CLASSIFICAÇÃO NF'!K:K,$B25)+SUMIFS('CLASSIFICAÇÃO NF'!$N:$N,'CLASSIFICAÇÃO NF'!$O:$O,"=202410",'CLASSIFICAÇÃO NF'!L:L,$B25)+SUMIFS('CLASSIFICAÇÃO NF'!$N:$N,'CLASSIFICAÇÃO NF'!$O:$O,"=202410",'CLASSIFICAÇÃO NF'!M:M,$B25)</f>
        <v>0</v>
      </c>
      <c r="AB25" s="66">
        <f>SUMIFS('CLASSIFICAÇÃO NF'!$N:$N,'CLASSIFICAÇÃO NF'!$O:$O,"=202411",'CLASSIFICAÇÃO NF'!I:I,$B25)+SUMIFS('CLASSIFICAÇÃO NF'!$N:$N,'CLASSIFICAÇÃO NF'!$O:$O,"=202411",'CLASSIFICAÇÃO NF'!J:J,$B25)+SUMIFS('CLASSIFICAÇÃO NF'!$N:$N,'CLASSIFICAÇÃO NF'!$O:$O,"=202411",'CLASSIFICAÇÃO NF'!K:K,$B25)+SUMIFS('CLASSIFICAÇÃO NF'!$N:$N,'CLASSIFICAÇÃO NF'!$O:$O,"=202411",'CLASSIFICAÇÃO NF'!L:L,$B25)+SUMIFS('CLASSIFICAÇÃO NF'!$N:$N,'CLASSIFICAÇÃO NF'!$O:$O,"=202411",'CLASSIFICAÇÃO NF'!M:M,$B25)</f>
        <v>0</v>
      </c>
      <c r="AC25" s="201">
        <f>SUMIFS('CLASSIFICAÇÃO NF'!$N:$N,'CLASSIFICAÇÃO NF'!$O:$O,"=202412",'CLASSIFICAÇÃO NF'!I:I,$B25)+SUMIFS('CLASSIFICAÇÃO NF'!$N:$N,'CLASSIFICAÇÃO NF'!$O:$O,"=202412",'CLASSIFICAÇÃO NF'!J:J,$B25)+SUMIFS('CLASSIFICAÇÃO NF'!$N:$N,'CLASSIFICAÇÃO NF'!$O:$O,"=202412",'CLASSIFICAÇÃO NF'!K:K,$B25)+SUMIFS('CLASSIFICAÇÃO NF'!$N:$N,'CLASSIFICAÇÃO NF'!$O:$O,"=202412",'CLASSIFICAÇÃO NF'!L:L,$B25)+SUMIFS('CLASSIFICAÇÃO NF'!$N:$N,'CLASSIFICAÇÃO NF'!$O:$O,"=202412",'CLASSIFICAÇÃO NF'!M:M,$B25)</f>
        <v>0</v>
      </c>
      <c r="AD25" s="67">
        <f>SUMIFS('CLASSIFICAÇÃO NF'!$N:$N,'CLASSIFICAÇÃO NF'!$O:$O,"=202501",'CLASSIFICAÇÃO NF'!I:I,$B25)+SUMIFS('CLASSIFICAÇÃO NF'!$N:$N,'CLASSIFICAÇÃO NF'!$O:$O,"=202501",'CLASSIFICAÇÃO NF'!J:J,$B25)+SUMIFS('CLASSIFICAÇÃO NF'!$N:$N,'CLASSIFICAÇÃO NF'!$O:$O,"=202501",'CLASSIFICAÇÃO NF'!K:K,$B25)+SUMIFS('CLASSIFICAÇÃO NF'!$N:$N,'CLASSIFICAÇÃO NF'!$O:$O,"=202501",'CLASSIFICAÇÃO NF'!L:L,$B25)+SUMIFS('CLASSIFICAÇÃO NF'!$N:$N,'CLASSIFICAÇÃO NF'!$O:$O,"=202501",'CLASSIFICAÇÃO NF'!M:M,$B25)</f>
        <v>0</v>
      </c>
      <c r="AE25" s="66">
        <f>SUMIFS('CLASSIFICAÇÃO NF'!$N:$N,'CLASSIFICAÇÃO NF'!$O:$O,"=202502",'CLASSIFICAÇÃO NF'!I:I,$B25)+SUMIFS('CLASSIFICAÇÃO NF'!$N:$N,'CLASSIFICAÇÃO NF'!$O:$O,"=202502",'CLASSIFICAÇÃO NF'!J:J,$B25)+SUMIFS('CLASSIFICAÇÃO NF'!$N:$N,'CLASSIFICAÇÃO NF'!$O:$O,"=202502",'CLASSIFICAÇÃO NF'!K:K,$B25)+SUMIFS('CLASSIFICAÇÃO NF'!$N:$N,'CLASSIFICAÇÃO NF'!$O:$O,"=202502",'CLASSIFICAÇÃO NF'!L:L,$B25)+SUMIFS('CLASSIFICAÇÃO NF'!$N:$N,'CLASSIFICAÇÃO NF'!$O:$O,"=202502",'CLASSIFICAÇÃO NF'!M:M,$B25)</f>
        <v>0</v>
      </c>
      <c r="AF25" s="66">
        <f>SUMIFS('CLASSIFICAÇÃO NF'!$N:$N,'CLASSIFICAÇÃO NF'!$O:$O,"=202503",'CLASSIFICAÇÃO NF'!I:I,$B25)+SUMIFS('CLASSIFICAÇÃO NF'!$N:$N,'CLASSIFICAÇÃO NF'!$O:$O,"=202503",'CLASSIFICAÇÃO NF'!J:J,$B25)+SUMIFS('CLASSIFICAÇÃO NF'!$N:$N,'CLASSIFICAÇÃO NF'!$O:$O,"=202503",'CLASSIFICAÇÃO NF'!K:K,$B25)+SUMIFS('CLASSIFICAÇÃO NF'!$N:$N,'CLASSIFICAÇÃO NF'!$O:$O,"=202503",'CLASSIFICAÇÃO NF'!L:L,$B25)+SUMIFS('CLASSIFICAÇÃO NF'!$N:$N,'CLASSIFICAÇÃO NF'!$O:$O,"=202503",'CLASSIFICAÇÃO NF'!M:M,$B25)</f>
        <v>0</v>
      </c>
      <c r="AG25" s="66">
        <f>SUMIFS('CLASSIFICAÇÃO NF'!$N:$N,'CLASSIFICAÇÃO NF'!$O:$O,"=202504",'CLASSIFICAÇÃO NF'!I:I,$B25)+SUMIFS('CLASSIFICAÇÃO NF'!$N:$N,'CLASSIFICAÇÃO NF'!$O:$O,"=202504",'CLASSIFICAÇÃO NF'!J:J,$B25)+SUMIFS('CLASSIFICAÇÃO NF'!$N:$N,'CLASSIFICAÇÃO NF'!$O:$O,"=202504",'CLASSIFICAÇÃO NF'!K:K,$B25)+SUMIFS('CLASSIFICAÇÃO NF'!$N:$N,'CLASSIFICAÇÃO NF'!$O:$O,"=202504",'CLASSIFICAÇÃO NF'!L:L,$B25)+SUMIFS('CLASSIFICAÇÃO NF'!$N:$N,'CLASSIFICAÇÃO NF'!$O:$O,"=202504",'CLASSIFICAÇÃO NF'!M:M,$B25)</f>
        <v>0</v>
      </c>
      <c r="AH25" s="66">
        <f>SUMIFS('CLASSIFICAÇÃO NF'!$N:$N,'CLASSIFICAÇÃO NF'!$O:$O,"=202505",'CLASSIFICAÇÃO NF'!I:I,$B25)+SUMIFS('CLASSIFICAÇÃO NF'!$N:$N,'CLASSIFICAÇÃO NF'!$O:$O,"=202505",'CLASSIFICAÇÃO NF'!J:J,$B25)+SUMIFS('CLASSIFICAÇÃO NF'!$N:$N,'CLASSIFICAÇÃO NF'!$O:$O,"=202505",'CLASSIFICAÇÃO NF'!K:K,$B25)+SUMIFS('CLASSIFICAÇÃO NF'!$N:$N,'CLASSIFICAÇÃO NF'!$O:$O,"=202505",'CLASSIFICAÇÃO NF'!L:L,$B25)+SUMIFS('CLASSIFICAÇÃO NF'!$N:$N,'CLASSIFICAÇÃO NF'!$O:$O,"=202505",'CLASSIFICAÇÃO NF'!M:M,$B25)</f>
        <v>0</v>
      </c>
      <c r="AI25" s="66">
        <f>SUMIFS('CLASSIFICAÇÃO NF'!$N:$N,'CLASSIFICAÇÃO NF'!$O:$O,"=202506",'CLASSIFICAÇÃO NF'!I:I,$B25)+SUMIFS('CLASSIFICAÇÃO NF'!$N:$N,'CLASSIFICAÇÃO NF'!$O:$O,"=202506",'CLASSIFICAÇÃO NF'!J:J,$B25)+SUMIFS('CLASSIFICAÇÃO NF'!$N:$N,'CLASSIFICAÇÃO NF'!$O:$O,"=202506",'CLASSIFICAÇÃO NF'!K:K,$B25)+SUMIFS('CLASSIFICAÇÃO NF'!$N:$N,'CLASSIFICAÇÃO NF'!$O:$O,"=202506",'CLASSIFICAÇÃO NF'!L:L,$B25)+SUMIFS('CLASSIFICAÇÃO NF'!$N:$N,'CLASSIFICAÇÃO NF'!$O:$O,"=202506",'CLASSIFICAÇÃO NF'!M:M,$B25)</f>
        <v>0</v>
      </c>
      <c r="AJ25" s="66">
        <f>SUMIFS('CLASSIFICAÇÃO NF'!$N:$N,'CLASSIFICAÇÃO NF'!$O:$O,"=202507",'CLASSIFICAÇÃO NF'!I:I,$B25)+SUMIFS('CLASSIFICAÇÃO NF'!$N:$N,'CLASSIFICAÇÃO NF'!$O:$O,"=202507",'CLASSIFICAÇÃO NF'!J:J,$B25)+SUMIFS('CLASSIFICAÇÃO NF'!$N:$N,'CLASSIFICAÇÃO NF'!$O:$O,"=202507",'CLASSIFICAÇÃO NF'!K:K,$B25)+SUMIFS('CLASSIFICAÇÃO NF'!$N:$N,'CLASSIFICAÇÃO NF'!$O:$O,"=202507",'CLASSIFICAÇÃO NF'!L:L,$B25)+SUMIFS('CLASSIFICAÇÃO NF'!$N:$N,'CLASSIFICAÇÃO NF'!$O:$O,"=202507",'CLASSIFICAÇÃO NF'!M:M,$B25)</f>
        <v>0</v>
      </c>
      <c r="AK25" s="66">
        <f>SUMIFS('CLASSIFICAÇÃO NF'!$N:$N,'CLASSIFICAÇÃO NF'!$O:$O,"=202508",'CLASSIFICAÇÃO NF'!I:I,$B25)+SUMIFS('CLASSIFICAÇÃO NF'!$N:$N,'CLASSIFICAÇÃO NF'!$O:$O,"=202508",'CLASSIFICAÇÃO NF'!J:J,$B25)+SUMIFS('CLASSIFICAÇÃO NF'!$N:$N,'CLASSIFICAÇÃO NF'!$O:$O,"=202508",'CLASSIFICAÇÃO NF'!K:K,$B25)+SUMIFS('CLASSIFICAÇÃO NF'!$N:$N,'CLASSIFICAÇÃO NF'!$O:$O,"=202508",'CLASSIFICAÇÃO NF'!L:L,$B25)+SUMIFS('CLASSIFICAÇÃO NF'!$N:$N,'CLASSIFICAÇÃO NF'!$O:$O,"=202508",'CLASSIFICAÇÃO NF'!M:M,$B25)</f>
        <v>0</v>
      </c>
      <c r="AL25" s="66">
        <f>SUMIFS('CLASSIFICAÇÃO NF'!$N:$N,'CLASSIFICAÇÃO NF'!$O:$O,"=202509",'CLASSIFICAÇÃO NF'!I:I,$B25)+SUMIFS('CLASSIFICAÇÃO NF'!$N:$N,'CLASSIFICAÇÃO NF'!$O:$O,"=202509",'CLASSIFICAÇÃO NF'!J:J,$B25)+SUMIFS('CLASSIFICAÇÃO NF'!$N:$N,'CLASSIFICAÇÃO NF'!$O:$O,"=202509",'CLASSIFICAÇÃO NF'!K:K,$B25)+SUMIFS('CLASSIFICAÇÃO NF'!$N:$N,'CLASSIFICAÇÃO NF'!$O:$O,"=202509",'CLASSIFICAÇÃO NF'!L:L,$B25)+SUMIFS('CLASSIFICAÇÃO NF'!$N:$N,'CLASSIFICAÇÃO NF'!$O:$O,"=202509",'CLASSIFICAÇÃO NF'!M:M,$B25)</f>
        <v>0</v>
      </c>
      <c r="AM25" s="66">
        <f>SUMIFS('CLASSIFICAÇÃO NF'!$N:$N,'CLASSIFICAÇÃO NF'!$O:$O,"=202510",'CLASSIFICAÇÃO NF'!I:I,$B25)+SUMIFS('CLASSIFICAÇÃO NF'!$N:$N,'CLASSIFICAÇÃO NF'!$O:$O,"=202510",'CLASSIFICAÇÃO NF'!J:J,$B25)+SUMIFS('CLASSIFICAÇÃO NF'!$N:$N,'CLASSIFICAÇÃO NF'!$O:$O,"=202510",'CLASSIFICAÇÃO NF'!K:K,$B25)+SUMIFS('CLASSIFICAÇÃO NF'!$N:$N,'CLASSIFICAÇÃO NF'!$O:$O,"=202510",'CLASSIFICAÇÃO NF'!L:L,$B25)+SUMIFS('CLASSIFICAÇÃO NF'!$N:$N,'CLASSIFICAÇÃO NF'!$O:$O,"=202510",'CLASSIFICAÇÃO NF'!M:M,$B25)</f>
        <v>0</v>
      </c>
      <c r="AN25" s="66">
        <f>SUMIFS('CLASSIFICAÇÃO NF'!$N:$N,'CLASSIFICAÇÃO NF'!$O:$O,"=202511",'CLASSIFICAÇÃO NF'!I:I,$B25)+SUMIFS('CLASSIFICAÇÃO NF'!$N:$N,'CLASSIFICAÇÃO NF'!$O:$O,"=202511",'CLASSIFICAÇÃO NF'!J:J,$B25)+SUMIFS('CLASSIFICAÇÃO NF'!$N:$N,'CLASSIFICAÇÃO NF'!$O:$O,"=202511",'CLASSIFICAÇÃO NF'!K:K,$B25)+SUMIFS('CLASSIFICAÇÃO NF'!$N:$N,'CLASSIFICAÇÃO NF'!$O:$O,"=202511",'CLASSIFICAÇÃO NF'!L:L,$B25)+SUMIFS('CLASSIFICAÇÃO NF'!$N:$N,'CLASSIFICAÇÃO NF'!$O:$O,"=202511",'CLASSIFICAÇÃO NF'!M:M,$B25)</f>
        <v>0</v>
      </c>
      <c r="AO25" s="66">
        <f>SUMIFS('CLASSIFICAÇÃO NF'!$N:$N,'CLASSIFICAÇÃO NF'!$O:$O,"=202512",'CLASSIFICAÇÃO NF'!I:I,$B25)+SUMIFS('CLASSIFICAÇÃO NF'!$N:$N,'CLASSIFICAÇÃO NF'!$O:$O,"=202512",'CLASSIFICAÇÃO NF'!J:J,$B25)+SUMIFS('CLASSIFICAÇÃO NF'!$N:$N,'CLASSIFICAÇÃO NF'!$O:$O,"=202512",'CLASSIFICAÇÃO NF'!K:K,$B25)+SUMIFS('CLASSIFICAÇÃO NF'!$N:$N,'CLASSIFICAÇÃO NF'!$O:$O,"=202512",'CLASSIFICAÇÃO NF'!L:L,$B25)+SUMIFS('CLASSIFICAÇÃO NF'!$N:$N,'CLASSIFICAÇÃO NF'!$O:$O,"=202512",'CLASSIFICAÇÃO NF'!M:M,$B25)</f>
        <v>0</v>
      </c>
      <c r="AP25" s="67">
        <f>SUMIFS('CLASSIFICAÇÃO NF'!$N:$N,'CLASSIFICAÇÃO NF'!$O:$O,"=202601",'CLASSIFICAÇÃO NF'!I:I,$B25)+SUMIFS('CLASSIFICAÇÃO NF'!$N:$N,'CLASSIFICAÇÃO NF'!$O:$O,"=202601",'CLASSIFICAÇÃO NF'!J:J,$B25)+SUMIFS('CLASSIFICAÇÃO NF'!$N:$N,'CLASSIFICAÇÃO NF'!$O:$O,"=202601",'CLASSIFICAÇÃO NF'!K:K,$B25)+SUMIFS('CLASSIFICAÇÃO NF'!$N:$N,'CLASSIFICAÇÃO NF'!$O:$O,"=202601",'CLASSIFICAÇÃO NF'!L:L,$B25)+SUMIFS('CLASSIFICAÇÃO NF'!$N:$N,'CLASSIFICAÇÃO NF'!$O:$O,"=202601",'CLASSIFICAÇÃO NF'!M:M,$B25)</f>
        <v>0</v>
      </c>
      <c r="AQ25" s="66">
        <f>SUMIFS('CLASSIFICAÇÃO NF'!$N:$N,'CLASSIFICAÇÃO NF'!$O:$O,"=202602",'CLASSIFICAÇÃO NF'!I:I,$B25)+SUMIFS('CLASSIFICAÇÃO NF'!$N:$N,'CLASSIFICAÇÃO NF'!$O:$O,"=202602",'CLASSIFICAÇÃO NF'!J:J,$B25)+SUMIFS('CLASSIFICAÇÃO NF'!$N:$N,'CLASSIFICAÇÃO NF'!$O:$O,"=202602",'CLASSIFICAÇÃO NF'!K:K,$B25)+SUMIFS('CLASSIFICAÇÃO NF'!$N:$N,'CLASSIFICAÇÃO NF'!$O:$O,"=202602",'CLASSIFICAÇÃO NF'!L:L,$B25)+SUMIFS('CLASSIFICAÇÃO NF'!$N:$N,'CLASSIFICAÇÃO NF'!$O:$O,"=202602",'CLASSIFICAÇÃO NF'!M:M,$B25)</f>
        <v>0</v>
      </c>
      <c r="AR25" s="66">
        <f>SUMIFS('CLASSIFICAÇÃO NF'!$N:$N,'CLASSIFICAÇÃO NF'!$O:$O,"=202603",'CLASSIFICAÇÃO NF'!I:I,$B25)+SUMIFS('CLASSIFICAÇÃO NF'!$N:$N,'CLASSIFICAÇÃO NF'!$O:$O,"=202603",'CLASSIFICAÇÃO NF'!J:J,$B25)+SUMIFS('CLASSIFICAÇÃO NF'!$N:$N,'CLASSIFICAÇÃO NF'!$O:$O,"=202603",'CLASSIFICAÇÃO NF'!K:K,$B25)+SUMIFS('CLASSIFICAÇÃO NF'!$N:$N,'CLASSIFICAÇÃO NF'!$O:$O,"=202603",'CLASSIFICAÇÃO NF'!L:L,$B25)+SUMIFS('CLASSIFICAÇÃO NF'!$N:$N,'CLASSIFICAÇÃO NF'!$O:$O,"=202603",'CLASSIFICAÇÃO NF'!M:M,$B25)</f>
        <v>0</v>
      </c>
      <c r="AS25" s="66">
        <f>SUMIFS('CLASSIFICAÇÃO NF'!$N:$N,'CLASSIFICAÇÃO NF'!$O:$O,"=202604",'CLASSIFICAÇÃO NF'!I:I,$B25)+SUMIFS('CLASSIFICAÇÃO NF'!$N:$N,'CLASSIFICAÇÃO NF'!$O:$O,"=202604",'CLASSIFICAÇÃO NF'!J:J,$B25)+SUMIFS('CLASSIFICAÇÃO NF'!$N:$N,'CLASSIFICAÇÃO NF'!$O:$O,"=202604",'CLASSIFICAÇÃO NF'!K:K,$B25)+SUMIFS('CLASSIFICAÇÃO NF'!$N:$N,'CLASSIFICAÇÃO NF'!$O:$O,"=202604",'CLASSIFICAÇÃO NF'!L:L,$B25)+SUMIFS('CLASSIFICAÇÃO NF'!$N:$N,'CLASSIFICAÇÃO NF'!$O:$O,"=202604",'CLASSIFICAÇÃO NF'!M:M,$B25)</f>
        <v>0</v>
      </c>
      <c r="AT25" s="66">
        <f>SUMIFS('CLASSIFICAÇÃO NF'!$N:$N,'CLASSIFICAÇÃO NF'!$O:$O,"=202605",'CLASSIFICAÇÃO NF'!I:I,$B25)+SUMIFS('CLASSIFICAÇÃO NF'!$N:$N,'CLASSIFICAÇÃO NF'!$O:$O,"=202605",'CLASSIFICAÇÃO NF'!J:J,$B25)+SUMIFS('CLASSIFICAÇÃO NF'!$N:$N,'CLASSIFICAÇÃO NF'!$O:$O,"=202605",'CLASSIFICAÇÃO NF'!K:K,$B25)+SUMIFS('CLASSIFICAÇÃO NF'!$N:$N,'CLASSIFICAÇÃO NF'!$O:$O,"=202605",'CLASSIFICAÇÃO NF'!L:L,$B25)+SUMIFS('CLASSIFICAÇÃO NF'!$N:$N,'CLASSIFICAÇÃO NF'!$O:$O,"=202605",'CLASSIFICAÇÃO NF'!M:M,$B25)</f>
        <v>0</v>
      </c>
      <c r="AU25" s="66">
        <f>SUMIFS('CLASSIFICAÇÃO NF'!$N:$N,'CLASSIFICAÇÃO NF'!$O:$O,"=202606",'CLASSIFICAÇÃO NF'!I:I,$B25)+SUMIFS('CLASSIFICAÇÃO NF'!$N:$N,'CLASSIFICAÇÃO NF'!$O:$O,"=202606",'CLASSIFICAÇÃO NF'!J:J,$B25)+SUMIFS('CLASSIFICAÇÃO NF'!$N:$N,'CLASSIFICAÇÃO NF'!$O:$O,"=202606",'CLASSIFICAÇÃO NF'!K:K,$B25)+SUMIFS('CLASSIFICAÇÃO NF'!$N:$N,'CLASSIFICAÇÃO NF'!$O:$O,"=202606",'CLASSIFICAÇÃO NF'!L:L,$B25)+SUMIFS('CLASSIFICAÇÃO NF'!$N:$N,'CLASSIFICAÇÃO NF'!$O:$O,"=202606",'CLASSIFICAÇÃO NF'!M:M,$B25)</f>
        <v>0</v>
      </c>
      <c r="AV25" s="66">
        <f>SUMIFS('CLASSIFICAÇÃO NF'!$N:$N,'CLASSIFICAÇÃO NF'!$O:$O,"=202607",'CLASSIFICAÇÃO NF'!I:I,$B25)+SUMIFS('CLASSIFICAÇÃO NF'!$N:$N,'CLASSIFICAÇÃO NF'!$O:$O,"=202607",'CLASSIFICAÇÃO NF'!J:J,$B25)+SUMIFS('CLASSIFICAÇÃO NF'!$N:$N,'CLASSIFICAÇÃO NF'!$O:$O,"=202607",'CLASSIFICAÇÃO NF'!K:K,$B25)+SUMIFS('CLASSIFICAÇÃO NF'!$N:$N,'CLASSIFICAÇÃO NF'!$O:$O,"=202607",'CLASSIFICAÇÃO NF'!L:L,$B25)+SUMIFS('CLASSIFICAÇÃO NF'!$N:$N,'CLASSIFICAÇÃO NF'!$O:$O,"=202607",'CLASSIFICAÇÃO NF'!M:M,$B25)</f>
        <v>0</v>
      </c>
    </row>
    <row r="26" spans="1:48" ht="15.5" outlineLevel="1">
      <c r="A26" s="189" t="s">
        <v>53</v>
      </c>
      <c r="B26" s="65" t="s">
        <v>54</v>
      </c>
      <c r="C26" s="184">
        <f>SUMIF('CLASSIFICAÇÃO NF'!I:I,B26,'CLASSIFICAÇÃO NF'!N:N)+SUMIF('CLASSIFICAÇÃO NF'!J:J,B26,'CLASSIFICAÇÃO NF'!N:N)+SUMIF('CLASSIFICAÇÃO NF'!K:K,B26,'CLASSIFICAÇÃO NF'!N:N)+SUMIF('CLASSIFICAÇÃO NF'!L:L,B26,'CLASSIFICAÇÃO NF'!N:N)+SUMIF('CLASSIFICAÇÃO NF'!M:M,B26,'CLASSIFICAÇÃO NF'!N:N)</f>
        <v>1240716.3399999999</v>
      </c>
      <c r="D26" s="184">
        <v>1274200.02</v>
      </c>
      <c r="E26" s="186">
        <v>1387089.76</v>
      </c>
      <c r="F26" s="66">
        <f>SUMIFS('CLASSIFICAÇÃO NF'!$N:$N,'CLASSIFICAÇÃO NF'!$O:$O,"=202301",'CLASSIFICAÇÃO NF'!I:I,$B26)+SUMIFS('CLASSIFICAÇÃO NF'!$N:$N,'CLASSIFICAÇÃO NF'!$O:$O,"=202301",'CLASSIFICAÇÃO NF'!J:J,$B26)+SUMIFS('CLASSIFICAÇÃO NF'!$N:$N,'CLASSIFICAÇÃO NF'!$O:$O,"=202301",'CLASSIFICAÇÃO NF'!K:K,$B26)+SUMIFS('CLASSIFICAÇÃO NF'!$N:$N,'CLASSIFICAÇÃO NF'!$O:$O,"=202301",'CLASSIFICAÇÃO NF'!L:L,$B26)+SUMIFS('CLASSIFICAÇÃO NF'!$N:$N,'CLASSIFICAÇÃO NF'!$O:$O,"=202301",'CLASSIFICAÇÃO NF'!M:M,$B26)</f>
        <v>0</v>
      </c>
      <c r="G26" s="66">
        <f>SUMIFS('CLASSIFICAÇÃO NF'!$N:$N,'CLASSIFICAÇÃO NF'!$O:$O,"=202302",'CLASSIFICAÇÃO NF'!I:I,$B26)+SUMIFS('CLASSIFICAÇÃO NF'!$N:$N,'CLASSIFICAÇÃO NF'!$O:$O,"=202302",'CLASSIFICAÇÃO NF'!J:J,$B26)+SUMIFS('CLASSIFICAÇÃO NF'!$N:$N,'CLASSIFICAÇÃO NF'!$O:$O,"=202302",'CLASSIFICAÇÃO NF'!K:K,$B26)+SUMIFS('CLASSIFICAÇÃO NF'!$N:$N,'CLASSIFICAÇÃO NF'!$O:$O,"=202302",'CLASSIFICAÇÃO NF'!L:L,$B26)+SUMIFS('CLASSIFICAÇÃO NF'!$N:$N,'CLASSIFICAÇÃO NF'!$O:$O,"=202302",'CLASSIFICAÇÃO NF'!M:M,$B26)</f>
        <v>0</v>
      </c>
      <c r="H26" s="66">
        <f>SUMIFS('CLASSIFICAÇÃO NF'!$N:$N,'CLASSIFICAÇÃO NF'!$O:$O,"=202303",'CLASSIFICAÇÃO NF'!I:I,$B26)+SUMIFS('CLASSIFICAÇÃO NF'!$N:$N,'CLASSIFICAÇÃO NF'!$O:$O,"=202303",'CLASSIFICAÇÃO NF'!J:J,$B26)+SUMIFS('CLASSIFICAÇÃO NF'!$N:$N,'CLASSIFICAÇÃO NF'!$O:$O,"=202303",'CLASSIFICAÇÃO NF'!K:K,$B26)+SUMIFS('CLASSIFICAÇÃO NF'!$N:$N,'CLASSIFICAÇÃO NF'!$O:$O,"=202303",'CLASSIFICAÇÃO NF'!L:L,$B26)+SUMIFS('CLASSIFICAÇÃO NF'!$N:$N,'CLASSIFICAÇÃO NF'!$O:$O,"=202303",'CLASSIFICAÇÃO NF'!M:M,$B26)</f>
        <v>0</v>
      </c>
      <c r="I26" s="66">
        <f>SUMIFS('CLASSIFICAÇÃO NF'!$N:$N,'CLASSIFICAÇÃO NF'!$O:$O,"=202304",'CLASSIFICAÇÃO NF'!I:I,$B26)+SUMIFS('CLASSIFICAÇÃO NF'!$N:$N,'CLASSIFICAÇÃO NF'!$O:$O,"=202304",'CLASSIFICAÇÃO NF'!J:J,$B26)+SUMIFS('CLASSIFICAÇÃO NF'!$N:$N,'CLASSIFICAÇÃO NF'!$O:$O,"=202304",'CLASSIFICAÇÃO NF'!K:K,$B26)+SUMIFS('CLASSIFICAÇÃO NF'!$N:$N,'CLASSIFICAÇÃO NF'!$O:$O,"=202304",'CLASSIFICAÇÃO NF'!L:L,$B26)+SUMIFS('CLASSIFICAÇÃO NF'!$N:$N,'CLASSIFICAÇÃO NF'!$O:$O,"=202304",'CLASSIFICAÇÃO NF'!M:M,$B26)</f>
        <v>0</v>
      </c>
      <c r="J26" s="66">
        <f>SUMIFS('CLASSIFICAÇÃO NF'!$N:$N,'CLASSIFICAÇÃO NF'!$O:$O,"=202305",'CLASSIFICAÇÃO NF'!I:I,$B26)+SUMIFS('CLASSIFICAÇÃO NF'!$N:$N,'CLASSIFICAÇÃO NF'!$O:$O,"=202305",'CLASSIFICAÇÃO NF'!J:J,$B26)+SUMIFS('CLASSIFICAÇÃO NF'!$N:$N,'CLASSIFICAÇÃO NF'!$O:$O,"=202305",'CLASSIFICAÇÃO NF'!K:K,$B26)+SUMIFS('CLASSIFICAÇÃO NF'!$N:$N,'CLASSIFICAÇÃO NF'!$O:$O,"=202305",'CLASSIFICAÇÃO NF'!L:L,$B26)+SUMIFS('CLASSIFICAÇÃO NF'!$N:$N,'CLASSIFICAÇÃO NF'!$O:$O,"=202305",'CLASSIFICAÇÃO NF'!M:M,$B26)</f>
        <v>0</v>
      </c>
      <c r="K26" s="66">
        <f>SUMIFS('CLASSIFICAÇÃO NF'!$N:$N,'CLASSIFICAÇÃO NF'!$O:$O,"=202306",'CLASSIFICAÇÃO NF'!I:I,$B26)+SUMIFS('CLASSIFICAÇÃO NF'!$N:$N,'CLASSIFICAÇÃO NF'!$O:$O,"=202306",'CLASSIFICAÇÃO NF'!J:J,$B26)+SUMIFS('CLASSIFICAÇÃO NF'!$N:$N,'CLASSIFICAÇÃO NF'!$O:$O,"=202306",'CLASSIFICAÇÃO NF'!K:K,$B26)+SUMIFS('CLASSIFICAÇÃO NF'!$N:$N,'CLASSIFICAÇÃO NF'!$O:$O,"=202306",'CLASSIFICAÇÃO NF'!L:L,$B26)+SUMIFS('CLASSIFICAÇÃO NF'!$N:$N,'CLASSIFICAÇÃO NF'!$O:$O,"=202306",'CLASSIFICAÇÃO NF'!M:M,$B26)</f>
        <v>0</v>
      </c>
      <c r="L26" s="66">
        <f>SUMIFS('CLASSIFICAÇÃO NF'!$N:$N,'CLASSIFICAÇÃO NF'!$O:$O,"=202307",'CLASSIFICAÇÃO NF'!I:I,$B26)+SUMIFS('CLASSIFICAÇÃO NF'!$N:$N,'CLASSIFICAÇÃO NF'!$O:$O,"=202307",'CLASSIFICAÇÃO NF'!J:J,$B26)+SUMIFS('CLASSIFICAÇÃO NF'!$N:$N,'CLASSIFICAÇÃO NF'!$O:$O,"=202307",'CLASSIFICAÇÃO NF'!K:K,$B26)+SUMIFS('CLASSIFICAÇÃO NF'!$N:$N,'CLASSIFICAÇÃO NF'!$O:$O,"=202307",'CLASSIFICAÇÃO NF'!L:L,$B26)+SUMIFS('CLASSIFICAÇÃO NF'!$N:$N,'CLASSIFICAÇÃO NF'!$O:$O,"=202307",'CLASSIFICAÇÃO NF'!M:M,$B26)</f>
        <v>0</v>
      </c>
      <c r="M26" s="66">
        <f>SUMIFS('CLASSIFICAÇÃO NF'!$N:$N,'CLASSIFICAÇÃO NF'!$O:$O,"=202308",'CLASSIFICAÇÃO NF'!I:I,$B26)+SUMIFS('CLASSIFICAÇÃO NF'!$N:$N,'CLASSIFICAÇÃO NF'!$O:$O,"=202308",'CLASSIFICAÇÃO NF'!J:J,$B26)+SUMIFS('CLASSIFICAÇÃO NF'!$N:$N,'CLASSIFICAÇÃO NF'!$O:$O,"=202308",'CLASSIFICAÇÃO NF'!K:K,$B26)+SUMIFS('CLASSIFICAÇÃO NF'!$N:$N,'CLASSIFICAÇÃO NF'!$O:$O,"=202308",'CLASSIFICAÇÃO NF'!L:L,$B26)+SUMIFS('CLASSIFICAÇÃO NF'!$N:$N,'CLASSIFICAÇÃO NF'!$O:$O,"=202308",'CLASSIFICAÇÃO NF'!M:M,$B26)</f>
        <v>0</v>
      </c>
      <c r="N26" s="66">
        <f>SUMIFS('CLASSIFICAÇÃO NF'!$N:$N,'CLASSIFICAÇÃO NF'!$O:$O,"=202309",'CLASSIFICAÇÃO NF'!I:I,$B26)+SUMIFS('CLASSIFICAÇÃO NF'!$N:$N,'CLASSIFICAÇÃO NF'!$O:$O,"=202309",'CLASSIFICAÇÃO NF'!J:J,$B26)+SUMIFS('CLASSIFICAÇÃO NF'!$N:$N,'CLASSIFICAÇÃO NF'!$O:$O,"=202309",'CLASSIFICAÇÃO NF'!K:K,$B26)+SUMIFS('CLASSIFICAÇÃO NF'!$N:$N,'CLASSIFICAÇÃO NF'!$O:$O,"=202309",'CLASSIFICAÇÃO NF'!L:L,$B26)+SUMIFS('CLASSIFICAÇÃO NF'!$N:$N,'CLASSIFICAÇÃO NF'!$O:$O,"=202309",'CLASSIFICAÇÃO NF'!M:M,$B26)</f>
        <v>0</v>
      </c>
      <c r="O26" s="66">
        <f>SUMIFS('CLASSIFICAÇÃO NF'!$N:$N,'CLASSIFICAÇÃO NF'!$O:$O,"=202310",'CLASSIFICAÇÃO NF'!I:I,$B26)+SUMIFS('CLASSIFICAÇÃO NF'!$N:$N,'CLASSIFICAÇÃO NF'!$O:$O,"=202310",'CLASSIFICAÇÃO NF'!J:J,$B26)+SUMIFS('CLASSIFICAÇÃO NF'!$N:$N,'CLASSIFICAÇÃO NF'!$O:$O,"=202310",'CLASSIFICAÇÃO NF'!K:K,$B26)+SUMIFS('CLASSIFICAÇÃO NF'!$N:$N,'CLASSIFICAÇÃO NF'!$O:$O,"=202310",'CLASSIFICAÇÃO NF'!L:L,$B26)+SUMIFS('CLASSIFICAÇÃO NF'!$N:$N,'CLASSIFICAÇÃO NF'!$O:$O,"=202310",'CLASSIFICAÇÃO NF'!M:M,$B26)</f>
        <v>0</v>
      </c>
      <c r="P26" s="66">
        <f>SUMIFS('CLASSIFICAÇÃO NF'!$N:$N,'CLASSIFICAÇÃO NF'!$O:$O,"=202311",'CLASSIFICAÇÃO NF'!I:I,$B26)+SUMIFS('CLASSIFICAÇÃO NF'!$N:$N,'CLASSIFICAÇÃO NF'!$O:$O,"=202311",'CLASSIFICAÇÃO NF'!J:J,$B26)+SUMIFS('CLASSIFICAÇÃO NF'!$N:$N,'CLASSIFICAÇÃO NF'!$O:$O,"=202311",'CLASSIFICAÇÃO NF'!K:K,$B26)+SUMIFS('CLASSIFICAÇÃO NF'!$N:$N,'CLASSIFICAÇÃO NF'!$O:$O,"=202311",'CLASSIFICAÇÃO NF'!L:L,$B26)+SUMIFS('CLASSIFICAÇÃO NF'!$N:$N,'CLASSIFICAÇÃO NF'!$O:$O,"=202311",'CLASSIFICAÇÃO NF'!M:M,$B26)</f>
        <v>0</v>
      </c>
      <c r="Q26" s="201">
        <f>SUMIFS('CLASSIFICAÇÃO NF'!$N:$N,'CLASSIFICAÇÃO NF'!$O:$O,"=202312",'CLASSIFICAÇÃO NF'!I:I,$B26)+SUMIFS('CLASSIFICAÇÃO NF'!$N:$N,'CLASSIFICAÇÃO NF'!$O:$O,"=202312",'CLASSIFICAÇÃO NF'!J:J,$B26)+SUMIFS('CLASSIFICAÇÃO NF'!$N:$N,'CLASSIFICAÇÃO NF'!$O:$O,"=202312",'CLASSIFICAÇÃO NF'!K:K,$B26)+SUMIFS('CLASSIFICAÇÃO NF'!$N:$N,'CLASSIFICAÇÃO NF'!$O:$O,"=202312",'CLASSIFICAÇÃO NF'!L:L,$B26)+SUMIFS('CLASSIFICAÇÃO NF'!$N:$N,'CLASSIFICAÇÃO NF'!$O:$O,"=202312",'CLASSIFICAÇÃO NF'!M:M,$B26)</f>
        <v>0</v>
      </c>
      <c r="R26" s="67">
        <f>SUMIFS('CLASSIFICAÇÃO NF'!$N:$N,'CLASSIFICAÇÃO NF'!$O:$O,"=202401",'CLASSIFICAÇÃO NF'!I:I,$B26)+SUMIFS('CLASSIFICAÇÃO NF'!$N:$N,'CLASSIFICAÇÃO NF'!$O:$O,"=202401",'CLASSIFICAÇÃO NF'!J:J,$B26)+SUMIFS('CLASSIFICAÇÃO NF'!$N:$N,'CLASSIFICAÇÃO NF'!$O:$O,"=202401",'CLASSIFICAÇÃO NF'!K:K,$B26)+SUMIFS('CLASSIFICAÇÃO NF'!$N:$N,'CLASSIFICAÇÃO NF'!$O:$O,"=202401",'CLASSIFICAÇÃO NF'!L:L,$B26)+SUMIFS('CLASSIFICAÇÃO NF'!$N:$N,'CLASSIFICAÇÃO NF'!$O:$O,"=202401",'CLASSIFICAÇÃO NF'!M:M,$B26)</f>
        <v>0</v>
      </c>
      <c r="S26" s="66">
        <f>SUMIFS('CLASSIFICAÇÃO NF'!$N:$N,'CLASSIFICAÇÃO NF'!$O:$O,"=202402",'CLASSIFICAÇÃO NF'!I:I,$B26)+SUMIFS('CLASSIFICAÇÃO NF'!$N:$N,'CLASSIFICAÇÃO NF'!$O:$O,"=202402",'CLASSIFICAÇÃO NF'!J:J,$B26)+SUMIFS('CLASSIFICAÇÃO NF'!$N:$N,'CLASSIFICAÇÃO NF'!$O:$O,"=202402",'CLASSIFICAÇÃO NF'!K:K,$B26)+SUMIFS('CLASSIFICAÇÃO NF'!$N:$N,'CLASSIFICAÇÃO NF'!$O:$O,"=202402",'CLASSIFICAÇÃO NF'!L:L,$B26)+SUMIFS('CLASSIFICAÇÃO NF'!$N:$N,'CLASSIFICAÇÃO NF'!$O:$O,"=202402",'CLASSIFICAÇÃO NF'!M:M,$B26)</f>
        <v>286694.99</v>
      </c>
      <c r="T26" s="66">
        <f>SUMIFS('CLASSIFICAÇÃO NF'!$N:$N,'CLASSIFICAÇÃO NF'!$O:$O,"=202403",'CLASSIFICAÇÃO NF'!I:I,$B26)+SUMIFS('CLASSIFICAÇÃO NF'!$N:$N,'CLASSIFICAÇÃO NF'!$O:$O,"=202403",'CLASSIFICAÇÃO NF'!J:J,$B26)+SUMIFS('CLASSIFICAÇÃO NF'!$N:$N,'CLASSIFICAÇÃO NF'!$O:$O,"=202403",'CLASSIFICAÇÃO NF'!K:K,$B26)+SUMIFS('CLASSIFICAÇÃO NF'!$N:$N,'CLASSIFICAÇÃO NF'!$O:$O,"=202403",'CLASSIFICAÇÃO NF'!L:L,$B26)+SUMIFS('CLASSIFICAÇÃO NF'!$N:$N,'CLASSIFICAÇÃO NF'!$O:$O,"=202403",'CLASSIFICAÇÃO NF'!M:M,$B26)</f>
        <v>286694.99</v>
      </c>
      <c r="U26" s="66">
        <f>SUMIFS('CLASSIFICAÇÃO NF'!$N:$N,'CLASSIFICAÇÃO NF'!$O:$O,"=202404",'CLASSIFICAÇÃO NF'!I:I,$B26)+SUMIFS('CLASSIFICAÇÃO NF'!$N:$N,'CLASSIFICAÇÃO NF'!$O:$O,"=202404",'CLASSIFICAÇÃO NF'!J:J,$B26)+SUMIFS('CLASSIFICAÇÃO NF'!$N:$N,'CLASSIFICAÇÃO NF'!$O:$O,"=202404",'CLASSIFICAÇÃO NF'!K:K,$B26)+SUMIFS('CLASSIFICAÇÃO NF'!$N:$N,'CLASSIFICAÇÃO NF'!$O:$O,"=202404",'CLASSIFICAÇÃO NF'!L:L,$B26)+SUMIFS('CLASSIFICAÇÃO NF'!$N:$N,'CLASSIFICAÇÃO NF'!$O:$O,"=202404",'CLASSIFICAÇÃO NF'!M:M,$B26)</f>
        <v>0</v>
      </c>
      <c r="V26" s="66">
        <f>SUMIFS('CLASSIFICAÇÃO NF'!$N:$N,'CLASSIFICAÇÃO NF'!$O:$O,"=202405",'CLASSIFICAÇÃO NF'!I:I,$B26)+SUMIFS('CLASSIFICAÇÃO NF'!$N:$N,'CLASSIFICAÇÃO NF'!$O:$O,"=202405",'CLASSIFICAÇÃO NF'!J:J,$B26)+SUMIFS('CLASSIFICAÇÃO NF'!$N:$N,'CLASSIFICAÇÃO NF'!$O:$O,"=202405",'CLASSIFICAÇÃO NF'!K:K,$B26)+SUMIFS('CLASSIFICAÇÃO NF'!$N:$N,'CLASSIFICAÇÃO NF'!$O:$O,"=202405",'CLASSIFICAÇÃO NF'!L:L,$B26)+SUMIFS('CLASSIFICAÇÃO NF'!$N:$N,'CLASSIFICAÇÃO NF'!$O:$O,"=202405",'CLASSIFICAÇÃO NF'!M:M,$B26)</f>
        <v>573390</v>
      </c>
      <c r="W26" s="66">
        <f>SUMIFS('CLASSIFICAÇÃO NF'!$N:$N,'CLASSIFICAÇÃO NF'!$O:$O,"=202406",'CLASSIFICAÇÃO NF'!I:I,$B26)+SUMIFS('CLASSIFICAÇÃO NF'!$N:$N,'CLASSIFICAÇÃO NF'!$O:$O,"=202406",'CLASSIFICAÇÃO NF'!J:J,$B26)+SUMIFS('CLASSIFICAÇÃO NF'!$N:$N,'CLASSIFICAÇÃO NF'!$O:$O,"=202406",'CLASSIFICAÇÃO NF'!K:K,$B26)+SUMIFS('CLASSIFICAÇÃO NF'!$N:$N,'CLASSIFICAÇÃO NF'!$O:$O,"=202406",'CLASSIFICAÇÃO NF'!L:L,$B26)+SUMIFS('CLASSIFICAÇÃO NF'!$N:$N,'CLASSIFICAÇÃO NF'!$O:$O,"=202406",'CLASSIFICAÇÃO NF'!M:M,$B26)</f>
        <v>18887.21</v>
      </c>
      <c r="X26" s="66">
        <f>SUMIFS('CLASSIFICAÇÃO NF'!$N:$N,'CLASSIFICAÇÃO NF'!$O:$O,"=202407",'CLASSIFICAÇÃO NF'!I:I,$B26)+SUMIFS('CLASSIFICAÇÃO NF'!$N:$N,'CLASSIFICAÇÃO NF'!$O:$O,"=202407",'CLASSIFICAÇÃO NF'!J:J,$B26)+SUMIFS('CLASSIFICAÇÃO NF'!$N:$N,'CLASSIFICAÇÃO NF'!$O:$O,"=202407",'CLASSIFICAÇÃO NF'!K:K,$B26)+SUMIFS('CLASSIFICAÇÃO NF'!$N:$N,'CLASSIFICAÇÃO NF'!$O:$O,"=202407",'CLASSIFICAÇÃO NF'!L:L,$B26)+SUMIFS('CLASSIFICAÇÃO NF'!$N:$N,'CLASSIFICAÇÃO NF'!$O:$O,"=202407",'CLASSIFICAÇÃO NF'!M:M,$B26)</f>
        <v>0</v>
      </c>
      <c r="Y26" s="66">
        <f>SUMIFS('CLASSIFICAÇÃO NF'!$N:$N,'CLASSIFICAÇÃO NF'!$O:$O,"=202408",'CLASSIFICAÇÃO NF'!I:I,$B26)+SUMIFS('CLASSIFICAÇÃO NF'!$N:$N,'CLASSIFICAÇÃO NF'!$O:$O,"=202408",'CLASSIFICAÇÃO NF'!J:J,$B26)+SUMIFS('CLASSIFICAÇÃO NF'!$N:$N,'CLASSIFICAÇÃO NF'!$O:$O,"=202408",'CLASSIFICAÇÃO NF'!K:K,$B26)+SUMIFS('CLASSIFICAÇÃO NF'!$N:$N,'CLASSIFICAÇÃO NF'!$O:$O,"=202408",'CLASSIFICAÇÃO NF'!L:L,$B26)+SUMIFS('CLASSIFICAÇÃO NF'!$N:$N,'CLASSIFICAÇÃO NF'!$O:$O,"=202408",'CLASSIFICAÇÃO NF'!M:M,$B26)</f>
        <v>0</v>
      </c>
      <c r="Z26" s="66">
        <f>SUMIFS('CLASSIFICAÇÃO NF'!$N:$N,'CLASSIFICAÇÃO NF'!$O:$O,"=202409",'CLASSIFICAÇÃO NF'!I:I,$B26)+SUMIFS('CLASSIFICAÇÃO NF'!$N:$N,'CLASSIFICAÇÃO NF'!$O:$O,"=202409",'CLASSIFICAÇÃO NF'!J:J,$B26)+SUMIFS('CLASSIFICAÇÃO NF'!$N:$N,'CLASSIFICAÇÃO NF'!$O:$O,"=202409",'CLASSIFICAÇÃO NF'!K:K,$B26)+SUMIFS('CLASSIFICAÇÃO NF'!$N:$N,'CLASSIFICAÇÃO NF'!$O:$O,"=202409",'CLASSIFICAÇÃO NF'!L:L,$B26)+SUMIFS('CLASSIFICAÇÃO NF'!$N:$N,'CLASSIFICAÇÃO NF'!$O:$O,"=202409",'CLASSIFICAÇÃO NF'!M:M,$B26)</f>
        <v>0</v>
      </c>
      <c r="AA26" s="66">
        <f>SUMIFS('CLASSIFICAÇÃO NF'!$N:$N,'CLASSIFICAÇÃO NF'!$O:$O,"=202410",'CLASSIFICAÇÃO NF'!I:I,$B26)+SUMIFS('CLASSIFICAÇÃO NF'!$N:$N,'CLASSIFICAÇÃO NF'!$O:$O,"=202410",'CLASSIFICAÇÃO NF'!J:J,$B26)+SUMIFS('CLASSIFICAÇÃO NF'!$N:$N,'CLASSIFICAÇÃO NF'!$O:$O,"=202410",'CLASSIFICAÇÃO NF'!K:K,$B26)+SUMIFS('CLASSIFICAÇÃO NF'!$N:$N,'CLASSIFICAÇÃO NF'!$O:$O,"=202410",'CLASSIFICAÇÃO NF'!L:L,$B26)+SUMIFS('CLASSIFICAÇÃO NF'!$N:$N,'CLASSIFICAÇÃO NF'!$O:$O,"=202410",'CLASSIFICAÇÃO NF'!M:M,$B26)</f>
        <v>0</v>
      </c>
      <c r="AB26" s="66">
        <f>SUMIFS('CLASSIFICAÇÃO NF'!$N:$N,'CLASSIFICAÇÃO NF'!$O:$O,"=202411",'CLASSIFICAÇÃO NF'!I:I,$B26)+SUMIFS('CLASSIFICAÇÃO NF'!$N:$N,'CLASSIFICAÇÃO NF'!$O:$O,"=202411",'CLASSIFICAÇÃO NF'!J:J,$B26)+SUMIFS('CLASSIFICAÇÃO NF'!$N:$N,'CLASSIFICAÇÃO NF'!$O:$O,"=202411",'CLASSIFICAÇÃO NF'!K:K,$B26)+SUMIFS('CLASSIFICAÇÃO NF'!$N:$N,'CLASSIFICAÇÃO NF'!$O:$O,"=202411",'CLASSIFICAÇÃO NF'!L:L,$B26)+SUMIFS('CLASSIFICAÇÃO NF'!$N:$N,'CLASSIFICAÇÃO NF'!$O:$O,"=202411",'CLASSIFICAÇÃO NF'!M:M,$B26)</f>
        <v>0</v>
      </c>
      <c r="AC26" s="201">
        <f>SUMIFS('CLASSIFICAÇÃO NF'!$N:$N,'CLASSIFICAÇÃO NF'!$O:$O,"=202412",'CLASSIFICAÇÃO NF'!I:I,$B26)+SUMIFS('CLASSIFICAÇÃO NF'!$N:$N,'CLASSIFICAÇÃO NF'!$O:$O,"=202412",'CLASSIFICAÇÃO NF'!J:J,$B26)+SUMIFS('CLASSIFICAÇÃO NF'!$N:$N,'CLASSIFICAÇÃO NF'!$O:$O,"=202412",'CLASSIFICAÇÃO NF'!K:K,$B26)+SUMIFS('CLASSIFICAÇÃO NF'!$N:$N,'CLASSIFICAÇÃO NF'!$O:$O,"=202412",'CLASSIFICAÇÃO NF'!L:L,$B26)+SUMIFS('CLASSIFICAÇÃO NF'!$N:$N,'CLASSIFICAÇÃO NF'!$O:$O,"=202412",'CLASSIFICAÇÃO NF'!M:M,$B26)</f>
        <v>0</v>
      </c>
      <c r="AD26" s="67">
        <f>SUMIFS('CLASSIFICAÇÃO NF'!$N:$N,'CLASSIFICAÇÃO NF'!$O:$O,"=202501",'CLASSIFICAÇÃO NF'!I:I,$B26)+SUMIFS('CLASSIFICAÇÃO NF'!$N:$N,'CLASSIFICAÇÃO NF'!$O:$O,"=202501",'CLASSIFICAÇÃO NF'!J:J,$B26)+SUMIFS('CLASSIFICAÇÃO NF'!$N:$N,'CLASSIFICAÇÃO NF'!$O:$O,"=202501",'CLASSIFICAÇÃO NF'!K:K,$B26)+SUMIFS('CLASSIFICAÇÃO NF'!$N:$N,'CLASSIFICAÇÃO NF'!$O:$O,"=202501",'CLASSIFICAÇÃO NF'!L:L,$B26)+SUMIFS('CLASSIFICAÇÃO NF'!$N:$N,'CLASSIFICAÇÃO NF'!$O:$O,"=202501",'CLASSIFICAÇÃO NF'!M:M,$B26)</f>
        <v>0</v>
      </c>
      <c r="AE26" s="66">
        <f>SUMIFS('CLASSIFICAÇÃO NF'!$N:$N,'CLASSIFICAÇÃO NF'!$O:$O,"=202502",'CLASSIFICAÇÃO NF'!I:I,$B26)+SUMIFS('CLASSIFICAÇÃO NF'!$N:$N,'CLASSIFICAÇÃO NF'!$O:$O,"=202502",'CLASSIFICAÇÃO NF'!J:J,$B26)+SUMIFS('CLASSIFICAÇÃO NF'!$N:$N,'CLASSIFICAÇÃO NF'!$O:$O,"=202502",'CLASSIFICAÇÃO NF'!K:K,$B26)+SUMIFS('CLASSIFICAÇÃO NF'!$N:$N,'CLASSIFICAÇÃO NF'!$O:$O,"=202502",'CLASSIFICAÇÃO NF'!L:L,$B26)+SUMIFS('CLASSIFICAÇÃO NF'!$N:$N,'CLASSIFICAÇÃO NF'!$O:$O,"=202502",'CLASSIFICAÇÃO NF'!M:M,$B26)</f>
        <v>0</v>
      </c>
      <c r="AF26" s="66">
        <f>SUMIFS('CLASSIFICAÇÃO NF'!$N:$N,'CLASSIFICAÇÃO NF'!$O:$O,"=202503",'CLASSIFICAÇÃO NF'!I:I,$B26)+SUMIFS('CLASSIFICAÇÃO NF'!$N:$N,'CLASSIFICAÇÃO NF'!$O:$O,"=202503",'CLASSIFICAÇÃO NF'!J:J,$B26)+SUMIFS('CLASSIFICAÇÃO NF'!$N:$N,'CLASSIFICAÇÃO NF'!$O:$O,"=202503",'CLASSIFICAÇÃO NF'!K:K,$B26)+SUMIFS('CLASSIFICAÇÃO NF'!$N:$N,'CLASSIFICAÇÃO NF'!$O:$O,"=202503",'CLASSIFICAÇÃO NF'!L:L,$B26)+SUMIFS('CLASSIFICAÇÃO NF'!$N:$N,'CLASSIFICAÇÃO NF'!$O:$O,"=202503",'CLASSIFICAÇÃO NF'!M:M,$B26)</f>
        <v>0</v>
      </c>
      <c r="AG26" s="66">
        <f>SUMIFS('CLASSIFICAÇÃO NF'!$N:$N,'CLASSIFICAÇÃO NF'!$O:$O,"=202504",'CLASSIFICAÇÃO NF'!I:I,$B26)+SUMIFS('CLASSIFICAÇÃO NF'!$N:$N,'CLASSIFICAÇÃO NF'!$O:$O,"=202504",'CLASSIFICAÇÃO NF'!J:J,$B26)+SUMIFS('CLASSIFICAÇÃO NF'!$N:$N,'CLASSIFICAÇÃO NF'!$O:$O,"=202504",'CLASSIFICAÇÃO NF'!K:K,$B26)+SUMIFS('CLASSIFICAÇÃO NF'!$N:$N,'CLASSIFICAÇÃO NF'!$O:$O,"=202504",'CLASSIFICAÇÃO NF'!L:L,$B26)+SUMIFS('CLASSIFICAÇÃO NF'!$N:$N,'CLASSIFICAÇÃO NF'!$O:$O,"=202504",'CLASSIFICAÇÃO NF'!M:M,$B26)</f>
        <v>75049.149999999994</v>
      </c>
      <c r="AH26" s="66">
        <f>SUMIFS('CLASSIFICAÇÃO NF'!$N:$N,'CLASSIFICAÇÃO NF'!$O:$O,"=202505",'CLASSIFICAÇÃO NF'!I:I,$B26)+SUMIFS('CLASSIFICAÇÃO NF'!$N:$N,'CLASSIFICAÇÃO NF'!$O:$O,"=202505",'CLASSIFICAÇÃO NF'!J:J,$B26)+SUMIFS('CLASSIFICAÇÃO NF'!$N:$N,'CLASSIFICAÇÃO NF'!$O:$O,"=202505",'CLASSIFICAÇÃO NF'!K:K,$B26)+SUMIFS('CLASSIFICAÇÃO NF'!$N:$N,'CLASSIFICAÇÃO NF'!$O:$O,"=202505",'CLASSIFICAÇÃO NF'!L:L,$B26)+SUMIFS('CLASSIFICAÇÃO NF'!$N:$N,'CLASSIFICAÇÃO NF'!$O:$O,"=202505",'CLASSIFICAÇÃO NF'!M:M,$B26)</f>
        <v>0</v>
      </c>
      <c r="AI26" s="66">
        <f>SUMIFS('CLASSIFICAÇÃO NF'!$N:$N,'CLASSIFICAÇÃO NF'!$O:$O,"=202506",'CLASSIFICAÇÃO NF'!I:I,$B26)+SUMIFS('CLASSIFICAÇÃO NF'!$N:$N,'CLASSIFICAÇÃO NF'!$O:$O,"=202506",'CLASSIFICAÇÃO NF'!J:J,$B26)+SUMIFS('CLASSIFICAÇÃO NF'!$N:$N,'CLASSIFICAÇÃO NF'!$O:$O,"=202506",'CLASSIFICAÇÃO NF'!K:K,$B26)+SUMIFS('CLASSIFICAÇÃO NF'!$N:$N,'CLASSIFICAÇÃO NF'!$O:$O,"=202506",'CLASSIFICAÇÃO NF'!L:L,$B26)+SUMIFS('CLASSIFICAÇÃO NF'!$N:$N,'CLASSIFICAÇÃO NF'!$O:$O,"=202506",'CLASSIFICAÇÃO NF'!M:M,$B26)</f>
        <v>0</v>
      </c>
      <c r="AJ26" s="66">
        <f>SUMIFS('CLASSIFICAÇÃO NF'!$N:$N,'CLASSIFICAÇÃO NF'!$O:$O,"=202507",'CLASSIFICAÇÃO NF'!I:I,$B26)+SUMIFS('CLASSIFICAÇÃO NF'!$N:$N,'CLASSIFICAÇÃO NF'!$O:$O,"=202507",'CLASSIFICAÇÃO NF'!J:J,$B26)+SUMIFS('CLASSIFICAÇÃO NF'!$N:$N,'CLASSIFICAÇÃO NF'!$O:$O,"=202507",'CLASSIFICAÇÃO NF'!K:K,$B26)+SUMIFS('CLASSIFICAÇÃO NF'!$N:$N,'CLASSIFICAÇÃO NF'!$O:$O,"=202507",'CLASSIFICAÇÃO NF'!L:L,$B26)+SUMIFS('CLASSIFICAÇÃO NF'!$N:$N,'CLASSIFICAÇÃO NF'!$O:$O,"=202507",'CLASSIFICAÇÃO NF'!M:M,$B26)</f>
        <v>0</v>
      </c>
      <c r="AK26" s="66">
        <f>SUMIFS('CLASSIFICAÇÃO NF'!$N:$N,'CLASSIFICAÇÃO NF'!$O:$O,"=202508",'CLASSIFICAÇÃO NF'!I:I,$B26)+SUMIFS('CLASSIFICAÇÃO NF'!$N:$N,'CLASSIFICAÇÃO NF'!$O:$O,"=202508",'CLASSIFICAÇÃO NF'!J:J,$B26)+SUMIFS('CLASSIFICAÇÃO NF'!$N:$N,'CLASSIFICAÇÃO NF'!$O:$O,"=202508",'CLASSIFICAÇÃO NF'!K:K,$B26)+SUMIFS('CLASSIFICAÇÃO NF'!$N:$N,'CLASSIFICAÇÃO NF'!$O:$O,"=202508",'CLASSIFICAÇÃO NF'!L:L,$B26)+SUMIFS('CLASSIFICAÇÃO NF'!$N:$N,'CLASSIFICAÇÃO NF'!$O:$O,"=202508",'CLASSIFICAÇÃO NF'!M:M,$B26)</f>
        <v>0</v>
      </c>
      <c r="AL26" s="66">
        <f>SUMIFS('CLASSIFICAÇÃO NF'!$N:$N,'CLASSIFICAÇÃO NF'!$O:$O,"=202509",'CLASSIFICAÇÃO NF'!I:I,$B26)+SUMIFS('CLASSIFICAÇÃO NF'!$N:$N,'CLASSIFICAÇÃO NF'!$O:$O,"=202509",'CLASSIFICAÇÃO NF'!J:J,$B26)+SUMIFS('CLASSIFICAÇÃO NF'!$N:$N,'CLASSIFICAÇÃO NF'!$O:$O,"=202509",'CLASSIFICAÇÃO NF'!K:K,$B26)+SUMIFS('CLASSIFICAÇÃO NF'!$N:$N,'CLASSIFICAÇÃO NF'!$O:$O,"=202509",'CLASSIFICAÇÃO NF'!L:L,$B26)+SUMIFS('CLASSIFICAÇÃO NF'!$N:$N,'CLASSIFICAÇÃO NF'!$O:$O,"=202509",'CLASSIFICAÇÃO NF'!M:M,$B26)</f>
        <v>0</v>
      </c>
      <c r="AM26" s="66">
        <f>SUMIFS('CLASSIFICAÇÃO NF'!$N:$N,'CLASSIFICAÇÃO NF'!$O:$O,"=202510",'CLASSIFICAÇÃO NF'!I:I,$B26)+SUMIFS('CLASSIFICAÇÃO NF'!$N:$N,'CLASSIFICAÇÃO NF'!$O:$O,"=202510",'CLASSIFICAÇÃO NF'!J:J,$B26)+SUMIFS('CLASSIFICAÇÃO NF'!$N:$N,'CLASSIFICAÇÃO NF'!$O:$O,"=202510",'CLASSIFICAÇÃO NF'!K:K,$B26)+SUMIFS('CLASSIFICAÇÃO NF'!$N:$N,'CLASSIFICAÇÃO NF'!$O:$O,"=202510",'CLASSIFICAÇÃO NF'!L:L,$B26)+SUMIFS('CLASSIFICAÇÃO NF'!$N:$N,'CLASSIFICAÇÃO NF'!$O:$O,"=202510",'CLASSIFICAÇÃO NF'!M:M,$B26)</f>
        <v>0</v>
      </c>
      <c r="AN26" s="66">
        <f>SUMIFS('CLASSIFICAÇÃO NF'!$N:$N,'CLASSIFICAÇÃO NF'!$O:$O,"=202511",'CLASSIFICAÇÃO NF'!I:I,$B26)+SUMIFS('CLASSIFICAÇÃO NF'!$N:$N,'CLASSIFICAÇÃO NF'!$O:$O,"=202511",'CLASSIFICAÇÃO NF'!J:J,$B26)+SUMIFS('CLASSIFICAÇÃO NF'!$N:$N,'CLASSIFICAÇÃO NF'!$O:$O,"=202511",'CLASSIFICAÇÃO NF'!K:K,$B26)+SUMIFS('CLASSIFICAÇÃO NF'!$N:$N,'CLASSIFICAÇÃO NF'!$O:$O,"=202511",'CLASSIFICAÇÃO NF'!L:L,$B26)+SUMIFS('CLASSIFICAÇÃO NF'!$N:$N,'CLASSIFICAÇÃO NF'!$O:$O,"=202511",'CLASSIFICAÇÃO NF'!M:M,$B26)</f>
        <v>0</v>
      </c>
      <c r="AO26" s="66">
        <f>SUMIFS('CLASSIFICAÇÃO NF'!$N:$N,'CLASSIFICAÇÃO NF'!$O:$O,"=202512",'CLASSIFICAÇÃO NF'!I:I,$B26)+SUMIFS('CLASSIFICAÇÃO NF'!$N:$N,'CLASSIFICAÇÃO NF'!$O:$O,"=202512",'CLASSIFICAÇÃO NF'!J:J,$B26)+SUMIFS('CLASSIFICAÇÃO NF'!$N:$N,'CLASSIFICAÇÃO NF'!$O:$O,"=202512",'CLASSIFICAÇÃO NF'!K:K,$B26)+SUMIFS('CLASSIFICAÇÃO NF'!$N:$N,'CLASSIFICAÇÃO NF'!$O:$O,"=202512",'CLASSIFICAÇÃO NF'!L:L,$B26)+SUMIFS('CLASSIFICAÇÃO NF'!$N:$N,'CLASSIFICAÇÃO NF'!$O:$O,"=202512",'CLASSIFICAÇÃO NF'!M:M,$B26)</f>
        <v>0</v>
      </c>
      <c r="AP26" s="67">
        <f>SUMIFS('CLASSIFICAÇÃO NF'!$N:$N,'CLASSIFICAÇÃO NF'!$O:$O,"=202601",'CLASSIFICAÇÃO NF'!I:I,$B26)+SUMIFS('CLASSIFICAÇÃO NF'!$N:$N,'CLASSIFICAÇÃO NF'!$O:$O,"=202601",'CLASSIFICAÇÃO NF'!J:J,$B26)+SUMIFS('CLASSIFICAÇÃO NF'!$N:$N,'CLASSIFICAÇÃO NF'!$O:$O,"=202601",'CLASSIFICAÇÃO NF'!K:K,$B26)+SUMIFS('CLASSIFICAÇÃO NF'!$N:$N,'CLASSIFICAÇÃO NF'!$O:$O,"=202601",'CLASSIFICAÇÃO NF'!L:L,$B26)+SUMIFS('CLASSIFICAÇÃO NF'!$N:$N,'CLASSIFICAÇÃO NF'!$O:$O,"=202601",'CLASSIFICAÇÃO NF'!M:M,$B26)</f>
        <v>0</v>
      </c>
      <c r="AQ26" s="66">
        <f>SUMIFS('CLASSIFICAÇÃO NF'!$N:$N,'CLASSIFICAÇÃO NF'!$O:$O,"=202602",'CLASSIFICAÇÃO NF'!I:I,$B26)+SUMIFS('CLASSIFICAÇÃO NF'!$N:$N,'CLASSIFICAÇÃO NF'!$O:$O,"=202602",'CLASSIFICAÇÃO NF'!J:J,$B26)+SUMIFS('CLASSIFICAÇÃO NF'!$N:$N,'CLASSIFICAÇÃO NF'!$O:$O,"=202602",'CLASSIFICAÇÃO NF'!K:K,$B26)+SUMIFS('CLASSIFICAÇÃO NF'!$N:$N,'CLASSIFICAÇÃO NF'!$O:$O,"=202602",'CLASSIFICAÇÃO NF'!L:L,$B26)+SUMIFS('CLASSIFICAÇÃO NF'!$N:$N,'CLASSIFICAÇÃO NF'!$O:$O,"=202602",'CLASSIFICAÇÃO NF'!M:M,$B26)</f>
        <v>0</v>
      </c>
      <c r="AR26" s="66">
        <f>SUMIFS('CLASSIFICAÇÃO NF'!$N:$N,'CLASSIFICAÇÃO NF'!$O:$O,"=202603",'CLASSIFICAÇÃO NF'!I:I,$B26)+SUMIFS('CLASSIFICAÇÃO NF'!$N:$N,'CLASSIFICAÇÃO NF'!$O:$O,"=202603",'CLASSIFICAÇÃO NF'!J:J,$B26)+SUMIFS('CLASSIFICAÇÃO NF'!$N:$N,'CLASSIFICAÇÃO NF'!$O:$O,"=202603",'CLASSIFICAÇÃO NF'!K:K,$B26)+SUMIFS('CLASSIFICAÇÃO NF'!$N:$N,'CLASSIFICAÇÃO NF'!$O:$O,"=202603",'CLASSIFICAÇÃO NF'!L:L,$B26)+SUMIFS('CLASSIFICAÇÃO NF'!$N:$N,'CLASSIFICAÇÃO NF'!$O:$O,"=202603",'CLASSIFICAÇÃO NF'!M:M,$B26)</f>
        <v>0</v>
      </c>
      <c r="AS26" s="66">
        <f>SUMIFS('CLASSIFICAÇÃO NF'!$N:$N,'CLASSIFICAÇÃO NF'!$O:$O,"=202604",'CLASSIFICAÇÃO NF'!I:I,$B26)+SUMIFS('CLASSIFICAÇÃO NF'!$N:$N,'CLASSIFICAÇÃO NF'!$O:$O,"=202604",'CLASSIFICAÇÃO NF'!J:J,$B26)+SUMIFS('CLASSIFICAÇÃO NF'!$N:$N,'CLASSIFICAÇÃO NF'!$O:$O,"=202604",'CLASSIFICAÇÃO NF'!K:K,$B26)+SUMIFS('CLASSIFICAÇÃO NF'!$N:$N,'CLASSIFICAÇÃO NF'!$O:$O,"=202604",'CLASSIFICAÇÃO NF'!L:L,$B26)+SUMIFS('CLASSIFICAÇÃO NF'!$N:$N,'CLASSIFICAÇÃO NF'!$O:$O,"=202604",'CLASSIFICAÇÃO NF'!M:M,$B26)</f>
        <v>0</v>
      </c>
      <c r="AT26" s="66">
        <f>SUMIFS('CLASSIFICAÇÃO NF'!$N:$N,'CLASSIFICAÇÃO NF'!$O:$O,"=202605",'CLASSIFICAÇÃO NF'!I:I,$B26)+SUMIFS('CLASSIFICAÇÃO NF'!$N:$N,'CLASSIFICAÇÃO NF'!$O:$O,"=202605",'CLASSIFICAÇÃO NF'!J:J,$B26)+SUMIFS('CLASSIFICAÇÃO NF'!$N:$N,'CLASSIFICAÇÃO NF'!$O:$O,"=202605",'CLASSIFICAÇÃO NF'!K:K,$B26)+SUMIFS('CLASSIFICAÇÃO NF'!$N:$N,'CLASSIFICAÇÃO NF'!$O:$O,"=202605",'CLASSIFICAÇÃO NF'!L:L,$B26)+SUMIFS('CLASSIFICAÇÃO NF'!$N:$N,'CLASSIFICAÇÃO NF'!$O:$O,"=202605",'CLASSIFICAÇÃO NF'!M:M,$B26)</f>
        <v>0</v>
      </c>
      <c r="AU26" s="66">
        <f>SUMIFS('CLASSIFICAÇÃO NF'!$N:$N,'CLASSIFICAÇÃO NF'!$O:$O,"=202606",'CLASSIFICAÇÃO NF'!I:I,$B26)+SUMIFS('CLASSIFICAÇÃO NF'!$N:$N,'CLASSIFICAÇÃO NF'!$O:$O,"=202606",'CLASSIFICAÇÃO NF'!J:J,$B26)+SUMIFS('CLASSIFICAÇÃO NF'!$N:$N,'CLASSIFICAÇÃO NF'!$O:$O,"=202606",'CLASSIFICAÇÃO NF'!K:K,$B26)+SUMIFS('CLASSIFICAÇÃO NF'!$N:$N,'CLASSIFICAÇÃO NF'!$O:$O,"=202606",'CLASSIFICAÇÃO NF'!L:L,$B26)+SUMIFS('CLASSIFICAÇÃO NF'!$N:$N,'CLASSIFICAÇÃO NF'!$O:$O,"=202606",'CLASSIFICAÇÃO NF'!M:M,$B26)</f>
        <v>0</v>
      </c>
      <c r="AV26" s="66">
        <f>SUMIFS('CLASSIFICAÇÃO NF'!$N:$N,'CLASSIFICAÇÃO NF'!$O:$O,"=202607",'CLASSIFICAÇÃO NF'!I:I,$B26)+SUMIFS('CLASSIFICAÇÃO NF'!$N:$N,'CLASSIFICAÇÃO NF'!$O:$O,"=202607",'CLASSIFICAÇÃO NF'!J:J,$B26)+SUMIFS('CLASSIFICAÇÃO NF'!$N:$N,'CLASSIFICAÇÃO NF'!$O:$O,"=202607",'CLASSIFICAÇÃO NF'!K:K,$B26)+SUMIFS('CLASSIFICAÇÃO NF'!$N:$N,'CLASSIFICAÇÃO NF'!$O:$O,"=202607",'CLASSIFICAÇÃO NF'!L:L,$B26)+SUMIFS('CLASSIFICAÇÃO NF'!$N:$N,'CLASSIFICAÇÃO NF'!$O:$O,"=202607",'CLASSIFICAÇÃO NF'!M:M,$B26)</f>
        <v>0</v>
      </c>
    </row>
    <row r="27" spans="1:48" ht="15.5" outlineLevel="1">
      <c r="A27" s="190" t="s">
        <v>55</v>
      </c>
      <c r="B27" s="72" t="s">
        <v>56</v>
      </c>
      <c r="C27" s="184">
        <f>SUMIF('CLASSIFICAÇÃO NF'!I:I,B27,'CLASSIFICAÇÃO NF'!N:N)+SUMIF('CLASSIFICAÇÃO NF'!J:J,B27,'CLASSIFICAÇÃO NF'!N:N)+SUMIF('CLASSIFICAÇÃO NF'!K:K,B27,'CLASSIFICAÇÃO NF'!N:N)+SUMIF('CLASSIFICAÇÃO NF'!L:L,B27,'CLASSIFICAÇÃO NF'!N:N)+SUMIF('CLASSIFICAÇÃO NF'!M:M,B27,'CLASSIFICAÇÃO NF'!N:N)</f>
        <v>293954.21999999997</v>
      </c>
      <c r="D27" s="184">
        <v>317083.65000000002</v>
      </c>
      <c r="E27" s="186">
        <v>288026.94</v>
      </c>
      <c r="F27" s="66">
        <f>SUMIFS('CLASSIFICAÇÃO NF'!$N:$N,'CLASSIFICAÇÃO NF'!$O:$O,"=202301",'CLASSIFICAÇÃO NF'!I:I,$B27)+SUMIFS('CLASSIFICAÇÃO NF'!$N:$N,'CLASSIFICAÇÃO NF'!$O:$O,"=202301",'CLASSIFICAÇÃO NF'!J:J,$B27)+SUMIFS('CLASSIFICAÇÃO NF'!$N:$N,'CLASSIFICAÇÃO NF'!$O:$O,"=202301",'CLASSIFICAÇÃO NF'!K:K,$B27)+SUMIFS('CLASSIFICAÇÃO NF'!$N:$N,'CLASSIFICAÇÃO NF'!$O:$O,"=202301",'CLASSIFICAÇÃO NF'!L:L,$B27)+SUMIFS('CLASSIFICAÇÃO NF'!$N:$N,'CLASSIFICAÇÃO NF'!$O:$O,"=202301",'CLASSIFICAÇÃO NF'!M:M,$B27)</f>
        <v>0</v>
      </c>
      <c r="G27" s="66">
        <f>SUMIFS('CLASSIFICAÇÃO NF'!$N:$N,'CLASSIFICAÇÃO NF'!$O:$O,"=202302",'CLASSIFICAÇÃO NF'!I:I,$B27)+SUMIFS('CLASSIFICAÇÃO NF'!$N:$N,'CLASSIFICAÇÃO NF'!$O:$O,"=202302",'CLASSIFICAÇÃO NF'!J:J,$B27)+SUMIFS('CLASSIFICAÇÃO NF'!$N:$N,'CLASSIFICAÇÃO NF'!$O:$O,"=202302",'CLASSIFICAÇÃO NF'!K:K,$B27)+SUMIFS('CLASSIFICAÇÃO NF'!$N:$N,'CLASSIFICAÇÃO NF'!$O:$O,"=202302",'CLASSIFICAÇÃO NF'!L:L,$B27)+SUMIFS('CLASSIFICAÇÃO NF'!$N:$N,'CLASSIFICAÇÃO NF'!$O:$O,"=202302",'CLASSIFICAÇÃO NF'!M:M,$B27)</f>
        <v>0</v>
      </c>
      <c r="H27" s="66">
        <f>SUMIFS('CLASSIFICAÇÃO NF'!$N:$N,'CLASSIFICAÇÃO NF'!$O:$O,"=202303",'CLASSIFICAÇÃO NF'!I:I,$B27)+SUMIFS('CLASSIFICAÇÃO NF'!$N:$N,'CLASSIFICAÇÃO NF'!$O:$O,"=202303",'CLASSIFICAÇÃO NF'!J:J,$B27)+SUMIFS('CLASSIFICAÇÃO NF'!$N:$N,'CLASSIFICAÇÃO NF'!$O:$O,"=202303",'CLASSIFICAÇÃO NF'!K:K,$B27)+SUMIFS('CLASSIFICAÇÃO NF'!$N:$N,'CLASSIFICAÇÃO NF'!$O:$O,"=202303",'CLASSIFICAÇÃO NF'!L:L,$B27)+SUMIFS('CLASSIFICAÇÃO NF'!$N:$N,'CLASSIFICAÇÃO NF'!$O:$O,"=202303",'CLASSIFICAÇÃO NF'!M:M,$B27)</f>
        <v>0</v>
      </c>
      <c r="I27" s="66">
        <f>SUMIFS('CLASSIFICAÇÃO NF'!$N:$N,'CLASSIFICAÇÃO NF'!$O:$O,"=202304",'CLASSIFICAÇÃO NF'!I:I,$B27)+SUMIFS('CLASSIFICAÇÃO NF'!$N:$N,'CLASSIFICAÇÃO NF'!$O:$O,"=202304",'CLASSIFICAÇÃO NF'!J:J,$B27)+SUMIFS('CLASSIFICAÇÃO NF'!$N:$N,'CLASSIFICAÇÃO NF'!$O:$O,"=202304",'CLASSIFICAÇÃO NF'!K:K,$B27)+SUMIFS('CLASSIFICAÇÃO NF'!$N:$N,'CLASSIFICAÇÃO NF'!$O:$O,"=202304",'CLASSIFICAÇÃO NF'!L:L,$B27)+SUMIFS('CLASSIFICAÇÃO NF'!$N:$N,'CLASSIFICAÇÃO NF'!$O:$O,"=202304",'CLASSIFICAÇÃO NF'!M:M,$B27)</f>
        <v>0</v>
      </c>
      <c r="J27" s="66">
        <f>SUMIFS('CLASSIFICAÇÃO NF'!$N:$N,'CLASSIFICAÇÃO NF'!$O:$O,"=202305",'CLASSIFICAÇÃO NF'!I:I,$B27)+SUMIFS('CLASSIFICAÇÃO NF'!$N:$N,'CLASSIFICAÇÃO NF'!$O:$O,"=202305",'CLASSIFICAÇÃO NF'!J:J,$B27)+SUMIFS('CLASSIFICAÇÃO NF'!$N:$N,'CLASSIFICAÇÃO NF'!$O:$O,"=202305",'CLASSIFICAÇÃO NF'!K:K,$B27)+SUMIFS('CLASSIFICAÇÃO NF'!$N:$N,'CLASSIFICAÇÃO NF'!$O:$O,"=202305",'CLASSIFICAÇÃO NF'!L:L,$B27)+SUMIFS('CLASSIFICAÇÃO NF'!$N:$N,'CLASSIFICAÇÃO NF'!$O:$O,"=202305",'CLASSIFICAÇÃO NF'!M:M,$B27)</f>
        <v>0</v>
      </c>
      <c r="K27" s="66">
        <f>SUMIFS('CLASSIFICAÇÃO NF'!$N:$N,'CLASSIFICAÇÃO NF'!$O:$O,"=202306",'CLASSIFICAÇÃO NF'!I:I,$B27)+SUMIFS('CLASSIFICAÇÃO NF'!$N:$N,'CLASSIFICAÇÃO NF'!$O:$O,"=202306",'CLASSIFICAÇÃO NF'!J:J,$B27)+SUMIFS('CLASSIFICAÇÃO NF'!$N:$N,'CLASSIFICAÇÃO NF'!$O:$O,"=202306",'CLASSIFICAÇÃO NF'!K:K,$B27)+SUMIFS('CLASSIFICAÇÃO NF'!$N:$N,'CLASSIFICAÇÃO NF'!$O:$O,"=202306",'CLASSIFICAÇÃO NF'!L:L,$B27)+SUMIFS('CLASSIFICAÇÃO NF'!$N:$N,'CLASSIFICAÇÃO NF'!$O:$O,"=202306",'CLASSIFICAÇÃO NF'!M:M,$B27)</f>
        <v>0</v>
      </c>
      <c r="L27" s="66">
        <f>SUMIFS('CLASSIFICAÇÃO NF'!$N:$N,'CLASSIFICAÇÃO NF'!$O:$O,"=202307",'CLASSIFICAÇÃO NF'!I:I,$B27)+SUMIFS('CLASSIFICAÇÃO NF'!$N:$N,'CLASSIFICAÇÃO NF'!$O:$O,"=202307",'CLASSIFICAÇÃO NF'!J:J,$B27)+SUMIFS('CLASSIFICAÇÃO NF'!$N:$N,'CLASSIFICAÇÃO NF'!$O:$O,"=202307",'CLASSIFICAÇÃO NF'!K:K,$B27)+SUMIFS('CLASSIFICAÇÃO NF'!$N:$N,'CLASSIFICAÇÃO NF'!$O:$O,"=202307",'CLASSIFICAÇÃO NF'!L:L,$B27)+SUMIFS('CLASSIFICAÇÃO NF'!$N:$N,'CLASSIFICAÇÃO NF'!$O:$O,"=202307",'CLASSIFICAÇÃO NF'!M:M,$B27)</f>
        <v>0</v>
      </c>
      <c r="M27" s="66">
        <f>SUMIFS('CLASSIFICAÇÃO NF'!$N:$N,'CLASSIFICAÇÃO NF'!$O:$O,"=202308",'CLASSIFICAÇÃO NF'!I:I,$B27)+SUMIFS('CLASSIFICAÇÃO NF'!$N:$N,'CLASSIFICAÇÃO NF'!$O:$O,"=202308",'CLASSIFICAÇÃO NF'!J:J,$B27)+SUMIFS('CLASSIFICAÇÃO NF'!$N:$N,'CLASSIFICAÇÃO NF'!$O:$O,"=202308",'CLASSIFICAÇÃO NF'!K:K,$B27)+SUMIFS('CLASSIFICAÇÃO NF'!$N:$N,'CLASSIFICAÇÃO NF'!$O:$O,"=202308",'CLASSIFICAÇÃO NF'!L:L,$B27)+SUMIFS('CLASSIFICAÇÃO NF'!$N:$N,'CLASSIFICAÇÃO NF'!$O:$O,"=202308",'CLASSIFICAÇÃO NF'!M:M,$B27)</f>
        <v>0</v>
      </c>
      <c r="N27" s="66">
        <f>SUMIFS('CLASSIFICAÇÃO NF'!$N:$N,'CLASSIFICAÇÃO NF'!$O:$O,"=202309",'CLASSIFICAÇÃO NF'!I:I,$B27)+SUMIFS('CLASSIFICAÇÃO NF'!$N:$N,'CLASSIFICAÇÃO NF'!$O:$O,"=202309",'CLASSIFICAÇÃO NF'!J:J,$B27)+SUMIFS('CLASSIFICAÇÃO NF'!$N:$N,'CLASSIFICAÇÃO NF'!$O:$O,"=202309",'CLASSIFICAÇÃO NF'!K:K,$B27)+SUMIFS('CLASSIFICAÇÃO NF'!$N:$N,'CLASSIFICAÇÃO NF'!$O:$O,"=202309",'CLASSIFICAÇÃO NF'!L:L,$B27)+SUMIFS('CLASSIFICAÇÃO NF'!$N:$N,'CLASSIFICAÇÃO NF'!$O:$O,"=202309",'CLASSIFICAÇÃO NF'!M:M,$B27)</f>
        <v>0</v>
      </c>
      <c r="O27" s="66">
        <f>SUMIFS('CLASSIFICAÇÃO NF'!$N:$N,'CLASSIFICAÇÃO NF'!$O:$O,"=202310",'CLASSIFICAÇÃO NF'!I:I,$B27)+SUMIFS('CLASSIFICAÇÃO NF'!$N:$N,'CLASSIFICAÇÃO NF'!$O:$O,"=202310",'CLASSIFICAÇÃO NF'!J:J,$B27)+SUMIFS('CLASSIFICAÇÃO NF'!$N:$N,'CLASSIFICAÇÃO NF'!$O:$O,"=202310",'CLASSIFICAÇÃO NF'!K:K,$B27)+SUMIFS('CLASSIFICAÇÃO NF'!$N:$N,'CLASSIFICAÇÃO NF'!$O:$O,"=202310",'CLASSIFICAÇÃO NF'!L:L,$B27)+SUMIFS('CLASSIFICAÇÃO NF'!$N:$N,'CLASSIFICAÇÃO NF'!$O:$O,"=202310",'CLASSIFICAÇÃO NF'!M:M,$B27)</f>
        <v>0</v>
      </c>
      <c r="P27" s="66">
        <f>SUMIFS('CLASSIFICAÇÃO NF'!$N:$N,'CLASSIFICAÇÃO NF'!$O:$O,"=202311",'CLASSIFICAÇÃO NF'!I:I,$B27)+SUMIFS('CLASSIFICAÇÃO NF'!$N:$N,'CLASSIFICAÇÃO NF'!$O:$O,"=202311",'CLASSIFICAÇÃO NF'!J:J,$B27)+SUMIFS('CLASSIFICAÇÃO NF'!$N:$N,'CLASSIFICAÇÃO NF'!$O:$O,"=202311",'CLASSIFICAÇÃO NF'!K:K,$B27)+SUMIFS('CLASSIFICAÇÃO NF'!$N:$N,'CLASSIFICAÇÃO NF'!$O:$O,"=202311",'CLASSIFICAÇÃO NF'!L:L,$B27)+SUMIFS('CLASSIFICAÇÃO NF'!$N:$N,'CLASSIFICAÇÃO NF'!$O:$O,"=202311",'CLASSIFICAÇÃO NF'!M:M,$B27)</f>
        <v>0</v>
      </c>
      <c r="Q27" s="201">
        <f>SUMIFS('CLASSIFICAÇÃO NF'!$N:$N,'CLASSIFICAÇÃO NF'!$O:$O,"=202312",'CLASSIFICAÇÃO NF'!I:I,$B27)+SUMIFS('CLASSIFICAÇÃO NF'!$N:$N,'CLASSIFICAÇÃO NF'!$O:$O,"=202312",'CLASSIFICAÇÃO NF'!J:J,$B27)+SUMIFS('CLASSIFICAÇÃO NF'!$N:$N,'CLASSIFICAÇÃO NF'!$O:$O,"=202312",'CLASSIFICAÇÃO NF'!K:K,$B27)+SUMIFS('CLASSIFICAÇÃO NF'!$N:$N,'CLASSIFICAÇÃO NF'!$O:$O,"=202312",'CLASSIFICAÇÃO NF'!L:L,$B27)+SUMIFS('CLASSIFICAÇÃO NF'!$N:$N,'CLASSIFICAÇÃO NF'!$O:$O,"=202312",'CLASSIFICAÇÃO NF'!M:M,$B27)</f>
        <v>0</v>
      </c>
      <c r="R27" s="67">
        <f>SUMIFS('CLASSIFICAÇÃO NF'!$N:$N,'CLASSIFICAÇÃO NF'!$O:$O,"=202401",'CLASSIFICAÇÃO NF'!I:I,$B27)+SUMIFS('CLASSIFICAÇÃO NF'!$N:$N,'CLASSIFICAÇÃO NF'!$O:$O,"=202401",'CLASSIFICAÇÃO NF'!J:J,$B27)+SUMIFS('CLASSIFICAÇÃO NF'!$N:$N,'CLASSIFICAÇÃO NF'!$O:$O,"=202401",'CLASSIFICAÇÃO NF'!K:K,$B27)+SUMIFS('CLASSIFICAÇÃO NF'!$N:$N,'CLASSIFICAÇÃO NF'!$O:$O,"=202401",'CLASSIFICAÇÃO NF'!L:L,$B27)+SUMIFS('CLASSIFICAÇÃO NF'!$N:$N,'CLASSIFICAÇÃO NF'!$O:$O,"=202401",'CLASSIFICAÇÃO NF'!M:M,$B27)</f>
        <v>0</v>
      </c>
      <c r="S27" s="66">
        <f>SUMIFS('CLASSIFICAÇÃO NF'!$N:$N,'CLASSIFICAÇÃO NF'!$O:$O,"=202402",'CLASSIFICAÇÃO NF'!I:I,$B27)+SUMIFS('CLASSIFICAÇÃO NF'!$N:$N,'CLASSIFICAÇÃO NF'!$O:$O,"=202402",'CLASSIFICAÇÃO NF'!J:J,$B27)+SUMIFS('CLASSIFICAÇÃO NF'!$N:$N,'CLASSIFICAÇÃO NF'!$O:$O,"=202402",'CLASSIFICAÇÃO NF'!K:K,$B27)+SUMIFS('CLASSIFICAÇÃO NF'!$N:$N,'CLASSIFICAÇÃO NF'!$O:$O,"=202402",'CLASSIFICAÇÃO NF'!L:L,$B27)+SUMIFS('CLASSIFICAÇÃO NF'!$N:$N,'CLASSIFICAÇÃO NF'!$O:$O,"=202402",'CLASSIFICAÇÃO NF'!M:M,$B27)</f>
        <v>0</v>
      </c>
      <c r="T27" s="66">
        <f>SUMIFS('CLASSIFICAÇÃO NF'!$N:$N,'CLASSIFICAÇÃO NF'!$O:$O,"=202403",'CLASSIFICAÇÃO NF'!I:I,$B27)+SUMIFS('CLASSIFICAÇÃO NF'!$N:$N,'CLASSIFICAÇÃO NF'!$O:$O,"=202403",'CLASSIFICAÇÃO NF'!J:J,$B27)+SUMIFS('CLASSIFICAÇÃO NF'!$N:$N,'CLASSIFICAÇÃO NF'!$O:$O,"=202403",'CLASSIFICAÇÃO NF'!K:K,$B27)+SUMIFS('CLASSIFICAÇÃO NF'!$N:$N,'CLASSIFICAÇÃO NF'!$O:$O,"=202403",'CLASSIFICAÇÃO NF'!L:L,$B27)+SUMIFS('CLASSIFICAÇÃO NF'!$N:$N,'CLASSIFICAÇÃO NF'!$O:$O,"=202403",'CLASSIFICAÇÃO NF'!M:M,$B27)</f>
        <v>0</v>
      </c>
      <c r="U27" s="66">
        <f>SUMIFS('CLASSIFICAÇÃO NF'!$N:$N,'CLASSIFICAÇÃO NF'!$O:$O,"=202404",'CLASSIFICAÇÃO NF'!I:I,$B27)+SUMIFS('CLASSIFICAÇÃO NF'!$N:$N,'CLASSIFICAÇÃO NF'!$O:$O,"=202404",'CLASSIFICAÇÃO NF'!J:J,$B27)+SUMIFS('CLASSIFICAÇÃO NF'!$N:$N,'CLASSIFICAÇÃO NF'!$O:$O,"=202404",'CLASSIFICAÇÃO NF'!K:K,$B27)+SUMIFS('CLASSIFICAÇÃO NF'!$N:$N,'CLASSIFICAÇÃO NF'!$O:$O,"=202404",'CLASSIFICAÇÃO NF'!L:L,$B27)+SUMIFS('CLASSIFICAÇÃO NF'!$N:$N,'CLASSIFICAÇÃO NF'!$O:$O,"=202404",'CLASSIFICAÇÃO NF'!M:M,$B27)</f>
        <v>0</v>
      </c>
      <c r="V27" s="66">
        <f>SUMIFS('CLASSIFICAÇÃO NF'!$N:$N,'CLASSIFICAÇÃO NF'!$O:$O,"=202405",'CLASSIFICAÇÃO NF'!I:I,$B27)+SUMIFS('CLASSIFICAÇÃO NF'!$N:$N,'CLASSIFICAÇÃO NF'!$O:$O,"=202405",'CLASSIFICAÇÃO NF'!J:J,$B27)+SUMIFS('CLASSIFICAÇÃO NF'!$N:$N,'CLASSIFICAÇÃO NF'!$O:$O,"=202405",'CLASSIFICAÇÃO NF'!K:K,$B27)+SUMIFS('CLASSIFICAÇÃO NF'!$N:$N,'CLASSIFICAÇÃO NF'!$O:$O,"=202405",'CLASSIFICAÇÃO NF'!L:L,$B27)+SUMIFS('CLASSIFICAÇÃO NF'!$N:$N,'CLASSIFICAÇÃO NF'!$O:$O,"=202405",'CLASSIFICAÇÃO NF'!M:M,$B27)</f>
        <v>0</v>
      </c>
      <c r="W27" s="66">
        <f>SUMIFS('CLASSIFICAÇÃO NF'!$N:$N,'CLASSIFICAÇÃO NF'!$O:$O,"=202406",'CLASSIFICAÇÃO NF'!I:I,$B27)+SUMIFS('CLASSIFICAÇÃO NF'!$N:$N,'CLASSIFICAÇÃO NF'!$O:$O,"=202406",'CLASSIFICAÇÃO NF'!J:J,$B27)+SUMIFS('CLASSIFICAÇÃO NF'!$N:$N,'CLASSIFICAÇÃO NF'!$O:$O,"=202406",'CLASSIFICAÇÃO NF'!K:K,$B27)+SUMIFS('CLASSIFICAÇÃO NF'!$N:$N,'CLASSIFICAÇÃO NF'!$O:$O,"=202406",'CLASSIFICAÇÃO NF'!L:L,$B27)+SUMIFS('CLASSIFICAÇÃO NF'!$N:$N,'CLASSIFICAÇÃO NF'!$O:$O,"=202406",'CLASSIFICAÇÃO NF'!M:M,$B27)</f>
        <v>0</v>
      </c>
      <c r="X27" s="66">
        <f>SUMIFS('CLASSIFICAÇÃO NF'!$N:$N,'CLASSIFICAÇÃO NF'!$O:$O,"=202407",'CLASSIFICAÇÃO NF'!I:I,$B27)+SUMIFS('CLASSIFICAÇÃO NF'!$N:$N,'CLASSIFICAÇÃO NF'!$O:$O,"=202407",'CLASSIFICAÇÃO NF'!J:J,$B27)+SUMIFS('CLASSIFICAÇÃO NF'!$N:$N,'CLASSIFICAÇÃO NF'!$O:$O,"=202407",'CLASSIFICAÇÃO NF'!K:K,$B27)+SUMIFS('CLASSIFICAÇÃO NF'!$N:$N,'CLASSIFICAÇÃO NF'!$O:$O,"=202407",'CLASSIFICAÇÃO NF'!L:L,$B27)+SUMIFS('CLASSIFICAÇÃO NF'!$N:$N,'CLASSIFICAÇÃO NF'!$O:$O,"=202407",'CLASSIFICAÇÃO NF'!M:M,$B27)</f>
        <v>0</v>
      </c>
      <c r="Y27" s="66">
        <f>SUMIFS('CLASSIFICAÇÃO NF'!$N:$N,'CLASSIFICAÇÃO NF'!$O:$O,"=202408",'CLASSIFICAÇÃO NF'!I:I,$B27)+SUMIFS('CLASSIFICAÇÃO NF'!$N:$N,'CLASSIFICAÇÃO NF'!$O:$O,"=202408",'CLASSIFICAÇÃO NF'!J:J,$B27)+SUMIFS('CLASSIFICAÇÃO NF'!$N:$N,'CLASSIFICAÇÃO NF'!$O:$O,"=202408",'CLASSIFICAÇÃO NF'!K:K,$B27)+SUMIFS('CLASSIFICAÇÃO NF'!$N:$N,'CLASSIFICAÇÃO NF'!$O:$O,"=202408",'CLASSIFICAÇÃO NF'!L:L,$B27)+SUMIFS('CLASSIFICAÇÃO NF'!$N:$N,'CLASSIFICAÇÃO NF'!$O:$O,"=202408",'CLASSIFICAÇÃO NF'!M:M,$B27)</f>
        <v>0</v>
      </c>
      <c r="Z27" s="66">
        <f>SUMIFS('CLASSIFICAÇÃO NF'!$N:$N,'CLASSIFICAÇÃO NF'!$O:$O,"=202409",'CLASSIFICAÇÃO NF'!I:I,$B27)+SUMIFS('CLASSIFICAÇÃO NF'!$N:$N,'CLASSIFICAÇÃO NF'!$O:$O,"=202409",'CLASSIFICAÇÃO NF'!J:J,$B27)+SUMIFS('CLASSIFICAÇÃO NF'!$N:$N,'CLASSIFICAÇÃO NF'!$O:$O,"=202409",'CLASSIFICAÇÃO NF'!K:K,$B27)+SUMIFS('CLASSIFICAÇÃO NF'!$N:$N,'CLASSIFICAÇÃO NF'!$O:$O,"=202409",'CLASSIFICAÇÃO NF'!L:L,$B27)+SUMIFS('CLASSIFICAÇÃO NF'!$N:$N,'CLASSIFICAÇÃO NF'!$O:$O,"=202409",'CLASSIFICAÇÃO NF'!M:M,$B27)</f>
        <v>0</v>
      </c>
      <c r="AA27" s="66">
        <f>SUMIFS('CLASSIFICAÇÃO NF'!$N:$N,'CLASSIFICAÇÃO NF'!$O:$O,"=202410",'CLASSIFICAÇÃO NF'!I:I,$B27)+SUMIFS('CLASSIFICAÇÃO NF'!$N:$N,'CLASSIFICAÇÃO NF'!$O:$O,"=202410",'CLASSIFICAÇÃO NF'!J:J,$B27)+SUMIFS('CLASSIFICAÇÃO NF'!$N:$N,'CLASSIFICAÇÃO NF'!$O:$O,"=202410",'CLASSIFICAÇÃO NF'!K:K,$B27)+SUMIFS('CLASSIFICAÇÃO NF'!$N:$N,'CLASSIFICAÇÃO NF'!$O:$O,"=202410",'CLASSIFICAÇÃO NF'!L:L,$B27)+SUMIFS('CLASSIFICAÇÃO NF'!$N:$N,'CLASSIFICAÇÃO NF'!$O:$O,"=202410",'CLASSIFICAÇÃO NF'!M:M,$B27)</f>
        <v>0</v>
      </c>
      <c r="AB27" s="66">
        <f>SUMIFS('CLASSIFICAÇÃO NF'!$N:$N,'CLASSIFICAÇÃO NF'!$O:$O,"=202411",'CLASSIFICAÇÃO NF'!I:I,$B27)+SUMIFS('CLASSIFICAÇÃO NF'!$N:$N,'CLASSIFICAÇÃO NF'!$O:$O,"=202411",'CLASSIFICAÇÃO NF'!J:J,$B27)+SUMIFS('CLASSIFICAÇÃO NF'!$N:$N,'CLASSIFICAÇÃO NF'!$O:$O,"=202411",'CLASSIFICAÇÃO NF'!K:K,$B27)+SUMIFS('CLASSIFICAÇÃO NF'!$N:$N,'CLASSIFICAÇÃO NF'!$O:$O,"=202411",'CLASSIFICAÇÃO NF'!L:L,$B27)+SUMIFS('CLASSIFICAÇÃO NF'!$N:$N,'CLASSIFICAÇÃO NF'!$O:$O,"=202411",'CLASSIFICAÇÃO NF'!M:M,$B27)</f>
        <v>0</v>
      </c>
      <c r="AC27" s="201">
        <f>SUMIFS('CLASSIFICAÇÃO NF'!$N:$N,'CLASSIFICAÇÃO NF'!$O:$O,"=202412",'CLASSIFICAÇÃO NF'!I:I,$B27)+SUMIFS('CLASSIFICAÇÃO NF'!$N:$N,'CLASSIFICAÇÃO NF'!$O:$O,"=202412",'CLASSIFICAÇÃO NF'!J:J,$B27)+SUMIFS('CLASSIFICAÇÃO NF'!$N:$N,'CLASSIFICAÇÃO NF'!$O:$O,"=202412",'CLASSIFICAÇÃO NF'!K:K,$B27)+SUMIFS('CLASSIFICAÇÃO NF'!$N:$N,'CLASSIFICAÇÃO NF'!$O:$O,"=202412",'CLASSIFICAÇÃO NF'!L:L,$B27)+SUMIFS('CLASSIFICAÇÃO NF'!$N:$N,'CLASSIFICAÇÃO NF'!$O:$O,"=202412",'CLASSIFICAÇÃO NF'!M:M,$B27)</f>
        <v>0</v>
      </c>
      <c r="AD27" s="67">
        <f>SUMIFS('CLASSIFICAÇÃO NF'!$N:$N,'CLASSIFICAÇÃO NF'!$O:$O,"=202501",'CLASSIFICAÇÃO NF'!I:I,$B27)+SUMIFS('CLASSIFICAÇÃO NF'!$N:$N,'CLASSIFICAÇÃO NF'!$O:$O,"=202501",'CLASSIFICAÇÃO NF'!J:J,$B27)+SUMIFS('CLASSIFICAÇÃO NF'!$N:$N,'CLASSIFICAÇÃO NF'!$O:$O,"=202501",'CLASSIFICAÇÃO NF'!K:K,$B27)+SUMIFS('CLASSIFICAÇÃO NF'!$N:$N,'CLASSIFICAÇÃO NF'!$O:$O,"=202501",'CLASSIFICAÇÃO NF'!L:L,$B27)+SUMIFS('CLASSIFICAÇÃO NF'!$N:$N,'CLASSIFICAÇÃO NF'!$O:$O,"=202501",'CLASSIFICAÇÃO NF'!M:M,$B27)</f>
        <v>24477.1</v>
      </c>
      <c r="AE27" s="66">
        <f>SUMIFS('CLASSIFICAÇÃO NF'!$N:$N,'CLASSIFICAÇÃO NF'!$O:$O,"=202502",'CLASSIFICAÇÃO NF'!I:I,$B27)+SUMIFS('CLASSIFICAÇÃO NF'!$N:$N,'CLASSIFICAÇÃO NF'!$O:$O,"=202502",'CLASSIFICAÇÃO NF'!J:J,$B27)+SUMIFS('CLASSIFICAÇÃO NF'!$N:$N,'CLASSIFICAÇÃO NF'!$O:$O,"=202502",'CLASSIFICAÇÃO NF'!K:K,$B27)+SUMIFS('CLASSIFICAÇÃO NF'!$N:$N,'CLASSIFICAÇÃO NF'!$O:$O,"=202502",'CLASSIFICAÇÃO NF'!L:L,$B27)+SUMIFS('CLASSIFICAÇÃO NF'!$N:$N,'CLASSIFICAÇÃO NF'!$O:$O,"=202502",'CLASSIFICAÇÃO NF'!M:M,$B27)</f>
        <v>0</v>
      </c>
      <c r="AF27" s="66">
        <f>SUMIFS('CLASSIFICAÇÃO NF'!$N:$N,'CLASSIFICAÇÃO NF'!$O:$O,"=202503",'CLASSIFICAÇÃO NF'!I:I,$B27)+SUMIFS('CLASSIFICAÇÃO NF'!$N:$N,'CLASSIFICAÇÃO NF'!$O:$O,"=202503",'CLASSIFICAÇÃO NF'!J:J,$B27)+SUMIFS('CLASSIFICAÇÃO NF'!$N:$N,'CLASSIFICAÇÃO NF'!$O:$O,"=202503",'CLASSIFICAÇÃO NF'!K:K,$B27)+SUMIFS('CLASSIFICAÇÃO NF'!$N:$N,'CLASSIFICAÇÃO NF'!$O:$O,"=202503",'CLASSIFICAÇÃO NF'!L:L,$B27)+SUMIFS('CLASSIFICAÇÃO NF'!$N:$N,'CLASSIFICAÇÃO NF'!$O:$O,"=202503",'CLASSIFICAÇÃO NF'!M:M,$B27)</f>
        <v>8364</v>
      </c>
      <c r="AG27" s="66">
        <f>SUMIFS('CLASSIFICAÇÃO NF'!$N:$N,'CLASSIFICAÇÃO NF'!$O:$O,"=202504",'CLASSIFICAÇÃO NF'!I:I,$B27)+SUMIFS('CLASSIFICAÇÃO NF'!$N:$N,'CLASSIFICAÇÃO NF'!$O:$O,"=202504",'CLASSIFICAÇÃO NF'!J:J,$B27)+SUMIFS('CLASSIFICAÇÃO NF'!$N:$N,'CLASSIFICAÇÃO NF'!$O:$O,"=202504",'CLASSIFICAÇÃO NF'!K:K,$B27)+SUMIFS('CLASSIFICAÇÃO NF'!$N:$N,'CLASSIFICAÇÃO NF'!$O:$O,"=202504",'CLASSIFICAÇÃO NF'!L:L,$B27)+SUMIFS('CLASSIFICAÇÃO NF'!$N:$N,'CLASSIFICAÇÃO NF'!$O:$O,"=202504",'CLASSIFICAÇÃO NF'!M:M,$B27)</f>
        <v>179847</v>
      </c>
      <c r="AH27" s="66">
        <f>SUMIFS('CLASSIFICAÇÃO NF'!$N:$N,'CLASSIFICAÇÃO NF'!$O:$O,"=202505",'CLASSIFICAÇÃO NF'!I:I,$B27)+SUMIFS('CLASSIFICAÇÃO NF'!$N:$N,'CLASSIFICAÇÃO NF'!$O:$O,"=202505",'CLASSIFICAÇÃO NF'!J:J,$B27)+SUMIFS('CLASSIFICAÇÃO NF'!$N:$N,'CLASSIFICAÇÃO NF'!$O:$O,"=202505",'CLASSIFICAÇÃO NF'!K:K,$B27)+SUMIFS('CLASSIFICAÇÃO NF'!$N:$N,'CLASSIFICAÇÃO NF'!$O:$O,"=202505",'CLASSIFICAÇÃO NF'!L:L,$B27)+SUMIFS('CLASSIFICAÇÃO NF'!$N:$N,'CLASSIFICAÇÃO NF'!$O:$O,"=202505",'CLASSIFICAÇÃO NF'!M:M,$B27)</f>
        <v>38758.5</v>
      </c>
      <c r="AI27" s="66">
        <f>SUMIFS('CLASSIFICAÇÃO NF'!$N:$N,'CLASSIFICAÇÃO NF'!$O:$O,"=202506",'CLASSIFICAÇÃO NF'!I:I,$B27)+SUMIFS('CLASSIFICAÇÃO NF'!$N:$N,'CLASSIFICAÇÃO NF'!$O:$O,"=202506",'CLASSIFICAÇÃO NF'!J:J,$B27)+SUMIFS('CLASSIFICAÇÃO NF'!$N:$N,'CLASSIFICAÇÃO NF'!$O:$O,"=202506",'CLASSIFICAÇÃO NF'!K:K,$B27)+SUMIFS('CLASSIFICAÇÃO NF'!$N:$N,'CLASSIFICAÇÃO NF'!$O:$O,"=202506",'CLASSIFICAÇÃO NF'!L:L,$B27)+SUMIFS('CLASSIFICAÇÃO NF'!$N:$N,'CLASSIFICAÇÃO NF'!$O:$O,"=202506",'CLASSIFICAÇÃO NF'!M:M,$B27)</f>
        <v>38313</v>
      </c>
      <c r="AJ27" s="66">
        <f>SUMIFS('CLASSIFICAÇÃO NF'!$N:$N,'CLASSIFICAÇÃO NF'!$O:$O,"=202507",'CLASSIFICAÇÃO NF'!I:I,$B27)+SUMIFS('CLASSIFICAÇÃO NF'!$N:$N,'CLASSIFICAÇÃO NF'!$O:$O,"=202507",'CLASSIFICAÇÃO NF'!J:J,$B27)+SUMIFS('CLASSIFICAÇÃO NF'!$N:$N,'CLASSIFICAÇÃO NF'!$O:$O,"=202507",'CLASSIFICAÇÃO NF'!K:K,$B27)+SUMIFS('CLASSIFICAÇÃO NF'!$N:$N,'CLASSIFICAÇÃO NF'!$O:$O,"=202507",'CLASSIFICAÇÃO NF'!L:L,$B27)+SUMIFS('CLASSIFICAÇÃO NF'!$N:$N,'CLASSIFICAÇÃO NF'!$O:$O,"=202507",'CLASSIFICAÇÃO NF'!M:M,$B27)</f>
        <v>0</v>
      </c>
      <c r="AK27" s="66">
        <f>SUMIFS('CLASSIFICAÇÃO NF'!$N:$N,'CLASSIFICAÇÃO NF'!$O:$O,"=202508",'CLASSIFICAÇÃO NF'!I:I,$B27)+SUMIFS('CLASSIFICAÇÃO NF'!$N:$N,'CLASSIFICAÇÃO NF'!$O:$O,"=202508",'CLASSIFICAÇÃO NF'!J:J,$B27)+SUMIFS('CLASSIFICAÇÃO NF'!$N:$N,'CLASSIFICAÇÃO NF'!$O:$O,"=202508",'CLASSIFICAÇÃO NF'!K:K,$B27)+SUMIFS('CLASSIFICAÇÃO NF'!$N:$N,'CLASSIFICAÇÃO NF'!$O:$O,"=202508",'CLASSIFICAÇÃO NF'!L:L,$B27)+SUMIFS('CLASSIFICAÇÃO NF'!$N:$N,'CLASSIFICAÇÃO NF'!$O:$O,"=202508",'CLASSIFICAÇÃO NF'!M:M,$B27)</f>
        <v>0</v>
      </c>
      <c r="AL27" s="66">
        <f>SUMIFS('CLASSIFICAÇÃO NF'!$N:$N,'CLASSIFICAÇÃO NF'!$O:$O,"=202509",'CLASSIFICAÇÃO NF'!I:I,$B27)+SUMIFS('CLASSIFICAÇÃO NF'!$N:$N,'CLASSIFICAÇÃO NF'!$O:$O,"=202509",'CLASSIFICAÇÃO NF'!J:J,$B27)+SUMIFS('CLASSIFICAÇÃO NF'!$N:$N,'CLASSIFICAÇÃO NF'!$O:$O,"=202509",'CLASSIFICAÇÃO NF'!K:K,$B27)+SUMIFS('CLASSIFICAÇÃO NF'!$N:$N,'CLASSIFICAÇÃO NF'!$O:$O,"=202509",'CLASSIFICAÇÃO NF'!L:L,$B27)+SUMIFS('CLASSIFICAÇÃO NF'!$N:$N,'CLASSIFICAÇÃO NF'!$O:$O,"=202509",'CLASSIFICAÇÃO NF'!M:M,$B27)</f>
        <v>4194.62</v>
      </c>
      <c r="AM27" s="66">
        <f>SUMIFS('CLASSIFICAÇÃO NF'!$N:$N,'CLASSIFICAÇÃO NF'!$O:$O,"=202510",'CLASSIFICAÇÃO NF'!I:I,$B27)+SUMIFS('CLASSIFICAÇÃO NF'!$N:$N,'CLASSIFICAÇÃO NF'!$O:$O,"=202510",'CLASSIFICAÇÃO NF'!J:J,$B27)+SUMIFS('CLASSIFICAÇÃO NF'!$N:$N,'CLASSIFICAÇÃO NF'!$O:$O,"=202510",'CLASSIFICAÇÃO NF'!K:K,$B27)+SUMIFS('CLASSIFICAÇÃO NF'!$N:$N,'CLASSIFICAÇÃO NF'!$O:$O,"=202510",'CLASSIFICAÇÃO NF'!L:L,$B27)+SUMIFS('CLASSIFICAÇÃO NF'!$N:$N,'CLASSIFICAÇÃO NF'!$O:$O,"=202510",'CLASSIFICAÇÃO NF'!M:M,$B27)</f>
        <v>0</v>
      </c>
      <c r="AN27" s="66">
        <f>SUMIFS('CLASSIFICAÇÃO NF'!$N:$N,'CLASSIFICAÇÃO NF'!$O:$O,"=202511",'CLASSIFICAÇÃO NF'!I:I,$B27)+SUMIFS('CLASSIFICAÇÃO NF'!$N:$N,'CLASSIFICAÇÃO NF'!$O:$O,"=202511",'CLASSIFICAÇÃO NF'!J:J,$B27)+SUMIFS('CLASSIFICAÇÃO NF'!$N:$N,'CLASSIFICAÇÃO NF'!$O:$O,"=202511",'CLASSIFICAÇÃO NF'!K:K,$B27)+SUMIFS('CLASSIFICAÇÃO NF'!$N:$N,'CLASSIFICAÇÃO NF'!$O:$O,"=202511",'CLASSIFICAÇÃO NF'!L:L,$B27)+SUMIFS('CLASSIFICAÇÃO NF'!$N:$N,'CLASSIFICAÇÃO NF'!$O:$O,"=202511",'CLASSIFICAÇÃO NF'!M:M,$B27)</f>
        <v>0</v>
      </c>
      <c r="AO27" s="66">
        <f>SUMIFS('CLASSIFICAÇÃO NF'!$N:$N,'CLASSIFICAÇÃO NF'!$O:$O,"=202512",'CLASSIFICAÇÃO NF'!I:I,$B27)+SUMIFS('CLASSIFICAÇÃO NF'!$N:$N,'CLASSIFICAÇÃO NF'!$O:$O,"=202512",'CLASSIFICAÇÃO NF'!J:J,$B27)+SUMIFS('CLASSIFICAÇÃO NF'!$N:$N,'CLASSIFICAÇÃO NF'!$O:$O,"=202512",'CLASSIFICAÇÃO NF'!K:K,$B27)+SUMIFS('CLASSIFICAÇÃO NF'!$N:$N,'CLASSIFICAÇÃO NF'!$O:$O,"=202512",'CLASSIFICAÇÃO NF'!L:L,$B27)+SUMIFS('CLASSIFICAÇÃO NF'!$N:$N,'CLASSIFICAÇÃO NF'!$O:$O,"=202512",'CLASSIFICAÇÃO NF'!M:M,$B27)</f>
        <v>0</v>
      </c>
      <c r="AP27" s="67">
        <f>SUMIFS('CLASSIFICAÇÃO NF'!$N:$N,'CLASSIFICAÇÃO NF'!$O:$O,"=202601",'CLASSIFICAÇÃO NF'!I:I,$B27)+SUMIFS('CLASSIFICAÇÃO NF'!$N:$N,'CLASSIFICAÇÃO NF'!$O:$O,"=202601",'CLASSIFICAÇÃO NF'!J:J,$B27)+SUMIFS('CLASSIFICAÇÃO NF'!$N:$N,'CLASSIFICAÇÃO NF'!$O:$O,"=202601",'CLASSIFICAÇÃO NF'!K:K,$B27)+SUMIFS('CLASSIFICAÇÃO NF'!$N:$N,'CLASSIFICAÇÃO NF'!$O:$O,"=202601",'CLASSIFICAÇÃO NF'!L:L,$B27)+SUMIFS('CLASSIFICAÇÃO NF'!$N:$N,'CLASSIFICAÇÃO NF'!$O:$O,"=202601",'CLASSIFICAÇÃO NF'!M:M,$B27)</f>
        <v>0</v>
      </c>
      <c r="AQ27" s="66">
        <f>SUMIFS('CLASSIFICAÇÃO NF'!$N:$N,'CLASSIFICAÇÃO NF'!$O:$O,"=202602",'CLASSIFICAÇÃO NF'!I:I,$B27)+SUMIFS('CLASSIFICAÇÃO NF'!$N:$N,'CLASSIFICAÇÃO NF'!$O:$O,"=202602",'CLASSIFICAÇÃO NF'!J:J,$B27)+SUMIFS('CLASSIFICAÇÃO NF'!$N:$N,'CLASSIFICAÇÃO NF'!$O:$O,"=202602",'CLASSIFICAÇÃO NF'!K:K,$B27)+SUMIFS('CLASSIFICAÇÃO NF'!$N:$N,'CLASSIFICAÇÃO NF'!$O:$O,"=202602",'CLASSIFICAÇÃO NF'!L:L,$B27)+SUMIFS('CLASSIFICAÇÃO NF'!$N:$N,'CLASSIFICAÇÃO NF'!$O:$O,"=202602",'CLASSIFICAÇÃO NF'!M:M,$B27)</f>
        <v>0</v>
      </c>
      <c r="AR27" s="66">
        <f>SUMIFS('CLASSIFICAÇÃO NF'!$N:$N,'CLASSIFICAÇÃO NF'!$O:$O,"=202603",'CLASSIFICAÇÃO NF'!I:I,$B27)+SUMIFS('CLASSIFICAÇÃO NF'!$N:$N,'CLASSIFICAÇÃO NF'!$O:$O,"=202603",'CLASSIFICAÇÃO NF'!J:J,$B27)+SUMIFS('CLASSIFICAÇÃO NF'!$N:$N,'CLASSIFICAÇÃO NF'!$O:$O,"=202603",'CLASSIFICAÇÃO NF'!K:K,$B27)+SUMIFS('CLASSIFICAÇÃO NF'!$N:$N,'CLASSIFICAÇÃO NF'!$O:$O,"=202603",'CLASSIFICAÇÃO NF'!L:L,$B27)+SUMIFS('CLASSIFICAÇÃO NF'!$N:$N,'CLASSIFICAÇÃO NF'!$O:$O,"=202603",'CLASSIFICAÇÃO NF'!M:M,$B27)</f>
        <v>0</v>
      </c>
      <c r="AS27" s="66">
        <f>SUMIFS('CLASSIFICAÇÃO NF'!$N:$N,'CLASSIFICAÇÃO NF'!$O:$O,"=202604",'CLASSIFICAÇÃO NF'!I:I,$B27)+SUMIFS('CLASSIFICAÇÃO NF'!$N:$N,'CLASSIFICAÇÃO NF'!$O:$O,"=202604",'CLASSIFICAÇÃO NF'!J:J,$B27)+SUMIFS('CLASSIFICAÇÃO NF'!$N:$N,'CLASSIFICAÇÃO NF'!$O:$O,"=202604",'CLASSIFICAÇÃO NF'!K:K,$B27)+SUMIFS('CLASSIFICAÇÃO NF'!$N:$N,'CLASSIFICAÇÃO NF'!$O:$O,"=202604",'CLASSIFICAÇÃO NF'!L:L,$B27)+SUMIFS('CLASSIFICAÇÃO NF'!$N:$N,'CLASSIFICAÇÃO NF'!$O:$O,"=202604",'CLASSIFICAÇÃO NF'!M:M,$B27)</f>
        <v>0</v>
      </c>
      <c r="AT27" s="66">
        <f>SUMIFS('CLASSIFICAÇÃO NF'!$N:$N,'CLASSIFICAÇÃO NF'!$O:$O,"=202605",'CLASSIFICAÇÃO NF'!I:I,$B27)+SUMIFS('CLASSIFICAÇÃO NF'!$N:$N,'CLASSIFICAÇÃO NF'!$O:$O,"=202605",'CLASSIFICAÇÃO NF'!J:J,$B27)+SUMIFS('CLASSIFICAÇÃO NF'!$N:$N,'CLASSIFICAÇÃO NF'!$O:$O,"=202605",'CLASSIFICAÇÃO NF'!K:K,$B27)+SUMIFS('CLASSIFICAÇÃO NF'!$N:$N,'CLASSIFICAÇÃO NF'!$O:$O,"=202605",'CLASSIFICAÇÃO NF'!L:L,$B27)+SUMIFS('CLASSIFICAÇÃO NF'!$N:$N,'CLASSIFICAÇÃO NF'!$O:$O,"=202605",'CLASSIFICAÇÃO NF'!M:M,$B27)</f>
        <v>0</v>
      </c>
      <c r="AU27" s="66">
        <f>SUMIFS('CLASSIFICAÇÃO NF'!$N:$N,'CLASSIFICAÇÃO NF'!$O:$O,"=202606",'CLASSIFICAÇÃO NF'!I:I,$B27)+SUMIFS('CLASSIFICAÇÃO NF'!$N:$N,'CLASSIFICAÇÃO NF'!$O:$O,"=202606",'CLASSIFICAÇÃO NF'!J:J,$B27)+SUMIFS('CLASSIFICAÇÃO NF'!$N:$N,'CLASSIFICAÇÃO NF'!$O:$O,"=202606",'CLASSIFICAÇÃO NF'!K:K,$B27)+SUMIFS('CLASSIFICAÇÃO NF'!$N:$N,'CLASSIFICAÇÃO NF'!$O:$O,"=202606",'CLASSIFICAÇÃO NF'!L:L,$B27)+SUMIFS('CLASSIFICAÇÃO NF'!$N:$N,'CLASSIFICAÇÃO NF'!$O:$O,"=202606",'CLASSIFICAÇÃO NF'!M:M,$B27)</f>
        <v>0</v>
      </c>
      <c r="AV27" s="66">
        <f>SUMIFS('CLASSIFICAÇÃO NF'!$N:$N,'CLASSIFICAÇÃO NF'!$O:$O,"=202607",'CLASSIFICAÇÃO NF'!I:I,$B27)+SUMIFS('CLASSIFICAÇÃO NF'!$N:$N,'CLASSIFICAÇÃO NF'!$O:$O,"=202607",'CLASSIFICAÇÃO NF'!J:J,$B27)+SUMIFS('CLASSIFICAÇÃO NF'!$N:$N,'CLASSIFICAÇÃO NF'!$O:$O,"=202607",'CLASSIFICAÇÃO NF'!K:K,$B27)+SUMIFS('CLASSIFICAÇÃO NF'!$N:$N,'CLASSIFICAÇÃO NF'!$O:$O,"=202607",'CLASSIFICAÇÃO NF'!L:L,$B27)+SUMIFS('CLASSIFICAÇÃO NF'!$N:$N,'CLASSIFICAÇÃO NF'!$O:$O,"=202607",'CLASSIFICAÇÃO NF'!M:M,$B27)</f>
        <v>0</v>
      </c>
    </row>
    <row r="28" spans="1:48" ht="15.5" outlineLevel="1">
      <c r="A28" s="190" t="s">
        <v>57</v>
      </c>
      <c r="B28" s="72" t="s">
        <v>58</v>
      </c>
      <c r="C28" s="184">
        <f>SUMIF('CLASSIFICAÇÃO NF'!I:I,B28,'CLASSIFICAÇÃO NF'!N:N)+SUMIF('CLASSIFICAÇÃO NF'!J:J,B28,'CLASSIFICAÇÃO NF'!N:N)+SUMIF('CLASSIFICAÇÃO NF'!K:K,B28,'CLASSIFICAÇÃO NF'!N:N)+SUMIF('CLASSIFICAÇÃO NF'!L:L,B28,'CLASSIFICAÇÃO NF'!N:N)+SUMIF('CLASSIFICAÇÃO NF'!M:M,B28,'CLASSIFICAÇÃO NF'!N:N)</f>
        <v>0</v>
      </c>
      <c r="D28" s="184">
        <v>43469.15</v>
      </c>
      <c r="E28" s="186">
        <v>40985.199999999997</v>
      </c>
      <c r="F28" s="66">
        <f>SUMIFS('CLASSIFICAÇÃO NF'!$N:$N,'CLASSIFICAÇÃO NF'!$O:$O,"=202301",'CLASSIFICAÇÃO NF'!I:I,$B28)+SUMIFS('CLASSIFICAÇÃO NF'!$N:$N,'CLASSIFICAÇÃO NF'!$O:$O,"=202301",'CLASSIFICAÇÃO NF'!J:J,$B28)+SUMIFS('CLASSIFICAÇÃO NF'!$N:$N,'CLASSIFICAÇÃO NF'!$O:$O,"=202301",'CLASSIFICAÇÃO NF'!K:K,$B28)+SUMIFS('CLASSIFICAÇÃO NF'!$N:$N,'CLASSIFICAÇÃO NF'!$O:$O,"=202301",'CLASSIFICAÇÃO NF'!L:L,$B28)+SUMIFS('CLASSIFICAÇÃO NF'!$N:$N,'CLASSIFICAÇÃO NF'!$O:$O,"=202301",'CLASSIFICAÇÃO NF'!M:M,$B28)</f>
        <v>0</v>
      </c>
      <c r="G28" s="66">
        <f>SUMIFS('CLASSIFICAÇÃO NF'!$N:$N,'CLASSIFICAÇÃO NF'!$O:$O,"=202302",'CLASSIFICAÇÃO NF'!I:I,$B28)+SUMIFS('CLASSIFICAÇÃO NF'!$N:$N,'CLASSIFICAÇÃO NF'!$O:$O,"=202302",'CLASSIFICAÇÃO NF'!J:J,$B28)+SUMIFS('CLASSIFICAÇÃO NF'!$N:$N,'CLASSIFICAÇÃO NF'!$O:$O,"=202302",'CLASSIFICAÇÃO NF'!K:K,$B28)+SUMIFS('CLASSIFICAÇÃO NF'!$N:$N,'CLASSIFICAÇÃO NF'!$O:$O,"=202302",'CLASSIFICAÇÃO NF'!L:L,$B28)+SUMIFS('CLASSIFICAÇÃO NF'!$N:$N,'CLASSIFICAÇÃO NF'!$O:$O,"=202302",'CLASSIFICAÇÃO NF'!M:M,$B28)</f>
        <v>0</v>
      </c>
      <c r="H28" s="66">
        <f>SUMIFS('CLASSIFICAÇÃO NF'!$N:$N,'CLASSIFICAÇÃO NF'!$O:$O,"=202303",'CLASSIFICAÇÃO NF'!I:I,$B28)+SUMIFS('CLASSIFICAÇÃO NF'!$N:$N,'CLASSIFICAÇÃO NF'!$O:$O,"=202303",'CLASSIFICAÇÃO NF'!J:J,$B28)+SUMIFS('CLASSIFICAÇÃO NF'!$N:$N,'CLASSIFICAÇÃO NF'!$O:$O,"=202303",'CLASSIFICAÇÃO NF'!K:K,$B28)+SUMIFS('CLASSIFICAÇÃO NF'!$N:$N,'CLASSIFICAÇÃO NF'!$O:$O,"=202303",'CLASSIFICAÇÃO NF'!L:L,$B28)+SUMIFS('CLASSIFICAÇÃO NF'!$N:$N,'CLASSIFICAÇÃO NF'!$O:$O,"=202303",'CLASSIFICAÇÃO NF'!M:M,$B28)</f>
        <v>0</v>
      </c>
      <c r="I28" s="66">
        <f>SUMIFS('CLASSIFICAÇÃO NF'!$N:$N,'CLASSIFICAÇÃO NF'!$O:$O,"=202304",'CLASSIFICAÇÃO NF'!I:I,$B28)+SUMIFS('CLASSIFICAÇÃO NF'!$N:$N,'CLASSIFICAÇÃO NF'!$O:$O,"=202304",'CLASSIFICAÇÃO NF'!J:J,$B28)+SUMIFS('CLASSIFICAÇÃO NF'!$N:$N,'CLASSIFICAÇÃO NF'!$O:$O,"=202304",'CLASSIFICAÇÃO NF'!K:K,$B28)+SUMIFS('CLASSIFICAÇÃO NF'!$N:$N,'CLASSIFICAÇÃO NF'!$O:$O,"=202304",'CLASSIFICAÇÃO NF'!L:L,$B28)+SUMIFS('CLASSIFICAÇÃO NF'!$N:$N,'CLASSIFICAÇÃO NF'!$O:$O,"=202304",'CLASSIFICAÇÃO NF'!M:M,$B28)</f>
        <v>0</v>
      </c>
      <c r="J28" s="66">
        <f>SUMIFS('CLASSIFICAÇÃO NF'!$N:$N,'CLASSIFICAÇÃO NF'!$O:$O,"=202305",'CLASSIFICAÇÃO NF'!I:I,$B28)+SUMIFS('CLASSIFICAÇÃO NF'!$N:$N,'CLASSIFICAÇÃO NF'!$O:$O,"=202305",'CLASSIFICAÇÃO NF'!J:J,$B28)+SUMIFS('CLASSIFICAÇÃO NF'!$N:$N,'CLASSIFICAÇÃO NF'!$O:$O,"=202305",'CLASSIFICAÇÃO NF'!K:K,$B28)+SUMIFS('CLASSIFICAÇÃO NF'!$N:$N,'CLASSIFICAÇÃO NF'!$O:$O,"=202305",'CLASSIFICAÇÃO NF'!L:L,$B28)+SUMIFS('CLASSIFICAÇÃO NF'!$N:$N,'CLASSIFICAÇÃO NF'!$O:$O,"=202305",'CLASSIFICAÇÃO NF'!M:M,$B28)</f>
        <v>0</v>
      </c>
      <c r="K28" s="66">
        <f>SUMIFS('CLASSIFICAÇÃO NF'!$N:$N,'CLASSIFICAÇÃO NF'!$O:$O,"=202306",'CLASSIFICAÇÃO NF'!I:I,$B28)+SUMIFS('CLASSIFICAÇÃO NF'!$N:$N,'CLASSIFICAÇÃO NF'!$O:$O,"=202306",'CLASSIFICAÇÃO NF'!J:J,$B28)+SUMIFS('CLASSIFICAÇÃO NF'!$N:$N,'CLASSIFICAÇÃO NF'!$O:$O,"=202306",'CLASSIFICAÇÃO NF'!K:K,$B28)+SUMIFS('CLASSIFICAÇÃO NF'!$N:$N,'CLASSIFICAÇÃO NF'!$O:$O,"=202306",'CLASSIFICAÇÃO NF'!L:L,$B28)+SUMIFS('CLASSIFICAÇÃO NF'!$N:$N,'CLASSIFICAÇÃO NF'!$O:$O,"=202306",'CLASSIFICAÇÃO NF'!M:M,$B28)</f>
        <v>0</v>
      </c>
      <c r="L28" s="66">
        <f>SUMIFS('CLASSIFICAÇÃO NF'!$N:$N,'CLASSIFICAÇÃO NF'!$O:$O,"=202307",'CLASSIFICAÇÃO NF'!I:I,$B28)+SUMIFS('CLASSIFICAÇÃO NF'!$N:$N,'CLASSIFICAÇÃO NF'!$O:$O,"=202307",'CLASSIFICAÇÃO NF'!J:J,$B28)+SUMIFS('CLASSIFICAÇÃO NF'!$N:$N,'CLASSIFICAÇÃO NF'!$O:$O,"=202307",'CLASSIFICAÇÃO NF'!K:K,$B28)+SUMIFS('CLASSIFICAÇÃO NF'!$N:$N,'CLASSIFICAÇÃO NF'!$O:$O,"=202307",'CLASSIFICAÇÃO NF'!L:L,$B28)+SUMIFS('CLASSIFICAÇÃO NF'!$N:$N,'CLASSIFICAÇÃO NF'!$O:$O,"=202307",'CLASSIFICAÇÃO NF'!M:M,$B28)</f>
        <v>0</v>
      </c>
      <c r="M28" s="66">
        <f>SUMIFS('CLASSIFICAÇÃO NF'!$N:$N,'CLASSIFICAÇÃO NF'!$O:$O,"=202308",'CLASSIFICAÇÃO NF'!I:I,$B28)+SUMIFS('CLASSIFICAÇÃO NF'!$N:$N,'CLASSIFICAÇÃO NF'!$O:$O,"=202308",'CLASSIFICAÇÃO NF'!J:J,$B28)+SUMIFS('CLASSIFICAÇÃO NF'!$N:$N,'CLASSIFICAÇÃO NF'!$O:$O,"=202308",'CLASSIFICAÇÃO NF'!K:K,$B28)+SUMIFS('CLASSIFICAÇÃO NF'!$N:$N,'CLASSIFICAÇÃO NF'!$O:$O,"=202308",'CLASSIFICAÇÃO NF'!L:L,$B28)+SUMIFS('CLASSIFICAÇÃO NF'!$N:$N,'CLASSIFICAÇÃO NF'!$O:$O,"=202308",'CLASSIFICAÇÃO NF'!M:M,$B28)</f>
        <v>0</v>
      </c>
      <c r="N28" s="66">
        <f>SUMIFS('CLASSIFICAÇÃO NF'!$N:$N,'CLASSIFICAÇÃO NF'!$O:$O,"=202309",'CLASSIFICAÇÃO NF'!I:I,$B28)+SUMIFS('CLASSIFICAÇÃO NF'!$N:$N,'CLASSIFICAÇÃO NF'!$O:$O,"=202309",'CLASSIFICAÇÃO NF'!J:J,$B28)+SUMIFS('CLASSIFICAÇÃO NF'!$N:$N,'CLASSIFICAÇÃO NF'!$O:$O,"=202309",'CLASSIFICAÇÃO NF'!K:K,$B28)+SUMIFS('CLASSIFICAÇÃO NF'!$N:$N,'CLASSIFICAÇÃO NF'!$O:$O,"=202309",'CLASSIFICAÇÃO NF'!L:L,$B28)+SUMIFS('CLASSIFICAÇÃO NF'!$N:$N,'CLASSIFICAÇÃO NF'!$O:$O,"=202309",'CLASSIFICAÇÃO NF'!M:M,$B28)</f>
        <v>0</v>
      </c>
      <c r="O28" s="66">
        <f>SUMIFS('CLASSIFICAÇÃO NF'!$N:$N,'CLASSIFICAÇÃO NF'!$O:$O,"=202310",'CLASSIFICAÇÃO NF'!I:I,$B28)+SUMIFS('CLASSIFICAÇÃO NF'!$N:$N,'CLASSIFICAÇÃO NF'!$O:$O,"=202310",'CLASSIFICAÇÃO NF'!J:J,$B28)+SUMIFS('CLASSIFICAÇÃO NF'!$N:$N,'CLASSIFICAÇÃO NF'!$O:$O,"=202310",'CLASSIFICAÇÃO NF'!K:K,$B28)+SUMIFS('CLASSIFICAÇÃO NF'!$N:$N,'CLASSIFICAÇÃO NF'!$O:$O,"=202310",'CLASSIFICAÇÃO NF'!L:L,$B28)+SUMIFS('CLASSIFICAÇÃO NF'!$N:$N,'CLASSIFICAÇÃO NF'!$O:$O,"=202310",'CLASSIFICAÇÃO NF'!M:M,$B28)</f>
        <v>0</v>
      </c>
      <c r="P28" s="66">
        <f>SUMIFS('CLASSIFICAÇÃO NF'!$N:$N,'CLASSIFICAÇÃO NF'!$O:$O,"=202311",'CLASSIFICAÇÃO NF'!I:I,$B28)+SUMIFS('CLASSIFICAÇÃO NF'!$N:$N,'CLASSIFICAÇÃO NF'!$O:$O,"=202311",'CLASSIFICAÇÃO NF'!J:J,$B28)+SUMIFS('CLASSIFICAÇÃO NF'!$N:$N,'CLASSIFICAÇÃO NF'!$O:$O,"=202311",'CLASSIFICAÇÃO NF'!K:K,$B28)+SUMIFS('CLASSIFICAÇÃO NF'!$N:$N,'CLASSIFICAÇÃO NF'!$O:$O,"=202311",'CLASSIFICAÇÃO NF'!L:L,$B28)+SUMIFS('CLASSIFICAÇÃO NF'!$N:$N,'CLASSIFICAÇÃO NF'!$O:$O,"=202311",'CLASSIFICAÇÃO NF'!M:M,$B28)</f>
        <v>0</v>
      </c>
      <c r="Q28" s="201">
        <f>SUMIFS('CLASSIFICAÇÃO NF'!$N:$N,'CLASSIFICAÇÃO NF'!$O:$O,"=202312",'CLASSIFICAÇÃO NF'!I:I,$B28)+SUMIFS('CLASSIFICAÇÃO NF'!$N:$N,'CLASSIFICAÇÃO NF'!$O:$O,"=202312",'CLASSIFICAÇÃO NF'!J:J,$B28)+SUMIFS('CLASSIFICAÇÃO NF'!$N:$N,'CLASSIFICAÇÃO NF'!$O:$O,"=202312",'CLASSIFICAÇÃO NF'!K:K,$B28)+SUMIFS('CLASSIFICAÇÃO NF'!$N:$N,'CLASSIFICAÇÃO NF'!$O:$O,"=202312",'CLASSIFICAÇÃO NF'!L:L,$B28)+SUMIFS('CLASSIFICAÇÃO NF'!$N:$N,'CLASSIFICAÇÃO NF'!$O:$O,"=202312",'CLASSIFICAÇÃO NF'!M:M,$B28)</f>
        <v>0</v>
      </c>
      <c r="R28" s="67">
        <f>SUMIFS('CLASSIFICAÇÃO NF'!$N:$N,'CLASSIFICAÇÃO NF'!$O:$O,"=202401",'CLASSIFICAÇÃO NF'!I:I,$B28)+SUMIFS('CLASSIFICAÇÃO NF'!$N:$N,'CLASSIFICAÇÃO NF'!$O:$O,"=202401",'CLASSIFICAÇÃO NF'!J:J,$B28)+SUMIFS('CLASSIFICAÇÃO NF'!$N:$N,'CLASSIFICAÇÃO NF'!$O:$O,"=202401",'CLASSIFICAÇÃO NF'!K:K,$B28)+SUMIFS('CLASSIFICAÇÃO NF'!$N:$N,'CLASSIFICAÇÃO NF'!$O:$O,"=202401",'CLASSIFICAÇÃO NF'!L:L,$B28)+SUMIFS('CLASSIFICAÇÃO NF'!$N:$N,'CLASSIFICAÇÃO NF'!$O:$O,"=202401",'CLASSIFICAÇÃO NF'!M:M,$B28)</f>
        <v>0</v>
      </c>
      <c r="S28" s="66">
        <f>SUMIFS('CLASSIFICAÇÃO NF'!$N:$N,'CLASSIFICAÇÃO NF'!$O:$O,"=202402",'CLASSIFICAÇÃO NF'!I:I,$B28)+SUMIFS('CLASSIFICAÇÃO NF'!$N:$N,'CLASSIFICAÇÃO NF'!$O:$O,"=202402",'CLASSIFICAÇÃO NF'!J:J,$B28)+SUMIFS('CLASSIFICAÇÃO NF'!$N:$N,'CLASSIFICAÇÃO NF'!$O:$O,"=202402",'CLASSIFICAÇÃO NF'!K:K,$B28)+SUMIFS('CLASSIFICAÇÃO NF'!$N:$N,'CLASSIFICAÇÃO NF'!$O:$O,"=202402",'CLASSIFICAÇÃO NF'!L:L,$B28)+SUMIFS('CLASSIFICAÇÃO NF'!$N:$N,'CLASSIFICAÇÃO NF'!$O:$O,"=202402",'CLASSIFICAÇÃO NF'!M:M,$B28)</f>
        <v>0</v>
      </c>
      <c r="T28" s="66">
        <f>SUMIFS('CLASSIFICAÇÃO NF'!$N:$N,'CLASSIFICAÇÃO NF'!$O:$O,"=202403",'CLASSIFICAÇÃO NF'!I:I,$B28)+SUMIFS('CLASSIFICAÇÃO NF'!$N:$N,'CLASSIFICAÇÃO NF'!$O:$O,"=202403",'CLASSIFICAÇÃO NF'!J:J,$B28)+SUMIFS('CLASSIFICAÇÃO NF'!$N:$N,'CLASSIFICAÇÃO NF'!$O:$O,"=202403",'CLASSIFICAÇÃO NF'!K:K,$B28)+SUMIFS('CLASSIFICAÇÃO NF'!$N:$N,'CLASSIFICAÇÃO NF'!$O:$O,"=202403",'CLASSIFICAÇÃO NF'!L:L,$B28)+SUMIFS('CLASSIFICAÇÃO NF'!$N:$N,'CLASSIFICAÇÃO NF'!$O:$O,"=202403",'CLASSIFICAÇÃO NF'!M:M,$B28)</f>
        <v>0</v>
      </c>
      <c r="U28" s="66">
        <f>SUMIFS('CLASSIFICAÇÃO NF'!$N:$N,'CLASSIFICAÇÃO NF'!$O:$O,"=202404",'CLASSIFICAÇÃO NF'!I:I,$B28)+SUMIFS('CLASSIFICAÇÃO NF'!$N:$N,'CLASSIFICAÇÃO NF'!$O:$O,"=202404",'CLASSIFICAÇÃO NF'!J:J,$B28)+SUMIFS('CLASSIFICAÇÃO NF'!$N:$N,'CLASSIFICAÇÃO NF'!$O:$O,"=202404",'CLASSIFICAÇÃO NF'!K:K,$B28)+SUMIFS('CLASSIFICAÇÃO NF'!$N:$N,'CLASSIFICAÇÃO NF'!$O:$O,"=202404",'CLASSIFICAÇÃO NF'!L:L,$B28)+SUMIFS('CLASSIFICAÇÃO NF'!$N:$N,'CLASSIFICAÇÃO NF'!$O:$O,"=202404",'CLASSIFICAÇÃO NF'!M:M,$B28)</f>
        <v>0</v>
      </c>
      <c r="V28" s="66">
        <f>SUMIFS('CLASSIFICAÇÃO NF'!$N:$N,'CLASSIFICAÇÃO NF'!$O:$O,"=202405",'CLASSIFICAÇÃO NF'!I:I,$B28)+SUMIFS('CLASSIFICAÇÃO NF'!$N:$N,'CLASSIFICAÇÃO NF'!$O:$O,"=202405",'CLASSIFICAÇÃO NF'!J:J,$B28)+SUMIFS('CLASSIFICAÇÃO NF'!$N:$N,'CLASSIFICAÇÃO NF'!$O:$O,"=202405",'CLASSIFICAÇÃO NF'!K:K,$B28)+SUMIFS('CLASSIFICAÇÃO NF'!$N:$N,'CLASSIFICAÇÃO NF'!$O:$O,"=202405",'CLASSIFICAÇÃO NF'!L:L,$B28)+SUMIFS('CLASSIFICAÇÃO NF'!$N:$N,'CLASSIFICAÇÃO NF'!$O:$O,"=202405",'CLASSIFICAÇÃO NF'!M:M,$B28)</f>
        <v>0</v>
      </c>
      <c r="W28" s="66">
        <f>SUMIFS('CLASSIFICAÇÃO NF'!$N:$N,'CLASSIFICAÇÃO NF'!$O:$O,"=202406",'CLASSIFICAÇÃO NF'!I:I,$B28)+SUMIFS('CLASSIFICAÇÃO NF'!$N:$N,'CLASSIFICAÇÃO NF'!$O:$O,"=202406",'CLASSIFICAÇÃO NF'!J:J,$B28)+SUMIFS('CLASSIFICAÇÃO NF'!$N:$N,'CLASSIFICAÇÃO NF'!$O:$O,"=202406",'CLASSIFICAÇÃO NF'!K:K,$B28)+SUMIFS('CLASSIFICAÇÃO NF'!$N:$N,'CLASSIFICAÇÃO NF'!$O:$O,"=202406",'CLASSIFICAÇÃO NF'!L:L,$B28)+SUMIFS('CLASSIFICAÇÃO NF'!$N:$N,'CLASSIFICAÇÃO NF'!$O:$O,"=202406",'CLASSIFICAÇÃO NF'!M:M,$B28)</f>
        <v>0</v>
      </c>
      <c r="X28" s="66">
        <f>SUMIFS('CLASSIFICAÇÃO NF'!$N:$N,'CLASSIFICAÇÃO NF'!$O:$O,"=202407",'CLASSIFICAÇÃO NF'!I:I,$B28)+SUMIFS('CLASSIFICAÇÃO NF'!$N:$N,'CLASSIFICAÇÃO NF'!$O:$O,"=202407",'CLASSIFICAÇÃO NF'!J:J,$B28)+SUMIFS('CLASSIFICAÇÃO NF'!$N:$N,'CLASSIFICAÇÃO NF'!$O:$O,"=202407",'CLASSIFICAÇÃO NF'!K:K,$B28)+SUMIFS('CLASSIFICAÇÃO NF'!$N:$N,'CLASSIFICAÇÃO NF'!$O:$O,"=202407",'CLASSIFICAÇÃO NF'!L:L,$B28)+SUMIFS('CLASSIFICAÇÃO NF'!$N:$N,'CLASSIFICAÇÃO NF'!$O:$O,"=202407",'CLASSIFICAÇÃO NF'!M:M,$B28)</f>
        <v>0</v>
      </c>
      <c r="Y28" s="66">
        <f>SUMIFS('CLASSIFICAÇÃO NF'!$N:$N,'CLASSIFICAÇÃO NF'!$O:$O,"=202408",'CLASSIFICAÇÃO NF'!I:I,$B28)+SUMIFS('CLASSIFICAÇÃO NF'!$N:$N,'CLASSIFICAÇÃO NF'!$O:$O,"=202408",'CLASSIFICAÇÃO NF'!J:J,$B28)+SUMIFS('CLASSIFICAÇÃO NF'!$N:$N,'CLASSIFICAÇÃO NF'!$O:$O,"=202408",'CLASSIFICAÇÃO NF'!K:K,$B28)+SUMIFS('CLASSIFICAÇÃO NF'!$N:$N,'CLASSIFICAÇÃO NF'!$O:$O,"=202408",'CLASSIFICAÇÃO NF'!L:L,$B28)+SUMIFS('CLASSIFICAÇÃO NF'!$N:$N,'CLASSIFICAÇÃO NF'!$O:$O,"=202408",'CLASSIFICAÇÃO NF'!M:M,$B28)</f>
        <v>0</v>
      </c>
      <c r="Z28" s="66">
        <f>SUMIFS('CLASSIFICAÇÃO NF'!$N:$N,'CLASSIFICAÇÃO NF'!$O:$O,"=202409",'CLASSIFICAÇÃO NF'!I:I,$B28)+SUMIFS('CLASSIFICAÇÃO NF'!$N:$N,'CLASSIFICAÇÃO NF'!$O:$O,"=202409",'CLASSIFICAÇÃO NF'!J:J,$B28)+SUMIFS('CLASSIFICAÇÃO NF'!$N:$N,'CLASSIFICAÇÃO NF'!$O:$O,"=202409",'CLASSIFICAÇÃO NF'!K:K,$B28)+SUMIFS('CLASSIFICAÇÃO NF'!$N:$N,'CLASSIFICAÇÃO NF'!$O:$O,"=202409",'CLASSIFICAÇÃO NF'!L:L,$B28)+SUMIFS('CLASSIFICAÇÃO NF'!$N:$N,'CLASSIFICAÇÃO NF'!$O:$O,"=202409",'CLASSIFICAÇÃO NF'!M:M,$B28)</f>
        <v>0</v>
      </c>
      <c r="AA28" s="66">
        <f>SUMIFS('CLASSIFICAÇÃO NF'!$N:$N,'CLASSIFICAÇÃO NF'!$O:$O,"=202410",'CLASSIFICAÇÃO NF'!I:I,$B28)+SUMIFS('CLASSIFICAÇÃO NF'!$N:$N,'CLASSIFICAÇÃO NF'!$O:$O,"=202410",'CLASSIFICAÇÃO NF'!J:J,$B28)+SUMIFS('CLASSIFICAÇÃO NF'!$N:$N,'CLASSIFICAÇÃO NF'!$O:$O,"=202410",'CLASSIFICAÇÃO NF'!K:K,$B28)+SUMIFS('CLASSIFICAÇÃO NF'!$N:$N,'CLASSIFICAÇÃO NF'!$O:$O,"=202410",'CLASSIFICAÇÃO NF'!L:L,$B28)+SUMIFS('CLASSIFICAÇÃO NF'!$N:$N,'CLASSIFICAÇÃO NF'!$O:$O,"=202410",'CLASSIFICAÇÃO NF'!M:M,$B28)</f>
        <v>0</v>
      </c>
      <c r="AB28" s="66">
        <f>SUMIFS('CLASSIFICAÇÃO NF'!$N:$N,'CLASSIFICAÇÃO NF'!$O:$O,"=202411",'CLASSIFICAÇÃO NF'!I:I,$B28)+SUMIFS('CLASSIFICAÇÃO NF'!$N:$N,'CLASSIFICAÇÃO NF'!$O:$O,"=202411",'CLASSIFICAÇÃO NF'!J:J,$B28)+SUMIFS('CLASSIFICAÇÃO NF'!$N:$N,'CLASSIFICAÇÃO NF'!$O:$O,"=202411",'CLASSIFICAÇÃO NF'!K:K,$B28)+SUMIFS('CLASSIFICAÇÃO NF'!$N:$N,'CLASSIFICAÇÃO NF'!$O:$O,"=202411",'CLASSIFICAÇÃO NF'!L:L,$B28)+SUMIFS('CLASSIFICAÇÃO NF'!$N:$N,'CLASSIFICAÇÃO NF'!$O:$O,"=202411",'CLASSIFICAÇÃO NF'!M:M,$B28)</f>
        <v>0</v>
      </c>
      <c r="AC28" s="201">
        <f>SUMIFS('CLASSIFICAÇÃO NF'!$N:$N,'CLASSIFICAÇÃO NF'!$O:$O,"=202412",'CLASSIFICAÇÃO NF'!I:I,$B28)+SUMIFS('CLASSIFICAÇÃO NF'!$N:$N,'CLASSIFICAÇÃO NF'!$O:$O,"=202412",'CLASSIFICAÇÃO NF'!J:J,$B28)+SUMIFS('CLASSIFICAÇÃO NF'!$N:$N,'CLASSIFICAÇÃO NF'!$O:$O,"=202412",'CLASSIFICAÇÃO NF'!K:K,$B28)+SUMIFS('CLASSIFICAÇÃO NF'!$N:$N,'CLASSIFICAÇÃO NF'!$O:$O,"=202412",'CLASSIFICAÇÃO NF'!L:L,$B28)+SUMIFS('CLASSIFICAÇÃO NF'!$N:$N,'CLASSIFICAÇÃO NF'!$O:$O,"=202412",'CLASSIFICAÇÃO NF'!M:M,$B28)</f>
        <v>0</v>
      </c>
      <c r="AD28" s="67">
        <f>SUMIFS('CLASSIFICAÇÃO NF'!$N:$N,'CLASSIFICAÇÃO NF'!$O:$O,"=202501",'CLASSIFICAÇÃO NF'!I:I,$B28)+SUMIFS('CLASSIFICAÇÃO NF'!$N:$N,'CLASSIFICAÇÃO NF'!$O:$O,"=202501",'CLASSIFICAÇÃO NF'!J:J,$B28)+SUMIFS('CLASSIFICAÇÃO NF'!$N:$N,'CLASSIFICAÇÃO NF'!$O:$O,"=202501",'CLASSIFICAÇÃO NF'!K:K,$B28)+SUMIFS('CLASSIFICAÇÃO NF'!$N:$N,'CLASSIFICAÇÃO NF'!$O:$O,"=202501",'CLASSIFICAÇÃO NF'!L:L,$B28)+SUMIFS('CLASSIFICAÇÃO NF'!$N:$N,'CLASSIFICAÇÃO NF'!$O:$O,"=202501",'CLASSIFICAÇÃO NF'!M:M,$B28)</f>
        <v>0</v>
      </c>
      <c r="AE28" s="66">
        <f>SUMIFS('CLASSIFICAÇÃO NF'!$N:$N,'CLASSIFICAÇÃO NF'!$O:$O,"=202502",'CLASSIFICAÇÃO NF'!I:I,$B28)+SUMIFS('CLASSIFICAÇÃO NF'!$N:$N,'CLASSIFICAÇÃO NF'!$O:$O,"=202502",'CLASSIFICAÇÃO NF'!J:J,$B28)+SUMIFS('CLASSIFICAÇÃO NF'!$N:$N,'CLASSIFICAÇÃO NF'!$O:$O,"=202502",'CLASSIFICAÇÃO NF'!K:K,$B28)+SUMIFS('CLASSIFICAÇÃO NF'!$N:$N,'CLASSIFICAÇÃO NF'!$O:$O,"=202502",'CLASSIFICAÇÃO NF'!L:L,$B28)+SUMIFS('CLASSIFICAÇÃO NF'!$N:$N,'CLASSIFICAÇÃO NF'!$O:$O,"=202502",'CLASSIFICAÇÃO NF'!M:M,$B28)</f>
        <v>0</v>
      </c>
      <c r="AF28" s="66">
        <f>SUMIFS('CLASSIFICAÇÃO NF'!$N:$N,'CLASSIFICAÇÃO NF'!$O:$O,"=202503",'CLASSIFICAÇÃO NF'!I:I,$B28)+SUMIFS('CLASSIFICAÇÃO NF'!$N:$N,'CLASSIFICAÇÃO NF'!$O:$O,"=202503",'CLASSIFICAÇÃO NF'!J:J,$B28)+SUMIFS('CLASSIFICAÇÃO NF'!$N:$N,'CLASSIFICAÇÃO NF'!$O:$O,"=202503",'CLASSIFICAÇÃO NF'!K:K,$B28)+SUMIFS('CLASSIFICAÇÃO NF'!$N:$N,'CLASSIFICAÇÃO NF'!$O:$O,"=202503",'CLASSIFICAÇÃO NF'!L:L,$B28)+SUMIFS('CLASSIFICAÇÃO NF'!$N:$N,'CLASSIFICAÇÃO NF'!$O:$O,"=202503",'CLASSIFICAÇÃO NF'!M:M,$B28)</f>
        <v>0</v>
      </c>
      <c r="AG28" s="66">
        <f>SUMIFS('CLASSIFICAÇÃO NF'!$N:$N,'CLASSIFICAÇÃO NF'!$O:$O,"=202504",'CLASSIFICAÇÃO NF'!I:I,$B28)+SUMIFS('CLASSIFICAÇÃO NF'!$N:$N,'CLASSIFICAÇÃO NF'!$O:$O,"=202504",'CLASSIFICAÇÃO NF'!J:J,$B28)+SUMIFS('CLASSIFICAÇÃO NF'!$N:$N,'CLASSIFICAÇÃO NF'!$O:$O,"=202504",'CLASSIFICAÇÃO NF'!K:K,$B28)+SUMIFS('CLASSIFICAÇÃO NF'!$N:$N,'CLASSIFICAÇÃO NF'!$O:$O,"=202504",'CLASSIFICAÇÃO NF'!L:L,$B28)+SUMIFS('CLASSIFICAÇÃO NF'!$N:$N,'CLASSIFICAÇÃO NF'!$O:$O,"=202504",'CLASSIFICAÇÃO NF'!M:M,$B28)</f>
        <v>0</v>
      </c>
      <c r="AH28" s="66">
        <f>SUMIFS('CLASSIFICAÇÃO NF'!$N:$N,'CLASSIFICAÇÃO NF'!$O:$O,"=202505",'CLASSIFICAÇÃO NF'!I:I,$B28)+SUMIFS('CLASSIFICAÇÃO NF'!$N:$N,'CLASSIFICAÇÃO NF'!$O:$O,"=202505",'CLASSIFICAÇÃO NF'!J:J,$B28)+SUMIFS('CLASSIFICAÇÃO NF'!$N:$N,'CLASSIFICAÇÃO NF'!$O:$O,"=202505",'CLASSIFICAÇÃO NF'!K:K,$B28)+SUMIFS('CLASSIFICAÇÃO NF'!$N:$N,'CLASSIFICAÇÃO NF'!$O:$O,"=202505",'CLASSIFICAÇÃO NF'!L:L,$B28)+SUMIFS('CLASSIFICAÇÃO NF'!$N:$N,'CLASSIFICAÇÃO NF'!$O:$O,"=202505",'CLASSIFICAÇÃO NF'!M:M,$B28)</f>
        <v>0</v>
      </c>
      <c r="AI28" s="66">
        <f>SUMIFS('CLASSIFICAÇÃO NF'!$N:$N,'CLASSIFICAÇÃO NF'!$O:$O,"=202506",'CLASSIFICAÇÃO NF'!I:I,$B28)+SUMIFS('CLASSIFICAÇÃO NF'!$N:$N,'CLASSIFICAÇÃO NF'!$O:$O,"=202506",'CLASSIFICAÇÃO NF'!J:J,$B28)+SUMIFS('CLASSIFICAÇÃO NF'!$N:$N,'CLASSIFICAÇÃO NF'!$O:$O,"=202506",'CLASSIFICAÇÃO NF'!K:K,$B28)+SUMIFS('CLASSIFICAÇÃO NF'!$N:$N,'CLASSIFICAÇÃO NF'!$O:$O,"=202506",'CLASSIFICAÇÃO NF'!L:L,$B28)+SUMIFS('CLASSIFICAÇÃO NF'!$N:$N,'CLASSIFICAÇÃO NF'!$O:$O,"=202506",'CLASSIFICAÇÃO NF'!M:M,$B28)</f>
        <v>0</v>
      </c>
      <c r="AJ28" s="66">
        <f>SUMIFS('CLASSIFICAÇÃO NF'!$N:$N,'CLASSIFICAÇÃO NF'!$O:$O,"=202507",'CLASSIFICAÇÃO NF'!I:I,$B28)+SUMIFS('CLASSIFICAÇÃO NF'!$N:$N,'CLASSIFICAÇÃO NF'!$O:$O,"=202507",'CLASSIFICAÇÃO NF'!J:J,$B28)+SUMIFS('CLASSIFICAÇÃO NF'!$N:$N,'CLASSIFICAÇÃO NF'!$O:$O,"=202507",'CLASSIFICAÇÃO NF'!K:K,$B28)+SUMIFS('CLASSIFICAÇÃO NF'!$N:$N,'CLASSIFICAÇÃO NF'!$O:$O,"=202507",'CLASSIFICAÇÃO NF'!L:L,$B28)+SUMIFS('CLASSIFICAÇÃO NF'!$N:$N,'CLASSIFICAÇÃO NF'!$O:$O,"=202507",'CLASSIFICAÇÃO NF'!M:M,$B28)</f>
        <v>0</v>
      </c>
      <c r="AK28" s="66">
        <f>SUMIFS('CLASSIFICAÇÃO NF'!$N:$N,'CLASSIFICAÇÃO NF'!$O:$O,"=202508",'CLASSIFICAÇÃO NF'!I:I,$B28)+SUMIFS('CLASSIFICAÇÃO NF'!$N:$N,'CLASSIFICAÇÃO NF'!$O:$O,"=202508",'CLASSIFICAÇÃO NF'!J:J,$B28)+SUMIFS('CLASSIFICAÇÃO NF'!$N:$N,'CLASSIFICAÇÃO NF'!$O:$O,"=202508",'CLASSIFICAÇÃO NF'!K:K,$B28)+SUMIFS('CLASSIFICAÇÃO NF'!$N:$N,'CLASSIFICAÇÃO NF'!$O:$O,"=202508",'CLASSIFICAÇÃO NF'!L:L,$B28)+SUMIFS('CLASSIFICAÇÃO NF'!$N:$N,'CLASSIFICAÇÃO NF'!$O:$O,"=202508",'CLASSIFICAÇÃO NF'!M:M,$B28)</f>
        <v>0</v>
      </c>
      <c r="AL28" s="66">
        <f>SUMIFS('CLASSIFICAÇÃO NF'!$N:$N,'CLASSIFICAÇÃO NF'!$O:$O,"=202509",'CLASSIFICAÇÃO NF'!I:I,$B28)+SUMIFS('CLASSIFICAÇÃO NF'!$N:$N,'CLASSIFICAÇÃO NF'!$O:$O,"=202509",'CLASSIFICAÇÃO NF'!J:J,$B28)+SUMIFS('CLASSIFICAÇÃO NF'!$N:$N,'CLASSIFICAÇÃO NF'!$O:$O,"=202509",'CLASSIFICAÇÃO NF'!K:K,$B28)+SUMIFS('CLASSIFICAÇÃO NF'!$N:$N,'CLASSIFICAÇÃO NF'!$O:$O,"=202509",'CLASSIFICAÇÃO NF'!L:L,$B28)+SUMIFS('CLASSIFICAÇÃO NF'!$N:$N,'CLASSIFICAÇÃO NF'!$O:$O,"=202509",'CLASSIFICAÇÃO NF'!M:M,$B28)</f>
        <v>0</v>
      </c>
      <c r="AM28" s="66">
        <f>SUMIFS('CLASSIFICAÇÃO NF'!$N:$N,'CLASSIFICAÇÃO NF'!$O:$O,"=202510",'CLASSIFICAÇÃO NF'!I:I,$B28)+SUMIFS('CLASSIFICAÇÃO NF'!$N:$N,'CLASSIFICAÇÃO NF'!$O:$O,"=202510",'CLASSIFICAÇÃO NF'!J:J,$B28)+SUMIFS('CLASSIFICAÇÃO NF'!$N:$N,'CLASSIFICAÇÃO NF'!$O:$O,"=202510",'CLASSIFICAÇÃO NF'!K:K,$B28)+SUMIFS('CLASSIFICAÇÃO NF'!$N:$N,'CLASSIFICAÇÃO NF'!$O:$O,"=202510",'CLASSIFICAÇÃO NF'!L:L,$B28)+SUMIFS('CLASSIFICAÇÃO NF'!$N:$N,'CLASSIFICAÇÃO NF'!$O:$O,"=202510",'CLASSIFICAÇÃO NF'!M:M,$B28)</f>
        <v>0</v>
      </c>
      <c r="AN28" s="66">
        <f>SUMIFS('CLASSIFICAÇÃO NF'!$N:$N,'CLASSIFICAÇÃO NF'!$O:$O,"=202511",'CLASSIFICAÇÃO NF'!I:I,$B28)+SUMIFS('CLASSIFICAÇÃO NF'!$N:$N,'CLASSIFICAÇÃO NF'!$O:$O,"=202511",'CLASSIFICAÇÃO NF'!J:J,$B28)+SUMIFS('CLASSIFICAÇÃO NF'!$N:$N,'CLASSIFICAÇÃO NF'!$O:$O,"=202511",'CLASSIFICAÇÃO NF'!K:K,$B28)+SUMIFS('CLASSIFICAÇÃO NF'!$N:$N,'CLASSIFICAÇÃO NF'!$O:$O,"=202511",'CLASSIFICAÇÃO NF'!L:L,$B28)+SUMIFS('CLASSIFICAÇÃO NF'!$N:$N,'CLASSIFICAÇÃO NF'!$O:$O,"=202511",'CLASSIFICAÇÃO NF'!M:M,$B28)</f>
        <v>0</v>
      </c>
      <c r="AO28" s="66">
        <f>SUMIFS('CLASSIFICAÇÃO NF'!$N:$N,'CLASSIFICAÇÃO NF'!$O:$O,"=202512",'CLASSIFICAÇÃO NF'!I:I,$B28)+SUMIFS('CLASSIFICAÇÃO NF'!$N:$N,'CLASSIFICAÇÃO NF'!$O:$O,"=202512",'CLASSIFICAÇÃO NF'!J:J,$B28)+SUMIFS('CLASSIFICAÇÃO NF'!$N:$N,'CLASSIFICAÇÃO NF'!$O:$O,"=202512",'CLASSIFICAÇÃO NF'!K:K,$B28)+SUMIFS('CLASSIFICAÇÃO NF'!$N:$N,'CLASSIFICAÇÃO NF'!$O:$O,"=202512",'CLASSIFICAÇÃO NF'!L:L,$B28)+SUMIFS('CLASSIFICAÇÃO NF'!$N:$N,'CLASSIFICAÇÃO NF'!$O:$O,"=202512",'CLASSIFICAÇÃO NF'!M:M,$B28)</f>
        <v>0</v>
      </c>
      <c r="AP28" s="67">
        <f>SUMIFS('CLASSIFICAÇÃO NF'!$N:$N,'CLASSIFICAÇÃO NF'!$O:$O,"=202601",'CLASSIFICAÇÃO NF'!I:I,$B28)+SUMIFS('CLASSIFICAÇÃO NF'!$N:$N,'CLASSIFICAÇÃO NF'!$O:$O,"=202601",'CLASSIFICAÇÃO NF'!J:J,$B28)+SUMIFS('CLASSIFICAÇÃO NF'!$N:$N,'CLASSIFICAÇÃO NF'!$O:$O,"=202601",'CLASSIFICAÇÃO NF'!K:K,$B28)+SUMIFS('CLASSIFICAÇÃO NF'!$N:$N,'CLASSIFICAÇÃO NF'!$O:$O,"=202601",'CLASSIFICAÇÃO NF'!L:L,$B28)+SUMIFS('CLASSIFICAÇÃO NF'!$N:$N,'CLASSIFICAÇÃO NF'!$O:$O,"=202601",'CLASSIFICAÇÃO NF'!M:M,$B28)</f>
        <v>0</v>
      </c>
      <c r="AQ28" s="66">
        <f>SUMIFS('CLASSIFICAÇÃO NF'!$N:$N,'CLASSIFICAÇÃO NF'!$O:$O,"=202602",'CLASSIFICAÇÃO NF'!I:I,$B28)+SUMIFS('CLASSIFICAÇÃO NF'!$N:$N,'CLASSIFICAÇÃO NF'!$O:$O,"=202602",'CLASSIFICAÇÃO NF'!J:J,$B28)+SUMIFS('CLASSIFICAÇÃO NF'!$N:$N,'CLASSIFICAÇÃO NF'!$O:$O,"=202602",'CLASSIFICAÇÃO NF'!K:K,$B28)+SUMIFS('CLASSIFICAÇÃO NF'!$N:$N,'CLASSIFICAÇÃO NF'!$O:$O,"=202602",'CLASSIFICAÇÃO NF'!L:L,$B28)+SUMIFS('CLASSIFICAÇÃO NF'!$N:$N,'CLASSIFICAÇÃO NF'!$O:$O,"=202602",'CLASSIFICAÇÃO NF'!M:M,$B28)</f>
        <v>0</v>
      </c>
      <c r="AR28" s="66">
        <f>SUMIFS('CLASSIFICAÇÃO NF'!$N:$N,'CLASSIFICAÇÃO NF'!$O:$O,"=202603",'CLASSIFICAÇÃO NF'!I:I,$B28)+SUMIFS('CLASSIFICAÇÃO NF'!$N:$N,'CLASSIFICAÇÃO NF'!$O:$O,"=202603",'CLASSIFICAÇÃO NF'!J:J,$B28)+SUMIFS('CLASSIFICAÇÃO NF'!$N:$N,'CLASSIFICAÇÃO NF'!$O:$O,"=202603",'CLASSIFICAÇÃO NF'!K:K,$B28)+SUMIFS('CLASSIFICAÇÃO NF'!$N:$N,'CLASSIFICAÇÃO NF'!$O:$O,"=202603",'CLASSIFICAÇÃO NF'!L:L,$B28)+SUMIFS('CLASSIFICAÇÃO NF'!$N:$N,'CLASSIFICAÇÃO NF'!$O:$O,"=202603",'CLASSIFICAÇÃO NF'!M:M,$B28)</f>
        <v>0</v>
      </c>
      <c r="AS28" s="66">
        <f>SUMIFS('CLASSIFICAÇÃO NF'!$N:$N,'CLASSIFICAÇÃO NF'!$O:$O,"=202604",'CLASSIFICAÇÃO NF'!I:I,$B28)+SUMIFS('CLASSIFICAÇÃO NF'!$N:$N,'CLASSIFICAÇÃO NF'!$O:$O,"=202604",'CLASSIFICAÇÃO NF'!J:J,$B28)+SUMIFS('CLASSIFICAÇÃO NF'!$N:$N,'CLASSIFICAÇÃO NF'!$O:$O,"=202604",'CLASSIFICAÇÃO NF'!K:K,$B28)+SUMIFS('CLASSIFICAÇÃO NF'!$N:$N,'CLASSIFICAÇÃO NF'!$O:$O,"=202604",'CLASSIFICAÇÃO NF'!L:L,$B28)+SUMIFS('CLASSIFICAÇÃO NF'!$N:$N,'CLASSIFICAÇÃO NF'!$O:$O,"=202604",'CLASSIFICAÇÃO NF'!M:M,$B28)</f>
        <v>0</v>
      </c>
      <c r="AT28" s="66">
        <f>SUMIFS('CLASSIFICAÇÃO NF'!$N:$N,'CLASSIFICAÇÃO NF'!$O:$O,"=202605",'CLASSIFICAÇÃO NF'!I:I,$B28)+SUMIFS('CLASSIFICAÇÃO NF'!$N:$N,'CLASSIFICAÇÃO NF'!$O:$O,"=202605",'CLASSIFICAÇÃO NF'!J:J,$B28)+SUMIFS('CLASSIFICAÇÃO NF'!$N:$N,'CLASSIFICAÇÃO NF'!$O:$O,"=202605",'CLASSIFICAÇÃO NF'!K:K,$B28)+SUMIFS('CLASSIFICAÇÃO NF'!$N:$N,'CLASSIFICAÇÃO NF'!$O:$O,"=202605",'CLASSIFICAÇÃO NF'!L:L,$B28)+SUMIFS('CLASSIFICAÇÃO NF'!$N:$N,'CLASSIFICAÇÃO NF'!$O:$O,"=202605",'CLASSIFICAÇÃO NF'!M:M,$B28)</f>
        <v>0</v>
      </c>
      <c r="AU28" s="66">
        <f>SUMIFS('CLASSIFICAÇÃO NF'!$N:$N,'CLASSIFICAÇÃO NF'!$O:$O,"=202606",'CLASSIFICAÇÃO NF'!I:I,$B28)+SUMIFS('CLASSIFICAÇÃO NF'!$N:$N,'CLASSIFICAÇÃO NF'!$O:$O,"=202606",'CLASSIFICAÇÃO NF'!J:J,$B28)+SUMIFS('CLASSIFICAÇÃO NF'!$N:$N,'CLASSIFICAÇÃO NF'!$O:$O,"=202606",'CLASSIFICAÇÃO NF'!K:K,$B28)+SUMIFS('CLASSIFICAÇÃO NF'!$N:$N,'CLASSIFICAÇÃO NF'!$O:$O,"=202606",'CLASSIFICAÇÃO NF'!L:L,$B28)+SUMIFS('CLASSIFICAÇÃO NF'!$N:$N,'CLASSIFICAÇÃO NF'!$O:$O,"=202606",'CLASSIFICAÇÃO NF'!M:M,$B28)</f>
        <v>0</v>
      </c>
      <c r="AV28" s="66">
        <f>SUMIFS('CLASSIFICAÇÃO NF'!$N:$N,'CLASSIFICAÇÃO NF'!$O:$O,"=202607",'CLASSIFICAÇÃO NF'!I:I,$B28)+SUMIFS('CLASSIFICAÇÃO NF'!$N:$N,'CLASSIFICAÇÃO NF'!$O:$O,"=202607",'CLASSIFICAÇÃO NF'!J:J,$B28)+SUMIFS('CLASSIFICAÇÃO NF'!$N:$N,'CLASSIFICAÇÃO NF'!$O:$O,"=202607",'CLASSIFICAÇÃO NF'!K:K,$B28)+SUMIFS('CLASSIFICAÇÃO NF'!$N:$N,'CLASSIFICAÇÃO NF'!$O:$O,"=202607",'CLASSIFICAÇÃO NF'!L:L,$B28)+SUMIFS('CLASSIFICAÇÃO NF'!$N:$N,'CLASSIFICAÇÃO NF'!$O:$O,"=202607",'CLASSIFICAÇÃO NF'!M:M,$B28)</f>
        <v>0</v>
      </c>
    </row>
    <row r="29" spans="1:48" ht="15.5" outlineLevel="1">
      <c r="A29" s="190" t="s">
        <v>59</v>
      </c>
      <c r="B29" s="65" t="s">
        <v>60</v>
      </c>
      <c r="C29" s="184">
        <f>SUMIF('CLASSIFICAÇÃO NF'!I:I,B29,'CLASSIFICAÇÃO NF'!N:N)+SUMIF('CLASSIFICAÇÃO NF'!J:J,B29,'CLASSIFICAÇÃO NF'!N:N)+SUMIF('CLASSIFICAÇÃO NF'!K:K,B29,'CLASSIFICAÇÃO NF'!N:N)+SUMIF('CLASSIFICAÇÃO NF'!L:L,B29,'CLASSIFICAÇÃO NF'!N:N)+SUMIF('CLASSIFICAÇÃO NF'!M:M,B29,'CLASSIFICAÇÃO NF'!N:N)</f>
        <v>1628958.6850000001</v>
      </c>
      <c r="D29" s="184">
        <v>1875017.96</v>
      </c>
      <c r="E29" s="186">
        <v>1758388.36</v>
      </c>
      <c r="F29" s="66">
        <f>SUMIFS('CLASSIFICAÇÃO NF'!$N:$N,'CLASSIFICAÇÃO NF'!$O:$O,"=202301",'CLASSIFICAÇÃO NF'!I:I,$B29)+SUMIFS('CLASSIFICAÇÃO NF'!$N:$N,'CLASSIFICAÇÃO NF'!$O:$O,"=202301",'CLASSIFICAÇÃO NF'!J:J,$B29)+SUMIFS('CLASSIFICAÇÃO NF'!$N:$N,'CLASSIFICAÇÃO NF'!$O:$O,"=202301",'CLASSIFICAÇÃO NF'!K:K,$B29)+SUMIFS('CLASSIFICAÇÃO NF'!$N:$N,'CLASSIFICAÇÃO NF'!$O:$O,"=202301",'CLASSIFICAÇÃO NF'!L:L,$B29)+SUMIFS('CLASSIFICAÇÃO NF'!$N:$N,'CLASSIFICAÇÃO NF'!$O:$O,"=202301",'CLASSIFICAÇÃO NF'!M:M,$B29)</f>
        <v>0</v>
      </c>
      <c r="G29" s="66">
        <f>SUMIFS('CLASSIFICAÇÃO NF'!$N:$N,'CLASSIFICAÇÃO NF'!$O:$O,"=202302",'CLASSIFICAÇÃO NF'!I:I,$B29)+SUMIFS('CLASSIFICAÇÃO NF'!$N:$N,'CLASSIFICAÇÃO NF'!$O:$O,"=202302",'CLASSIFICAÇÃO NF'!J:J,$B29)+SUMIFS('CLASSIFICAÇÃO NF'!$N:$N,'CLASSIFICAÇÃO NF'!$O:$O,"=202302",'CLASSIFICAÇÃO NF'!K:K,$B29)+SUMIFS('CLASSIFICAÇÃO NF'!$N:$N,'CLASSIFICAÇÃO NF'!$O:$O,"=202302",'CLASSIFICAÇÃO NF'!L:L,$B29)+SUMIFS('CLASSIFICAÇÃO NF'!$N:$N,'CLASSIFICAÇÃO NF'!$O:$O,"=202302",'CLASSIFICAÇÃO NF'!M:M,$B29)</f>
        <v>0</v>
      </c>
      <c r="H29" s="66">
        <f>SUMIFS('CLASSIFICAÇÃO NF'!$N:$N,'CLASSIFICAÇÃO NF'!$O:$O,"=202303",'CLASSIFICAÇÃO NF'!I:I,$B29)+SUMIFS('CLASSIFICAÇÃO NF'!$N:$N,'CLASSIFICAÇÃO NF'!$O:$O,"=202303",'CLASSIFICAÇÃO NF'!J:J,$B29)+SUMIFS('CLASSIFICAÇÃO NF'!$N:$N,'CLASSIFICAÇÃO NF'!$O:$O,"=202303",'CLASSIFICAÇÃO NF'!K:K,$B29)+SUMIFS('CLASSIFICAÇÃO NF'!$N:$N,'CLASSIFICAÇÃO NF'!$O:$O,"=202303",'CLASSIFICAÇÃO NF'!L:L,$B29)+SUMIFS('CLASSIFICAÇÃO NF'!$N:$N,'CLASSIFICAÇÃO NF'!$O:$O,"=202303",'CLASSIFICAÇÃO NF'!M:M,$B29)</f>
        <v>0</v>
      </c>
      <c r="I29" s="66">
        <f>SUMIFS('CLASSIFICAÇÃO NF'!$N:$N,'CLASSIFICAÇÃO NF'!$O:$O,"=202304",'CLASSIFICAÇÃO NF'!I:I,$B29)+SUMIFS('CLASSIFICAÇÃO NF'!$N:$N,'CLASSIFICAÇÃO NF'!$O:$O,"=202304",'CLASSIFICAÇÃO NF'!J:J,$B29)+SUMIFS('CLASSIFICAÇÃO NF'!$N:$N,'CLASSIFICAÇÃO NF'!$O:$O,"=202304",'CLASSIFICAÇÃO NF'!K:K,$B29)+SUMIFS('CLASSIFICAÇÃO NF'!$N:$N,'CLASSIFICAÇÃO NF'!$O:$O,"=202304",'CLASSIFICAÇÃO NF'!L:L,$B29)+SUMIFS('CLASSIFICAÇÃO NF'!$N:$N,'CLASSIFICAÇÃO NF'!$O:$O,"=202304",'CLASSIFICAÇÃO NF'!M:M,$B29)</f>
        <v>0</v>
      </c>
      <c r="J29" s="66">
        <f>SUMIFS('CLASSIFICAÇÃO NF'!$N:$N,'CLASSIFICAÇÃO NF'!$O:$O,"=202305",'CLASSIFICAÇÃO NF'!I:I,$B29)+SUMIFS('CLASSIFICAÇÃO NF'!$N:$N,'CLASSIFICAÇÃO NF'!$O:$O,"=202305",'CLASSIFICAÇÃO NF'!J:J,$B29)+SUMIFS('CLASSIFICAÇÃO NF'!$N:$N,'CLASSIFICAÇÃO NF'!$O:$O,"=202305",'CLASSIFICAÇÃO NF'!K:K,$B29)+SUMIFS('CLASSIFICAÇÃO NF'!$N:$N,'CLASSIFICAÇÃO NF'!$O:$O,"=202305",'CLASSIFICAÇÃO NF'!L:L,$B29)+SUMIFS('CLASSIFICAÇÃO NF'!$N:$N,'CLASSIFICAÇÃO NF'!$O:$O,"=202305",'CLASSIFICAÇÃO NF'!M:M,$B29)</f>
        <v>0</v>
      </c>
      <c r="K29" s="66">
        <f>SUMIFS('CLASSIFICAÇÃO NF'!$N:$N,'CLASSIFICAÇÃO NF'!$O:$O,"=202306",'CLASSIFICAÇÃO NF'!I:I,$B29)+SUMIFS('CLASSIFICAÇÃO NF'!$N:$N,'CLASSIFICAÇÃO NF'!$O:$O,"=202306",'CLASSIFICAÇÃO NF'!J:J,$B29)+SUMIFS('CLASSIFICAÇÃO NF'!$N:$N,'CLASSIFICAÇÃO NF'!$O:$O,"=202306",'CLASSIFICAÇÃO NF'!K:K,$B29)+SUMIFS('CLASSIFICAÇÃO NF'!$N:$N,'CLASSIFICAÇÃO NF'!$O:$O,"=202306",'CLASSIFICAÇÃO NF'!L:L,$B29)+SUMIFS('CLASSIFICAÇÃO NF'!$N:$N,'CLASSIFICAÇÃO NF'!$O:$O,"=202306",'CLASSIFICAÇÃO NF'!M:M,$B29)</f>
        <v>0</v>
      </c>
      <c r="L29" s="66">
        <f>SUMIFS('CLASSIFICAÇÃO NF'!$N:$N,'CLASSIFICAÇÃO NF'!$O:$O,"=202307",'CLASSIFICAÇÃO NF'!I:I,$B29)+SUMIFS('CLASSIFICAÇÃO NF'!$N:$N,'CLASSIFICAÇÃO NF'!$O:$O,"=202307",'CLASSIFICAÇÃO NF'!J:J,$B29)+SUMIFS('CLASSIFICAÇÃO NF'!$N:$N,'CLASSIFICAÇÃO NF'!$O:$O,"=202307",'CLASSIFICAÇÃO NF'!K:K,$B29)+SUMIFS('CLASSIFICAÇÃO NF'!$N:$N,'CLASSIFICAÇÃO NF'!$O:$O,"=202307",'CLASSIFICAÇÃO NF'!L:L,$B29)+SUMIFS('CLASSIFICAÇÃO NF'!$N:$N,'CLASSIFICAÇÃO NF'!$O:$O,"=202307",'CLASSIFICAÇÃO NF'!M:M,$B29)</f>
        <v>0</v>
      </c>
      <c r="M29" s="66">
        <f>SUMIFS('CLASSIFICAÇÃO NF'!$N:$N,'CLASSIFICAÇÃO NF'!$O:$O,"=202308",'CLASSIFICAÇÃO NF'!I:I,$B29)+SUMIFS('CLASSIFICAÇÃO NF'!$N:$N,'CLASSIFICAÇÃO NF'!$O:$O,"=202308",'CLASSIFICAÇÃO NF'!J:J,$B29)+SUMIFS('CLASSIFICAÇÃO NF'!$N:$N,'CLASSIFICAÇÃO NF'!$O:$O,"=202308",'CLASSIFICAÇÃO NF'!K:K,$B29)+SUMIFS('CLASSIFICAÇÃO NF'!$N:$N,'CLASSIFICAÇÃO NF'!$O:$O,"=202308",'CLASSIFICAÇÃO NF'!L:L,$B29)+SUMIFS('CLASSIFICAÇÃO NF'!$N:$N,'CLASSIFICAÇÃO NF'!$O:$O,"=202308",'CLASSIFICAÇÃO NF'!M:M,$B29)</f>
        <v>4320.875</v>
      </c>
      <c r="N29" s="66">
        <f>SUMIFS('CLASSIFICAÇÃO NF'!$N:$N,'CLASSIFICAÇÃO NF'!$O:$O,"=202309",'CLASSIFICAÇÃO NF'!I:I,$B29)+SUMIFS('CLASSIFICAÇÃO NF'!$N:$N,'CLASSIFICAÇÃO NF'!$O:$O,"=202309",'CLASSIFICAÇÃO NF'!J:J,$B29)+SUMIFS('CLASSIFICAÇÃO NF'!$N:$N,'CLASSIFICAÇÃO NF'!$O:$O,"=202309",'CLASSIFICAÇÃO NF'!K:K,$B29)+SUMIFS('CLASSIFICAÇÃO NF'!$N:$N,'CLASSIFICAÇÃO NF'!$O:$O,"=202309",'CLASSIFICAÇÃO NF'!L:L,$B29)+SUMIFS('CLASSIFICAÇÃO NF'!$N:$N,'CLASSIFICAÇÃO NF'!$O:$O,"=202309",'CLASSIFICAÇÃO NF'!M:M,$B29)</f>
        <v>0</v>
      </c>
      <c r="O29" s="66">
        <f>SUMIFS('CLASSIFICAÇÃO NF'!$N:$N,'CLASSIFICAÇÃO NF'!$O:$O,"=202310",'CLASSIFICAÇÃO NF'!I:I,$B29)+SUMIFS('CLASSIFICAÇÃO NF'!$N:$N,'CLASSIFICAÇÃO NF'!$O:$O,"=202310",'CLASSIFICAÇÃO NF'!J:J,$B29)+SUMIFS('CLASSIFICAÇÃO NF'!$N:$N,'CLASSIFICAÇÃO NF'!$O:$O,"=202310",'CLASSIFICAÇÃO NF'!K:K,$B29)+SUMIFS('CLASSIFICAÇÃO NF'!$N:$N,'CLASSIFICAÇÃO NF'!$O:$O,"=202310",'CLASSIFICAÇÃO NF'!L:L,$B29)+SUMIFS('CLASSIFICAÇÃO NF'!$N:$N,'CLASSIFICAÇÃO NF'!$O:$O,"=202310",'CLASSIFICAÇÃO NF'!M:M,$B29)</f>
        <v>0</v>
      </c>
      <c r="P29" s="66">
        <f>SUMIFS('CLASSIFICAÇÃO NF'!$N:$N,'CLASSIFICAÇÃO NF'!$O:$O,"=202311",'CLASSIFICAÇÃO NF'!I:I,$B29)+SUMIFS('CLASSIFICAÇÃO NF'!$N:$N,'CLASSIFICAÇÃO NF'!$O:$O,"=202311",'CLASSIFICAÇÃO NF'!J:J,$B29)+SUMIFS('CLASSIFICAÇÃO NF'!$N:$N,'CLASSIFICAÇÃO NF'!$O:$O,"=202311",'CLASSIFICAÇÃO NF'!K:K,$B29)+SUMIFS('CLASSIFICAÇÃO NF'!$N:$N,'CLASSIFICAÇÃO NF'!$O:$O,"=202311",'CLASSIFICAÇÃO NF'!L:L,$B29)+SUMIFS('CLASSIFICAÇÃO NF'!$N:$N,'CLASSIFICAÇÃO NF'!$O:$O,"=202311",'CLASSIFICAÇÃO NF'!M:M,$B29)</f>
        <v>0</v>
      </c>
      <c r="Q29" s="201">
        <f>SUMIFS('CLASSIFICAÇÃO NF'!$N:$N,'CLASSIFICAÇÃO NF'!$O:$O,"=202312",'CLASSIFICAÇÃO NF'!I:I,$B29)+SUMIFS('CLASSIFICAÇÃO NF'!$N:$N,'CLASSIFICAÇÃO NF'!$O:$O,"=202312",'CLASSIFICAÇÃO NF'!J:J,$B29)+SUMIFS('CLASSIFICAÇÃO NF'!$N:$N,'CLASSIFICAÇÃO NF'!$O:$O,"=202312",'CLASSIFICAÇÃO NF'!K:K,$B29)+SUMIFS('CLASSIFICAÇÃO NF'!$N:$N,'CLASSIFICAÇÃO NF'!$O:$O,"=202312",'CLASSIFICAÇÃO NF'!L:L,$B29)+SUMIFS('CLASSIFICAÇÃO NF'!$N:$N,'CLASSIFICAÇÃO NF'!$O:$O,"=202312",'CLASSIFICAÇÃO NF'!M:M,$B29)</f>
        <v>0</v>
      </c>
      <c r="R29" s="67">
        <f>SUMIFS('CLASSIFICAÇÃO NF'!$N:$N,'CLASSIFICAÇÃO NF'!$O:$O,"=202401",'CLASSIFICAÇÃO NF'!I:I,$B29)+SUMIFS('CLASSIFICAÇÃO NF'!$N:$N,'CLASSIFICAÇÃO NF'!$O:$O,"=202401",'CLASSIFICAÇÃO NF'!J:J,$B29)+SUMIFS('CLASSIFICAÇÃO NF'!$N:$N,'CLASSIFICAÇÃO NF'!$O:$O,"=202401",'CLASSIFICAÇÃO NF'!K:K,$B29)+SUMIFS('CLASSIFICAÇÃO NF'!$N:$N,'CLASSIFICAÇÃO NF'!$O:$O,"=202401",'CLASSIFICAÇÃO NF'!L:L,$B29)+SUMIFS('CLASSIFICAÇÃO NF'!$N:$N,'CLASSIFICAÇÃO NF'!$O:$O,"=202401",'CLASSIFICAÇÃO NF'!M:M,$B29)</f>
        <v>0</v>
      </c>
      <c r="S29" s="66">
        <f>SUMIFS('CLASSIFICAÇÃO NF'!$N:$N,'CLASSIFICAÇÃO NF'!$O:$O,"=202402",'CLASSIFICAÇÃO NF'!I:I,$B29)+SUMIFS('CLASSIFICAÇÃO NF'!$N:$N,'CLASSIFICAÇÃO NF'!$O:$O,"=202402",'CLASSIFICAÇÃO NF'!J:J,$B29)+SUMIFS('CLASSIFICAÇÃO NF'!$N:$N,'CLASSIFICAÇÃO NF'!$O:$O,"=202402",'CLASSIFICAÇÃO NF'!K:K,$B29)+SUMIFS('CLASSIFICAÇÃO NF'!$N:$N,'CLASSIFICAÇÃO NF'!$O:$O,"=202402",'CLASSIFICAÇÃO NF'!L:L,$B29)+SUMIFS('CLASSIFICAÇÃO NF'!$N:$N,'CLASSIFICAÇÃO NF'!$O:$O,"=202402",'CLASSIFICAÇÃO NF'!M:M,$B29)</f>
        <v>0</v>
      </c>
      <c r="T29" s="66">
        <f>SUMIFS('CLASSIFICAÇÃO NF'!$N:$N,'CLASSIFICAÇÃO NF'!$O:$O,"=202403",'CLASSIFICAÇÃO NF'!I:I,$B29)+SUMIFS('CLASSIFICAÇÃO NF'!$N:$N,'CLASSIFICAÇÃO NF'!$O:$O,"=202403",'CLASSIFICAÇÃO NF'!J:J,$B29)+SUMIFS('CLASSIFICAÇÃO NF'!$N:$N,'CLASSIFICAÇÃO NF'!$O:$O,"=202403",'CLASSIFICAÇÃO NF'!K:K,$B29)+SUMIFS('CLASSIFICAÇÃO NF'!$N:$N,'CLASSIFICAÇÃO NF'!$O:$O,"=202403",'CLASSIFICAÇÃO NF'!L:L,$B29)+SUMIFS('CLASSIFICAÇÃO NF'!$N:$N,'CLASSIFICAÇÃO NF'!$O:$O,"=202403",'CLASSIFICAÇÃO NF'!M:M,$B29)</f>
        <v>0</v>
      </c>
      <c r="U29" s="66">
        <f>SUMIFS('CLASSIFICAÇÃO NF'!$N:$N,'CLASSIFICAÇÃO NF'!$O:$O,"=202404",'CLASSIFICAÇÃO NF'!I:I,$B29)+SUMIFS('CLASSIFICAÇÃO NF'!$N:$N,'CLASSIFICAÇÃO NF'!$O:$O,"=202404",'CLASSIFICAÇÃO NF'!J:J,$B29)+SUMIFS('CLASSIFICAÇÃO NF'!$N:$N,'CLASSIFICAÇÃO NF'!$O:$O,"=202404",'CLASSIFICAÇÃO NF'!K:K,$B29)+SUMIFS('CLASSIFICAÇÃO NF'!$N:$N,'CLASSIFICAÇÃO NF'!$O:$O,"=202404",'CLASSIFICAÇÃO NF'!L:L,$B29)+SUMIFS('CLASSIFICAÇÃO NF'!$N:$N,'CLASSIFICAÇÃO NF'!$O:$O,"=202404",'CLASSIFICAÇÃO NF'!M:M,$B29)</f>
        <v>0</v>
      </c>
      <c r="V29" s="66">
        <f>SUMIFS('CLASSIFICAÇÃO NF'!$N:$N,'CLASSIFICAÇÃO NF'!$O:$O,"=202405",'CLASSIFICAÇÃO NF'!I:I,$B29)+SUMIFS('CLASSIFICAÇÃO NF'!$N:$N,'CLASSIFICAÇÃO NF'!$O:$O,"=202405",'CLASSIFICAÇÃO NF'!J:J,$B29)+SUMIFS('CLASSIFICAÇÃO NF'!$N:$N,'CLASSIFICAÇÃO NF'!$O:$O,"=202405",'CLASSIFICAÇÃO NF'!K:K,$B29)+SUMIFS('CLASSIFICAÇÃO NF'!$N:$N,'CLASSIFICAÇÃO NF'!$O:$O,"=202405",'CLASSIFICAÇÃO NF'!L:L,$B29)+SUMIFS('CLASSIFICAÇÃO NF'!$N:$N,'CLASSIFICAÇÃO NF'!$O:$O,"=202405",'CLASSIFICAÇÃO NF'!M:M,$B29)</f>
        <v>0</v>
      </c>
      <c r="W29" s="66">
        <f>SUMIFS('CLASSIFICAÇÃO NF'!$N:$N,'CLASSIFICAÇÃO NF'!$O:$O,"=202406",'CLASSIFICAÇÃO NF'!I:I,$B29)+SUMIFS('CLASSIFICAÇÃO NF'!$N:$N,'CLASSIFICAÇÃO NF'!$O:$O,"=202406",'CLASSIFICAÇÃO NF'!J:J,$B29)+SUMIFS('CLASSIFICAÇÃO NF'!$N:$N,'CLASSIFICAÇÃO NF'!$O:$O,"=202406",'CLASSIFICAÇÃO NF'!K:K,$B29)+SUMIFS('CLASSIFICAÇÃO NF'!$N:$N,'CLASSIFICAÇÃO NF'!$O:$O,"=202406",'CLASSIFICAÇÃO NF'!L:L,$B29)+SUMIFS('CLASSIFICAÇÃO NF'!$N:$N,'CLASSIFICAÇÃO NF'!$O:$O,"=202406",'CLASSIFICAÇÃO NF'!M:M,$B29)</f>
        <v>0</v>
      </c>
      <c r="X29" s="66">
        <f>SUMIFS('CLASSIFICAÇÃO NF'!$N:$N,'CLASSIFICAÇÃO NF'!$O:$O,"=202407",'CLASSIFICAÇÃO NF'!I:I,$B29)+SUMIFS('CLASSIFICAÇÃO NF'!$N:$N,'CLASSIFICAÇÃO NF'!$O:$O,"=202407",'CLASSIFICAÇÃO NF'!J:J,$B29)+SUMIFS('CLASSIFICAÇÃO NF'!$N:$N,'CLASSIFICAÇÃO NF'!$O:$O,"=202407",'CLASSIFICAÇÃO NF'!K:K,$B29)+SUMIFS('CLASSIFICAÇÃO NF'!$N:$N,'CLASSIFICAÇÃO NF'!$O:$O,"=202407",'CLASSIFICAÇÃO NF'!L:L,$B29)+SUMIFS('CLASSIFICAÇÃO NF'!$N:$N,'CLASSIFICAÇÃO NF'!$O:$O,"=202407",'CLASSIFICAÇÃO NF'!M:M,$B29)</f>
        <v>668527.16</v>
      </c>
      <c r="Y29" s="66">
        <f>SUMIFS('CLASSIFICAÇÃO NF'!$N:$N,'CLASSIFICAÇÃO NF'!$O:$O,"=202408",'CLASSIFICAÇÃO NF'!I:I,$B29)+SUMIFS('CLASSIFICAÇÃO NF'!$N:$N,'CLASSIFICAÇÃO NF'!$O:$O,"=202408",'CLASSIFICAÇÃO NF'!J:J,$B29)+SUMIFS('CLASSIFICAÇÃO NF'!$N:$N,'CLASSIFICAÇÃO NF'!$O:$O,"=202408",'CLASSIFICAÇÃO NF'!K:K,$B29)+SUMIFS('CLASSIFICAÇÃO NF'!$N:$N,'CLASSIFICAÇÃO NF'!$O:$O,"=202408",'CLASSIFICAÇÃO NF'!L:L,$B29)+SUMIFS('CLASSIFICAÇÃO NF'!$N:$N,'CLASSIFICAÇÃO NF'!$O:$O,"=202408",'CLASSIFICAÇÃO NF'!M:M,$B29)</f>
        <v>156219.41999999998</v>
      </c>
      <c r="Z29" s="66">
        <f>SUMIFS('CLASSIFICAÇÃO NF'!$N:$N,'CLASSIFICAÇÃO NF'!$O:$O,"=202409",'CLASSIFICAÇÃO NF'!I:I,$B29)+SUMIFS('CLASSIFICAÇÃO NF'!$N:$N,'CLASSIFICAÇÃO NF'!$O:$O,"=202409",'CLASSIFICAÇÃO NF'!J:J,$B29)+SUMIFS('CLASSIFICAÇÃO NF'!$N:$N,'CLASSIFICAÇÃO NF'!$O:$O,"=202409",'CLASSIFICAÇÃO NF'!K:K,$B29)+SUMIFS('CLASSIFICAÇÃO NF'!$N:$N,'CLASSIFICAÇÃO NF'!$O:$O,"=202409",'CLASSIFICAÇÃO NF'!L:L,$B29)+SUMIFS('CLASSIFICAÇÃO NF'!$N:$N,'CLASSIFICAÇÃO NF'!$O:$O,"=202409",'CLASSIFICAÇÃO NF'!M:M,$B29)</f>
        <v>480780.86</v>
      </c>
      <c r="AA29" s="66">
        <f>SUMIFS('CLASSIFICAÇÃO NF'!$N:$N,'CLASSIFICAÇÃO NF'!$O:$O,"=202410",'CLASSIFICAÇÃO NF'!I:I,$B29)+SUMIFS('CLASSIFICAÇÃO NF'!$N:$N,'CLASSIFICAÇÃO NF'!$O:$O,"=202410",'CLASSIFICAÇÃO NF'!J:J,$B29)+SUMIFS('CLASSIFICAÇÃO NF'!$N:$N,'CLASSIFICAÇÃO NF'!$O:$O,"=202410",'CLASSIFICAÇÃO NF'!K:K,$B29)+SUMIFS('CLASSIFICAÇÃO NF'!$N:$N,'CLASSIFICAÇÃO NF'!$O:$O,"=202410",'CLASSIFICAÇÃO NF'!L:L,$B29)+SUMIFS('CLASSIFICAÇÃO NF'!$N:$N,'CLASSIFICAÇÃO NF'!$O:$O,"=202410",'CLASSIFICAÇÃO NF'!M:M,$B29)</f>
        <v>23766.890000000003</v>
      </c>
      <c r="AB29" s="66">
        <f>SUMIFS('CLASSIFICAÇÃO NF'!$N:$N,'CLASSIFICAÇÃO NF'!$O:$O,"=202411",'CLASSIFICAÇÃO NF'!I:I,$B29)+SUMIFS('CLASSIFICAÇÃO NF'!$N:$N,'CLASSIFICAÇÃO NF'!$O:$O,"=202411",'CLASSIFICAÇÃO NF'!J:J,$B29)+SUMIFS('CLASSIFICAÇÃO NF'!$N:$N,'CLASSIFICAÇÃO NF'!$O:$O,"=202411",'CLASSIFICAÇÃO NF'!K:K,$B29)+SUMIFS('CLASSIFICAÇÃO NF'!$N:$N,'CLASSIFICAÇÃO NF'!$O:$O,"=202411",'CLASSIFICAÇÃO NF'!L:L,$B29)+SUMIFS('CLASSIFICAÇÃO NF'!$N:$N,'CLASSIFICAÇÃO NF'!$O:$O,"=202411",'CLASSIFICAÇÃO NF'!M:M,$B29)</f>
        <v>41217.839999999997</v>
      </c>
      <c r="AC29" s="201">
        <f>SUMIFS('CLASSIFICAÇÃO NF'!$N:$N,'CLASSIFICAÇÃO NF'!$O:$O,"=202412",'CLASSIFICAÇÃO NF'!I:I,$B29)+SUMIFS('CLASSIFICAÇÃO NF'!$N:$N,'CLASSIFICAÇÃO NF'!$O:$O,"=202412",'CLASSIFICAÇÃO NF'!J:J,$B29)+SUMIFS('CLASSIFICAÇÃO NF'!$N:$N,'CLASSIFICAÇÃO NF'!$O:$O,"=202412",'CLASSIFICAÇÃO NF'!K:K,$B29)+SUMIFS('CLASSIFICAÇÃO NF'!$N:$N,'CLASSIFICAÇÃO NF'!$O:$O,"=202412",'CLASSIFICAÇÃO NF'!L:L,$B29)+SUMIFS('CLASSIFICAÇÃO NF'!$N:$N,'CLASSIFICAÇÃO NF'!$O:$O,"=202412",'CLASSIFICAÇÃO NF'!M:M,$B29)</f>
        <v>3205.53</v>
      </c>
      <c r="AD29" s="67">
        <f>SUMIFS('CLASSIFICAÇÃO NF'!$N:$N,'CLASSIFICAÇÃO NF'!$O:$O,"=202501",'CLASSIFICAÇÃO NF'!I:I,$B29)+SUMIFS('CLASSIFICAÇÃO NF'!$N:$N,'CLASSIFICAÇÃO NF'!$O:$O,"=202501",'CLASSIFICAÇÃO NF'!J:J,$B29)+SUMIFS('CLASSIFICAÇÃO NF'!$N:$N,'CLASSIFICAÇÃO NF'!$O:$O,"=202501",'CLASSIFICAÇÃO NF'!K:K,$B29)+SUMIFS('CLASSIFICAÇÃO NF'!$N:$N,'CLASSIFICAÇÃO NF'!$O:$O,"=202501",'CLASSIFICAÇÃO NF'!L:L,$B29)+SUMIFS('CLASSIFICAÇÃO NF'!$N:$N,'CLASSIFICAÇÃO NF'!$O:$O,"=202501",'CLASSIFICAÇÃO NF'!M:M,$B29)</f>
        <v>0</v>
      </c>
      <c r="AE29" s="66">
        <f>SUMIFS('CLASSIFICAÇÃO NF'!$N:$N,'CLASSIFICAÇÃO NF'!$O:$O,"=202502",'CLASSIFICAÇÃO NF'!I:I,$B29)+SUMIFS('CLASSIFICAÇÃO NF'!$N:$N,'CLASSIFICAÇÃO NF'!$O:$O,"=202502",'CLASSIFICAÇÃO NF'!J:J,$B29)+SUMIFS('CLASSIFICAÇÃO NF'!$N:$N,'CLASSIFICAÇÃO NF'!$O:$O,"=202502",'CLASSIFICAÇÃO NF'!K:K,$B29)+SUMIFS('CLASSIFICAÇÃO NF'!$N:$N,'CLASSIFICAÇÃO NF'!$O:$O,"=202502",'CLASSIFICAÇÃO NF'!L:L,$B29)+SUMIFS('CLASSIFICAÇÃO NF'!$N:$N,'CLASSIFICAÇÃO NF'!$O:$O,"=202502",'CLASSIFICAÇÃO NF'!M:M,$B29)</f>
        <v>169149.36</v>
      </c>
      <c r="AF29" s="66">
        <f>SUMIFS('CLASSIFICAÇÃO NF'!$N:$N,'CLASSIFICAÇÃO NF'!$O:$O,"=202503",'CLASSIFICAÇÃO NF'!I:I,$B29)+SUMIFS('CLASSIFICAÇÃO NF'!$N:$N,'CLASSIFICAÇÃO NF'!$O:$O,"=202503",'CLASSIFICAÇÃO NF'!J:J,$B29)+SUMIFS('CLASSIFICAÇÃO NF'!$N:$N,'CLASSIFICAÇÃO NF'!$O:$O,"=202503",'CLASSIFICAÇÃO NF'!K:K,$B29)+SUMIFS('CLASSIFICAÇÃO NF'!$N:$N,'CLASSIFICAÇÃO NF'!$O:$O,"=202503",'CLASSIFICAÇÃO NF'!L:L,$B29)+SUMIFS('CLASSIFICAÇÃO NF'!$N:$N,'CLASSIFICAÇÃO NF'!$O:$O,"=202503",'CLASSIFICAÇÃO NF'!M:M,$B29)</f>
        <v>24115</v>
      </c>
      <c r="AG29" s="66">
        <f>SUMIFS('CLASSIFICAÇÃO NF'!$N:$N,'CLASSIFICAÇÃO NF'!$O:$O,"=202504",'CLASSIFICAÇÃO NF'!I:I,$B29)+SUMIFS('CLASSIFICAÇÃO NF'!$N:$N,'CLASSIFICAÇÃO NF'!$O:$O,"=202504",'CLASSIFICAÇÃO NF'!J:J,$B29)+SUMIFS('CLASSIFICAÇÃO NF'!$N:$N,'CLASSIFICAÇÃO NF'!$O:$O,"=202504",'CLASSIFICAÇÃO NF'!K:K,$B29)+SUMIFS('CLASSIFICAÇÃO NF'!$N:$N,'CLASSIFICAÇÃO NF'!$O:$O,"=202504",'CLASSIFICAÇÃO NF'!L:L,$B29)+SUMIFS('CLASSIFICAÇÃO NF'!$N:$N,'CLASSIFICAÇÃO NF'!$O:$O,"=202504",'CLASSIFICAÇÃO NF'!M:M,$B29)</f>
        <v>0</v>
      </c>
      <c r="AH29" s="66">
        <f>SUMIFS('CLASSIFICAÇÃO NF'!$N:$N,'CLASSIFICAÇÃO NF'!$O:$O,"=202505",'CLASSIFICAÇÃO NF'!I:I,$B29)+SUMIFS('CLASSIFICAÇÃO NF'!$N:$N,'CLASSIFICAÇÃO NF'!$O:$O,"=202505",'CLASSIFICAÇÃO NF'!J:J,$B29)+SUMIFS('CLASSIFICAÇÃO NF'!$N:$N,'CLASSIFICAÇÃO NF'!$O:$O,"=202505",'CLASSIFICAÇÃO NF'!K:K,$B29)+SUMIFS('CLASSIFICAÇÃO NF'!$N:$N,'CLASSIFICAÇÃO NF'!$O:$O,"=202505",'CLASSIFICAÇÃO NF'!L:L,$B29)+SUMIFS('CLASSIFICAÇÃO NF'!$N:$N,'CLASSIFICAÇÃO NF'!$O:$O,"=202505",'CLASSIFICAÇÃO NF'!M:M,$B29)</f>
        <v>49863.88</v>
      </c>
      <c r="AI29" s="66">
        <f>SUMIFS('CLASSIFICAÇÃO NF'!$N:$N,'CLASSIFICAÇÃO NF'!$O:$O,"=202506",'CLASSIFICAÇÃO NF'!I:I,$B29)+SUMIFS('CLASSIFICAÇÃO NF'!$N:$N,'CLASSIFICAÇÃO NF'!$O:$O,"=202506",'CLASSIFICAÇÃO NF'!J:J,$B29)+SUMIFS('CLASSIFICAÇÃO NF'!$N:$N,'CLASSIFICAÇÃO NF'!$O:$O,"=202506",'CLASSIFICAÇÃO NF'!K:K,$B29)+SUMIFS('CLASSIFICAÇÃO NF'!$N:$N,'CLASSIFICAÇÃO NF'!$O:$O,"=202506",'CLASSIFICAÇÃO NF'!L:L,$B29)+SUMIFS('CLASSIFICAÇÃO NF'!$N:$N,'CLASSIFICAÇÃO NF'!$O:$O,"=202506",'CLASSIFICAÇÃO NF'!M:M,$B29)</f>
        <v>1500</v>
      </c>
      <c r="AJ29" s="66">
        <f>SUMIFS('CLASSIFICAÇÃO NF'!$N:$N,'CLASSIFICAÇÃO NF'!$O:$O,"=202507",'CLASSIFICAÇÃO NF'!I:I,$B29)+SUMIFS('CLASSIFICAÇÃO NF'!$N:$N,'CLASSIFICAÇÃO NF'!$O:$O,"=202507",'CLASSIFICAÇÃO NF'!J:J,$B29)+SUMIFS('CLASSIFICAÇÃO NF'!$N:$N,'CLASSIFICAÇÃO NF'!$O:$O,"=202507",'CLASSIFICAÇÃO NF'!K:K,$B29)+SUMIFS('CLASSIFICAÇÃO NF'!$N:$N,'CLASSIFICAÇÃO NF'!$O:$O,"=202507",'CLASSIFICAÇÃO NF'!L:L,$B29)+SUMIFS('CLASSIFICAÇÃO NF'!$N:$N,'CLASSIFICAÇÃO NF'!$O:$O,"=202507",'CLASSIFICAÇÃO NF'!M:M,$B29)</f>
        <v>2115.54</v>
      </c>
      <c r="AK29" s="66">
        <f>SUMIFS('CLASSIFICAÇÃO NF'!$N:$N,'CLASSIFICAÇÃO NF'!$O:$O,"=202508",'CLASSIFICAÇÃO NF'!I:I,$B29)+SUMIFS('CLASSIFICAÇÃO NF'!$N:$N,'CLASSIFICAÇÃO NF'!$O:$O,"=202508",'CLASSIFICAÇÃO NF'!J:J,$B29)+SUMIFS('CLASSIFICAÇÃO NF'!$N:$N,'CLASSIFICAÇÃO NF'!$O:$O,"=202508",'CLASSIFICAÇÃO NF'!K:K,$B29)+SUMIFS('CLASSIFICAÇÃO NF'!$N:$N,'CLASSIFICAÇÃO NF'!$O:$O,"=202508",'CLASSIFICAÇÃO NF'!L:L,$B29)+SUMIFS('CLASSIFICAÇÃO NF'!$N:$N,'CLASSIFICAÇÃO NF'!$O:$O,"=202508",'CLASSIFICAÇÃO NF'!M:M,$B29)</f>
        <v>4176.33</v>
      </c>
      <c r="AL29" s="66">
        <f>SUMIFS('CLASSIFICAÇÃO NF'!$N:$N,'CLASSIFICAÇÃO NF'!$O:$O,"=202509",'CLASSIFICAÇÃO NF'!I:I,$B29)+SUMIFS('CLASSIFICAÇÃO NF'!$N:$N,'CLASSIFICAÇÃO NF'!$O:$O,"=202509",'CLASSIFICAÇÃO NF'!J:J,$B29)+SUMIFS('CLASSIFICAÇÃO NF'!$N:$N,'CLASSIFICAÇÃO NF'!$O:$O,"=202509",'CLASSIFICAÇÃO NF'!K:K,$B29)+SUMIFS('CLASSIFICAÇÃO NF'!$N:$N,'CLASSIFICAÇÃO NF'!$O:$O,"=202509",'CLASSIFICAÇÃO NF'!L:L,$B29)+SUMIFS('CLASSIFICAÇÃO NF'!$N:$N,'CLASSIFICAÇÃO NF'!$O:$O,"=202509",'CLASSIFICAÇÃO NF'!M:M,$B29)</f>
        <v>0</v>
      </c>
      <c r="AM29" s="66">
        <f>SUMIFS('CLASSIFICAÇÃO NF'!$N:$N,'CLASSIFICAÇÃO NF'!$O:$O,"=202510",'CLASSIFICAÇÃO NF'!I:I,$B29)+SUMIFS('CLASSIFICAÇÃO NF'!$N:$N,'CLASSIFICAÇÃO NF'!$O:$O,"=202510",'CLASSIFICAÇÃO NF'!J:J,$B29)+SUMIFS('CLASSIFICAÇÃO NF'!$N:$N,'CLASSIFICAÇÃO NF'!$O:$O,"=202510",'CLASSIFICAÇÃO NF'!K:K,$B29)+SUMIFS('CLASSIFICAÇÃO NF'!$N:$N,'CLASSIFICAÇÃO NF'!$O:$O,"=202510",'CLASSIFICAÇÃO NF'!L:L,$B29)+SUMIFS('CLASSIFICAÇÃO NF'!$N:$N,'CLASSIFICAÇÃO NF'!$O:$O,"=202510",'CLASSIFICAÇÃO NF'!M:M,$B29)</f>
        <v>0</v>
      </c>
      <c r="AN29" s="66">
        <f>SUMIFS('CLASSIFICAÇÃO NF'!$N:$N,'CLASSIFICAÇÃO NF'!$O:$O,"=202511",'CLASSIFICAÇÃO NF'!I:I,$B29)+SUMIFS('CLASSIFICAÇÃO NF'!$N:$N,'CLASSIFICAÇÃO NF'!$O:$O,"=202511",'CLASSIFICAÇÃO NF'!J:J,$B29)+SUMIFS('CLASSIFICAÇÃO NF'!$N:$N,'CLASSIFICAÇÃO NF'!$O:$O,"=202511",'CLASSIFICAÇÃO NF'!K:K,$B29)+SUMIFS('CLASSIFICAÇÃO NF'!$N:$N,'CLASSIFICAÇÃO NF'!$O:$O,"=202511",'CLASSIFICAÇÃO NF'!L:L,$B29)+SUMIFS('CLASSIFICAÇÃO NF'!$N:$N,'CLASSIFICAÇÃO NF'!$O:$O,"=202511",'CLASSIFICAÇÃO NF'!M:M,$B29)</f>
        <v>0</v>
      </c>
      <c r="AO29" s="66">
        <f>SUMIFS('CLASSIFICAÇÃO NF'!$N:$N,'CLASSIFICAÇÃO NF'!$O:$O,"=202512",'CLASSIFICAÇÃO NF'!I:I,$B29)+SUMIFS('CLASSIFICAÇÃO NF'!$N:$N,'CLASSIFICAÇÃO NF'!$O:$O,"=202512",'CLASSIFICAÇÃO NF'!J:J,$B29)+SUMIFS('CLASSIFICAÇÃO NF'!$N:$N,'CLASSIFICAÇÃO NF'!$O:$O,"=202512",'CLASSIFICAÇÃO NF'!K:K,$B29)+SUMIFS('CLASSIFICAÇÃO NF'!$N:$N,'CLASSIFICAÇÃO NF'!$O:$O,"=202512",'CLASSIFICAÇÃO NF'!L:L,$B29)+SUMIFS('CLASSIFICAÇÃO NF'!$N:$N,'CLASSIFICAÇÃO NF'!$O:$O,"=202512",'CLASSIFICAÇÃO NF'!M:M,$B29)</f>
        <v>0</v>
      </c>
      <c r="AP29" s="67">
        <f>SUMIFS('CLASSIFICAÇÃO NF'!$N:$N,'CLASSIFICAÇÃO NF'!$O:$O,"=202601",'CLASSIFICAÇÃO NF'!I:I,$B29)+SUMIFS('CLASSIFICAÇÃO NF'!$N:$N,'CLASSIFICAÇÃO NF'!$O:$O,"=202601",'CLASSIFICAÇÃO NF'!J:J,$B29)+SUMIFS('CLASSIFICAÇÃO NF'!$N:$N,'CLASSIFICAÇÃO NF'!$O:$O,"=202601",'CLASSIFICAÇÃO NF'!K:K,$B29)+SUMIFS('CLASSIFICAÇÃO NF'!$N:$N,'CLASSIFICAÇÃO NF'!$O:$O,"=202601",'CLASSIFICAÇÃO NF'!L:L,$B29)+SUMIFS('CLASSIFICAÇÃO NF'!$N:$N,'CLASSIFICAÇÃO NF'!$O:$O,"=202601",'CLASSIFICAÇÃO NF'!M:M,$B29)</f>
        <v>0</v>
      </c>
      <c r="AQ29" s="66">
        <f>SUMIFS('CLASSIFICAÇÃO NF'!$N:$N,'CLASSIFICAÇÃO NF'!$O:$O,"=202602",'CLASSIFICAÇÃO NF'!I:I,$B29)+SUMIFS('CLASSIFICAÇÃO NF'!$N:$N,'CLASSIFICAÇÃO NF'!$O:$O,"=202602",'CLASSIFICAÇÃO NF'!J:J,$B29)+SUMIFS('CLASSIFICAÇÃO NF'!$N:$N,'CLASSIFICAÇÃO NF'!$O:$O,"=202602",'CLASSIFICAÇÃO NF'!K:K,$B29)+SUMIFS('CLASSIFICAÇÃO NF'!$N:$N,'CLASSIFICAÇÃO NF'!$O:$O,"=202602",'CLASSIFICAÇÃO NF'!L:L,$B29)+SUMIFS('CLASSIFICAÇÃO NF'!$N:$N,'CLASSIFICAÇÃO NF'!$O:$O,"=202602",'CLASSIFICAÇÃO NF'!M:M,$B29)</f>
        <v>0</v>
      </c>
      <c r="AR29" s="66">
        <f>SUMIFS('CLASSIFICAÇÃO NF'!$N:$N,'CLASSIFICAÇÃO NF'!$O:$O,"=202603",'CLASSIFICAÇÃO NF'!I:I,$B29)+SUMIFS('CLASSIFICAÇÃO NF'!$N:$N,'CLASSIFICAÇÃO NF'!$O:$O,"=202603",'CLASSIFICAÇÃO NF'!J:J,$B29)+SUMIFS('CLASSIFICAÇÃO NF'!$N:$N,'CLASSIFICAÇÃO NF'!$O:$O,"=202603",'CLASSIFICAÇÃO NF'!K:K,$B29)+SUMIFS('CLASSIFICAÇÃO NF'!$N:$N,'CLASSIFICAÇÃO NF'!$O:$O,"=202603",'CLASSIFICAÇÃO NF'!L:L,$B29)+SUMIFS('CLASSIFICAÇÃO NF'!$N:$N,'CLASSIFICAÇÃO NF'!$O:$O,"=202603",'CLASSIFICAÇÃO NF'!M:M,$B29)</f>
        <v>0</v>
      </c>
      <c r="AS29" s="66">
        <f>SUMIFS('CLASSIFICAÇÃO NF'!$N:$N,'CLASSIFICAÇÃO NF'!$O:$O,"=202604",'CLASSIFICAÇÃO NF'!I:I,$B29)+SUMIFS('CLASSIFICAÇÃO NF'!$N:$N,'CLASSIFICAÇÃO NF'!$O:$O,"=202604",'CLASSIFICAÇÃO NF'!J:J,$B29)+SUMIFS('CLASSIFICAÇÃO NF'!$N:$N,'CLASSIFICAÇÃO NF'!$O:$O,"=202604",'CLASSIFICAÇÃO NF'!K:K,$B29)+SUMIFS('CLASSIFICAÇÃO NF'!$N:$N,'CLASSIFICAÇÃO NF'!$O:$O,"=202604",'CLASSIFICAÇÃO NF'!L:L,$B29)+SUMIFS('CLASSIFICAÇÃO NF'!$N:$N,'CLASSIFICAÇÃO NF'!$O:$O,"=202604",'CLASSIFICAÇÃO NF'!M:M,$B29)</f>
        <v>0</v>
      </c>
      <c r="AT29" s="66">
        <f>SUMIFS('CLASSIFICAÇÃO NF'!$N:$N,'CLASSIFICAÇÃO NF'!$O:$O,"=202605",'CLASSIFICAÇÃO NF'!I:I,$B29)+SUMIFS('CLASSIFICAÇÃO NF'!$N:$N,'CLASSIFICAÇÃO NF'!$O:$O,"=202605",'CLASSIFICAÇÃO NF'!J:J,$B29)+SUMIFS('CLASSIFICAÇÃO NF'!$N:$N,'CLASSIFICAÇÃO NF'!$O:$O,"=202605",'CLASSIFICAÇÃO NF'!K:K,$B29)+SUMIFS('CLASSIFICAÇÃO NF'!$N:$N,'CLASSIFICAÇÃO NF'!$O:$O,"=202605",'CLASSIFICAÇÃO NF'!L:L,$B29)+SUMIFS('CLASSIFICAÇÃO NF'!$N:$N,'CLASSIFICAÇÃO NF'!$O:$O,"=202605",'CLASSIFICAÇÃO NF'!M:M,$B29)</f>
        <v>0</v>
      </c>
      <c r="AU29" s="66">
        <f>SUMIFS('CLASSIFICAÇÃO NF'!$N:$N,'CLASSIFICAÇÃO NF'!$O:$O,"=202606",'CLASSIFICAÇÃO NF'!I:I,$B29)+SUMIFS('CLASSIFICAÇÃO NF'!$N:$N,'CLASSIFICAÇÃO NF'!$O:$O,"=202606",'CLASSIFICAÇÃO NF'!J:J,$B29)+SUMIFS('CLASSIFICAÇÃO NF'!$N:$N,'CLASSIFICAÇÃO NF'!$O:$O,"=202606",'CLASSIFICAÇÃO NF'!K:K,$B29)+SUMIFS('CLASSIFICAÇÃO NF'!$N:$N,'CLASSIFICAÇÃO NF'!$O:$O,"=202606",'CLASSIFICAÇÃO NF'!L:L,$B29)+SUMIFS('CLASSIFICAÇÃO NF'!$N:$N,'CLASSIFICAÇÃO NF'!$O:$O,"=202606",'CLASSIFICAÇÃO NF'!M:M,$B29)</f>
        <v>0</v>
      </c>
      <c r="AV29" s="66">
        <f>SUMIFS('CLASSIFICAÇÃO NF'!$N:$N,'CLASSIFICAÇÃO NF'!$O:$O,"=202607",'CLASSIFICAÇÃO NF'!I:I,$B29)+SUMIFS('CLASSIFICAÇÃO NF'!$N:$N,'CLASSIFICAÇÃO NF'!$O:$O,"=202607",'CLASSIFICAÇÃO NF'!J:J,$B29)+SUMIFS('CLASSIFICAÇÃO NF'!$N:$N,'CLASSIFICAÇÃO NF'!$O:$O,"=202607",'CLASSIFICAÇÃO NF'!K:K,$B29)+SUMIFS('CLASSIFICAÇÃO NF'!$N:$N,'CLASSIFICAÇÃO NF'!$O:$O,"=202607",'CLASSIFICAÇÃO NF'!L:L,$B29)+SUMIFS('CLASSIFICAÇÃO NF'!$N:$N,'CLASSIFICAÇÃO NF'!$O:$O,"=202607",'CLASSIFICAÇÃO NF'!M:M,$B29)</f>
        <v>0</v>
      </c>
    </row>
    <row r="30" spans="1:48" ht="15.5" outlineLevel="1">
      <c r="A30" s="190" t="s">
        <v>61</v>
      </c>
      <c r="B30" s="65" t="s">
        <v>62</v>
      </c>
      <c r="C30" s="184">
        <f>SUMIF('CLASSIFICAÇÃO NF'!I:I,B30,'CLASSIFICAÇÃO NF'!N:N)+SUMIF('CLASSIFICAÇÃO NF'!J:J,B30,'CLASSIFICAÇÃO NF'!N:N)+SUMIF('CLASSIFICAÇÃO NF'!K:K,B30,'CLASSIFICAÇÃO NF'!N:N)+SUMIF('CLASSIFICAÇÃO NF'!L:L,B30,'CLASSIFICAÇÃO NF'!N:N)+SUMIF('CLASSIFICAÇÃO NF'!M:M,B30,'CLASSIFICAÇÃO NF'!N:N)</f>
        <v>8979196.9663333353</v>
      </c>
      <c r="D30" s="184">
        <v>12437523.460000001</v>
      </c>
      <c r="E30" s="186">
        <v>8490397.2699999996</v>
      </c>
      <c r="F30" s="66">
        <f>SUMIFS('CLASSIFICAÇÃO NF'!$N:$N,'CLASSIFICAÇÃO NF'!$O:$O,"=202301",'CLASSIFICAÇÃO NF'!I:I,$B30)+SUMIFS('CLASSIFICAÇÃO NF'!$N:$N,'CLASSIFICAÇÃO NF'!$O:$O,"=202301",'CLASSIFICAÇÃO NF'!J:J,$B30)+SUMIFS('CLASSIFICAÇÃO NF'!$N:$N,'CLASSIFICAÇÃO NF'!$O:$O,"=202301",'CLASSIFICAÇÃO NF'!K:K,$B30)+SUMIFS('CLASSIFICAÇÃO NF'!$N:$N,'CLASSIFICAÇÃO NF'!$O:$O,"=202301",'CLASSIFICAÇÃO NF'!L:L,$B30)+SUMIFS('CLASSIFICAÇÃO NF'!$N:$N,'CLASSIFICAÇÃO NF'!$O:$O,"=202301",'CLASSIFICAÇÃO NF'!M:M,$B30)</f>
        <v>0</v>
      </c>
      <c r="G30" s="66">
        <f>SUMIFS('CLASSIFICAÇÃO NF'!$N:$N,'CLASSIFICAÇÃO NF'!$O:$O,"=202302",'CLASSIFICAÇÃO NF'!I:I,$B30)+SUMIFS('CLASSIFICAÇÃO NF'!$N:$N,'CLASSIFICAÇÃO NF'!$O:$O,"=202302",'CLASSIFICAÇÃO NF'!J:J,$B30)+SUMIFS('CLASSIFICAÇÃO NF'!$N:$N,'CLASSIFICAÇÃO NF'!$O:$O,"=202302",'CLASSIFICAÇÃO NF'!K:K,$B30)+SUMIFS('CLASSIFICAÇÃO NF'!$N:$N,'CLASSIFICAÇÃO NF'!$O:$O,"=202302",'CLASSIFICAÇÃO NF'!L:L,$B30)+SUMIFS('CLASSIFICAÇÃO NF'!$N:$N,'CLASSIFICAÇÃO NF'!$O:$O,"=202302",'CLASSIFICAÇÃO NF'!M:M,$B30)</f>
        <v>0</v>
      </c>
      <c r="H30" s="66">
        <f>SUMIFS('CLASSIFICAÇÃO NF'!$N:$N,'CLASSIFICAÇÃO NF'!$O:$O,"=202303",'CLASSIFICAÇÃO NF'!I:I,$B30)+SUMIFS('CLASSIFICAÇÃO NF'!$N:$N,'CLASSIFICAÇÃO NF'!$O:$O,"=202303",'CLASSIFICAÇÃO NF'!J:J,$B30)+SUMIFS('CLASSIFICAÇÃO NF'!$N:$N,'CLASSIFICAÇÃO NF'!$O:$O,"=202303",'CLASSIFICAÇÃO NF'!K:K,$B30)+SUMIFS('CLASSIFICAÇÃO NF'!$N:$N,'CLASSIFICAÇÃO NF'!$O:$O,"=202303",'CLASSIFICAÇÃO NF'!L:L,$B30)+SUMIFS('CLASSIFICAÇÃO NF'!$N:$N,'CLASSIFICAÇÃO NF'!$O:$O,"=202303",'CLASSIFICAÇÃO NF'!M:M,$B30)</f>
        <v>0</v>
      </c>
      <c r="I30" s="66">
        <f>SUMIFS('CLASSIFICAÇÃO NF'!$N:$N,'CLASSIFICAÇÃO NF'!$O:$O,"=202304",'CLASSIFICAÇÃO NF'!I:I,$B30)+SUMIFS('CLASSIFICAÇÃO NF'!$N:$N,'CLASSIFICAÇÃO NF'!$O:$O,"=202304",'CLASSIFICAÇÃO NF'!J:J,$B30)+SUMIFS('CLASSIFICAÇÃO NF'!$N:$N,'CLASSIFICAÇÃO NF'!$O:$O,"=202304",'CLASSIFICAÇÃO NF'!K:K,$B30)+SUMIFS('CLASSIFICAÇÃO NF'!$N:$N,'CLASSIFICAÇÃO NF'!$O:$O,"=202304",'CLASSIFICAÇÃO NF'!L:L,$B30)+SUMIFS('CLASSIFICAÇÃO NF'!$N:$N,'CLASSIFICAÇÃO NF'!$O:$O,"=202304",'CLASSIFICAÇÃO NF'!M:M,$B30)</f>
        <v>0</v>
      </c>
      <c r="J30" s="66">
        <f>SUMIFS('CLASSIFICAÇÃO NF'!$N:$N,'CLASSIFICAÇÃO NF'!$O:$O,"=202305",'CLASSIFICAÇÃO NF'!I:I,$B30)+SUMIFS('CLASSIFICAÇÃO NF'!$N:$N,'CLASSIFICAÇÃO NF'!$O:$O,"=202305",'CLASSIFICAÇÃO NF'!J:J,$B30)+SUMIFS('CLASSIFICAÇÃO NF'!$N:$N,'CLASSIFICAÇÃO NF'!$O:$O,"=202305",'CLASSIFICAÇÃO NF'!K:K,$B30)+SUMIFS('CLASSIFICAÇÃO NF'!$N:$N,'CLASSIFICAÇÃO NF'!$O:$O,"=202305",'CLASSIFICAÇÃO NF'!L:L,$B30)+SUMIFS('CLASSIFICAÇÃO NF'!$N:$N,'CLASSIFICAÇÃO NF'!$O:$O,"=202305",'CLASSIFICAÇÃO NF'!M:M,$B30)</f>
        <v>6000</v>
      </c>
      <c r="K30" s="66">
        <f>SUMIFS('CLASSIFICAÇÃO NF'!$N:$N,'CLASSIFICAÇÃO NF'!$O:$O,"=202306",'CLASSIFICAÇÃO NF'!I:I,$B30)+SUMIFS('CLASSIFICAÇÃO NF'!$N:$N,'CLASSIFICAÇÃO NF'!$O:$O,"=202306",'CLASSIFICAÇÃO NF'!J:J,$B30)+SUMIFS('CLASSIFICAÇÃO NF'!$N:$N,'CLASSIFICAÇÃO NF'!$O:$O,"=202306",'CLASSIFICAÇÃO NF'!K:K,$B30)+SUMIFS('CLASSIFICAÇÃO NF'!$N:$N,'CLASSIFICAÇÃO NF'!$O:$O,"=202306",'CLASSIFICAÇÃO NF'!L:L,$B30)+SUMIFS('CLASSIFICAÇÃO NF'!$N:$N,'CLASSIFICAÇÃO NF'!$O:$O,"=202306",'CLASSIFICAÇÃO NF'!M:M,$B30)</f>
        <v>4410.5200000000004</v>
      </c>
      <c r="L30" s="66">
        <f>SUMIFS('CLASSIFICAÇÃO NF'!$N:$N,'CLASSIFICAÇÃO NF'!$O:$O,"=202307",'CLASSIFICAÇÃO NF'!I:I,$B30)+SUMIFS('CLASSIFICAÇÃO NF'!$N:$N,'CLASSIFICAÇÃO NF'!$O:$O,"=202307",'CLASSIFICAÇÃO NF'!J:J,$B30)+SUMIFS('CLASSIFICAÇÃO NF'!$N:$N,'CLASSIFICAÇÃO NF'!$O:$O,"=202307",'CLASSIFICAÇÃO NF'!K:K,$B30)+SUMIFS('CLASSIFICAÇÃO NF'!$N:$N,'CLASSIFICAÇÃO NF'!$O:$O,"=202307",'CLASSIFICAÇÃO NF'!L:L,$B30)+SUMIFS('CLASSIFICAÇÃO NF'!$N:$N,'CLASSIFICAÇÃO NF'!$O:$O,"=202307",'CLASSIFICAÇÃO NF'!M:M,$B30)</f>
        <v>12434.329999999998</v>
      </c>
      <c r="M30" s="66">
        <f>SUMIFS('CLASSIFICAÇÃO NF'!$N:$N,'CLASSIFICAÇÃO NF'!$O:$O,"=202308",'CLASSIFICAÇÃO NF'!I:I,$B30)+SUMIFS('CLASSIFICAÇÃO NF'!$N:$N,'CLASSIFICAÇÃO NF'!$O:$O,"=202308",'CLASSIFICAÇÃO NF'!J:J,$B30)+SUMIFS('CLASSIFICAÇÃO NF'!$N:$N,'CLASSIFICAÇÃO NF'!$O:$O,"=202308",'CLASSIFICAÇÃO NF'!K:K,$B30)+SUMIFS('CLASSIFICAÇÃO NF'!$N:$N,'CLASSIFICAÇÃO NF'!$O:$O,"=202308",'CLASSIFICAÇÃO NF'!L:L,$B30)+SUMIFS('CLASSIFICAÇÃO NF'!$N:$N,'CLASSIFICAÇÃO NF'!$O:$O,"=202308",'CLASSIFICAÇÃO NF'!M:M,$B30)</f>
        <v>0</v>
      </c>
      <c r="N30" s="66">
        <f>SUMIFS('CLASSIFICAÇÃO NF'!$N:$N,'CLASSIFICAÇÃO NF'!$O:$O,"=202309",'CLASSIFICAÇÃO NF'!I:I,$B30)+SUMIFS('CLASSIFICAÇÃO NF'!$N:$N,'CLASSIFICAÇÃO NF'!$O:$O,"=202309",'CLASSIFICAÇÃO NF'!J:J,$B30)+SUMIFS('CLASSIFICAÇÃO NF'!$N:$N,'CLASSIFICAÇÃO NF'!$O:$O,"=202309",'CLASSIFICAÇÃO NF'!K:K,$B30)+SUMIFS('CLASSIFICAÇÃO NF'!$N:$N,'CLASSIFICAÇÃO NF'!$O:$O,"=202309",'CLASSIFICAÇÃO NF'!L:L,$B30)+SUMIFS('CLASSIFICAÇÃO NF'!$N:$N,'CLASSIFICAÇÃO NF'!$O:$O,"=202309",'CLASSIFICAÇÃO NF'!M:M,$B30)</f>
        <v>0</v>
      </c>
      <c r="O30" s="66">
        <f>SUMIFS('CLASSIFICAÇÃO NF'!$N:$N,'CLASSIFICAÇÃO NF'!$O:$O,"=202310",'CLASSIFICAÇÃO NF'!I:I,$B30)+SUMIFS('CLASSIFICAÇÃO NF'!$N:$N,'CLASSIFICAÇÃO NF'!$O:$O,"=202310",'CLASSIFICAÇÃO NF'!J:J,$B30)+SUMIFS('CLASSIFICAÇÃO NF'!$N:$N,'CLASSIFICAÇÃO NF'!$O:$O,"=202310",'CLASSIFICAÇÃO NF'!K:K,$B30)+SUMIFS('CLASSIFICAÇÃO NF'!$N:$N,'CLASSIFICAÇÃO NF'!$O:$O,"=202310",'CLASSIFICAÇÃO NF'!L:L,$B30)+SUMIFS('CLASSIFICAÇÃO NF'!$N:$N,'CLASSIFICAÇÃO NF'!$O:$O,"=202310",'CLASSIFICAÇÃO NF'!M:M,$B30)</f>
        <v>50185.17</v>
      </c>
      <c r="P30" s="66">
        <f>SUMIFS('CLASSIFICAÇÃO NF'!$N:$N,'CLASSIFICAÇÃO NF'!$O:$O,"=202311",'CLASSIFICAÇÃO NF'!I:I,$B30)+SUMIFS('CLASSIFICAÇÃO NF'!$N:$N,'CLASSIFICAÇÃO NF'!$O:$O,"=202311",'CLASSIFICAÇÃO NF'!J:J,$B30)+SUMIFS('CLASSIFICAÇÃO NF'!$N:$N,'CLASSIFICAÇÃO NF'!$O:$O,"=202311",'CLASSIFICAÇÃO NF'!K:K,$B30)+SUMIFS('CLASSIFICAÇÃO NF'!$N:$N,'CLASSIFICAÇÃO NF'!$O:$O,"=202311",'CLASSIFICAÇÃO NF'!L:L,$B30)+SUMIFS('CLASSIFICAÇÃO NF'!$N:$N,'CLASSIFICAÇÃO NF'!$O:$O,"=202311",'CLASSIFICAÇÃO NF'!M:M,$B30)</f>
        <v>4194.45</v>
      </c>
      <c r="Q30" s="201">
        <f>SUMIFS('CLASSIFICAÇÃO NF'!$N:$N,'CLASSIFICAÇÃO NF'!$O:$O,"=202312",'CLASSIFICAÇÃO NF'!I:I,$B30)+SUMIFS('CLASSIFICAÇÃO NF'!$N:$N,'CLASSIFICAÇÃO NF'!$O:$O,"=202312",'CLASSIFICAÇÃO NF'!J:J,$B30)+SUMIFS('CLASSIFICAÇÃO NF'!$N:$N,'CLASSIFICAÇÃO NF'!$O:$O,"=202312",'CLASSIFICAÇÃO NF'!K:K,$B30)+SUMIFS('CLASSIFICAÇÃO NF'!$N:$N,'CLASSIFICAÇÃO NF'!$O:$O,"=202312",'CLASSIFICAÇÃO NF'!L:L,$B30)+SUMIFS('CLASSIFICAÇÃO NF'!$N:$N,'CLASSIFICAÇÃO NF'!$O:$O,"=202312",'CLASSIFICAÇÃO NF'!M:M,$B30)</f>
        <v>0</v>
      </c>
      <c r="R30" s="67">
        <f>SUMIFS('CLASSIFICAÇÃO NF'!$N:$N,'CLASSIFICAÇÃO NF'!$O:$O,"=202401",'CLASSIFICAÇÃO NF'!I:I,$B30)+SUMIFS('CLASSIFICAÇÃO NF'!$N:$N,'CLASSIFICAÇÃO NF'!$O:$O,"=202401",'CLASSIFICAÇÃO NF'!J:J,$B30)+SUMIFS('CLASSIFICAÇÃO NF'!$N:$N,'CLASSIFICAÇÃO NF'!$O:$O,"=202401",'CLASSIFICAÇÃO NF'!K:K,$B30)+SUMIFS('CLASSIFICAÇÃO NF'!$N:$N,'CLASSIFICAÇÃO NF'!$O:$O,"=202401",'CLASSIFICAÇÃO NF'!L:L,$B30)+SUMIFS('CLASSIFICAÇÃO NF'!$N:$N,'CLASSIFICAÇÃO NF'!$O:$O,"=202401",'CLASSIFICAÇÃO NF'!M:M,$B30)</f>
        <v>64872</v>
      </c>
      <c r="S30" s="66">
        <f>SUMIFS('CLASSIFICAÇÃO NF'!$N:$N,'CLASSIFICAÇÃO NF'!$O:$O,"=202402",'CLASSIFICAÇÃO NF'!I:I,$B30)+SUMIFS('CLASSIFICAÇÃO NF'!$N:$N,'CLASSIFICAÇÃO NF'!$O:$O,"=202402",'CLASSIFICAÇÃO NF'!J:J,$B30)+SUMIFS('CLASSIFICAÇÃO NF'!$N:$N,'CLASSIFICAÇÃO NF'!$O:$O,"=202402",'CLASSIFICAÇÃO NF'!K:K,$B30)+SUMIFS('CLASSIFICAÇÃO NF'!$N:$N,'CLASSIFICAÇÃO NF'!$O:$O,"=202402",'CLASSIFICAÇÃO NF'!L:L,$B30)+SUMIFS('CLASSIFICAÇÃO NF'!$N:$N,'CLASSIFICAÇÃO NF'!$O:$O,"=202402",'CLASSIFICAÇÃO NF'!M:M,$B30)</f>
        <v>93799.31</v>
      </c>
      <c r="T30" s="66">
        <f>SUMIFS('CLASSIFICAÇÃO NF'!$N:$N,'CLASSIFICAÇÃO NF'!$O:$O,"=202403",'CLASSIFICAÇÃO NF'!I:I,$B30)+SUMIFS('CLASSIFICAÇÃO NF'!$N:$N,'CLASSIFICAÇÃO NF'!$O:$O,"=202403",'CLASSIFICAÇÃO NF'!J:J,$B30)+SUMIFS('CLASSIFICAÇÃO NF'!$N:$N,'CLASSIFICAÇÃO NF'!$O:$O,"=202403",'CLASSIFICAÇÃO NF'!K:K,$B30)+SUMIFS('CLASSIFICAÇÃO NF'!$N:$N,'CLASSIFICAÇÃO NF'!$O:$O,"=202403",'CLASSIFICAÇÃO NF'!L:L,$B30)+SUMIFS('CLASSIFICAÇÃO NF'!$N:$N,'CLASSIFICAÇÃO NF'!$O:$O,"=202403",'CLASSIFICAÇÃO NF'!M:M,$B30)</f>
        <v>24793</v>
      </c>
      <c r="U30" s="66">
        <f>SUMIFS('CLASSIFICAÇÃO NF'!$N:$N,'CLASSIFICAÇÃO NF'!$O:$O,"=202404",'CLASSIFICAÇÃO NF'!I:I,$B30)+SUMIFS('CLASSIFICAÇÃO NF'!$N:$N,'CLASSIFICAÇÃO NF'!$O:$O,"=202404",'CLASSIFICAÇÃO NF'!J:J,$B30)+SUMIFS('CLASSIFICAÇÃO NF'!$N:$N,'CLASSIFICAÇÃO NF'!$O:$O,"=202404",'CLASSIFICAÇÃO NF'!K:K,$B30)+SUMIFS('CLASSIFICAÇÃO NF'!$N:$N,'CLASSIFICAÇÃO NF'!$O:$O,"=202404",'CLASSIFICAÇÃO NF'!L:L,$B30)+SUMIFS('CLASSIFICAÇÃO NF'!$N:$N,'CLASSIFICAÇÃO NF'!$O:$O,"=202404",'CLASSIFICAÇÃO NF'!M:M,$B30)</f>
        <v>274728.85499999998</v>
      </c>
      <c r="V30" s="66">
        <f>SUMIFS('CLASSIFICAÇÃO NF'!$N:$N,'CLASSIFICAÇÃO NF'!$O:$O,"=202405",'CLASSIFICAÇÃO NF'!I:I,$B30)+SUMIFS('CLASSIFICAÇÃO NF'!$N:$N,'CLASSIFICAÇÃO NF'!$O:$O,"=202405",'CLASSIFICAÇÃO NF'!J:J,$B30)+SUMIFS('CLASSIFICAÇÃO NF'!$N:$N,'CLASSIFICAÇÃO NF'!$O:$O,"=202405",'CLASSIFICAÇÃO NF'!K:K,$B30)+SUMIFS('CLASSIFICAÇÃO NF'!$N:$N,'CLASSIFICAÇÃO NF'!$O:$O,"=202405",'CLASSIFICAÇÃO NF'!L:L,$B30)+SUMIFS('CLASSIFICAÇÃO NF'!$N:$N,'CLASSIFICAÇÃO NF'!$O:$O,"=202405",'CLASSIFICAÇÃO NF'!M:M,$B30)</f>
        <v>128654.82333333333</v>
      </c>
      <c r="W30" s="66">
        <f>SUMIFS('CLASSIFICAÇÃO NF'!$N:$N,'CLASSIFICAÇÃO NF'!$O:$O,"=202406",'CLASSIFICAÇÃO NF'!I:I,$B30)+SUMIFS('CLASSIFICAÇÃO NF'!$N:$N,'CLASSIFICAÇÃO NF'!$O:$O,"=202406",'CLASSIFICAÇÃO NF'!J:J,$B30)+SUMIFS('CLASSIFICAÇÃO NF'!$N:$N,'CLASSIFICAÇÃO NF'!$O:$O,"=202406",'CLASSIFICAÇÃO NF'!K:K,$B30)+SUMIFS('CLASSIFICAÇÃO NF'!$N:$N,'CLASSIFICAÇÃO NF'!$O:$O,"=202406",'CLASSIFICAÇÃO NF'!L:L,$B30)+SUMIFS('CLASSIFICAÇÃO NF'!$N:$N,'CLASSIFICAÇÃO NF'!$O:$O,"=202406",'CLASSIFICAÇÃO NF'!M:M,$B30)</f>
        <v>77292.5</v>
      </c>
      <c r="X30" s="66">
        <f>SUMIFS('CLASSIFICAÇÃO NF'!$N:$N,'CLASSIFICAÇÃO NF'!$O:$O,"=202407",'CLASSIFICAÇÃO NF'!I:I,$B30)+SUMIFS('CLASSIFICAÇÃO NF'!$N:$N,'CLASSIFICAÇÃO NF'!$O:$O,"=202407",'CLASSIFICAÇÃO NF'!J:J,$B30)+SUMIFS('CLASSIFICAÇÃO NF'!$N:$N,'CLASSIFICAÇÃO NF'!$O:$O,"=202407",'CLASSIFICAÇÃO NF'!K:K,$B30)+SUMIFS('CLASSIFICAÇÃO NF'!$N:$N,'CLASSIFICAÇÃO NF'!$O:$O,"=202407",'CLASSIFICAÇÃO NF'!L:L,$B30)+SUMIFS('CLASSIFICAÇÃO NF'!$N:$N,'CLASSIFICAÇÃO NF'!$O:$O,"=202407",'CLASSIFICAÇÃO NF'!M:M,$B30)</f>
        <v>43386</v>
      </c>
      <c r="Y30" s="66">
        <f>SUMIFS('CLASSIFICAÇÃO NF'!$N:$N,'CLASSIFICAÇÃO NF'!$O:$O,"=202408",'CLASSIFICAÇÃO NF'!I:I,$B30)+SUMIFS('CLASSIFICAÇÃO NF'!$N:$N,'CLASSIFICAÇÃO NF'!$O:$O,"=202408",'CLASSIFICAÇÃO NF'!J:J,$B30)+SUMIFS('CLASSIFICAÇÃO NF'!$N:$N,'CLASSIFICAÇÃO NF'!$O:$O,"=202408",'CLASSIFICAÇÃO NF'!K:K,$B30)+SUMIFS('CLASSIFICAÇÃO NF'!$N:$N,'CLASSIFICAÇÃO NF'!$O:$O,"=202408",'CLASSIFICAÇÃO NF'!L:L,$B30)+SUMIFS('CLASSIFICAÇÃO NF'!$N:$N,'CLASSIFICAÇÃO NF'!$O:$O,"=202408",'CLASSIFICAÇÃO NF'!M:M,$B30)</f>
        <v>135127</v>
      </c>
      <c r="Z30" s="66">
        <f>SUMIFS('CLASSIFICAÇÃO NF'!$N:$N,'CLASSIFICAÇÃO NF'!$O:$O,"=202409",'CLASSIFICAÇÃO NF'!I:I,$B30)+SUMIFS('CLASSIFICAÇÃO NF'!$N:$N,'CLASSIFICAÇÃO NF'!$O:$O,"=202409",'CLASSIFICAÇÃO NF'!J:J,$B30)+SUMIFS('CLASSIFICAÇÃO NF'!$N:$N,'CLASSIFICAÇÃO NF'!$O:$O,"=202409",'CLASSIFICAÇÃO NF'!K:K,$B30)+SUMIFS('CLASSIFICAÇÃO NF'!$N:$N,'CLASSIFICAÇÃO NF'!$O:$O,"=202409",'CLASSIFICAÇÃO NF'!L:L,$B30)+SUMIFS('CLASSIFICAÇÃO NF'!$N:$N,'CLASSIFICAÇÃO NF'!$O:$O,"=202409",'CLASSIFICAÇÃO NF'!M:M,$B30)</f>
        <v>836297.12800000003</v>
      </c>
      <c r="AA30" s="66">
        <f>SUMIFS('CLASSIFICAÇÃO NF'!$N:$N,'CLASSIFICAÇÃO NF'!$O:$O,"=202410",'CLASSIFICAÇÃO NF'!I:I,$B30)+SUMIFS('CLASSIFICAÇÃO NF'!$N:$N,'CLASSIFICAÇÃO NF'!$O:$O,"=202410",'CLASSIFICAÇÃO NF'!J:J,$B30)+SUMIFS('CLASSIFICAÇÃO NF'!$N:$N,'CLASSIFICAÇÃO NF'!$O:$O,"=202410",'CLASSIFICAÇÃO NF'!K:K,$B30)+SUMIFS('CLASSIFICAÇÃO NF'!$N:$N,'CLASSIFICAÇÃO NF'!$O:$O,"=202410",'CLASSIFICAÇÃO NF'!L:L,$B30)+SUMIFS('CLASSIFICAÇÃO NF'!$N:$N,'CLASSIFICAÇÃO NF'!$O:$O,"=202410",'CLASSIFICAÇÃO NF'!M:M,$B30)</f>
        <v>1341106.1700000002</v>
      </c>
      <c r="AB30" s="66">
        <f>SUMIFS('CLASSIFICAÇÃO NF'!$N:$N,'CLASSIFICAÇÃO NF'!$O:$O,"=202411",'CLASSIFICAÇÃO NF'!I:I,$B30)+SUMIFS('CLASSIFICAÇÃO NF'!$N:$N,'CLASSIFICAÇÃO NF'!$O:$O,"=202411",'CLASSIFICAÇÃO NF'!J:J,$B30)+SUMIFS('CLASSIFICAÇÃO NF'!$N:$N,'CLASSIFICAÇÃO NF'!$O:$O,"=202411",'CLASSIFICAÇÃO NF'!K:K,$B30)+SUMIFS('CLASSIFICAÇÃO NF'!$N:$N,'CLASSIFICAÇÃO NF'!$O:$O,"=202411",'CLASSIFICAÇÃO NF'!L:L,$B30)+SUMIFS('CLASSIFICAÇÃO NF'!$N:$N,'CLASSIFICAÇÃO NF'!$O:$O,"=202411",'CLASSIFICAÇÃO NF'!M:M,$B30)</f>
        <v>54601</v>
      </c>
      <c r="AC30" s="201">
        <f>SUMIFS('CLASSIFICAÇÃO NF'!$N:$N,'CLASSIFICAÇÃO NF'!$O:$O,"=202412",'CLASSIFICAÇÃO NF'!I:I,$B30)+SUMIFS('CLASSIFICAÇÃO NF'!$N:$N,'CLASSIFICAÇÃO NF'!$O:$O,"=202412",'CLASSIFICAÇÃO NF'!J:J,$B30)+SUMIFS('CLASSIFICAÇÃO NF'!$N:$N,'CLASSIFICAÇÃO NF'!$O:$O,"=202412",'CLASSIFICAÇÃO NF'!K:K,$B30)+SUMIFS('CLASSIFICAÇÃO NF'!$N:$N,'CLASSIFICAÇÃO NF'!$O:$O,"=202412",'CLASSIFICAÇÃO NF'!L:L,$B30)+SUMIFS('CLASSIFICAÇÃO NF'!$N:$N,'CLASSIFICAÇÃO NF'!$O:$O,"=202412",'CLASSIFICAÇÃO NF'!M:M,$B30)</f>
        <v>907365.33000000007</v>
      </c>
      <c r="AD30" s="67">
        <f>SUMIFS('CLASSIFICAÇÃO NF'!$N:$N,'CLASSIFICAÇÃO NF'!$O:$O,"=202501",'CLASSIFICAÇÃO NF'!I:I,$B30)+SUMIFS('CLASSIFICAÇÃO NF'!$N:$N,'CLASSIFICAÇÃO NF'!$O:$O,"=202501",'CLASSIFICAÇÃO NF'!J:J,$B30)+SUMIFS('CLASSIFICAÇÃO NF'!$N:$N,'CLASSIFICAÇÃO NF'!$O:$O,"=202501",'CLASSIFICAÇÃO NF'!K:K,$B30)+SUMIFS('CLASSIFICAÇÃO NF'!$N:$N,'CLASSIFICAÇÃO NF'!$O:$O,"=202501",'CLASSIFICAÇÃO NF'!L:L,$B30)+SUMIFS('CLASSIFICAÇÃO NF'!$N:$N,'CLASSIFICAÇÃO NF'!$O:$O,"=202501",'CLASSIFICAÇÃO NF'!M:M,$B30)</f>
        <v>85200</v>
      </c>
      <c r="AE30" s="66">
        <f>SUMIFS('CLASSIFICAÇÃO NF'!$N:$N,'CLASSIFICAÇÃO NF'!$O:$O,"=202502",'CLASSIFICAÇÃO NF'!I:I,$B30)+SUMIFS('CLASSIFICAÇÃO NF'!$N:$N,'CLASSIFICAÇÃO NF'!$O:$O,"=202502",'CLASSIFICAÇÃO NF'!J:J,$B30)+SUMIFS('CLASSIFICAÇÃO NF'!$N:$N,'CLASSIFICAÇÃO NF'!$O:$O,"=202502",'CLASSIFICAÇÃO NF'!K:K,$B30)+SUMIFS('CLASSIFICAÇÃO NF'!$N:$N,'CLASSIFICAÇÃO NF'!$O:$O,"=202502",'CLASSIFICAÇÃO NF'!L:L,$B30)+SUMIFS('CLASSIFICAÇÃO NF'!$N:$N,'CLASSIFICAÇÃO NF'!$O:$O,"=202502",'CLASSIFICAÇÃO NF'!M:M,$B30)</f>
        <v>296768.68</v>
      </c>
      <c r="AF30" s="66">
        <f>SUMIFS('CLASSIFICAÇÃO NF'!$N:$N,'CLASSIFICAÇÃO NF'!$O:$O,"=202503",'CLASSIFICAÇÃO NF'!I:I,$B30)+SUMIFS('CLASSIFICAÇÃO NF'!$N:$N,'CLASSIFICAÇÃO NF'!$O:$O,"=202503",'CLASSIFICAÇÃO NF'!J:J,$B30)+SUMIFS('CLASSIFICAÇÃO NF'!$N:$N,'CLASSIFICAÇÃO NF'!$O:$O,"=202503",'CLASSIFICAÇÃO NF'!K:K,$B30)+SUMIFS('CLASSIFICAÇÃO NF'!$N:$N,'CLASSIFICAÇÃO NF'!$O:$O,"=202503",'CLASSIFICAÇÃO NF'!L:L,$B30)+SUMIFS('CLASSIFICAÇÃO NF'!$N:$N,'CLASSIFICAÇÃO NF'!$O:$O,"=202503",'CLASSIFICAÇÃO NF'!M:M,$B30)</f>
        <v>182603.05</v>
      </c>
      <c r="AG30" s="66">
        <f>SUMIFS('CLASSIFICAÇÃO NF'!$N:$N,'CLASSIFICAÇÃO NF'!$O:$O,"=202504",'CLASSIFICAÇÃO NF'!I:I,$B30)+SUMIFS('CLASSIFICAÇÃO NF'!$N:$N,'CLASSIFICAÇÃO NF'!$O:$O,"=202504",'CLASSIFICAÇÃO NF'!J:J,$B30)+SUMIFS('CLASSIFICAÇÃO NF'!$N:$N,'CLASSIFICAÇÃO NF'!$O:$O,"=202504",'CLASSIFICAÇÃO NF'!K:K,$B30)+SUMIFS('CLASSIFICAÇÃO NF'!$N:$N,'CLASSIFICAÇÃO NF'!$O:$O,"=202504",'CLASSIFICAÇÃO NF'!L:L,$B30)+SUMIFS('CLASSIFICAÇÃO NF'!$N:$N,'CLASSIFICAÇÃO NF'!$O:$O,"=202504",'CLASSIFICAÇÃO NF'!M:M,$B30)</f>
        <v>627313.52</v>
      </c>
      <c r="AH30" s="66">
        <f>SUMIFS('CLASSIFICAÇÃO NF'!$N:$N,'CLASSIFICAÇÃO NF'!$O:$O,"=202505",'CLASSIFICAÇÃO NF'!I:I,$B30)+SUMIFS('CLASSIFICAÇÃO NF'!$N:$N,'CLASSIFICAÇÃO NF'!$O:$O,"=202505",'CLASSIFICAÇÃO NF'!J:J,$B30)+SUMIFS('CLASSIFICAÇÃO NF'!$N:$N,'CLASSIFICAÇÃO NF'!$O:$O,"=202505",'CLASSIFICAÇÃO NF'!K:K,$B30)+SUMIFS('CLASSIFICAÇÃO NF'!$N:$N,'CLASSIFICAÇÃO NF'!$O:$O,"=202505",'CLASSIFICAÇÃO NF'!L:L,$B30)+SUMIFS('CLASSIFICAÇÃO NF'!$N:$N,'CLASSIFICAÇÃO NF'!$O:$O,"=202505",'CLASSIFICAÇÃO NF'!M:M,$B30)</f>
        <v>851645.03000000026</v>
      </c>
      <c r="AI30" s="66">
        <f>SUMIFS('CLASSIFICAÇÃO NF'!$N:$N,'CLASSIFICAÇÃO NF'!$O:$O,"=202506",'CLASSIFICAÇÃO NF'!I:I,$B30)+SUMIFS('CLASSIFICAÇÃO NF'!$N:$N,'CLASSIFICAÇÃO NF'!$O:$O,"=202506",'CLASSIFICAÇÃO NF'!J:J,$B30)+SUMIFS('CLASSIFICAÇÃO NF'!$N:$N,'CLASSIFICAÇÃO NF'!$O:$O,"=202506",'CLASSIFICAÇÃO NF'!K:K,$B30)+SUMIFS('CLASSIFICAÇÃO NF'!$N:$N,'CLASSIFICAÇÃO NF'!$O:$O,"=202506",'CLASSIFICAÇÃO NF'!L:L,$B30)+SUMIFS('CLASSIFICAÇÃO NF'!$N:$N,'CLASSIFICAÇÃO NF'!$O:$O,"=202506",'CLASSIFICAÇÃO NF'!M:M,$B30)</f>
        <v>695879.12</v>
      </c>
      <c r="AJ30" s="66">
        <f>SUMIFS('CLASSIFICAÇÃO NF'!$N:$N,'CLASSIFICAÇÃO NF'!$O:$O,"=202507",'CLASSIFICAÇÃO NF'!I:I,$B30)+SUMIFS('CLASSIFICAÇÃO NF'!$N:$N,'CLASSIFICAÇÃO NF'!$O:$O,"=202507",'CLASSIFICAÇÃO NF'!J:J,$B30)+SUMIFS('CLASSIFICAÇÃO NF'!$N:$N,'CLASSIFICAÇÃO NF'!$O:$O,"=202507",'CLASSIFICAÇÃO NF'!K:K,$B30)+SUMIFS('CLASSIFICAÇÃO NF'!$N:$N,'CLASSIFICAÇÃO NF'!$O:$O,"=202507",'CLASSIFICAÇÃO NF'!L:L,$B30)+SUMIFS('CLASSIFICAÇÃO NF'!$N:$N,'CLASSIFICAÇÃO NF'!$O:$O,"=202507",'CLASSIFICAÇÃO NF'!M:M,$B30)</f>
        <v>613033.65</v>
      </c>
      <c r="AK30" s="66">
        <f>SUMIFS('CLASSIFICAÇÃO NF'!$N:$N,'CLASSIFICAÇÃO NF'!$O:$O,"=202508",'CLASSIFICAÇÃO NF'!I:I,$B30)+SUMIFS('CLASSIFICAÇÃO NF'!$N:$N,'CLASSIFICAÇÃO NF'!$O:$O,"=202508",'CLASSIFICAÇÃO NF'!J:J,$B30)+SUMIFS('CLASSIFICAÇÃO NF'!$N:$N,'CLASSIFICAÇÃO NF'!$O:$O,"=202508",'CLASSIFICAÇÃO NF'!K:K,$B30)+SUMIFS('CLASSIFICAÇÃO NF'!$N:$N,'CLASSIFICAÇÃO NF'!$O:$O,"=202508",'CLASSIFICAÇÃO NF'!L:L,$B30)+SUMIFS('CLASSIFICAÇÃO NF'!$N:$N,'CLASSIFICAÇÃO NF'!$O:$O,"=202508",'CLASSIFICAÇÃO NF'!M:M,$B30)</f>
        <v>1219492.8500000001</v>
      </c>
      <c r="AL30" s="66">
        <f>SUMIFS('CLASSIFICAÇÃO NF'!$N:$N,'CLASSIFICAÇÃO NF'!$O:$O,"=202509",'CLASSIFICAÇÃO NF'!I:I,$B30)+SUMIFS('CLASSIFICAÇÃO NF'!$N:$N,'CLASSIFICAÇÃO NF'!$O:$O,"=202509",'CLASSIFICAÇÃO NF'!J:J,$B30)+SUMIFS('CLASSIFICAÇÃO NF'!$N:$N,'CLASSIFICAÇÃO NF'!$O:$O,"=202509",'CLASSIFICAÇÃO NF'!K:K,$B30)+SUMIFS('CLASSIFICAÇÃO NF'!$N:$N,'CLASSIFICAÇÃO NF'!$O:$O,"=202509",'CLASSIFICAÇÃO NF'!L:L,$B30)+SUMIFS('CLASSIFICAÇÃO NF'!$N:$N,'CLASSIFICAÇÃO NF'!$O:$O,"=202509",'CLASSIFICAÇÃO NF'!M:M,$B30)</f>
        <v>222321.72</v>
      </c>
      <c r="AM30" s="66">
        <f>SUMIFS('CLASSIFICAÇÃO NF'!$N:$N,'CLASSIFICAÇÃO NF'!$O:$O,"=202510",'CLASSIFICAÇÃO NF'!I:I,$B30)+SUMIFS('CLASSIFICAÇÃO NF'!$N:$N,'CLASSIFICAÇÃO NF'!$O:$O,"=202510",'CLASSIFICAÇÃO NF'!J:J,$B30)+SUMIFS('CLASSIFICAÇÃO NF'!$N:$N,'CLASSIFICAÇÃO NF'!$O:$O,"=202510",'CLASSIFICAÇÃO NF'!K:K,$B30)+SUMIFS('CLASSIFICAÇÃO NF'!$N:$N,'CLASSIFICAÇÃO NF'!$O:$O,"=202510",'CLASSIFICAÇÃO NF'!L:L,$B30)+SUMIFS('CLASSIFICAÇÃO NF'!$N:$N,'CLASSIFICAÇÃO NF'!$O:$O,"=202510",'CLASSIFICAÇÃO NF'!M:M,$B30)</f>
        <v>125691.76</v>
      </c>
      <c r="AN30" s="66">
        <f>SUMIFS('CLASSIFICAÇÃO NF'!$N:$N,'CLASSIFICAÇÃO NF'!$O:$O,"=202511",'CLASSIFICAÇÃO NF'!I:I,$B30)+SUMIFS('CLASSIFICAÇÃO NF'!$N:$N,'CLASSIFICAÇÃO NF'!$O:$O,"=202511",'CLASSIFICAÇÃO NF'!J:J,$B30)+SUMIFS('CLASSIFICAÇÃO NF'!$N:$N,'CLASSIFICAÇÃO NF'!$O:$O,"=202511",'CLASSIFICAÇÃO NF'!K:K,$B30)+SUMIFS('CLASSIFICAÇÃO NF'!$N:$N,'CLASSIFICAÇÃO NF'!$O:$O,"=202511",'CLASSIFICAÇÃO NF'!L:L,$B30)+SUMIFS('CLASSIFICAÇÃO NF'!$N:$N,'CLASSIFICAÇÃO NF'!$O:$O,"=202511",'CLASSIFICAÇÃO NF'!M:M,$B30)</f>
        <v>0</v>
      </c>
      <c r="AO30" s="66">
        <f>SUMIFS('CLASSIFICAÇÃO NF'!$N:$N,'CLASSIFICAÇÃO NF'!$O:$O,"=202512",'CLASSIFICAÇÃO NF'!I:I,$B30)+SUMIFS('CLASSIFICAÇÃO NF'!$N:$N,'CLASSIFICAÇÃO NF'!$O:$O,"=202512",'CLASSIFICAÇÃO NF'!J:J,$B30)+SUMIFS('CLASSIFICAÇÃO NF'!$N:$N,'CLASSIFICAÇÃO NF'!$O:$O,"=202512",'CLASSIFICAÇÃO NF'!K:K,$B30)+SUMIFS('CLASSIFICAÇÃO NF'!$N:$N,'CLASSIFICAÇÃO NF'!$O:$O,"=202512",'CLASSIFICAÇÃO NF'!L:L,$B30)+SUMIFS('CLASSIFICAÇÃO NF'!$N:$N,'CLASSIFICAÇÃO NF'!$O:$O,"=202512",'CLASSIFICAÇÃO NF'!M:M,$B30)</f>
        <v>0</v>
      </c>
      <c r="AP30" s="67">
        <f>SUMIFS('CLASSIFICAÇÃO NF'!$N:$N,'CLASSIFICAÇÃO NF'!$O:$O,"=202601",'CLASSIFICAÇÃO NF'!I:I,$B30)+SUMIFS('CLASSIFICAÇÃO NF'!$N:$N,'CLASSIFICAÇÃO NF'!$O:$O,"=202601",'CLASSIFICAÇÃO NF'!J:J,$B30)+SUMIFS('CLASSIFICAÇÃO NF'!$N:$N,'CLASSIFICAÇÃO NF'!$O:$O,"=202601",'CLASSIFICAÇÃO NF'!K:K,$B30)+SUMIFS('CLASSIFICAÇÃO NF'!$N:$N,'CLASSIFICAÇÃO NF'!$O:$O,"=202601",'CLASSIFICAÇÃO NF'!L:L,$B30)+SUMIFS('CLASSIFICAÇÃO NF'!$N:$N,'CLASSIFICAÇÃO NF'!$O:$O,"=202601",'CLASSIFICAÇÃO NF'!M:M,$B30)</f>
        <v>0</v>
      </c>
      <c r="AQ30" s="66">
        <f>SUMIFS('CLASSIFICAÇÃO NF'!$N:$N,'CLASSIFICAÇÃO NF'!$O:$O,"=202602",'CLASSIFICAÇÃO NF'!I:I,$B30)+SUMIFS('CLASSIFICAÇÃO NF'!$N:$N,'CLASSIFICAÇÃO NF'!$O:$O,"=202602",'CLASSIFICAÇÃO NF'!J:J,$B30)+SUMIFS('CLASSIFICAÇÃO NF'!$N:$N,'CLASSIFICAÇÃO NF'!$O:$O,"=202602",'CLASSIFICAÇÃO NF'!K:K,$B30)+SUMIFS('CLASSIFICAÇÃO NF'!$N:$N,'CLASSIFICAÇÃO NF'!$O:$O,"=202602",'CLASSIFICAÇÃO NF'!L:L,$B30)+SUMIFS('CLASSIFICAÇÃO NF'!$N:$N,'CLASSIFICAÇÃO NF'!$O:$O,"=202602",'CLASSIFICAÇÃO NF'!M:M,$B30)</f>
        <v>0</v>
      </c>
      <c r="AR30" s="66">
        <f>SUMIFS('CLASSIFICAÇÃO NF'!$N:$N,'CLASSIFICAÇÃO NF'!$O:$O,"=202603",'CLASSIFICAÇÃO NF'!I:I,$B30)+SUMIFS('CLASSIFICAÇÃO NF'!$N:$N,'CLASSIFICAÇÃO NF'!$O:$O,"=202603",'CLASSIFICAÇÃO NF'!J:J,$B30)+SUMIFS('CLASSIFICAÇÃO NF'!$N:$N,'CLASSIFICAÇÃO NF'!$O:$O,"=202603",'CLASSIFICAÇÃO NF'!K:K,$B30)+SUMIFS('CLASSIFICAÇÃO NF'!$N:$N,'CLASSIFICAÇÃO NF'!$O:$O,"=202603",'CLASSIFICAÇÃO NF'!L:L,$B30)+SUMIFS('CLASSIFICAÇÃO NF'!$N:$N,'CLASSIFICAÇÃO NF'!$O:$O,"=202603",'CLASSIFICAÇÃO NF'!M:M,$B30)</f>
        <v>0</v>
      </c>
      <c r="AS30" s="66">
        <f>SUMIFS('CLASSIFICAÇÃO NF'!$N:$N,'CLASSIFICAÇÃO NF'!$O:$O,"=202604",'CLASSIFICAÇÃO NF'!I:I,$B30)+SUMIFS('CLASSIFICAÇÃO NF'!$N:$N,'CLASSIFICAÇÃO NF'!$O:$O,"=202604",'CLASSIFICAÇÃO NF'!J:J,$B30)+SUMIFS('CLASSIFICAÇÃO NF'!$N:$N,'CLASSIFICAÇÃO NF'!$O:$O,"=202604",'CLASSIFICAÇÃO NF'!K:K,$B30)+SUMIFS('CLASSIFICAÇÃO NF'!$N:$N,'CLASSIFICAÇÃO NF'!$O:$O,"=202604",'CLASSIFICAÇÃO NF'!L:L,$B30)+SUMIFS('CLASSIFICAÇÃO NF'!$N:$N,'CLASSIFICAÇÃO NF'!$O:$O,"=202604",'CLASSIFICAÇÃO NF'!M:M,$B30)</f>
        <v>0</v>
      </c>
      <c r="AT30" s="66">
        <f>SUMIFS('CLASSIFICAÇÃO NF'!$N:$N,'CLASSIFICAÇÃO NF'!$O:$O,"=202605",'CLASSIFICAÇÃO NF'!I:I,$B30)+SUMIFS('CLASSIFICAÇÃO NF'!$N:$N,'CLASSIFICAÇÃO NF'!$O:$O,"=202605",'CLASSIFICAÇÃO NF'!J:J,$B30)+SUMIFS('CLASSIFICAÇÃO NF'!$N:$N,'CLASSIFICAÇÃO NF'!$O:$O,"=202605",'CLASSIFICAÇÃO NF'!K:K,$B30)+SUMIFS('CLASSIFICAÇÃO NF'!$N:$N,'CLASSIFICAÇÃO NF'!$O:$O,"=202605",'CLASSIFICAÇÃO NF'!L:L,$B30)+SUMIFS('CLASSIFICAÇÃO NF'!$N:$N,'CLASSIFICAÇÃO NF'!$O:$O,"=202605",'CLASSIFICAÇÃO NF'!M:M,$B30)</f>
        <v>0</v>
      </c>
      <c r="AU30" s="66">
        <f>SUMIFS('CLASSIFICAÇÃO NF'!$N:$N,'CLASSIFICAÇÃO NF'!$O:$O,"=202606",'CLASSIFICAÇÃO NF'!I:I,$B30)+SUMIFS('CLASSIFICAÇÃO NF'!$N:$N,'CLASSIFICAÇÃO NF'!$O:$O,"=202606",'CLASSIFICAÇÃO NF'!J:J,$B30)+SUMIFS('CLASSIFICAÇÃO NF'!$N:$N,'CLASSIFICAÇÃO NF'!$O:$O,"=202606",'CLASSIFICAÇÃO NF'!K:K,$B30)+SUMIFS('CLASSIFICAÇÃO NF'!$N:$N,'CLASSIFICAÇÃO NF'!$O:$O,"=202606",'CLASSIFICAÇÃO NF'!L:L,$B30)+SUMIFS('CLASSIFICAÇÃO NF'!$N:$N,'CLASSIFICAÇÃO NF'!$O:$O,"=202606",'CLASSIFICAÇÃO NF'!M:M,$B30)</f>
        <v>0</v>
      </c>
      <c r="AV30" s="66">
        <f>SUMIFS('CLASSIFICAÇÃO NF'!$N:$N,'CLASSIFICAÇÃO NF'!$O:$O,"=202607",'CLASSIFICAÇÃO NF'!I:I,$B30)+SUMIFS('CLASSIFICAÇÃO NF'!$N:$N,'CLASSIFICAÇÃO NF'!$O:$O,"=202607",'CLASSIFICAÇÃO NF'!J:J,$B30)+SUMIFS('CLASSIFICAÇÃO NF'!$N:$N,'CLASSIFICAÇÃO NF'!$O:$O,"=202607",'CLASSIFICAÇÃO NF'!K:K,$B30)+SUMIFS('CLASSIFICAÇÃO NF'!$N:$N,'CLASSIFICAÇÃO NF'!$O:$O,"=202607",'CLASSIFICAÇÃO NF'!L:L,$B30)+SUMIFS('CLASSIFICAÇÃO NF'!$N:$N,'CLASSIFICAÇÃO NF'!$O:$O,"=202607",'CLASSIFICAÇÃO NF'!M:M,$B30)</f>
        <v>0</v>
      </c>
    </row>
    <row r="31" spans="1:48" ht="15.5" outlineLevel="1">
      <c r="A31" s="190" t="s">
        <v>63</v>
      </c>
      <c r="B31" s="65" t="s">
        <v>64</v>
      </c>
      <c r="C31" s="184">
        <f>SUMIF('CLASSIFICAÇÃO NF'!I:I,B31,'CLASSIFICAÇÃO NF'!N:N)+SUMIF('CLASSIFICAÇÃO NF'!J:J,B31,'CLASSIFICAÇÃO NF'!N:N)+SUMIF('CLASSIFICAÇÃO NF'!K:K,B31,'CLASSIFICAÇÃO NF'!N:N)+SUMIF('CLASSIFICAÇÃO NF'!L:L,B31,'CLASSIFICAÇÃO NF'!N:N)+SUMIF('CLASSIFICAÇÃO NF'!M:M,B31,'CLASSIFICAÇÃO NF'!N:N)</f>
        <v>994669.70000000007</v>
      </c>
      <c r="D31" s="184">
        <v>930321.64</v>
      </c>
      <c r="E31" s="186">
        <v>612658.77</v>
      </c>
      <c r="F31" s="66">
        <f>SUMIFS('CLASSIFICAÇÃO NF'!$N:$N,'CLASSIFICAÇÃO NF'!$O:$O,"=202301",'CLASSIFICAÇÃO NF'!I:I,$B31)+SUMIFS('CLASSIFICAÇÃO NF'!$N:$N,'CLASSIFICAÇÃO NF'!$O:$O,"=202301",'CLASSIFICAÇÃO NF'!J:J,$B31)+SUMIFS('CLASSIFICAÇÃO NF'!$N:$N,'CLASSIFICAÇÃO NF'!$O:$O,"=202301",'CLASSIFICAÇÃO NF'!K:K,$B31)+SUMIFS('CLASSIFICAÇÃO NF'!$N:$N,'CLASSIFICAÇÃO NF'!$O:$O,"=202301",'CLASSIFICAÇÃO NF'!L:L,$B31)+SUMIFS('CLASSIFICAÇÃO NF'!$N:$N,'CLASSIFICAÇÃO NF'!$O:$O,"=202301",'CLASSIFICAÇÃO NF'!M:M,$B31)</f>
        <v>0</v>
      </c>
      <c r="G31" s="66">
        <f>SUMIFS('CLASSIFICAÇÃO NF'!$N:$N,'CLASSIFICAÇÃO NF'!$O:$O,"=202302",'CLASSIFICAÇÃO NF'!I:I,$B31)+SUMIFS('CLASSIFICAÇÃO NF'!$N:$N,'CLASSIFICAÇÃO NF'!$O:$O,"=202302",'CLASSIFICAÇÃO NF'!J:J,$B31)+SUMIFS('CLASSIFICAÇÃO NF'!$N:$N,'CLASSIFICAÇÃO NF'!$O:$O,"=202302",'CLASSIFICAÇÃO NF'!K:K,$B31)+SUMIFS('CLASSIFICAÇÃO NF'!$N:$N,'CLASSIFICAÇÃO NF'!$O:$O,"=202302",'CLASSIFICAÇÃO NF'!L:L,$B31)+SUMIFS('CLASSIFICAÇÃO NF'!$N:$N,'CLASSIFICAÇÃO NF'!$O:$O,"=202302",'CLASSIFICAÇÃO NF'!M:M,$B31)</f>
        <v>0</v>
      </c>
      <c r="H31" s="66">
        <f>SUMIFS('CLASSIFICAÇÃO NF'!$N:$N,'CLASSIFICAÇÃO NF'!$O:$O,"=202303",'CLASSIFICAÇÃO NF'!I:I,$B31)+SUMIFS('CLASSIFICAÇÃO NF'!$N:$N,'CLASSIFICAÇÃO NF'!$O:$O,"=202303",'CLASSIFICAÇÃO NF'!J:J,$B31)+SUMIFS('CLASSIFICAÇÃO NF'!$N:$N,'CLASSIFICAÇÃO NF'!$O:$O,"=202303",'CLASSIFICAÇÃO NF'!K:K,$B31)+SUMIFS('CLASSIFICAÇÃO NF'!$N:$N,'CLASSIFICAÇÃO NF'!$O:$O,"=202303",'CLASSIFICAÇÃO NF'!L:L,$B31)+SUMIFS('CLASSIFICAÇÃO NF'!$N:$N,'CLASSIFICAÇÃO NF'!$O:$O,"=202303",'CLASSIFICAÇÃO NF'!M:M,$B31)</f>
        <v>0</v>
      </c>
      <c r="I31" s="66">
        <f>SUMIFS('CLASSIFICAÇÃO NF'!$N:$N,'CLASSIFICAÇÃO NF'!$O:$O,"=202304",'CLASSIFICAÇÃO NF'!I:I,$B31)+SUMIFS('CLASSIFICAÇÃO NF'!$N:$N,'CLASSIFICAÇÃO NF'!$O:$O,"=202304",'CLASSIFICAÇÃO NF'!J:J,$B31)+SUMIFS('CLASSIFICAÇÃO NF'!$N:$N,'CLASSIFICAÇÃO NF'!$O:$O,"=202304",'CLASSIFICAÇÃO NF'!K:K,$B31)+SUMIFS('CLASSIFICAÇÃO NF'!$N:$N,'CLASSIFICAÇÃO NF'!$O:$O,"=202304",'CLASSIFICAÇÃO NF'!L:L,$B31)+SUMIFS('CLASSIFICAÇÃO NF'!$N:$N,'CLASSIFICAÇÃO NF'!$O:$O,"=202304",'CLASSIFICAÇÃO NF'!M:M,$B31)</f>
        <v>0</v>
      </c>
      <c r="J31" s="66">
        <f>SUMIFS('CLASSIFICAÇÃO NF'!$N:$N,'CLASSIFICAÇÃO NF'!$O:$O,"=202305",'CLASSIFICAÇÃO NF'!I:I,$B31)+SUMIFS('CLASSIFICAÇÃO NF'!$N:$N,'CLASSIFICAÇÃO NF'!$O:$O,"=202305",'CLASSIFICAÇÃO NF'!J:J,$B31)+SUMIFS('CLASSIFICAÇÃO NF'!$N:$N,'CLASSIFICAÇÃO NF'!$O:$O,"=202305",'CLASSIFICAÇÃO NF'!K:K,$B31)+SUMIFS('CLASSIFICAÇÃO NF'!$N:$N,'CLASSIFICAÇÃO NF'!$O:$O,"=202305",'CLASSIFICAÇÃO NF'!L:L,$B31)+SUMIFS('CLASSIFICAÇÃO NF'!$N:$N,'CLASSIFICAÇÃO NF'!$O:$O,"=202305",'CLASSIFICAÇÃO NF'!M:M,$B31)</f>
        <v>0</v>
      </c>
      <c r="K31" s="66">
        <f>SUMIFS('CLASSIFICAÇÃO NF'!$N:$N,'CLASSIFICAÇÃO NF'!$O:$O,"=202306",'CLASSIFICAÇÃO NF'!I:I,$B31)+SUMIFS('CLASSIFICAÇÃO NF'!$N:$N,'CLASSIFICAÇÃO NF'!$O:$O,"=202306",'CLASSIFICAÇÃO NF'!J:J,$B31)+SUMIFS('CLASSIFICAÇÃO NF'!$N:$N,'CLASSIFICAÇÃO NF'!$O:$O,"=202306",'CLASSIFICAÇÃO NF'!K:K,$B31)+SUMIFS('CLASSIFICAÇÃO NF'!$N:$N,'CLASSIFICAÇÃO NF'!$O:$O,"=202306",'CLASSIFICAÇÃO NF'!L:L,$B31)+SUMIFS('CLASSIFICAÇÃO NF'!$N:$N,'CLASSIFICAÇÃO NF'!$O:$O,"=202306",'CLASSIFICAÇÃO NF'!M:M,$B31)</f>
        <v>0</v>
      </c>
      <c r="L31" s="66">
        <f>SUMIFS('CLASSIFICAÇÃO NF'!$N:$N,'CLASSIFICAÇÃO NF'!$O:$O,"=202307",'CLASSIFICAÇÃO NF'!I:I,$B31)+SUMIFS('CLASSIFICAÇÃO NF'!$N:$N,'CLASSIFICAÇÃO NF'!$O:$O,"=202307",'CLASSIFICAÇÃO NF'!J:J,$B31)+SUMIFS('CLASSIFICAÇÃO NF'!$N:$N,'CLASSIFICAÇÃO NF'!$O:$O,"=202307",'CLASSIFICAÇÃO NF'!K:K,$B31)+SUMIFS('CLASSIFICAÇÃO NF'!$N:$N,'CLASSIFICAÇÃO NF'!$O:$O,"=202307",'CLASSIFICAÇÃO NF'!L:L,$B31)+SUMIFS('CLASSIFICAÇÃO NF'!$N:$N,'CLASSIFICAÇÃO NF'!$O:$O,"=202307",'CLASSIFICAÇÃO NF'!M:M,$B31)</f>
        <v>0</v>
      </c>
      <c r="M31" s="66">
        <f>SUMIFS('CLASSIFICAÇÃO NF'!$N:$N,'CLASSIFICAÇÃO NF'!$O:$O,"=202308",'CLASSIFICAÇÃO NF'!I:I,$B31)+SUMIFS('CLASSIFICAÇÃO NF'!$N:$N,'CLASSIFICAÇÃO NF'!$O:$O,"=202308",'CLASSIFICAÇÃO NF'!J:J,$B31)+SUMIFS('CLASSIFICAÇÃO NF'!$N:$N,'CLASSIFICAÇÃO NF'!$O:$O,"=202308",'CLASSIFICAÇÃO NF'!K:K,$B31)+SUMIFS('CLASSIFICAÇÃO NF'!$N:$N,'CLASSIFICAÇÃO NF'!$O:$O,"=202308",'CLASSIFICAÇÃO NF'!L:L,$B31)+SUMIFS('CLASSIFICAÇÃO NF'!$N:$N,'CLASSIFICAÇÃO NF'!$O:$O,"=202308",'CLASSIFICAÇÃO NF'!M:M,$B31)</f>
        <v>0</v>
      </c>
      <c r="N31" s="66">
        <f>SUMIFS('CLASSIFICAÇÃO NF'!$N:$N,'CLASSIFICAÇÃO NF'!$O:$O,"=202309",'CLASSIFICAÇÃO NF'!I:I,$B31)+SUMIFS('CLASSIFICAÇÃO NF'!$N:$N,'CLASSIFICAÇÃO NF'!$O:$O,"=202309",'CLASSIFICAÇÃO NF'!J:J,$B31)+SUMIFS('CLASSIFICAÇÃO NF'!$N:$N,'CLASSIFICAÇÃO NF'!$O:$O,"=202309",'CLASSIFICAÇÃO NF'!K:K,$B31)+SUMIFS('CLASSIFICAÇÃO NF'!$N:$N,'CLASSIFICAÇÃO NF'!$O:$O,"=202309",'CLASSIFICAÇÃO NF'!L:L,$B31)+SUMIFS('CLASSIFICAÇÃO NF'!$N:$N,'CLASSIFICAÇÃO NF'!$O:$O,"=202309",'CLASSIFICAÇÃO NF'!M:M,$B31)</f>
        <v>0</v>
      </c>
      <c r="O31" s="66">
        <f>SUMIFS('CLASSIFICAÇÃO NF'!$N:$N,'CLASSIFICAÇÃO NF'!$O:$O,"=202310",'CLASSIFICAÇÃO NF'!I:I,$B31)+SUMIFS('CLASSIFICAÇÃO NF'!$N:$N,'CLASSIFICAÇÃO NF'!$O:$O,"=202310",'CLASSIFICAÇÃO NF'!J:J,$B31)+SUMIFS('CLASSIFICAÇÃO NF'!$N:$N,'CLASSIFICAÇÃO NF'!$O:$O,"=202310",'CLASSIFICAÇÃO NF'!K:K,$B31)+SUMIFS('CLASSIFICAÇÃO NF'!$N:$N,'CLASSIFICAÇÃO NF'!$O:$O,"=202310",'CLASSIFICAÇÃO NF'!L:L,$B31)+SUMIFS('CLASSIFICAÇÃO NF'!$N:$N,'CLASSIFICAÇÃO NF'!$O:$O,"=202310",'CLASSIFICAÇÃO NF'!M:M,$B31)</f>
        <v>0</v>
      </c>
      <c r="P31" s="66">
        <f>SUMIFS('CLASSIFICAÇÃO NF'!$N:$N,'CLASSIFICAÇÃO NF'!$O:$O,"=202311",'CLASSIFICAÇÃO NF'!I:I,$B31)+SUMIFS('CLASSIFICAÇÃO NF'!$N:$N,'CLASSIFICAÇÃO NF'!$O:$O,"=202311",'CLASSIFICAÇÃO NF'!J:J,$B31)+SUMIFS('CLASSIFICAÇÃO NF'!$N:$N,'CLASSIFICAÇÃO NF'!$O:$O,"=202311",'CLASSIFICAÇÃO NF'!K:K,$B31)+SUMIFS('CLASSIFICAÇÃO NF'!$N:$N,'CLASSIFICAÇÃO NF'!$O:$O,"=202311",'CLASSIFICAÇÃO NF'!L:L,$B31)+SUMIFS('CLASSIFICAÇÃO NF'!$N:$N,'CLASSIFICAÇÃO NF'!$O:$O,"=202311",'CLASSIFICAÇÃO NF'!M:M,$B31)</f>
        <v>0</v>
      </c>
      <c r="Q31" s="201">
        <f>SUMIFS('CLASSIFICAÇÃO NF'!$N:$N,'CLASSIFICAÇÃO NF'!$O:$O,"=202312",'CLASSIFICAÇÃO NF'!I:I,$B31)+SUMIFS('CLASSIFICAÇÃO NF'!$N:$N,'CLASSIFICAÇÃO NF'!$O:$O,"=202312",'CLASSIFICAÇÃO NF'!J:J,$B31)+SUMIFS('CLASSIFICAÇÃO NF'!$N:$N,'CLASSIFICAÇÃO NF'!$O:$O,"=202312",'CLASSIFICAÇÃO NF'!K:K,$B31)+SUMIFS('CLASSIFICAÇÃO NF'!$N:$N,'CLASSIFICAÇÃO NF'!$O:$O,"=202312",'CLASSIFICAÇÃO NF'!L:L,$B31)+SUMIFS('CLASSIFICAÇÃO NF'!$N:$N,'CLASSIFICAÇÃO NF'!$O:$O,"=202312",'CLASSIFICAÇÃO NF'!M:M,$B31)</f>
        <v>0</v>
      </c>
      <c r="R31" s="67">
        <f>SUMIFS('CLASSIFICAÇÃO NF'!$N:$N,'CLASSIFICAÇÃO NF'!$O:$O,"=202401",'CLASSIFICAÇÃO NF'!I:I,$B31)+SUMIFS('CLASSIFICAÇÃO NF'!$N:$N,'CLASSIFICAÇÃO NF'!$O:$O,"=202401",'CLASSIFICAÇÃO NF'!J:J,$B31)+SUMIFS('CLASSIFICAÇÃO NF'!$N:$N,'CLASSIFICAÇÃO NF'!$O:$O,"=202401",'CLASSIFICAÇÃO NF'!K:K,$B31)+SUMIFS('CLASSIFICAÇÃO NF'!$N:$N,'CLASSIFICAÇÃO NF'!$O:$O,"=202401",'CLASSIFICAÇÃO NF'!L:L,$B31)+SUMIFS('CLASSIFICAÇÃO NF'!$N:$N,'CLASSIFICAÇÃO NF'!$O:$O,"=202401",'CLASSIFICAÇÃO NF'!M:M,$B31)</f>
        <v>0</v>
      </c>
      <c r="S31" s="66">
        <f>SUMIFS('CLASSIFICAÇÃO NF'!$N:$N,'CLASSIFICAÇÃO NF'!$O:$O,"=202402",'CLASSIFICAÇÃO NF'!I:I,$B31)+SUMIFS('CLASSIFICAÇÃO NF'!$N:$N,'CLASSIFICAÇÃO NF'!$O:$O,"=202402",'CLASSIFICAÇÃO NF'!J:J,$B31)+SUMIFS('CLASSIFICAÇÃO NF'!$N:$N,'CLASSIFICAÇÃO NF'!$O:$O,"=202402",'CLASSIFICAÇÃO NF'!K:K,$B31)+SUMIFS('CLASSIFICAÇÃO NF'!$N:$N,'CLASSIFICAÇÃO NF'!$O:$O,"=202402",'CLASSIFICAÇÃO NF'!L:L,$B31)+SUMIFS('CLASSIFICAÇÃO NF'!$N:$N,'CLASSIFICAÇÃO NF'!$O:$O,"=202402",'CLASSIFICAÇÃO NF'!M:M,$B31)</f>
        <v>0</v>
      </c>
      <c r="T31" s="66">
        <f>SUMIFS('CLASSIFICAÇÃO NF'!$N:$N,'CLASSIFICAÇÃO NF'!$O:$O,"=202403",'CLASSIFICAÇÃO NF'!I:I,$B31)+SUMIFS('CLASSIFICAÇÃO NF'!$N:$N,'CLASSIFICAÇÃO NF'!$O:$O,"=202403",'CLASSIFICAÇÃO NF'!J:J,$B31)+SUMIFS('CLASSIFICAÇÃO NF'!$N:$N,'CLASSIFICAÇÃO NF'!$O:$O,"=202403",'CLASSIFICAÇÃO NF'!K:K,$B31)+SUMIFS('CLASSIFICAÇÃO NF'!$N:$N,'CLASSIFICAÇÃO NF'!$O:$O,"=202403",'CLASSIFICAÇÃO NF'!L:L,$B31)+SUMIFS('CLASSIFICAÇÃO NF'!$N:$N,'CLASSIFICAÇÃO NF'!$O:$O,"=202403",'CLASSIFICAÇÃO NF'!M:M,$B31)</f>
        <v>0</v>
      </c>
      <c r="U31" s="66">
        <f>SUMIFS('CLASSIFICAÇÃO NF'!$N:$N,'CLASSIFICAÇÃO NF'!$O:$O,"=202404",'CLASSIFICAÇÃO NF'!I:I,$B31)+SUMIFS('CLASSIFICAÇÃO NF'!$N:$N,'CLASSIFICAÇÃO NF'!$O:$O,"=202404",'CLASSIFICAÇÃO NF'!J:J,$B31)+SUMIFS('CLASSIFICAÇÃO NF'!$N:$N,'CLASSIFICAÇÃO NF'!$O:$O,"=202404",'CLASSIFICAÇÃO NF'!K:K,$B31)+SUMIFS('CLASSIFICAÇÃO NF'!$N:$N,'CLASSIFICAÇÃO NF'!$O:$O,"=202404",'CLASSIFICAÇÃO NF'!L:L,$B31)+SUMIFS('CLASSIFICAÇÃO NF'!$N:$N,'CLASSIFICAÇÃO NF'!$O:$O,"=202404",'CLASSIFICAÇÃO NF'!M:M,$B31)</f>
        <v>0</v>
      </c>
      <c r="V31" s="66">
        <f>SUMIFS('CLASSIFICAÇÃO NF'!$N:$N,'CLASSIFICAÇÃO NF'!$O:$O,"=202405",'CLASSIFICAÇÃO NF'!I:I,$B31)+SUMIFS('CLASSIFICAÇÃO NF'!$N:$N,'CLASSIFICAÇÃO NF'!$O:$O,"=202405",'CLASSIFICAÇÃO NF'!J:J,$B31)+SUMIFS('CLASSIFICAÇÃO NF'!$N:$N,'CLASSIFICAÇÃO NF'!$O:$O,"=202405",'CLASSIFICAÇÃO NF'!K:K,$B31)+SUMIFS('CLASSIFICAÇÃO NF'!$N:$N,'CLASSIFICAÇÃO NF'!$O:$O,"=202405",'CLASSIFICAÇÃO NF'!L:L,$B31)+SUMIFS('CLASSIFICAÇÃO NF'!$N:$N,'CLASSIFICAÇÃO NF'!$O:$O,"=202405",'CLASSIFICAÇÃO NF'!M:M,$B31)</f>
        <v>0</v>
      </c>
      <c r="W31" s="66">
        <f>SUMIFS('CLASSIFICAÇÃO NF'!$N:$N,'CLASSIFICAÇÃO NF'!$O:$O,"=202406",'CLASSIFICAÇÃO NF'!I:I,$B31)+SUMIFS('CLASSIFICAÇÃO NF'!$N:$N,'CLASSIFICAÇÃO NF'!$O:$O,"=202406",'CLASSIFICAÇÃO NF'!J:J,$B31)+SUMIFS('CLASSIFICAÇÃO NF'!$N:$N,'CLASSIFICAÇÃO NF'!$O:$O,"=202406",'CLASSIFICAÇÃO NF'!K:K,$B31)+SUMIFS('CLASSIFICAÇÃO NF'!$N:$N,'CLASSIFICAÇÃO NF'!$O:$O,"=202406",'CLASSIFICAÇÃO NF'!L:L,$B31)+SUMIFS('CLASSIFICAÇÃO NF'!$N:$N,'CLASSIFICAÇÃO NF'!$O:$O,"=202406",'CLASSIFICAÇÃO NF'!M:M,$B31)</f>
        <v>0</v>
      </c>
      <c r="X31" s="66">
        <f>SUMIFS('CLASSIFICAÇÃO NF'!$N:$N,'CLASSIFICAÇÃO NF'!$O:$O,"=202407",'CLASSIFICAÇÃO NF'!I:I,$B31)+SUMIFS('CLASSIFICAÇÃO NF'!$N:$N,'CLASSIFICAÇÃO NF'!$O:$O,"=202407",'CLASSIFICAÇÃO NF'!J:J,$B31)+SUMIFS('CLASSIFICAÇÃO NF'!$N:$N,'CLASSIFICAÇÃO NF'!$O:$O,"=202407",'CLASSIFICAÇÃO NF'!K:K,$B31)+SUMIFS('CLASSIFICAÇÃO NF'!$N:$N,'CLASSIFICAÇÃO NF'!$O:$O,"=202407",'CLASSIFICAÇÃO NF'!L:L,$B31)+SUMIFS('CLASSIFICAÇÃO NF'!$N:$N,'CLASSIFICAÇÃO NF'!$O:$O,"=202407",'CLASSIFICAÇÃO NF'!M:M,$B31)</f>
        <v>0</v>
      </c>
      <c r="Y31" s="66">
        <f>SUMIFS('CLASSIFICAÇÃO NF'!$N:$N,'CLASSIFICAÇÃO NF'!$O:$O,"=202408",'CLASSIFICAÇÃO NF'!I:I,$B31)+SUMIFS('CLASSIFICAÇÃO NF'!$N:$N,'CLASSIFICAÇÃO NF'!$O:$O,"=202408",'CLASSIFICAÇÃO NF'!J:J,$B31)+SUMIFS('CLASSIFICAÇÃO NF'!$N:$N,'CLASSIFICAÇÃO NF'!$O:$O,"=202408",'CLASSIFICAÇÃO NF'!K:K,$B31)+SUMIFS('CLASSIFICAÇÃO NF'!$N:$N,'CLASSIFICAÇÃO NF'!$O:$O,"=202408",'CLASSIFICAÇÃO NF'!L:L,$B31)+SUMIFS('CLASSIFICAÇÃO NF'!$N:$N,'CLASSIFICAÇÃO NF'!$O:$O,"=202408",'CLASSIFICAÇÃO NF'!M:M,$B31)</f>
        <v>0</v>
      </c>
      <c r="Z31" s="66">
        <f>SUMIFS('CLASSIFICAÇÃO NF'!$N:$N,'CLASSIFICAÇÃO NF'!$O:$O,"=202409",'CLASSIFICAÇÃO NF'!I:I,$B31)+SUMIFS('CLASSIFICAÇÃO NF'!$N:$N,'CLASSIFICAÇÃO NF'!$O:$O,"=202409",'CLASSIFICAÇÃO NF'!J:J,$B31)+SUMIFS('CLASSIFICAÇÃO NF'!$N:$N,'CLASSIFICAÇÃO NF'!$O:$O,"=202409",'CLASSIFICAÇÃO NF'!K:K,$B31)+SUMIFS('CLASSIFICAÇÃO NF'!$N:$N,'CLASSIFICAÇÃO NF'!$O:$O,"=202409",'CLASSIFICAÇÃO NF'!L:L,$B31)+SUMIFS('CLASSIFICAÇÃO NF'!$N:$N,'CLASSIFICAÇÃO NF'!$O:$O,"=202409",'CLASSIFICAÇÃO NF'!M:M,$B31)</f>
        <v>409408.51</v>
      </c>
      <c r="AA31" s="66">
        <f>SUMIFS('CLASSIFICAÇÃO NF'!$N:$N,'CLASSIFICAÇÃO NF'!$O:$O,"=202410",'CLASSIFICAÇÃO NF'!I:I,$B31)+SUMIFS('CLASSIFICAÇÃO NF'!$N:$N,'CLASSIFICAÇÃO NF'!$O:$O,"=202410",'CLASSIFICAÇÃO NF'!J:J,$B31)+SUMIFS('CLASSIFICAÇÃO NF'!$N:$N,'CLASSIFICAÇÃO NF'!$O:$O,"=202410",'CLASSIFICAÇÃO NF'!K:K,$B31)+SUMIFS('CLASSIFICAÇÃO NF'!$N:$N,'CLASSIFICAÇÃO NF'!$O:$O,"=202410",'CLASSIFICAÇÃO NF'!L:L,$B31)+SUMIFS('CLASSIFICAÇÃO NF'!$N:$N,'CLASSIFICAÇÃO NF'!$O:$O,"=202410",'CLASSIFICAÇÃO NF'!M:M,$B31)</f>
        <v>45550</v>
      </c>
      <c r="AB31" s="66">
        <f>SUMIFS('CLASSIFICAÇÃO NF'!$N:$N,'CLASSIFICAÇÃO NF'!$O:$O,"=202411",'CLASSIFICAÇÃO NF'!I:I,$B31)+SUMIFS('CLASSIFICAÇÃO NF'!$N:$N,'CLASSIFICAÇÃO NF'!$O:$O,"=202411",'CLASSIFICAÇÃO NF'!J:J,$B31)+SUMIFS('CLASSIFICAÇÃO NF'!$N:$N,'CLASSIFICAÇÃO NF'!$O:$O,"=202411",'CLASSIFICAÇÃO NF'!K:K,$B31)+SUMIFS('CLASSIFICAÇÃO NF'!$N:$N,'CLASSIFICAÇÃO NF'!$O:$O,"=202411",'CLASSIFICAÇÃO NF'!L:L,$B31)+SUMIFS('CLASSIFICAÇÃO NF'!$N:$N,'CLASSIFICAÇÃO NF'!$O:$O,"=202411",'CLASSIFICAÇÃO NF'!M:M,$B31)</f>
        <v>0</v>
      </c>
      <c r="AC31" s="201">
        <f>SUMIFS('CLASSIFICAÇÃO NF'!$N:$N,'CLASSIFICAÇÃO NF'!$O:$O,"=202412",'CLASSIFICAÇÃO NF'!I:I,$B31)+SUMIFS('CLASSIFICAÇÃO NF'!$N:$N,'CLASSIFICAÇÃO NF'!$O:$O,"=202412",'CLASSIFICAÇÃO NF'!J:J,$B31)+SUMIFS('CLASSIFICAÇÃO NF'!$N:$N,'CLASSIFICAÇÃO NF'!$O:$O,"=202412",'CLASSIFICAÇÃO NF'!K:K,$B31)+SUMIFS('CLASSIFICAÇÃO NF'!$N:$N,'CLASSIFICAÇÃO NF'!$O:$O,"=202412",'CLASSIFICAÇÃO NF'!L:L,$B31)+SUMIFS('CLASSIFICAÇÃO NF'!$N:$N,'CLASSIFICAÇÃO NF'!$O:$O,"=202412",'CLASSIFICAÇÃO NF'!M:M,$B31)</f>
        <v>19750</v>
      </c>
      <c r="AD31" s="67">
        <f>SUMIFS('CLASSIFICAÇÃO NF'!$N:$N,'CLASSIFICAÇÃO NF'!$O:$O,"=202501",'CLASSIFICAÇÃO NF'!I:I,$B31)+SUMIFS('CLASSIFICAÇÃO NF'!$N:$N,'CLASSIFICAÇÃO NF'!$O:$O,"=202501",'CLASSIFICAÇÃO NF'!J:J,$B31)+SUMIFS('CLASSIFICAÇÃO NF'!$N:$N,'CLASSIFICAÇÃO NF'!$O:$O,"=202501",'CLASSIFICAÇÃO NF'!K:K,$B31)+SUMIFS('CLASSIFICAÇÃO NF'!$N:$N,'CLASSIFICAÇÃO NF'!$O:$O,"=202501",'CLASSIFICAÇÃO NF'!L:L,$B31)+SUMIFS('CLASSIFICAÇÃO NF'!$N:$N,'CLASSIFICAÇÃO NF'!$O:$O,"=202501",'CLASSIFICAÇÃO NF'!M:M,$B31)</f>
        <v>41034.07</v>
      </c>
      <c r="AE31" s="66">
        <f>SUMIFS('CLASSIFICAÇÃO NF'!$N:$N,'CLASSIFICAÇÃO NF'!$O:$O,"=202502",'CLASSIFICAÇÃO NF'!I:I,$B31)+SUMIFS('CLASSIFICAÇÃO NF'!$N:$N,'CLASSIFICAÇÃO NF'!$O:$O,"=202502",'CLASSIFICAÇÃO NF'!J:J,$B31)+SUMIFS('CLASSIFICAÇÃO NF'!$N:$N,'CLASSIFICAÇÃO NF'!$O:$O,"=202502",'CLASSIFICAÇÃO NF'!K:K,$B31)+SUMIFS('CLASSIFICAÇÃO NF'!$N:$N,'CLASSIFICAÇÃO NF'!$O:$O,"=202502",'CLASSIFICAÇÃO NF'!L:L,$B31)+SUMIFS('CLASSIFICAÇÃO NF'!$N:$N,'CLASSIFICAÇÃO NF'!$O:$O,"=202502",'CLASSIFICAÇÃO NF'!M:M,$B31)</f>
        <v>21015</v>
      </c>
      <c r="AF31" s="66">
        <f>SUMIFS('CLASSIFICAÇÃO NF'!$N:$N,'CLASSIFICAÇÃO NF'!$O:$O,"=202503",'CLASSIFICAÇÃO NF'!I:I,$B31)+SUMIFS('CLASSIFICAÇÃO NF'!$N:$N,'CLASSIFICAÇÃO NF'!$O:$O,"=202503",'CLASSIFICAÇÃO NF'!J:J,$B31)+SUMIFS('CLASSIFICAÇÃO NF'!$N:$N,'CLASSIFICAÇÃO NF'!$O:$O,"=202503",'CLASSIFICAÇÃO NF'!K:K,$B31)+SUMIFS('CLASSIFICAÇÃO NF'!$N:$N,'CLASSIFICAÇÃO NF'!$O:$O,"=202503",'CLASSIFICAÇÃO NF'!L:L,$B31)+SUMIFS('CLASSIFICAÇÃO NF'!$N:$N,'CLASSIFICAÇÃO NF'!$O:$O,"=202503",'CLASSIFICAÇÃO NF'!M:M,$B31)</f>
        <v>26154.070000000003</v>
      </c>
      <c r="AG31" s="66">
        <f>SUMIFS('CLASSIFICAÇÃO NF'!$N:$N,'CLASSIFICAÇÃO NF'!$O:$O,"=202504",'CLASSIFICAÇÃO NF'!I:I,$B31)+SUMIFS('CLASSIFICAÇÃO NF'!$N:$N,'CLASSIFICAÇÃO NF'!$O:$O,"=202504",'CLASSIFICAÇÃO NF'!J:J,$B31)+SUMIFS('CLASSIFICAÇÃO NF'!$N:$N,'CLASSIFICAÇÃO NF'!$O:$O,"=202504",'CLASSIFICAÇÃO NF'!K:K,$B31)+SUMIFS('CLASSIFICAÇÃO NF'!$N:$N,'CLASSIFICAÇÃO NF'!$O:$O,"=202504",'CLASSIFICAÇÃO NF'!L:L,$B31)+SUMIFS('CLASSIFICAÇÃO NF'!$N:$N,'CLASSIFICAÇÃO NF'!$O:$O,"=202504",'CLASSIFICAÇÃO NF'!M:M,$B31)</f>
        <v>37391.869999999995</v>
      </c>
      <c r="AH31" s="66">
        <f>SUMIFS('CLASSIFICAÇÃO NF'!$N:$N,'CLASSIFICAÇÃO NF'!$O:$O,"=202505",'CLASSIFICAÇÃO NF'!I:I,$B31)+SUMIFS('CLASSIFICAÇÃO NF'!$N:$N,'CLASSIFICAÇÃO NF'!$O:$O,"=202505",'CLASSIFICAÇÃO NF'!J:J,$B31)+SUMIFS('CLASSIFICAÇÃO NF'!$N:$N,'CLASSIFICAÇÃO NF'!$O:$O,"=202505",'CLASSIFICAÇÃO NF'!K:K,$B31)+SUMIFS('CLASSIFICAÇÃO NF'!$N:$N,'CLASSIFICAÇÃO NF'!$O:$O,"=202505",'CLASSIFICAÇÃO NF'!L:L,$B31)+SUMIFS('CLASSIFICAÇÃO NF'!$N:$N,'CLASSIFICAÇÃO NF'!$O:$O,"=202505",'CLASSIFICAÇÃO NF'!M:M,$B31)</f>
        <v>25247.37</v>
      </c>
      <c r="AI31" s="66">
        <f>SUMIFS('CLASSIFICAÇÃO NF'!$N:$N,'CLASSIFICAÇÃO NF'!$O:$O,"=202506",'CLASSIFICAÇÃO NF'!I:I,$B31)+SUMIFS('CLASSIFICAÇÃO NF'!$N:$N,'CLASSIFICAÇÃO NF'!$O:$O,"=202506",'CLASSIFICAÇÃO NF'!J:J,$B31)+SUMIFS('CLASSIFICAÇÃO NF'!$N:$N,'CLASSIFICAÇÃO NF'!$O:$O,"=202506",'CLASSIFICAÇÃO NF'!K:K,$B31)+SUMIFS('CLASSIFICAÇÃO NF'!$N:$N,'CLASSIFICAÇÃO NF'!$O:$O,"=202506",'CLASSIFICAÇÃO NF'!L:L,$B31)+SUMIFS('CLASSIFICAÇÃO NF'!$N:$N,'CLASSIFICAÇÃO NF'!$O:$O,"=202506",'CLASSIFICAÇÃO NF'!M:M,$B31)</f>
        <v>76609.7</v>
      </c>
      <c r="AJ31" s="66">
        <f>SUMIFS('CLASSIFICAÇÃO NF'!$N:$N,'CLASSIFICAÇÃO NF'!$O:$O,"=202507",'CLASSIFICAÇÃO NF'!I:I,$B31)+SUMIFS('CLASSIFICAÇÃO NF'!$N:$N,'CLASSIFICAÇÃO NF'!$O:$O,"=202507",'CLASSIFICAÇÃO NF'!J:J,$B31)+SUMIFS('CLASSIFICAÇÃO NF'!$N:$N,'CLASSIFICAÇÃO NF'!$O:$O,"=202507",'CLASSIFICAÇÃO NF'!K:K,$B31)+SUMIFS('CLASSIFICAÇÃO NF'!$N:$N,'CLASSIFICAÇÃO NF'!$O:$O,"=202507",'CLASSIFICAÇÃO NF'!L:L,$B31)+SUMIFS('CLASSIFICAÇÃO NF'!$N:$N,'CLASSIFICAÇÃO NF'!$O:$O,"=202507",'CLASSIFICAÇÃO NF'!M:M,$B31)</f>
        <v>37613.5</v>
      </c>
      <c r="AK31" s="66">
        <f>SUMIFS('CLASSIFICAÇÃO NF'!$N:$N,'CLASSIFICAÇÃO NF'!$O:$O,"=202508",'CLASSIFICAÇÃO NF'!I:I,$B31)+SUMIFS('CLASSIFICAÇÃO NF'!$N:$N,'CLASSIFICAÇÃO NF'!$O:$O,"=202508",'CLASSIFICAÇÃO NF'!J:J,$B31)+SUMIFS('CLASSIFICAÇÃO NF'!$N:$N,'CLASSIFICAÇÃO NF'!$O:$O,"=202508",'CLASSIFICAÇÃO NF'!K:K,$B31)+SUMIFS('CLASSIFICAÇÃO NF'!$N:$N,'CLASSIFICAÇÃO NF'!$O:$O,"=202508",'CLASSIFICAÇÃO NF'!L:L,$B31)+SUMIFS('CLASSIFICAÇÃO NF'!$N:$N,'CLASSIFICAÇÃO NF'!$O:$O,"=202508",'CLASSIFICAÇÃO NF'!M:M,$B31)</f>
        <v>2240</v>
      </c>
      <c r="AL31" s="66">
        <f>SUMIFS('CLASSIFICAÇÃO NF'!$N:$N,'CLASSIFICAÇÃO NF'!$O:$O,"=202509",'CLASSIFICAÇÃO NF'!I:I,$B31)+SUMIFS('CLASSIFICAÇÃO NF'!$N:$N,'CLASSIFICAÇÃO NF'!$O:$O,"=202509",'CLASSIFICAÇÃO NF'!J:J,$B31)+SUMIFS('CLASSIFICAÇÃO NF'!$N:$N,'CLASSIFICAÇÃO NF'!$O:$O,"=202509",'CLASSIFICAÇÃO NF'!K:K,$B31)+SUMIFS('CLASSIFICAÇÃO NF'!$N:$N,'CLASSIFICAÇÃO NF'!$O:$O,"=202509",'CLASSIFICAÇÃO NF'!L:L,$B31)+SUMIFS('CLASSIFICAÇÃO NF'!$N:$N,'CLASSIFICAÇÃO NF'!$O:$O,"=202509",'CLASSIFICAÇÃO NF'!M:M,$B31)</f>
        <v>169473.61000000002</v>
      </c>
      <c r="AM31" s="66">
        <f>SUMIFS('CLASSIFICAÇÃO NF'!$N:$N,'CLASSIFICAÇÃO NF'!$O:$O,"=202510",'CLASSIFICAÇÃO NF'!I:I,$B31)+SUMIFS('CLASSIFICAÇÃO NF'!$N:$N,'CLASSIFICAÇÃO NF'!$O:$O,"=202510",'CLASSIFICAÇÃO NF'!J:J,$B31)+SUMIFS('CLASSIFICAÇÃO NF'!$N:$N,'CLASSIFICAÇÃO NF'!$O:$O,"=202510",'CLASSIFICAÇÃO NF'!K:K,$B31)+SUMIFS('CLASSIFICAÇÃO NF'!$N:$N,'CLASSIFICAÇÃO NF'!$O:$O,"=202510",'CLASSIFICAÇÃO NF'!L:L,$B31)+SUMIFS('CLASSIFICAÇÃO NF'!$N:$N,'CLASSIFICAÇÃO NF'!$O:$O,"=202510",'CLASSIFICAÇÃO NF'!M:M,$B31)</f>
        <v>51332</v>
      </c>
      <c r="AN31" s="66">
        <f>SUMIFS('CLASSIFICAÇÃO NF'!$N:$N,'CLASSIFICAÇÃO NF'!$O:$O,"=202511",'CLASSIFICAÇÃO NF'!I:I,$B31)+SUMIFS('CLASSIFICAÇÃO NF'!$N:$N,'CLASSIFICAÇÃO NF'!$O:$O,"=202511",'CLASSIFICAÇÃO NF'!J:J,$B31)+SUMIFS('CLASSIFICAÇÃO NF'!$N:$N,'CLASSIFICAÇÃO NF'!$O:$O,"=202511",'CLASSIFICAÇÃO NF'!K:K,$B31)+SUMIFS('CLASSIFICAÇÃO NF'!$N:$N,'CLASSIFICAÇÃO NF'!$O:$O,"=202511",'CLASSIFICAÇÃO NF'!L:L,$B31)+SUMIFS('CLASSIFICAÇÃO NF'!$N:$N,'CLASSIFICAÇÃO NF'!$O:$O,"=202511",'CLASSIFICAÇÃO NF'!M:M,$B31)</f>
        <v>31850</v>
      </c>
      <c r="AO31" s="66">
        <f>SUMIFS('CLASSIFICAÇÃO NF'!$N:$N,'CLASSIFICAÇÃO NF'!$O:$O,"=202512",'CLASSIFICAÇÃO NF'!I:I,$B31)+SUMIFS('CLASSIFICAÇÃO NF'!$N:$N,'CLASSIFICAÇÃO NF'!$O:$O,"=202512",'CLASSIFICAÇÃO NF'!J:J,$B31)+SUMIFS('CLASSIFICAÇÃO NF'!$N:$N,'CLASSIFICAÇÃO NF'!$O:$O,"=202512",'CLASSIFICAÇÃO NF'!K:K,$B31)+SUMIFS('CLASSIFICAÇÃO NF'!$N:$N,'CLASSIFICAÇÃO NF'!$O:$O,"=202512",'CLASSIFICAÇÃO NF'!L:L,$B31)+SUMIFS('CLASSIFICAÇÃO NF'!$N:$N,'CLASSIFICAÇÃO NF'!$O:$O,"=202512",'CLASSIFICAÇÃO NF'!M:M,$B31)</f>
        <v>0</v>
      </c>
      <c r="AP31" s="67">
        <f>SUMIFS('CLASSIFICAÇÃO NF'!$N:$N,'CLASSIFICAÇÃO NF'!$O:$O,"=202601",'CLASSIFICAÇÃO NF'!I:I,$B31)+SUMIFS('CLASSIFICAÇÃO NF'!$N:$N,'CLASSIFICAÇÃO NF'!$O:$O,"=202601",'CLASSIFICAÇÃO NF'!J:J,$B31)+SUMIFS('CLASSIFICAÇÃO NF'!$N:$N,'CLASSIFICAÇÃO NF'!$O:$O,"=202601",'CLASSIFICAÇÃO NF'!K:K,$B31)+SUMIFS('CLASSIFICAÇÃO NF'!$N:$N,'CLASSIFICAÇÃO NF'!$O:$O,"=202601",'CLASSIFICAÇÃO NF'!L:L,$B31)+SUMIFS('CLASSIFICAÇÃO NF'!$N:$N,'CLASSIFICAÇÃO NF'!$O:$O,"=202601",'CLASSIFICAÇÃO NF'!M:M,$B31)</f>
        <v>0</v>
      </c>
      <c r="AQ31" s="66">
        <f>SUMIFS('CLASSIFICAÇÃO NF'!$N:$N,'CLASSIFICAÇÃO NF'!$O:$O,"=202602",'CLASSIFICAÇÃO NF'!I:I,$B31)+SUMIFS('CLASSIFICAÇÃO NF'!$N:$N,'CLASSIFICAÇÃO NF'!$O:$O,"=202602",'CLASSIFICAÇÃO NF'!J:J,$B31)+SUMIFS('CLASSIFICAÇÃO NF'!$N:$N,'CLASSIFICAÇÃO NF'!$O:$O,"=202602",'CLASSIFICAÇÃO NF'!K:K,$B31)+SUMIFS('CLASSIFICAÇÃO NF'!$N:$N,'CLASSIFICAÇÃO NF'!$O:$O,"=202602",'CLASSIFICAÇÃO NF'!L:L,$B31)+SUMIFS('CLASSIFICAÇÃO NF'!$N:$N,'CLASSIFICAÇÃO NF'!$O:$O,"=202602",'CLASSIFICAÇÃO NF'!M:M,$B31)</f>
        <v>0</v>
      </c>
      <c r="AR31" s="66">
        <f>SUMIFS('CLASSIFICAÇÃO NF'!$N:$N,'CLASSIFICAÇÃO NF'!$O:$O,"=202603",'CLASSIFICAÇÃO NF'!I:I,$B31)+SUMIFS('CLASSIFICAÇÃO NF'!$N:$N,'CLASSIFICAÇÃO NF'!$O:$O,"=202603",'CLASSIFICAÇÃO NF'!J:J,$B31)+SUMIFS('CLASSIFICAÇÃO NF'!$N:$N,'CLASSIFICAÇÃO NF'!$O:$O,"=202603",'CLASSIFICAÇÃO NF'!K:K,$B31)+SUMIFS('CLASSIFICAÇÃO NF'!$N:$N,'CLASSIFICAÇÃO NF'!$O:$O,"=202603",'CLASSIFICAÇÃO NF'!L:L,$B31)+SUMIFS('CLASSIFICAÇÃO NF'!$N:$N,'CLASSIFICAÇÃO NF'!$O:$O,"=202603",'CLASSIFICAÇÃO NF'!M:M,$B31)</f>
        <v>0</v>
      </c>
      <c r="AS31" s="66">
        <f>SUMIFS('CLASSIFICAÇÃO NF'!$N:$N,'CLASSIFICAÇÃO NF'!$O:$O,"=202604",'CLASSIFICAÇÃO NF'!I:I,$B31)+SUMIFS('CLASSIFICAÇÃO NF'!$N:$N,'CLASSIFICAÇÃO NF'!$O:$O,"=202604",'CLASSIFICAÇÃO NF'!J:J,$B31)+SUMIFS('CLASSIFICAÇÃO NF'!$N:$N,'CLASSIFICAÇÃO NF'!$O:$O,"=202604",'CLASSIFICAÇÃO NF'!K:K,$B31)+SUMIFS('CLASSIFICAÇÃO NF'!$N:$N,'CLASSIFICAÇÃO NF'!$O:$O,"=202604",'CLASSIFICAÇÃO NF'!L:L,$B31)+SUMIFS('CLASSIFICAÇÃO NF'!$N:$N,'CLASSIFICAÇÃO NF'!$O:$O,"=202604",'CLASSIFICAÇÃO NF'!M:M,$B31)</f>
        <v>0</v>
      </c>
      <c r="AT31" s="66">
        <f>SUMIFS('CLASSIFICAÇÃO NF'!$N:$N,'CLASSIFICAÇÃO NF'!$O:$O,"=202605",'CLASSIFICAÇÃO NF'!I:I,$B31)+SUMIFS('CLASSIFICAÇÃO NF'!$N:$N,'CLASSIFICAÇÃO NF'!$O:$O,"=202605",'CLASSIFICAÇÃO NF'!J:J,$B31)+SUMIFS('CLASSIFICAÇÃO NF'!$N:$N,'CLASSIFICAÇÃO NF'!$O:$O,"=202605",'CLASSIFICAÇÃO NF'!K:K,$B31)+SUMIFS('CLASSIFICAÇÃO NF'!$N:$N,'CLASSIFICAÇÃO NF'!$O:$O,"=202605",'CLASSIFICAÇÃO NF'!L:L,$B31)+SUMIFS('CLASSIFICAÇÃO NF'!$N:$N,'CLASSIFICAÇÃO NF'!$O:$O,"=202605",'CLASSIFICAÇÃO NF'!M:M,$B31)</f>
        <v>0</v>
      </c>
      <c r="AU31" s="66">
        <f>SUMIFS('CLASSIFICAÇÃO NF'!$N:$N,'CLASSIFICAÇÃO NF'!$O:$O,"=202606",'CLASSIFICAÇÃO NF'!I:I,$B31)+SUMIFS('CLASSIFICAÇÃO NF'!$N:$N,'CLASSIFICAÇÃO NF'!$O:$O,"=202606",'CLASSIFICAÇÃO NF'!J:J,$B31)+SUMIFS('CLASSIFICAÇÃO NF'!$N:$N,'CLASSIFICAÇÃO NF'!$O:$O,"=202606",'CLASSIFICAÇÃO NF'!K:K,$B31)+SUMIFS('CLASSIFICAÇÃO NF'!$N:$N,'CLASSIFICAÇÃO NF'!$O:$O,"=202606",'CLASSIFICAÇÃO NF'!L:L,$B31)+SUMIFS('CLASSIFICAÇÃO NF'!$N:$N,'CLASSIFICAÇÃO NF'!$O:$O,"=202606",'CLASSIFICAÇÃO NF'!M:M,$B31)</f>
        <v>0</v>
      </c>
      <c r="AV31" s="66">
        <f>SUMIFS('CLASSIFICAÇÃO NF'!$N:$N,'CLASSIFICAÇÃO NF'!$O:$O,"=202607",'CLASSIFICAÇÃO NF'!I:I,$B31)+SUMIFS('CLASSIFICAÇÃO NF'!$N:$N,'CLASSIFICAÇÃO NF'!$O:$O,"=202607",'CLASSIFICAÇÃO NF'!J:J,$B31)+SUMIFS('CLASSIFICAÇÃO NF'!$N:$N,'CLASSIFICAÇÃO NF'!$O:$O,"=202607",'CLASSIFICAÇÃO NF'!K:K,$B31)+SUMIFS('CLASSIFICAÇÃO NF'!$N:$N,'CLASSIFICAÇÃO NF'!$O:$O,"=202607",'CLASSIFICAÇÃO NF'!L:L,$B31)+SUMIFS('CLASSIFICAÇÃO NF'!$N:$N,'CLASSIFICAÇÃO NF'!$O:$O,"=202607",'CLASSIFICAÇÃO NF'!M:M,$B31)</f>
        <v>0</v>
      </c>
    </row>
    <row r="32" spans="1:48" ht="17">
      <c r="A32" s="28">
        <v>3</v>
      </c>
      <c r="B32" s="38" t="s">
        <v>65</v>
      </c>
      <c r="C32" s="30">
        <f>SUM(C33:C36)</f>
        <v>63419585.09866666</v>
      </c>
      <c r="D32" s="30">
        <v>72012127.200000003</v>
      </c>
      <c r="E32" s="32">
        <v>75869429.269999996</v>
      </c>
      <c r="F32" s="34">
        <f t="shared" ref="F32:AK32" si="5">SUM(F33:F36)</f>
        <v>0</v>
      </c>
      <c r="G32" s="34">
        <f t="shared" si="5"/>
        <v>164567.96</v>
      </c>
      <c r="H32" s="34">
        <f t="shared" si="5"/>
        <v>0</v>
      </c>
      <c r="I32" s="34">
        <f t="shared" si="5"/>
        <v>3250000</v>
      </c>
      <c r="J32" s="34">
        <f t="shared" si="5"/>
        <v>3250000</v>
      </c>
      <c r="K32" s="34">
        <f t="shared" si="5"/>
        <v>1500000</v>
      </c>
      <c r="L32" s="34">
        <f t="shared" si="5"/>
        <v>2004343.9</v>
      </c>
      <c r="M32" s="34">
        <f t="shared" si="5"/>
        <v>2520089.7349999999</v>
      </c>
      <c r="N32" s="34">
        <f t="shared" si="5"/>
        <v>2708035.45</v>
      </c>
      <c r="O32" s="34">
        <f t="shared" si="5"/>
        <v>2894191.72</v>
      </c>
      <c r="P32" s="34">
        <f t="shared" si="5"/>
        <v>1676298.6300000001</v>
      </c>
      <c r="Q32" s="69">
        <f t="shared" si="5"/>
        <v>2361873.5099999998</v>
      </c>
      <c r="R32" s="70">
        <f t="shared" si="5"/>
        <v>2181847.46</v>
      </c>
      <c r="S32" s="34">
        <f t="shared" si="5"/>
        <v>1563623.91</v>
      </c>
      <c r="T32" s="34">
        <f t="shared" si="5"/>
        <v>4258200.4399999995</v>
      </c>
      <c r="U32" s="34">
        <f t="shared" si="5"/>
        <v>681573.72166666656</v>
      </c>
      <c r="V32" s="34">
        <f t="shared" si="5"/>
        <v>3756960.4199999995</v>
      </c>
      <c r="W32" s="34">
        <f t="shared" si="5"/>
        <v>1843368.3360000001</v>
      </c>
      <c r="X32" s="34">
        <f t="shared" si="5"/>
        <v>8484635.9440000001</v>
      </c>
      <c r="Y32" s="34">
        <f t="shared" si="5"/>
        <v>4482049.5699999994</v>
      </c>
      <c r="Z32" s="34">
        <f t="shared" si="5"/>
        <v>1690715.1880000001</v>
      </c>
      <c r="AA32" s="34">
        <f t="shared" si="5"/>
        <v>2941755.3233333332</v>
      </c>
      <c r="AB32" s="34">
        <f t="shared" si="5"/>
        <v>1706215.1</v>
      </c>
      <c r="AC32" s="69">
        <f t="shared" si="5"/>
        <v>1241008.54</v>
      </c>
      <c r="AD32" s="70">
        <f t="shared" si="5"/>
        <v>1491878.09</v>
      </c>
      <c r="AE32" s="34">
        <f t="shared" si="5"/>
        <v>808518.01</v>
      </c>
      <c r="AF32" s="34">
        <f t="shared" si="5"/>
        <v>826031.79399999988</v>
      </c>
      <c r="AG32" s="34">
        <f t="shared" si="5"/>
        <v>128340.23000000001</v>
      </c>
      <c r="AH32" s="34">
        <f t="shared" si="5"/>
        <v>2124412.7400000002</v>
      </c>
      <c r="AI32" s="34">
        <f t="shared" si="5"/>
        <v>496893.64666666661</v>
      </c>
      <c r="AJ32" s="34">
        <f t="shared" si="5"/>
        <v>139115.48000000001</v>
      </c>
      <c r="AK32" s="34">
        <f t="shared" si="5"/>
        <v>10536.8</v>
      </c>
      <c r="AL32" s="34">
        <f t="shared" ref="AL32:AM32" si="6">SUM(AL33:AL36)</f>
        <v>57346.58</v>
      </c>
      <c r="AM32" s="34">
        <f t="shared" si="6"/>
        <v>42880.31</v>
      </c>
      <c r="AN32" s="34">
        <f t="shared" ref="AN32:AV32" si="7">SUM(AN33:AN36)</f>
        <v>132276.56</v>
      </c>
      <c r="AO32" s="34">
        <f t="shared" si="7"/>
        <v>0</v>
      </c>
      <c r="AP32" s="34">
        <f t="shared" si="7"/>
        <v>0</v>
      </c>
      <c r="AQ32" s="34">
        <f t="shared" si="7"/>
        <v>0</v>
      </c>
      <c r="AR32" s="34">
        <f t="shared" si="7"/>
        <v>0</v>
      </c>
      <c r="AS32" s="34">
        <f t="shared" si="7"/>
        <v>0</v>
      </c>
      <c r="AT32" s="34">
        <f t="shared" si="7"/>
        <v>0</v>
      </c>
      <c r="AU32" s="34">
        <f t="shared" si="7"/>
        <v>0</v>
      </c>
      <c r="AV32" s="34">
        <f t="shared" si="7"/>
        <v>0</v>
      </c>
    </row>
    <row r="33" spans="1:48" ht="15.5" outlineLevel="1">
      <c r="A33" s="189">
        <v>45660</v>
      </c>
      <c r="B33" s="65" t="s">
        <v>66</v>
      </c>
      <c r="C33" s="184">
        <f>SUMIF('CLASSIFICAÇÃO NF'!I:I,B33,'CLASSIFICAÇÃO NF'!N:N)+SUMIF('CLASSIFICAÇÃO NF'!J:J,B33,'CLASSIFICAÇÃO NF'!N:N)+SUMIF('CLASSIFICAÇÃO NF'!K:K,B33,'CLASSIFICAÇÃO NF'!N:N)+SUMIF('CLASSIFICAÇÃO NF'!L:L,B33,'CLASSIFICAÇÃO NF'!N:N)+SUMIF('CLASSIFICAÇÃO NF'!M:M,B33,'CLASSIFICAÇÃO NF'!N:N)</f>
        <v>21481715.875333339</v>
      </c>
      <c r="D33" s="184">
        <v>29703163.670000002</v>
      </c>
      <c r="E33" s="186">
        <v>32371958.77</v>
      </c>
      <c r="F33" s="66">
        <f>SUMIFS('CLASSIFICAÇÃO NF'!$N:$N,'CLASSIFICAÇÃO NF'!$O:$O,"=202301",'CLASSIFICAÇÃO NF'!I:I,$B33)+SUMIFS('CLASSIFICAÇÃO NF'!$N:$N,'CLASSIFICAÇÃO NF'!$O:$O,"=202301",'CLASSIFICAÇÃO NF'!J:J,$B33)+SUMIFS('CLASSIFICAÇÃO NF'!$N:$N,'CLASSIFICAÇÃO NF'!$O:$O,"=202301",'CLASSIFICAÇÃO NF'!K:K,$B33)+SUMIFS('CLASSIFICAÇÃO NF'!$N:$N,'CLASSIFICAÇÃO NF'!$O:$O,"=202301",'CLASSIFICAÇÃO NF'!L:L,$B33)+SUMIFS('CLASSIFICAÇÃO NF'!$N:$N,'CLASSIFICAÇÃO NF'!$O:$O,"=202301",'CLASSIFICAÇÃO NF'!M:M,$B33)</f>
        <v>0</v>
      </c>
      <c r="G33" s="66">
        <f>SUMIFS('CLASSIFICAÇÃO NF'!$N:$N,'CLASSIFICAÇÃO NF'!$O:$O,"=202302",'CLASSIFICAÇÃO NF'!I:I,$B33)+SUMIFS('CLASSIFICAÇÃO NF'!$N:$N,'CLASSIFICAÇÃO NF'!$O:$O,"=202302",'CLASSIFICAÇÃO NF'!J:J,$B33)+SUMIFS('CLASSIFICAÇÃO NF'!$N:$N,'CLASSIFICAÇÃO NF'!$O:$O,"=202302",'CLASSIFICAÇÃO NF'!K:K,$B33)+SUMIFS('CLASSIFICAÇÃO NF'!$N:$N,'CLASSIFICAÇÃO NF'!$O:$O,"=202302",'CLASSIFICAÇÃO NF'!L:L,$B33)+SUMIFS('CLASSIFICAÇÃO NF'!$N:$N,'CLASSIFICAÇÃO NF'!$O:$O,"=202302",'CLASSIFICAÇÃO NF'!M:M,$B33)</f>
        <v>164567.96</v>
      </c>
      <c r="H33" s="66">
        <f>SUMIFS('CLASSIFICAÇÃO NF'!$N:$N,'CLASSIFICAÇÃO NF'!$O:$O,"=202303",'CLASSIFICAÇÃO NF'!I:I,$B33)+SUMIFS('CLASSIFICAÇÃO NF'!$N:$N,'CLASSIFICAÇÃO NF'!$O:$O,"=202303",'CLASSIFICAÇÃO NF'!J:J,$B33)+SUMIFS('CLASSIFICAÇÃO NF'!$N:$N,'CLASSIFICAÇÃO NF'!$O:$O,"=202303",'CLASSIFICAÇÃO NF'!K:K,$B33)+SUMIFS('CLASSIFICAÇÃO NF'!$N:$N,'CLASSIFICAÇÃO NF'!$O:$O,"=202303",'CLASSIFICAÇÃO NF'!L:L,$B33)+SUMIFS('CLASSIFICAÇÃO NF'!$N:$N,'CLASSIFICAÇÃO NF'!$O:$O,"=202303",'CLASSIFICAÇÃO NF'!M:M,$B33)</f>
        <v>0</v>
      </c>
      <c r="I33" s="66">
        <f>SUMIFS('CLASSIFICAÇÃO NF'!$N:$N,'CLASSIFICAÇÃO NF'!$O:$O,"=202304",'CLASSIFICAÇÃO NF'!I:I,$B33)+SUMIFS('CLASSIFICAÇÃO NF'!$N:$N,'CLASSIFICAÇÃO NF'!$O:$O,"=202304",'CLASSIFICAÇÃO NF'!J:J,$B33)+SUMIFS('CLASSIFICAÇÃO NF'!$N:$N,'CLASSIFICAÇÃO NF'!$O:$O,"=202304",'CLASSIFICAÇÃO NF'!K:K,$B33)+SUMIFS('CLASSIFICAÇÃO NF'!$N:$N,'CLASSIFICAÇÃO NF'!$O:$O,"=202304",'CLASSIFICAÇÃO NF'!L:L,$B33)+SUMIFS('CLASSIFICAÇÃO NF'!$N:$N,'CLASSIFICAÇÃO NF'!$O:$O,"=202304",'CLASSIFICAÇÃO NF'!M:M,$B33)</f>
        <v>0</v>
      </c>
      <c r="J33" s="66">
        <f>SUMIFS('CLASSIFICAÇÃO NF'!$N:$N,'CLASSIFICAÇÃO NF'!$O:$O,"=202305",'CLASSIFICAÇÃO NF'!I:I,$B33)+SUMIFS('CLASSIFICAÇÃO NF'!$N:$N,'CLASSIFICAÇÃO NF'!$O:$O,"=202305",'CLASSIFICAÇÃO NF'!J:J,$B33)+SUMIFS('CLASSIFICAÇÃO NF'!$N:$N,'CLASSIFICAÇÃO NF'!$O:$O,"=202305",'CLASSIFICAÇÃO NF'!K:K,$B33)+SUMIFS('CLASSIFICAÇÃO NF'!$N:$N,'CLASSIFICAÇÃO NF'!$O:$O,"=202305",'CLASSIFICAÇÃO NF'!L:L,$B33)+SUMIFS('CLASSIFICAÇÃO NF'!$N:$N,'CLASSIFICAÇÃO NF'!$O:$O,"=202305",'CLASSIFICAÇÃO NF'!M:M,$B33)</f>
        <v>0</v>
      </c>
      <c r="K33" s="66">
        <f>SUMIFS('CLASSIFICAÇÃO NF'!$N:$N,'CLASSIFICAÇÃO NF'!$O:$O,"=202306",'CLASSIFICAÇÃO NF'!I:I,$B33)+SUMIFS('CLASSIFICAÇÃO NF'!$N:$N,'CLASSIFICAÇÃO NF'!$O:$O,"=202306",'CLASSIFICAÇÃO NF'!J:J,$B33)+SUMIFS('CLASSIFICAÇÃO NF'!$N:$N,'CLASSIFICAÇÃO NF'!$O:$O,"=202306",'CLASSIFICAÇÃO NF'!K:K,$B33)+SUMIFS('CLASSIFICAÇÃO NF'!$N:$N,'CLASSIFICAÇÃO NF'!$O:$O,"=202306",'CLASSIFICAÇÃO NF'!L:L,$B33)+SUMIFS('CLASSIFICAÇÃO NF'!$N:$N,'CLASSIFICAÇÃO NF'!$O:$O,"=202306",'CLASSIFICAÇÃO NF'!M:M,$B33)</f>
        <v>0</v>
      </c>
      <c r="L33" s="66">
        <f>SUMIFS('CLASSIFICAÇÃO NF'!$N:$N,'CLASSIFICAÇÃO NF'!$O:$O,"=202307",'CLASSIFICAÇÃO NF'!I:I,$B33)+SUMIFS('CLASSIFICAÇÃO NF'!$N:$N,'CLASSIFICAÇÃO NF'!$O:$O,"=202307",'CLASSIFICAÇÃO NF'!J:J,$B33)+SUMIFS('CLASSIFICAÇÃO NF'!$N:$N,'CLASSIFICAÇÃO NF'!$O:$O,"=202307",'CLASSIFICAÇÃO NF'!K:K,$B33)+SUMIFS('CLASSIFICAÇÃO NF'!$N:$N,'CLASSIFICAÇÃO NF'!$O:$O,"=202307",'CLASSIFICAÇÃO NF'!L:L,$B33)+SUMIFS('CLASSIFICAÇÃO NF'!$N:$N,'CLASSIFICAÇÃO NF'!$O:$O,"=202307",'CLASSIFICAÇÃO NF'!M:M,$B33)</f>
        <v>0</v>
      </c>
      <c r="M33" s="66">
        <f>SUMIFS('CLASSIFICAÇÃO NF'!$N:$N,'CLASSIFICAÇÃO NF'!$O:$O,"=202308",'CLASSIFICAÇÃO NF'!I:I,$B33)+SUMIFS('CLASSIFICAÇÃO NF'!$N:$N,'CLASSIFICAÇÃO NF'!$O:$O,"=202308",'CLASSIFICAÇÃO NF'!J:J,$B33)+SUMIFS('CLASSIFICAÇÃO NF'!$N:$N,'CLASSIFICAÇÃO NF'!$O:$O,"=202308",'CLASSIFICAÇÃO NF'!K:K,$B33)+SUMIFS('CLASSIFICAÇÃO NF'!$N:$N,'CLASSIFICAÇÃO NF'!$O:$O,"=202308",'CLASSIFICAÇÃO NF'!L:L,$B33)+SUMIFS('CLASSIFICAÇÃO NF'!$N:$N,'CLASSIFICAÇÃO NF'!$O:$O,"=202308",'CLASSIFICAÇÃO NF'!M:M,$B33)</f>
        <v>14474.7</v>
      </c>
      <c r="N33" s="66">
        <f>SUMIFS('CLASSIFICAÇÃO NF'!$N:$N,'CLASSIFICAÇÃO NF'!$O:$O,"=202309",'CLASSIFICAÇÃO NF'!I:I,$B33)+SUMIFS('CLASSIFICAÇÃO NF'!$N:$N,'CLASSIFICAÇÃO NF'!$O:$O,"=202309",'CLASSIFICAÇÃO NF'!J:J,$B33)+SUMIFS('CLASSIFICAÇÃO NF'!$N:$N,'CLASSIFICAÇÃO NF'!$O:$O,"=202309",'CLASSIFICAÇÃO NF'!K:K,$B33)+SUMIFS('CLASSIFICAÇÃO NF'!$N:$N,'CLASSIFICAÇÃO NF'!$O:$O,"=202309",'CLASSIFICAÇÃO NF'!L:L,$B33)+SUMIFS('CLASSIFICAÇÃO NF'!$N:$N,'CLASSIFICAÇÃO NF'!$O:$O,"=202309",'CLASSIFICAÇÃO NF'!M:M,$B33)</f>
        <v>91764.96</v>
      </c>
      <c r="O33" s="66">
        <f>SUMIFS('CLASSIFICAÇÃO NF'!$N:$N,'CLASSIFICAÇÃO NF'!$O:$O,"=202310",'CLASSIFICAÇÃO NF'!I:I,$B33)+SUMIFS('CLASSIFICAÇÃO NF'!$N:$N,'CLASSIFICAÇÃO NF'!$O:$O,"=202310",'CLASSIFICAÇÃO NF'!J:J,$B33)+SUMIFS('CLASSIFICAÇÃO NF'!$N:$N,'CLASSIFICAÇÃO NF'!$O:$O,"=202310",'CLASSIFICAÇÃO NF'!K:K,$B33)+SUMIFS('CLASSIFICAÇÃO NF'!$N:$N,'CLASSIFICAÇÃO NF'!$O:$O,"=202310",'CLASSIFICAÇÃO NF'!L:L,$B33)+SUMIFS('CLASSIFICAÇÃO NF'!$N:$N,'CLASSIFICAÇÃO NF'!$O:$O,"=202310",'CLASSIFICAÇÃO NF'!M:M,$B33)</f>
        <v>355574.315</v>
      </c>
      <c r="P33" s="66">
        <f>SUMIFS('CLASSIFICAÇÃO NF'!$N:$N,'CLASSIFICAÇÃO NF'!$O:$O,"=202311",'CLASSIFICAÇÃO NF'!I:I,$B33)+SUMIFS('CLASSIFICAÇÃO NF'!$N:$N,'CLASSIFICAÇÃO NF'!$O:$O,"=202311",'CLASSIFICAÇÃO NF'!J:J,$B33)+SUMIFS('CLASSIFICAÇÃO NF'!$N:$N,'CLASSIFICAÇÃO NF'!$O:$O,"=202311",'CLASSIFICAÇÃO NF'!K:K,$B33)+SUMIFS('CLASSIFICAÇÃO NF'!$N:$N,'CLASSIFICAÇÃO NF'!$O:$O,"=202311",'CLASSIFICAÇÃO NF'!L:L,$B33)+SUMIFS('CLASSIFICAÇÃO NF'!$N:$N,'CLASSIFICAÇÃO NF'!$O:$O,"=202311",'CLASSIFICAÇÃO NF'!M:M,$B33)</f>
        <v>1025870.3783333334</v>
      </c>
      <c r="Q33" s="201">
        <f>SUMIFS('CLASSIFICAÇÃO NF'!$N:$N,'CLASSIFICAÇÃO NF'!$O:$O,"=202312",'CLASSIFICAÇÃO NF'!I:I,$B33)+SUMIFS('CLASSIFICAÇÃO NF'!$N:$N,'CLASSIFICAÇÃO NF'!$O:$O,"=202312",'CLASSIFICAÇÃO NF'!J:J,$B33)+SUMIFS('CLASSIFICAÇÃO NF'!$N:$N,'CLASSIFICAÇÃO NF'!$O:$O,"=202312",'CLASSIFICAÇÃO NF'!K:K,$B33)+SUMIFS('CLASSIFICAÇÃO NF'!$N:$N,'CLASSIFICAÇÃO NF'!$O:$O,"=202312",'CLASSIFICAÇÃO NF'!L:L,$B33)+SUMIFS('CLASSIFICAÇÃO NF'!$N:$N,'CLASSIFICAÇÃO NF'!$O:$O,"=202312",'CLASSIFICAÇÃO NF'!M:M,$B33)</f>
        <v>680524.53999999992</v>
      </c>
      <c r="R33" s="67">
        <f>SUMIFS('CLASSIFICAÇÃO NF'!$N:$N,'CLASSIFICAÇÃO NF'!$O:$O,"=202401",'CLASSIFICAÇÃO NF'!I:I,$B33)+SUMIFS('CLASSIFICAÇÃO NF'!$N:$N,'CLASSIFICAÇÃO NF'!$O:$O,"=202401",'CLASSIFICAÇÃO NF'!J:J,$B33)+SUMIFS('CLASSIFICAÇÃO NF'!$N:$N,'CLASSIFICAÇÃO NF'!$O:$O,"=202401",'CLASSIFICAÇÃO NF'!K:K,$B33)+SUMIFS('CLASSIFICAÇÃO NF'!$N:$N,'CLASSIFICAÇÃO NF'!$O:$O,"=202401",'CLASSIFICAÇÃO NF'!L:L,$B33)+SUMIFS('CLASSIFICAÇÃO NF'!$N:$N,'CLASSIFICAÇÃO NF'!$O:$O,"=202401",'CLASSIFICAÇÃO NF'!M:M,$B33)</f>
        <v>295299.03333333333</v>
      </c>
      <c r="S33" s="66">
        <f>SUMIFS('CLASSIFICAÇÃO NF'!$N:$N,'CLASSIFICAÇÃO NF'!$O:$O,"=202402",'CLASSIFICAÇÃO NF'!I:I,$B33)+SUMIFS('CLASSIFICAÇÃO NF'!$N:$N,'CLASSIFICAÇÃO NF'!$O:$O,"=202402",'CLASSIFICAÇÃO NF'!J:J,$B33)+SUMIFS('CLASSIFICAÇÃO NF'!$N:$N,'CLASSIFICAÇÃO NF'!$O:$O,"=202402",'CLASSIFICAÇÃO NF'!K:K,$B33)+SUMIFS('CLASSIFICAÇÃO NF'!$N:$N,'CLASSIFICAÇÃO NF'!$O:$O,"=202402",'CLASSIFICAÇÃO NF'!L:L,$B33)+SUMIFS('CLASSIFICAÇÃO NF'!$N:$N,'CLASSIFICAÇÃO NF'!$O:$O,"=202402",'CLASSIFICAÇÃO NF'!M:M,$B33)</f>
        <v>373007.84499999997</v>
      </c>
      <c r="T33" s="66">
        <f>SUMIFS('CLASSIFICAÇÃO NF'!$N:$N,'CLASSIFICAÇÃO NF'!$O:$O,"=202403",'CLASSIFICAÇÃO NF'!I:I,$B33)+SUMIFS('CLASSIFICAÇÃO NF'!$N:$N,'CLASSIFICAÇÃO NF'!$O:$O,"=202403",'CLASSIFICAÇÃO NF'!J:J,$B33)+SUMIFS('CLASSIFICAÇÃO NF'!$N:$N,'CLASSIFICAÇÃO NF'!$O:$O,"=202403",'CLASSIFICAÇÃO NF'!K:K,$B33)+SUMIFS('CLASSIFICAÇÃO NF'!$N:$N,'CLASSIFICAÇÃO NF'!$O:$O,"=202403",'CLASSIFICAÇÃO NF'!L:L,$B33)+SUMIFS('CLASSIFICAÇÃO NF'!$N:$N,'CLASSIFICAÇÃO NF'!$O:$O,"=202403",'CLASSIFICAÇÃO NF'!M:M,$B33)</f>
        <v>2774155.148333333</v>
      </c>
      <c r="U33" s="66">
        <f>SUMIFS('CLASSIFICAÇÃO NF'!$N:$N,'CLASSIFICAÇÃO NF'!$O:$O,"=202404",'CLASSIFICAÇÃO NF'!I:I,$B33)+SUMIFS('CLASSIFICAÇÃO NF'!$N:$N,'CLASSIFICAÇÃO NF'!$O:$O,"=202404",'CLASSIFICAÇÃO NF'!J:J,$B33)+SUMIFS('CLASSIFICAÇÃO NF'!$N:$N,'CLASSIFICAÇÃO NF'!$O:$O,"=202404",'CLASSIFICAÇÃO NF'!K:K,$B33)+SUMIFS('CLASSIFICAÇÃO NF'!$N:$N,'CLASSIFICAÇÃO NF'!$O:$O,"=202404",'CLASSIFICAÇÃO NF'!L:L,$B33)+SUMIFS('CLASSIFICAÇÃO NF'!$N:$N,'CLASSIFICAÇÃO NF'!$O:$O,"=202404",'CLASSIFICAÇÃO NF'!M:M,$B33)</f>
        <v>330614.61499999999</v>
      </c>
      <c r="V33" s="66">
        <f>SUMIFS('CLASSIFICAÇÃO NF'!$N:$N,'CLASSIFICAÇÃO NF'!$O:$O,"=202405",'CLASSIFICAÇÃO NF'!I:I,$B33)+SUMIFS('CLASSIFICAÇÃO NF'!$N:$N,'CLASSIFICAÇÃO NF'!$O:$O,"=202405",'CLASSIFICAÇÃO NF'!J:J,$B33)+SUMIFS('CLASSIFICAÇÃO NF'!$N:$N,'CLASSIFICAÇÃO NF'!$O:$O,"=202405",'CLASSIFICAÇÃO NF'!K:K,$B33)+SUMIFS('CLASSIFICAÇÃO NF'!$N:$N,'CLASSIFICAÇÃO NF'!$O:$O,"=202405",'CLASSIFICAÇÃO NF'!L:L,$B33)+SUMIFS('CLASSIFICAÇÃO NF'!$N:$N,'CLASSIFICAÇÃO NF'!$O:$O,"=202405",'CLASSIFICAÇÃO NF'!M:M,$B33)</f>
        <v>549534.31666666665</v>
      </c>
      <c r="W33" s="66">
        <f>SUMIFS('CLASSIFICAÇÃO NF'!$N:$N,'CLASSIFICAÇÃO NF'!$O:$O,"=202406",'CLASSIFICAÇÃO NF'!I:I,$B33)+SUMIFS('CLASSIFICAÇÃO NF'!$N:$N,'CLASSIFICAÇÃO NF'!$O:$O,"=202406",'CLASSIFICAÇÃO NF'!J:J,$B33)+SUMIFS('CLASSIFICAÇÃO NF'!$N:$N,'CLASSIFICAÇÃO NF'!$O:$O,"=202406",'CLASSIFICAÇÃO NF'!K:K,$B33)+SUMIFS('CLASSIFICAÇÃO NF'!$N:$N,'CLASSIFICAÇÃO NF'!$O:$O,"=202406",'CLASSIFICAÇÃO NF'!L:L,$B33)+SUMIFS('CLASSIFICAÇÃO NF'!$N:$N,'CLASSIFICAÇÃO NF'!$O:$O,"=202406",'CLASSIFICAÇÃO NF'!M:M,$B33)</f>
        <v>842069.3466666668</v>
      </c>
      <c r="X33" s="66">
        <f>SUMIFS('CLASSIFICAÇÃO NF'!$N:$N,'CLASSIFICAÇÃO NF'!$O:$O,"=202407",'CLASSIFICAÇÃO NF'!I:I,$B33)+SUMIFS('CLASSIFICAÇÃO NF'!$N:$N,'CLASSIFICAÇÃO NF'!$O:$O,"=202407",'CLASSIFICAÇÃO NF'!J:J,$B33)+SUMIFS('CLASSIFICAÇÃO NF'!$N:$N,'CLASSIFICAÇÃO NF'!$O:$O,"=202407",'CLASSIFICAÇÃO NF'!K:K,$B33)+SUMIFS('CLASSIFICAÇÃO NF'!$N:$N,'CLASSIFICAÇÃO NF'!$O:$O,"=202407",'CLASSIFICAÇÃO NF'!L:L,$B33)+SUMIFS('CLASSIFICAÇÃO NF'!$N:$N,'CLASSIFICAÇÃO NF'!$O:$O,"=202407",'CLASSIFICAÇÃO NF'!M:M,$B33)</f>
        <v>5926563.1066666665</v>
      </c>
      <c r="Y33" s="66">
        <f>SUMIFS('CLASSIFICAÇÃO NF'!$N:$N,'CLASSIFICAÇÃO NF'!$O:$O,"=202408",'CLASSIFICAÇÃO NF'!I:I,$B33)+SUMIFS('CLASSIFICAÇÃO NF'!$N:$N,'CLASSIFICAÇÃO NF'!$O:$O,"=202408",'CLASSIFICAÇÃO NF'!J:J,$B33)+SUMIFS('CLASSIFICAÇÃO NF'!$N:$N,'CLASSIFICAÇÃO NF'!$O:$O,"=202408",'CLASSIFICAÇÃO NF'!K:K,$B33)+SUMIFS('CLASSIFICAÇÃO NF'!$N:$N,'CLASSIFICAÇÃO NF'!$O:$O,"=202408",'CLASSIFICAÇÃO NF'!L:L,$B33)+SUMIFS('CLASSIFICAÇÃO NF'!$N:$N,'CLASSIFICAÇÃO NF'!$O:$O,"=202408",'CLASSIFICAÇÃO NF'!M:M,$B33)</f>
        <v>3245373.4516666662</v>
      </c>
      <c r="Z33" s="66">
        <f>SUMIFS('CLASSIFICAÇÃO NF'!$N:$N,'CLASSIFICAÇÃO NF'!$O:$O,"=202409",'CLASSIFICAÇÃO NF'!I:I,$B33)+SUMIFS('CLASSIFICAÇÃO NF'!$N:$N,'CLASSIFICAÇÃO NF'!$O:$O,"=202409",'CLASSIFICAÇÃO NF'!J:J,$B33)+SUMIFS('CLASSIFICAÇÃO NF'!$N:$N,'CLASSIFICAÇÃO NF'!$O:$O,"=202409",'CLASSIFICAÇÃO NF'!K:K,$B33)+SUMIFS('CLASSIFICAÇÃO NF'!$N:$N,'CLASSIFICAÇÃO NF'!$O:$O,"=202409",'CLASSIFICAÇÃO NF'!L:L,$B33)+SUMIFS('CLASSIFICAÇÃO NF'!$N:$N,'CLASSIFICAÇÃO NF'!$O:$O,"=202409",'CLASSIFICAÇÃO NF'!M:M,$B33)</f>
        <v>821433.8516666668</v>
      </c>
      <c r="AA33" s="66">
        <f>SUMIFS('CLASSIFICAÇÃO NF'!$N:$N,'CLASSIFICAÇÃO NF'!$O:$O,"=202410",'CLASSIFICAÇÃO NF'!I:I,$B33)+SUMIFS('CLASSIFICAÇÃO NF'!$N:$N,'CLASSIFICAÇÃO NF'!$O:$O,"=202410",'CLASSIFICAÇÃO NF'!J:J,$B33)+SUMIFS('CLASSIFICAÇÃO NF'!$N:$N,'CLASSIFICAÇÃO NF'!$O:$O,"=202410",'CLASSIFICAÇÃO NF'!K:K,$B33)+SUMIFS('CLASSIFICAÇÃO NF'!$N:$N,'CLASSIFICAÇÃO NF'!$O:$O,"=202410",'CLASSIFICAÇÃO NF'!L:L,$B33)+SUMIFS('CLASSIFICAÇÃO NF'!$N:$N,'CLASSIFICAÇÃO NF'!$O:$O,"=202410",'CLASSIFICAÇÃO NF'!M:M,$B33)</f>
        <v>604577.92333333346</v>
      </c>
      <c r="AB33" s="66">
        <f>SUMIFS('CLASSIFICAÇÃO NF'!$N:$N,'CLASSIFICAÇÃO NF'!$O:$O,"=202411",'CLASSIFICAÇÃO NF'!I:I,$B33)+SUMIFS('CLASSIFICAÇÃO NF'!$N:$N,'CLASSIFICAÇÃO NF'!$O:$O,"=202411",'CLASSIFICAÇÃO NF'!J:J,$B33)+SUMIFS('CLASSIFICAÇÃO NF'!$N:$N,'CLASSIFICAÇÃO NF'!$O:$O,"=202411",'CLASSIFICAÇÃO NF'!K:K,$B33)+SUMIFS('CLASSIFICAÇÃO NF'!$N:$N,'CLASSIFICAÇÃO NF'!$O:$O,"=202411",'CLASSIFICAÇÃO NF'!L:L,$B33)+SUMIFS('CLASSIFICAÇÃO NF'!$N:$N,'CLASSIFICAÇÃO NF'!$O:$O,"=202411",'CLASSIFICAÇÃO NF'!M:M,$B33)</f>
        <v>920099.47666666668</v>
      </c>
      <c r="AC33" s="201">
        <f>SUMIFS('CLASSIFICAÇÃO NF'!$N:$N,'CLASSIFICAÇÃO NF'!$O:$O,"=202412",'CLASSIFICAÇÃO NF'!I:I,$B33)+SUMIFS('CLASSIFICAÇÃO NF'!$N:$N,'CLASSIFICAÇÃO NF'!$O:$O,"=202412",'CLASSIFICAÇÃO NF'!J:J,$B33)+SUMIFS('CLASSIFICAÇÃO NF'!$N:$N,'CLASSIFICAÇÃO NF'!$O:$O,"=202412",'CLASSIFICAÇÃO NF'!K:K,$B33)+SUMIFS('CLASSIFICAÇÃO NF'!$N:$N,'CLASSIFICAÇÃO NF'!$O:$O,"=202412",'CLASSIFICAÇÃO NF'!L:L,$B33)+SUMIFS('CLASSIFICAÇÃO NF'!$N:$N,'CLASSIFICAÇÃO NF'!$O:$O,"=202412",'CLASSIFICAÇÃO NF'!M:M,$B33)</f>
        <v>475377.82000000012</v>
      </c>
      <c r="AD33" s="67">
        <f>SUMIFS('CLASSIFICAÇÃO NF'!$N:$N,'CLASSIFICAÇÃO NF'!$O:$O,"=202501",'CLASSIFICAÇÃO NF'!I:I,$B33)+SUMIFS('CLASSIFICAÇÃO NF'!$N:$N,'CLASSIFICAÇÃO NF'!$O:$O,"=202501",'CLASSIFICAÇÃO NF'!J:J,$B33)+SUMIFS('CLASSIFICAÇÃO NF'!$N:$N,'CLASSIFICAÇÃO NF'!$O:$O,"=202501",'CLASSIFICAÇÃO NF'!K:K,$B33)+SUMIFS('CLASSIFICAÇÃO NF'!$N:$N,'CLASSIFICAÇÃO NF'!$O:$O,"=202501",'CLASSIFICAÇÃO NF'!L:L,$B33)+SUMIFS('CLASSIFICAÇÃO NF'!$N:$N,'CLASSIFICAÇÃO NF'!$O:$O,"=202501",'CLASSIFICAÇÃO NF'!M:M,$B33)</f>
        <v>460109.36</v>
      </c>
      <c r="AE33" s="66">
        <f>SUMIFS('CLASSIFICAÇÃO NF'!$N:$N,'CLASSIFICAÇÃO NF'!$O:$O,"=202502",'CLASSIFICAÇÃO NF'!I:I,$B33)+SUMIFS('CLASSIFICAÇÃO NF'!$N:$N,'CLASSIFICAÇÃO NF'!$O:$O,"=202502",'CLASSIFICAÇÃO NF'!J:J,$B33)+SUMIFS('CLASSIFICAÇÃO NF'!$N:$N,'CLASSIFICAÇÃO NF'!$O:$O,"=202502",'CLASSIFICAÇÃO NF'!K:K,$B33)+SUMIFS('CLASSIFICAÇÃO NF'!$N:$N,'CLASSIFICAÇÃO NF'!$O:$O,"=202502",'CLASSIFICAÇÃO NF'!L:L,$B33)+SUMIFS('CLASSIFICAÇÃO NF'!$N:$N,'CLASSIFICAÇÃO NF'!$O:$O,"=202502",'CLASSIFICAÇÃO NF'!M:M,$B33)</f>
        <v>288315.20166666666</v>
      </c>
      <c r="AF33" s="66">
        <f>SUMIFS('CLASSIFICAÇÃO NF'!$N:$N,'CLASSIFICAÇÃO NF'!$O:$O,"=202503",'CLASSIFICAÇÃO NF'!I:I,$B33)+SUMIFS('CLASSIFICAÇÃO NF'!$N:$N,'CLASSIFICAÇÃO NF'!$O:$O,"=202503",'CLASSIFICAÇÃO NF'!J:J,$B33)+SUMIFS('CLASSIFICAÇÃO NF'!$N:$N,'CLASSIFICAÇÃO NF'!$O:$O,"=202503",'CLASSIFICAÇÃO NF'!K:K,$B33)+SUMIFS('CLASSIFICAÇÃO NF'!$N:$N,'CLASSIFICAÇÃO NF'!$O:$O,"=202503",'CLASSIFICAÇÃO NF'!L:L,$B33)+SUMIFS('CLASSIFICAÇÃO NF'!$N:$N,'CLASSIFICAÇÃO NF'!$O:$O,"=202503",'CLASSIFICAÇÃO NF'!M:M,$B33)</f>
        <v>396448.39199999999</v>
      </c>
      <c r="AG33" s="66">
        <f>SUMIFS('CLASSIFICAÇÃO NF'!$N:$N,'CLASSIFICAÇÃO NF'!$O:$O,"=202504",'CLASSIFICAÇÃO NF'!I:I,$B33)+SUMIFS('CLASSIFICAÇÃO NF'!$N:$N,'CLASSIFICAÇÃO NF'!$O:$O,"=202504",'CLASSIFICAÇÃO NF'!J:J,$B33)+SUMIFS('CLASSIFICAÇÃO NF'!$N:$N,'CLASSIFICAÇÃO NF'!$O:$O,"=202504",'CLASSIFICAÇÃO NF'!K:K,$B33)+SUMIFS('CLASSIFICAÇÃO NF'!$N:$N,'CLASSIFICAÇÃO NF'!$O:$O,"=202504",'CLASSIFICAÇÃO NF'!L:L,$B33)+SUMIFS('CLASSIFICAÇÃO NF'!$N:$N,'CLASSIFICAÇÃO NF'!$O:$O,"=202504",'CLASSIFICAÇÃO NF'!M:M,$B33)</f>
        <v>76238.789999999994</v>
      </c>
      <c r="AH33" s="66">
        <f>SUMIFS('CLASSIFICAÇÃO NF'!$N:$N,'CLASSIFICAÇÃO NF'!$O:$O,"=202505",'CLASSIFICAÇÃO NF'!I:I,$B33)+SUMIFS('CLASSIFICAÇÃO NF'!$N:$N,'CLASSIFICAÇÃO NF'!$O:$O,"=202505",'CLASSIFICAÇÃO NF'!J:J,$B33)+SUMIFS('CLASSIFICAÇÃO NF'!$N:$N,'CLASSIFICAÇÃO NF'!$O:$O,"=202505",'CLASSIFICAÇÃO NF'!K:K,$B33)+SUMIFS('CLASSIFICAÇÃO NF'!$N:$N,'CLASSIFICAÇÃO NF'!$O:$O,"=202505",'CLASSIFICAÇÃO NF'!L:L,$B33)+SUMIFS('CLASSIFICAÇÃO NF'!$N:$N,'CLASSIFICAÇÃO NF'!$O:$O,"=202505",'CLASSIFICAÇÃO NF'!M:M,$B33)</f>
        <v>275363.06</v>
      </c>
      <c r="AI33" s="66">
        <f>SUMIFS('CLASSIFICAÇÃO NF'!$N:$N,'CLASSIFICAÇÃO NF'!$O:$O,"=202506",'CLASSIFICAÇÃO NF'!I:I,$B33)+SUMIFS('CLASSIFICAÇÃO NF'!$N:$N,'CLASSIFICAÇÃO NF'!$O:$O,"=202506",'CLASSIFICAÇÃO NF'!J:J,$B33)+SUMIFS('CLASSIFICAÇÃO NF'!$N:$N,'CLASSIFICAÇÃO NF'!$O:$O,"=202506",'CLASSIFICAÇÃO NF'!K:K,$B33)+SUMIFS('CLASSIFICAÇÃO NF'!$N:$N,'CLASSIFICAÇÃO NF'!$O:$O,"=202506",'CLASSIFICAÇÃO NF'!L:L,$B33)+SUMIFS('CLASSIFICAÇÃO NF'!$N:$N,'CLASSIFICAÇÃO NF'!$O:$O,"=202506",'CLASSIFICAÇÃO NF'!M:M,$B33)</f>
        <v>232876.96333333332</v>
      </c>
      <c r="AJ33" s="66">
        <f>SUMIFS('CLASSIFICAÇÃO NF'!$N:$N,'CLASSIFICAÇÃO NF'!$O:$O,"=202507",'CLASSIFICAÇÃO NF'!I:I,$B33)+SUMIFS('CLASSIFICAÇÃO NF'!$N:$N,'CLASSIFICAÇÃO NF'!$O:$O,"=202507",'CLASSIFICAÇÃO NF'!J:J,$B33)+SUMIFS('CLASSIFICAÇÃO NF'!$N:$N,'CLASSIFICAÇÃO NF'!$O:$O,"=202507",'CLASSIFICAÇÃO NF'!K:K,$B33)+SUMIFS('CLASSIFICAÇÃO NF'!$N:$N,'CLASSIFICAÇÃO NF'!$O:$O,"=202507",'CLASSIFICAÇÃO NF'!L:L,$B33)+SUMIFS('CLASSIFICAÇÃO NF'!$N:$N,'CLASSIFICAÇÃO NF'!$O:$O,"=202507",'CLASSIFICAÇÃO NF'!M:M,$B33)</f>
        <v>107828.7</v>
      </c>
      <c r="AK33" s="66">
        <f>SUMIFS('CLASSIFICAÇÃO NF'!$N:$N,'CLASSIFICAÇÃO NF'!$O:$O,"=202508",'CLASSIFICAÇÃO NF'!I:I,$B33)+SUMIFS('CLASSIFICAÇÃO NF'!$N:$N,'CLASSIFICAÇÃO NF'!$O:$O,"=202508",'CLASSIFICAÇÃO NF'!J:J,$B33)+SUMIFS('CLASSIFICAÇÃO NF'!$N:$N,'CLASSIFICAÇÃO NF'!$O:$O,"=202508",'CLASSIFICAÇÃO NF'!K:K,$B33)+SUMIFS('CLASSIFICAÇÃO NF'!$N:$N,'CLASSIFICAÇÃO NF'!$O:$O,"=202508",'CLASSIFICAÇÃO NF'!L:L,$B33)+SUMIFS('CLASSIFICAÇÃO NF'!$N:$N,'CLASSIFICAÇÃO NF'!$O:$O,"=202508",'CLASSIFICAÇÃO NF'!M:M,$B33)</f>
        <v>10536.8</v>
      </c>
      <c r="AL33" s="66">
        <f>SUMIFS('CLASSIFICAÇÃO NF'!$N:$N,'CLASSIFICAÇÃO NF'!$O:$O,"=202509",'CLASSIFICAÇÃO NF'!I:I,$B33)+SUMIFS('CLASSIFICAÇÃO NF'!$N:$N,'CLASSIFICAÇÃO NF'!$O:$O,"=202509",'CLASSIFICAÇÃO NF'!J:J,$B33)+SUMIFS('CLASSIFICAÇÃO NF'!$N:$N,'CLASSIFICAÇÃO NF'!$O:$O,"=202509",'CLASSIFICAÇÃO NF'!K:K,$B33)+SUMIFS('CLASSIFICAÇÃO NF'!$N:$N,'CLASSIFICAÇÃO NF'!$O:$O,"=202509",'CLASSIFICAÇÃO NF'!L:L,$B33)+SUMIFS('CLASSIFICAÇÃO NF'!$N:$N,'CLASSIFICAÇÃO NF'!$O:$O,"=202509",'CLASSIFICAÇÃO NF'!M:M,$B33)</f>
        <v>47914.450000000004</v>
      </c>
      <c r="AM33" s="66">
        <f>SUMIFS('CLASSIFICAÇÃO NF'!$N:$N,'CLASSIFICAÇÃO NF'!$O:$O,"=202510",'CLASSIFICAÇÃO NF'!I:I,$B33)+SUMIFS('CLASSIFICAÇÃO NF'!$N:$N,'CLASSIFICAÇÃO NF'!$O:$O,"=202510",'CLASSIFICAÇÃO NF'!J:J,$B33)+SUMIFS('CLASSIFICAÇÃO NF'!$N:$N,'CLASSIFICAÇÃO NF'!$O:$O,"=202510",'CLASSIFICAÇÃO NF'!K:K,$B33)+SUMIFS('CLASSIFICAÇÃO NF'!$N:$N,'CLASSIFICAÇÃO NF'!$O:$O,"=202510",'CLASSIFICAÇÃO NF'!L:L,$B33)+SUMIFS('CLASSIFICAÇÃO NF'!$N:$N,'CLASSIFICAÇÃO NF'!$O:$O,"=202510",'CLASSIFICAÇÃO NF'!M:M,$B33)</f>
        <v>956.5</v>
      </c>
      <c r="AN33" s="66">
        <f>SUMIFS('CLASSIFICAÇÃO NF'!$N:$N,'CLASSIFICAÇÃO NF'!$O:$O,"=202511",'CLASSIFICAÇÃO NF'!I:I,$B33)+SUMIFS('CLASSIFICAÇÃO NF'!$N:$N,'CLASSIFICAÇÃO NF'!$O:$O,"=202511",'CLASSIFICAÇÃO NF'!J:J,$B33)+SUMIFS('CLASSIFICAÇÃO NF'!$N:$N,'CLASSIFICAÇÃO NF'!$O:$O,"=202511",'CLASSIFICAÇÃO NF'!K:K,$B33)+SUMIFS('CLASSIFICAÇÃO NF'!$N:$N,'CLASSIFICAÇÃO NF'!$O:$O,"=202511",'CLASSIFICAÇÃO NF'!L:L,$B33)+SUMIFS('CLASSIFICAÇÃO NF'!$N:$N,'CLASSIFICAÇÃO NF'!$O:$O,"=202511",'CLASSIFICAÇÃO NF'!M:M,$B33)</f>
        <v>94244.87</v>
      </c>
      <c r="AO33" s="66">
        <f>SUMIFS('CLASSIFICAÇÃO NF'!$N:$N,'CLASSIFICAÇÃO NF'!$O:$O,"=202512",'CLASSIFICAÇÃO NF'!I:I,$B33)+SUMIFS('CLASSIFICAÇÃO NF'!$N:$N,'CLASSIFICAÇÃO NF'!$O:$O,"=202512",'CLASSIFICAÇÃO NF'!J:J,$B33)+SUMIFS('CLASSIFICAÇÃO NF'!$N:$N,'CLASSIFICAÇÃO NF'!$O:$O,"=202512",'CLASSIFICAÇÃO NF'!K:K,$B33)+SUMIFS('CLASSIFICAÇÃO NF'!$N:$N,'CLASSIFICAÇÃO NF'!$O:$O,"=202512",'CLASSIFICAÇÃO NF'!L:L,$B33)+SUMIFS('CLASSIFICAÇÃO NF'!$N:$N,'CLASSIFICAÇÃO NF'!$O:$O,"=202512",'CLASSIFICAÇÃO NF'!M:M,$B33)</f>
        <v>0</v>
      </c>
      <c r="AP33" s="67">
        <f>SUMIFS('CLASSIFICAÇÃO NF'!$N:$N,'CLASSIFICAÇÃO NF'!$O:$O,"=202601",'CLASSIFICAÇÃO NF'!I:I,$B33)+SUMIFS('CLASSIFICAÇÃO NF'!$N:$N,'CLASSIFICAÇÃO NF'!$O:$O,"=202601",'CLASSIFICAÇÃO NF'!J:J,$B33)+SUMIFS('CLASSIFICAÇÃO NF'!$N:$N,'CLASSIFICAÇÃO NF'!$O:$O,"=202601",'CLASSIFICAÇÃO NF'!K:K,$B33)+SUMIFS('CLASSIFICAÇÃO NF'!$N:$N,'CLASSIFICAÇÃO NF'!$O:$O,"=202601",'CLASSIFICAÇÃO NF'!L:L,$B33)+SUMIFS('CLASSIFICAÇÃO NF'!$N:$N,'CLASSIFICAÇÃO NF'!$O:$O,"=202601",'CLASSIFICAÇÃO NF'!M:M,$B33)</f>
        <v>0</v>
      </c>
      <c r="AQ33" s="66">
        <f>SUMIFS('CLASSIFICAÇÃO NF'!$N:$N,'CLASSIFICAÇÃO NF'!$O:$O,"=202602",'CLASSIFICAÇÃO NF'!I:I,$B33)+SUMIFS('CLASSIFICAÇÃO NF'!$N:$N,'CLASSIFICAÇÃO NF'!$O:$O,"=202602",'CLASSIFICAÇÃO NF'!J:J,$B33)+SUMIFS('CLASSIFICAÇÃO NF'!$N:$N,'CLASSIFICAÇÃO NF'!$O:$O,"=202602",'CLASSIFICAÇÃO NF'!K:K,$B33)+SUMIFS('CLASSIFICAÇÃO NF'!$N:$N,'CLASSIFICAÇÃO NF'!$O:$O,"=202602",'CLASSIFICAÇÃO NF'!L:L,$B33)+SUMIFS('CLASSIFICAÇÃO NF'!$N:$N,'CLASSIFICAÇÃO NF'!$O:$O,"=202602",'CLASSIFICAÇÃO NF'!M:M,$B33)</f>
        <v>0</v>
      </c>
      <c r="AR33" s="66">
        <f>SUMIFS('CLASSIFICAÇÃO NF'!$N:$N,'CLASSIFICAÇÃO NF'!$O:$O,"=202603",'CLASSIFICAÇÃO NF'!I:I,$B33)+SUMIFS('CLASSIFICAÇÃO NF'!$N:$N,'CLASSIFICAÇÃO NF'!$O:$O,"=202603",'CLASSIFICAÇÃO NF'!J:J,$B33)+SUMIFS('CLASSIFICAÇÃO NF'!$N:$N,'CLASSIFICAÇÃO NF'!$O:$O,"=202603",'CLASSIFICAÇÃO NF'!K:K,$B33)+SUMIFS('CLASSIFICAÇÃO NF'!$N:$N,'CLASSIFICAÇÃO NF'!$O:$O,"=202603",'CLASSIFICAÇÃO NF'!L:L,$B33)+SUMIFS('CLASSIFICAÇÃO NF'!$N:$N,'CLASSIFICAÇÃO NF'!$O:$O,"=202603",'CLASSIFICAÇÃO NF'!M:M,$B33)</f>
        <v>0</v>
      </c>
      <c r="AS33" s="66">
        <f>SUMIFS('CLASSIFICAÇÃO NF'!$N:$N,'CLASSIFICAÇÃO NF'!$O:$O,"=202604",'CLASSIFICAÇÃO NF'!I:I,$B33)+SUMIFS('CLASSIFICAÇÃO NF'!$N:$N,'CLASSIFICAÇÃO NF'!$O:$O,"=202604",'CLASSIFICAÇÃO NF'!J:J,$B33)+SUMIFS('CLASSIFICAÇÃO NF'!$N:$N,'CLASSIFICAÇÃO NF'!$O:$O,"=202604",'CLASSIFICAÇÃO NF'!K:K,$B33)+SUMIFS('CLASSIFICAÇÃO NF'!$N:$N,'CLASSIFICAÇÃO NF'!$O:$O,"=202604",'CLASSIFICAÇÃO NF'!L:L,$B33)+SUMIFS('CLASSIFICAÇÃO NF'!$N:$N,'CLASSIFICAÇÃO NF'!$O:$O,"=202604",'CLASSIFICAÇÃO NF'!M:M,$B33)</f>
        <v>0</v>
      </c>
      <c r="AT33" s="66">
        <f>SUMIFS('CLASSIFICAÇÃO NF'!$N:$N,'CLASSIFICAÇÃO NF'!$O:$O,"=202605",'CLASSIFICAÇÃO NF'!I:I,$B33)+SUMIFS('CLASSIFICAÇÃO NF'!$N:$N,'CLASSIFICAÇÃO NF'!$O:$O,"=202605",'CLASSIFICAÇÃO NF'!J:J,$B33)+SUMIFS('CLASSIFICAÇÃO NF'!$N:$N,'CLASSIFICAÇÃO NF'!$O:$O,"=202605",'CLASSIFICAÇÃO NF'!K:K,$B33)+SUMIFS('CLASSIFICAÇÃO NF'!$N:$N,'CLASSIFICAÇÃO NF'!$O:$O,"=202605",'CLASSIFICAÇÃO NF'!L:L,$B33)+SUMIFS('CLASSIFICAÇÃO NF'!$N:$N,'CLASSIFICAÇÃO NF'!$O:$O,"=202605",'CLASSIFICAÇÃO NF'!M:M,$B33)</f>
        <v>0</v>
      </c>
      <c r="AU33" s="66">
        <f>SUMIFS('CLASSIFICAÇÃO NF'!$N:$N,'CLASSIFICAÇÃO NF'!$O:$O,"=202606",'CLASSIFICAÇÃO NF'!I:I,$B33)+SUMIFS('CLASSIFICAÇÃO NF'!$N:$N,'CLASSIFICAÇÃO NF'!$O:$O,"=202606",'CLASSIFICAÇÃO NF'!J:J,$B33)+SUMIFS('CLASSIFICAÇÃO NF'!$N:$N,'CLASSIFICAÇÃO NF'!$O:$O,"=202606",'CLASSIFICAÇÃO NF'!K:K,$B33)+SUMIFS('CLASSIFICAÇÃO NF'!$N:$N,'CLASSIFICAÇÃO NF'!$O:$O,"=202606",'CLASSIFICAÇÃO NF'!L:L,$B33)+SUMIFS('CLASSIFICAÇÃO NF'!$N:$N,'CLASSIFICAÇÃO NF'!$O:$O,"=202606",'CLASSIFICAÇÃO NF'!M:M,$B33)</f>
        <v>0</v>
      </c>
      <c r="AV33" s="66">
        <f>SUMIFS('CLASSIFICAÇÃO NF'!$N:$N,'CLASSIFICAÇÃO NF'!$O:$O,"=202607",'CLASSIFICAÇÃO NF'!I:I,$B33)+SUMIFS('CLASSIFICAÇÃO NF'!$N:$N,'CLASSIFICAÇÃO NF'!$O:$O,"=202607",'CLASSIFICAÇÃO NF'!J:J,$B33)+SUMIFS('CLASSIFICAÇÃO NF'!$N:$N,'CLASSIFICAÇÃO NF'!$O:$O,"=202607",'CLASSIFICAÇÃO NF'!K:K,$B33)+SUMIFS('CLASSIFICAÇÃO NF'!$N:$N,'CLASSIFICAÇÃO NF'!$O:$O,"=202607",'CLASSIFICAÇÃO NF'!L:L,$B33)+SUMIFS('CLASSIFICAÇÃO NF'!$N:$N,'CLASSIFICAÇÃO NF'!$O:$O,"=202607",'CLASSIFICAÇÃO NF'!M:M,$B33)</f>
        <v>0</v>
      </c>
    </row>
    <row r="34" spans="1:48" ht="15.5" outlineLevel="1">
      <c r="A34" s="189">
        <v>45691</v>
      </c>
      <c r="B34" s="65" t="s">
        <v>67</v>
      </c>
      <c r="C34" s="184">
        <f>SUMIF('CLASSIFICAÇÃO NF'!I:I,B34,'CLASSIFICAÇÃO NF'!N:N)+SUMIF('CLASSIFICAÇÃO NF'!J:J,B34,'CLASSIFICAÇÃO NF'!N:N)+SUMIF('CLASSIFICAÇÃO NF'!K:K,B34,'CLASSIFICAÇÃO NF'!N:N)+SUMIF('CLASSIFICAÇÃO NF'!L:L,B34,'CLASSIFICAÇÃO NF'!N:N)+SUMIF('CLASSIFICAÇÃO NF'!M:M,B34,'CLASSIFICAÇÃO NF'!N:N)</f>
        <v>8675005.5299999993</v>
      </c>
      <c r="D34" s="184">
        <v>9262399.6400000006</v>
      </c>
      <c r="E34" s="186">
        <v>8912821.3499999996</v>
      </c>
      <c r="F34" s="66">
        <f>SUMIFS('CLASSIFICAÇÃO NF'!$N:$N,'CLASSIFICAÇÃO NF'!$O:$O,"=202301",'CLASSIFICAÇÃO NF'!I:I,$B34)+SUMIFS('CLASSIFICAÇÃO NF'!$N:$N,'CLASSIFICAÇÃO NF'!$O:$O,"=202301",'CLASSIFICAÇÃO NF'!J:J,$B34)+SUMIFS('CLASSIFICAÇÃO NF'!$N:$N,'CLASSIFICAÇÃO NF'!$O:$O,"=202301",'CLASSIFICAÇÃO NF'!K:K,$B34)+SUMIFS('CLASSIFICAÇÃO NF'!$N:$N,'CLASSIFICAÇÃO NF'!$O:$O,"=202301",'CLASSIFICAÇÃO NF'!L:L,$B34)+SUMIFS('CLASSIFICAÇÃO NF'!$N:$N,'CLASSIFICAÇÃO NF'!$O:$O,"=202301",'CLASSIFICAÇÃO NF'!M:M,$B34)</f>
        <v>0</v>
      </c>
      <c r="G34" s="66">
        <f>SUMIFS('CLASSIFICAÇÃO NF'!$N:$N,'CLASSIFICAÇÃO NF'!$O:$O,"=202302",'CLASSIFICAÇÃO NF'!I:I,$B34)+SUMIFS('CLASSIFICAÇÃO NF'!$N:$N,'CLASSIFICAÇÃO NF'!$O:$O,"=202302",'CLASSIFICAÇÃO NF'!J:J,$B34)+SUMIFS('CLASSIFICAÇÃO NF'!$N:$N,'CLASSIFICAÇÃO NF'!$O:$O,"=202302",'CLASSIFICAÇÃO NF'!K:K,$B34)+SUMIFS('CLASSIFICAÇÃO NF'!$N:$N,'CLASSIFICAÇÃO NF'!$O:$O,"=202302",'CLASSIFICAÇÃO NF'!L:L,$B34)+SUMIFS('CLASSIFICAÇÃO NF'!$N:$N,'CLASSIFICAÇÃO NF'!$O:$O,"=202302",'CLASSIFICAÇÃO NF'!M:M,$B34)</f>
        <v>0</v>
      </c>
      <c r="H34" s="66">
        <f>SUMIFS('CLASSIFICAÇÃO NF'!$N:$N,'CLASSIFICAÇÃO NF'!$O:$O,"=202303",'CLASSIFICAÇÃO NF'!I:I,$B34)+SUMIFS('CLASSIFICAÇÃO NF'!$N:$N,'CLASSIFICAÇÃO NF'!$O:$O,"=202303",'CLASSIFICAÇÃO NF'!J:J,$B34)+SUMIFS('CLASSIFICAÇÃO NF'!$N:$N,'CLASSIFICAÇÃO NF'!$O:$O,"=202303",'CLASSIFICAÇÃO NF'!K:K,$B34)+SUMIFS('CLASSIFICAÇÃO NF'!$N:$N,'CLASSIFICAÇÃO NF'!$O:$O,"=202303",'CLASSIFICAÇÃO NF'!L:L,$B34)+SUMIFS('CLASSIFICAÇÃO NF'!$N:$N,'CLASSIFICAÇÃO NF'!$O:$O,"=202303",'CLASSIFICAÇÃO NF'!M:M,$B34)</f>
        <v>0</v>
      </c>
      <c r="I34" s="66">
        <f>SUMIFS('CLASSIFICAÇÃO NF'!$N:$N,'CLASSIFICAÇÃO NF'!$O:$O,"=202304",'CLASSIFICAÇÃO NF'!I:I,$B34)+SUMIFS('CLASSIFICAÇÃO NF'!$N:$N,'CLASSIFICAÇÃO NF'!$O:$O,"=202304",'CLASSIFICAÇÃO NF'!J:J,$B34)+SUMIFS('CLASSIFICAÇÃO NF'!$N:$N,'CLASSIFICAÇÃO NF'!$O:$O,"=202304",'CLASSIFICAÇÃO NF'!K:K,$B34)+SUMIFS('CLASSIFICAÇÃO NF'!$N:$N,'CLASSIFICAÇÃO NF'!$O:$O,"=202304",'CLASSIFICAÇÃO NF'!L:L,$B34)+SUMIFS('CLASSIFICAÇÃO NF'!$N:$N,'CLASSIFICAÇÃO NF'!$O:$O,"=202304",'CLASSIFICAÇÃO NF'!M:M,$B34)</f>
        <v>0</v>
      </c>
      <c r="J34" s="66">
        <f>SUMIFS('CLASSIFICAÇÃO NF'!$N:$N,'CLASSIFICAÇÃO NF'!$O:$O,"=202305",'CLASSIFICAÇÃO NF'!I:I,$B34)+SUMIFS('CLASSIFICAÇÃO NF'!$N:$N,'CLASSIFICAÇÃO NF'!$O:$O,"=202305",'CLASSIFICAÇÃO NF'!J:J,$B34)+SUMIFS('CLASSIFICAÇÃO NF'!$N:$N,'CLASSIFICAÇÃO NF'!$O:$O,"=202305",'CLASSIFICAÇÃO NF'!K:K,$B34)+SUMIFS('CLASSIFICAÇÃO NF'!$N:$N,'CLASSIFICAÇÃO NF'!$O:$O,"=202305",'CLASSIFICAÇÃO NF'!L:L,$B34)+SUMIFS('CLASSIFICAÇÃO NF'!$N:$N,'CLASSIFICAÇÃO NF'!$O:$O,"=202305",'CLASSIFICAÇÃO NF'!M:M,$B34)</f>
        <v>0</v>
      </c>
      <c r="K34" s="66">
        <f>SUMIFS('CLASSIFICAÇÃO NF'!$N:$N,'CLASSIFICAÇÃO NF'!$O:$O,"=202306",'CLASSIFICAÇÃO NF'!I:I,$B34)+SUMIFS('CLASSIFICAÇÃO NF'!$N:$N,'CLASSIFICAÇÃO NF'!$O:$O,"=202306",'CLASSIFICAÇÃO NF'!J:J,$B34)+SUMIFS('CLASSIFICAÇÃO NF'!$N:$N,'CLASSIFICAÇÃO NF'!$O:$O,"=202306",'CLASSIFICAÇÃO NF'!K:K,$B34)+SUMIFS('CLASSIFICAÇÃO NF'!$N:$N,'CLASSIFICAÇÃO NF'!$O:$O,"=202306",'CLASSIFICAÇÃO NF'!L:L,$B34)+SUMIFS('CLASSIFICAÇÃO NF'!$N:$N,'CLASSIFICAÇÃO NF'!$O:$O,"=202306",'CLASSIFICAÇÃO NF'!M:M,$B34)</f>
        <v>0</v>
      </c>
      <c r="L34" s="66">
        <f>SUMIFS('CLASSIFICAÇÃO NF'!$N:$N,'CLASSIFICAÇÃO NF'!$O:$O,"=202307",'CLASSIFICAÇÃO NF'!I:I,$B34)+SUMIFS('CLASSIFICAÇÃO NF'!$N:$N,'CLASSIFICAÇÃO NF'!$O:$O,"=202307",'CLASSIFICAÇÃO NF'!J:J,$B34)+SUMIFS('CLASSIFICAÇÃO NF'!$N:$N,'CLASSIFICAÇÃO NF'!$O:$O,"=202307",'CLASSIFICAÇÃO NF'!K:K,$B34)+SUMIFS('CLASSIFICAÇÃO NF'!$N:$N,'CLASSIFICAÇÃO NF'!$O:$O,"=202307",'CLASSIFICAÇÃO NF'!L:L,$B34)+SUMIFS('CLASSIFICAÇÃO NF'!$N:$N,'CLASSIFICAÇÃO NF'!$O:$O,"=202307",'CLASSIFICAÇÃO NF'!M:M,$B34)</f>
        <v>0</v>
      </c>
      <c r="M34" s="66">
        <f>SUMIFS('CLASSIFICAÇÃO NF'!$N:$N,'CLASSIFICAÇÃO NF'!$O:$O,"=202308",'CLASSIFICAÇÃO NF'!I:I,$B34)+SUMIFS('CLASSIFICAÇÃO NF'!$N:$N,'CLASSIFICAÇÃO NF'!$O:$O,"=202308",'CLASSIFICAÇÃO NF'!J:J,$B34)+SUMIFS('CLASSIFICAÇÃO NF'!$N:$N,'CLASSIFICAÇÃO NF'!$O:$O,"=202308",'CLASSIFICAÇÃO NF'!K:K,$B34)+SUMIFS('CLASSIFICAÇÃO NF'!$N:$N,'CLASSIFICAÇÃO NF'!$O:$O,"=202308",'CLASSIFICAÇÃO NF'!L:L,$B34)+SUMIFS('CLASSIFICAÇÃO NF'!$N:$N,'CLASSIFICAÇÃO NF'!$O:$O,"=202308",'CLASSIFICAÇÃO NF'!M:M,$B34)</f>
        <v>0</v>
      </c>
      <c r="N34" s="66">
        <f>SUMIFS('CLASSIFICAÇÃO NF'!$N:$N,'CLASSIFICAÇÃO NF'!$O:$O,"=202309",'CLASSIFICAÇÃO NF'!I:I,$B34)+SUMIFS('CLASSIFICAÇÃO NF'!$N:$N,'CLASSIFICAÇÃO NF'!$O:$O,"=202309",'CLASSIFICAÇÃO NF'!J:J,$B34)+SUMIFS('CLASSIFICAÇÃO NF'!$N:$N,'CLASSIFICAÇÃO NF'!$O:$O,"=202309",'CLASSIFICAÇÃO NF'!K:K,$B34)+SUMIFS('CLASSIFICAÇÃO NF'!$N:$N,'CLASSIFICAÇÃO NF'!$O:$O,"=202309",'CLASSIFICAÇÃO NF'!L:L,$B34)+SUMIFS('CLASSIFICAÇÃO NF'!$N:$N,'CLASSIFICAÇÃO NF'!$O:$O,"=202309",'CLASSIFICAÇÃO NF'!M:M,$B34)</f>
        <v>0</v>
      </c>
      <c r="O34" s="66">
        <f>SUMIFS('CLASSIFICAÇÃO NF'!$N:$N,'CLASSIFICAÇÃO NF'!$O:$O,"=202310",'CLASSIFICAÇÃO NF'!I:I,$B34)+SUMIFS('CLASSIFICAÇÃO NF'!$N:$N,'CLASSIFICAÇÃO NF'!$O:$O,"=202310",'CLASSIFICAÇÃO NF'!J:J,$B34)+SUMIFS('CLASSIFICAÇÃO NF'!$N:$N,'CLASSIFICAÇÃO NF'!$O:$O,"=202310",'CLASSIFICAÇÃO NF'!K:K,$B34)+SUMIFS('CLASSIFICAÇÃO NF'!$N:$N,'CLASSIFICAÇÃO NF'!$O:$O,"=202310",'CLASSIFICAÇÃO NF'!L:L,$B34)+SUMIFS('CLASSIFICAÇÃO NF'!$N:$N,'CLASSIFICAÇÃO NF'!$O:$O,"=202310",'CLASSIFICAÇÃO NF'!M:M,$B34)</f>
        <v>0</v>
      </c>
      <c r="P34" s="66">
        <f>SUMIFS('CLASSIFICAÇÃO NF'!$N:$N,'CLASSIFICAÇÃO NF'!$O:$O,"=202311",'CLASSIFICAÇÃO NF'!I:I,$B34)+SUMIFS('CLASSIFICAÇÃO NF'!$N:$N,'CLASSIFICAÇÃO NF'!$O:$O,"=202311",'CLASSIFICAÇÃO NF'!J:J,$B34)+SUMIFS('CLASSIFICAÇÃO NF'!$N:$N,'CLASSIFICAÇÃO NF'!$O:$O,"=202311",'CLASSIFICAÇÃO NF'!K:K,$B34)+SUMIFS('CLASSIFICAÇÃO NF'!$N:$N,'CLASSIFICAÇÃO NF'!$O:$O,"=202311",'CLASSIFICAÇÃO NF'!L:L,$B34)+SUMIFS('CLASSIFICAÇÃO NF'!$N:$N,'CLASSIFICAÇÃO NF'!$O:$O,"=202311",'CLASSIFICAÇÃO NF'!M:M,$B34)</f>
        <v>181623.12833333333</v>
      </c>
      <c r="Q34" s="201">
        <f>SUMIFS('CLASSIFICAÇÃO NF'!$N:$N,'CLASSIFICAÇÃO NF'!$O:$O,"=202312",'CLASSIFICAÇÃO NF'!I:I,$B34)+SUMIFS('CLASSIFICAÇÃO NF'!$N:$N,'CLASSIFICAÇÃO NF'!$O:$O,"=202312",'CLASSIFICAÇÃO NF'!J:J,$B34)+SUMIFS('CLASSIFICAÇÃO NF'!$N:$N,'CLASSIFICAÇÃO NF'!$O:$O,"=202312",'CLASSIFICAÇÃO NF'!K:K,$B34)+SUMIFS('CLASSIFICAÇÃO NF'!$N:$N,'CLASSIFICAÇÃO NF'!$O:$O,"=202312",'CLASSIFICAÇÃO NF'!L:L,$B34)+SUMIFS('CLASSIFICAÇÃO NF'!$N:$N,'CLASSIFICAÇÃO NF'!$O:$O,"=202312",'CLASSIFICAÇÃO NF'!M:M,$B34)</f>
        <v>116094.03000000001</v>
      </c>
      <c r="R34" s="67">
        <f>SUMIFS('CLASSIFICAÇÃO NF'!$N:$N,'CLASSIFICAÇÃO NF'!$O:$O,"=202401",'CLASSIFICAÇÃO NF'!I:I,$B34)+SUMIFS('CLASSIFICAÇÃO NF'!$N:$N,'CLASSIFICAÇÃO NF'!$O:$O,"=202401",'CLASSIFICAÇÃO NF'!J:J,$B34)+SUMIFS('CLASSIFICAÇÃO NF'!$N:$N,'CLASSIFICAÇÃO NF'!$O:$O,"=202401",'CLASSIFICAÇÃO NF'!K:K,$B34)+SUMIFS('CLASSIFICAÇÃO NF'!$N:$N,'CLASSIFICAÇÃO NF'!$O:$O,"=202401",'CLASSIFICAÇÃO NF'!L:L,$B34)+SUMIFS('CLASSIFICAÇÃO NF'!$N:$N,'CLASSIFICAÇÃO NF'!$O:$O,"=202401",'CLASSIFICAÇÃO NF'!M:M,$B34)</f>
        <v>132402.03333333333</v>
      </c>
      <c r="S34" s="66">
        <f>SUMIFS('CLASSIFICAÇÃO NF'!$N:$N,'CLASSIFICAÇÃO NF'!$O:$O,"=202402",'CLASSIFICAÇÃO NF'!I:I,$B34)+SUMIFS('CLASSIFICAÇÃO NF'!$N:$N,'CLASSIFICAÇÃO NF'!$O:$O,"=202402",'CLASSIFICAÇÃO NF'!J:J,$B34)+SUMIFS('CLASSIFICAÇÃO NF'!$N:$N,'CLASSIFICAÇÃO NF'!$O:$O,"=202402",'CLASSIFICAÇÃO NF'!K:K,$B34)+SUMIFS('CLASSIFICAÇÃO NF'!$N:$N,'CLASSIFICAÇÃO NF'!$O:$O,"=202402",'CLASSIFICAÇÃO NF'!L:L,$B34)+SUMIFS('CLASSIFICAÇÃO NF'!$N:$N,'CLASSIFICAÇÃO NF'!$O:$O,"=202402",'CLASSIFICAÇÃO NF'!M:M,$B34)</f>
        <v>293568.92499999999</v>
      </c>
      <c r="T34" s="66">
        <f>SUMIFS('CLASSIFICAÇÃO NF'!$N:$N,'CLASSIFICAÇÃO NF'!$O:$O,"=202403",'CLASSIFICAÇÃO NF'!I:I,$B34)+SUMIFS('CLASSIFICAÇÃO NF'!$N:$N,'CLASSIFICAÇÃO NF'!$O:$O,"=202403",'CLASSIFICAÇÃO NF'!J:J,$B34)+SUMIFS('CLASSIFICAÇÃO NF'!$N:$N,'CLASSIFICAÇÃO NF'!$O:$O,"=202403",'CLASSIFICAÇÃO NF'!K:K,$B34)+SUMIFS('CLASSIFICAÇÃO NF'!$N:$N,'CLASSIFICAÇÃO NF'!$O:$O,"=202403",'CLASSIFICAÇÃO NF'!L:L,$B34)+SUMIFS('CLASSIFICAÇÃO NF'!$N:$N,'CLASSIFICAÇÃO NF'!$O:$O,"=202403",'CLASSIFICAÇÃO NF'!M:M,$B34)</f>
        <v>219274.48333333334</v>
      </c>
      <c r="U34" s="66">
        <f>SUMIFS('CLASSIFICAÇÃO NF'!$N:$N,'CLASSIFICAÇÃO NF'!$O:$O,"=202404",'CLASSIFICAÇÃO NF'!I:I,$B34)+SUMIFS('CLASSIFICAÇÃO NF'!$N:$N,'CLASSIFICAÇÃO NF'!$O:$O,"=202404",'CLASSIFICAÇÃO NF'!J:J,$B34)+SUMIFS('CLASSIFICAÇÃO NF'!$N:$N,'CLASSIFICAÇÃO NF'!$O:$O,"=202404",'CLASSIFICAÇÃO NF'!K:K,$B34)+SUMIFS('CLASSIFICAÇÃO NF'!$N:$N,'CLASSIFICAÇÃO NF'!$O:$O,"=202404",'CLASSIFICAÇÃO NF'!L:L,$B34)+SUMIFS('CLASSIFICAÇÃO NF'!$N:$N,'CLASSIFICAÇÃO NF'!$O:$O,"=202404",'CLASSIFICAÇÃO NF'!M:M,$B34)</f>
        <v>0</v>
      </c>
      <c r="V34" s="66">
        <f>SUMIFS('CLASSIFICAÇÃO NF'!$N:$N,'CLASSIFICAÇÃO NF'!$O:$O,"=202405",'CLASSIFICAÇÃO NF'!I:I,$B34)+SUMIFS('CLASSIFICAÇÃO NF'!$N:$N,'CLASSIFICAÇÃO NF'!$O:$O,"=202405",'CLASSIFICAÇÃO NF'!J:J,$B34)+SUMIFS('CLASSIFICAÇÃO NF'!$N:$N,'CLASSIFICAÇÃO NF'!$O:$O,"=202405",'CLASSIFICAÇÃO NF'!K:K,$B34)+SUMIFS('CLASSIFICAÇÃO NF'!$N:$N,'CLASSIFICAÇÃO NF'!$O:$O,"=202405",'CLASSIFICAÇÃO NF'!L:L,$B34)+SUMIFS('CLASSIFICAÇÃO NF'!$N:$N,'CLASSIFICAÇÃO NF'!$O:$O,"=202405",'CLASSIFICAÇÃO NF'!M:M,$B34)</f>
        <v>2314352.6466666665</v>
      </c>
      <c r="W34" s="66">
        <f>SUMIFS('CLASSIFICAÇÃO NF'!$N:$N,'CLASSIFICAÇÃO NF'!$O:$O,"=202406",'CLASSIFICAÇÃO NF'!I:I,$B34)+SUMIFS('CLASSIFICAÇÃO NF'!$N:$N,'CLASSIFICAÇÃO NF'!$O:$O,"=202406",'CLASSIFICAÇÃO NF'!J:J,$B34)+SUMIFS('CLASSIFICAÇÃO NF'!$N:$N,'CLASSIFICAÇÃO NF'!$O:$O,"=202406",'CLASSIFICAÇÃO NF'!K:K,$B34)+SUMIFS('CLASSIFICAÇÃO NF'!$N:$N,'CLASSIFICAÇÃO NF'!$O:$O,"=202406",'CLASSIFICAÇÃO NF'!L:L,$B34)+SUMIFS('CLASSIFICAÇÃO NF'!$N:$N,'CLASSIFICAÇÃO NF'!$O:$O,"=202406",'CLASSIFICAÇÃO NF'!M:M,$B34)</f>
        <v>255818.20666666669</v>
      </c>
      <c r="X34" s="66">
        <f>SUMIFS('CLASSIFICAÇÃO NF'!$N:$N,'CLASSIFICAÇÃO NF'!$O:$O,"=202407",'CLASSIFICAÇÃO NF'!I:I,$B34)+SUMIFS('CLASSIFICAÇÃO NF'!$N:$N,'CLASSIFICAÇÃO NF'!$O:$O,"=202407",'CLASSIFICAÇÃO NF'!J:J,$B34)+SUMIFS('CLASSIFICAÇÃO NF'!$N:$N,'CLASSIFICAÇÃO NF'!$O:$O,"=202407",'CLASSIFICAÇÃO NF'!K:K,$B34)+SUMIFS('CLASSIFICAÇÃO NF'!$N:$N,'CLASSIFICAÇÃO NF'!$O:$O,"=202407",'CLASSIFICAÇÃO NF'!L:L,$B34)+SUMIFS('CLASSIFICAÇÃO NF'!$N:$N,'CLASSIFICAÇÃO NF'!$O:$O,"=202407",'CLASSIFICAÇÃO NF'!M:M,$B34)</f>
        <v>1765270.2666666666</v>
      </c>
      <c r="Y34" s="66">
        <f>SUMIFS('CLASSIFICAÇÃO NF'!$N:$N,'CLASSIFICAÇÃO NF'!$O:$O,"=202408",'CLASSIFICAÇÃO NF'!I:I,$B34)+SUMIFS('CLASSIFICAÇÃO NF'!$N:$N,'CLASSIFICAÇÃO NF'!$O:$O,"=202408",'CLASSIFICAÇÃO NF'!J:J,$B34)+SUMIFS('CLASSIFICAÇÃO NF'!$N:$N,'CLASSIFICAÇÃO NF'!$O:$O,"=202408",'CLASSIFICAÇÃO NF'!K:K,$B34)+SUMIFS('CLASSIFICAÇÃO NF'!$N:$N,'CLASSIFICAÇÃO NF'!$O:$O,"=202408",'CLASSIFICAÇÃO NF'!L:L,$B34)+SUMIFS('CLASSIFICAÇÃO NF'!$N:$N,'CLASSIFICAÇÃO NF'!$O:$O,"=202408",'CLASSIFICAÇÃO NF'!M:M,$B34)</f>
        <v>573806.57166666666</v>
      </c>
      <c r="Z34" s="66">
        <f>SUMIFS('CLASSIFICAÇÃO NF'!$N:$N,'CLASSIFICAÇÃO NF'!$O:$O,"=202409",'CLASSIFICAÇÃO NF'!I:I,$B34)+SUMIFS('CLASSIFICAÇÃO NF'!$N:$N,'CLASSIFICAÇÃO NF'!$O:$O,"=202409",'CLASSIFICAÇÃO NF'!J:J,$B34)+SUMIFS('CLASSIFICAÇÃO NF'!$N:$N,'CLASSIFICAÇÃO NF'!$O:$O,"=202409",'CLASSIFICAÇÃO NF'!K:K,$B34)+SUMIFS('CLASSIFICAÇÃO NF'!$N:$N,'CLASSIFICAÇÃO NF'!$O:$O,"=202409",'CLASSIFICAÇÃO NF'!L:L,$B34)+SUMIFS('CLASSIFICAÇÃO NF'!$N:$N,'CLASSIFICAÇÃO NF'!$O:$O,"=202409",'CLASSIFICAÇÃO NF'!M:M,$B34)</f>
        <v>335111.0116666666</v>
      </c>
      <c r="AA34" s="66">
        <f>SUMIFS('CLASSIFICAÇÃO NF'!$N:$N,'CLASSIFICAÇÃO NF'!$O:$O,"=202410",'CLASSIFICAÇÃO NF'!I:I,$B34)+SUMIFS('CLASSIFICAÇÃO NF'!$N:$N,'CLASSIFICAÇÃO NF'!$O:$O,"=202410",'CLASSIFICAÇÃO NF'!J:J,$B34)+SUMIFS('CLASSIFICAÇÃO NF'!$N:$N,'CLASSIFICAÇÃO NF'!$O:$O,"=202410",'CLASSIFICAÇÃO NF'!K:K,$B34)+SUMIFS('CLASSIFICAÇÃO NF'!$N:$N,'CLASSIFICAÇÃO NF'!$O:$O,"=202410",'CLASSIFICAÇÃO NF'!L:L,$B34)+SUMIFS('CLASSIFICAÇÃO NF'!$N:$N,'CLASSIFICAÇÃO NF'!$O:$O,"=202410",'CLASSIFICAÇÃO NF'!M:M,$B34)</f>
        <v>725765.27</v>
      </c>
      <c r="AB34" s="66">
        <f>SUMIFS('CLASSIFICAÇÃO NF'!$N:$N,'CLASSIFICAÇÃO NF'!$O:$O,"=202411",'CLASSIFICAÇÃO NF'!I:I,$B34)+SUMIFS('CLASSIFICAÇÃO NF'!$N:$N,'CLASSIFICAÇÃO NF'!$O:$O,"=202411",'CLASSIFICAÇÃO NF'!J:J,$B34)+SUMIFS('CLASSIFICAÇÃO NF'!$N:$N,'CLASSIFICAÇÃO NF'!$O:$O,"=202411",'CLASSIFICAÇÃO NF'!K:K,$B34)+SUMIFS('CLASSIFICAÇÃO NF'!$N:$N,'CLASSIFICAÇÃO NF'!$O:$O,"=202411",'CLASSIFICAÇÃO NF'!L:L,$B34)+SUMIFS('CLASSIFICAÇÃO NF'!$N:$N,'CLASSIFICAÇÃO NF'!$O:$O,"=202411",'CLASSIFICAÇÃO NF'!M:M,$B34)</f>
        <v>300265.31666666665</v>
      </c>
      <c r="AC34" s="201">
        <f>SUMIFS('CLASSIFICAÇÃO NF'!$N:$N,'CLASSIFICAÇÃO NF'!$O:$O,"=202412",'CLASSIFICAÇÃO NF'!I:I,$B34)+SUMIFS('CLASSIFICAÇÃO NF'!$N:$N,'CLASSIFICAÇÃO NF'!$O:$O,"=202412",'CLASSIFICAÇÃO NF'!J:J,$B34)+SUMIFS('CLASSIFICAÇÃO NF'!$N:$N,'CLASSIFICAÇÃO NF'!$O:$O,"=202412",'CLASSIFICAÇÃO NF'!K:K,$B34)+SUMIFS('CLASSIFICAÇÃO NF'!$N:$N,'CLASSIFICAÇÃO NF'!$O:$O,"=202412",'CLASSIFICAÇÃO NF'!L:L,$B34)+SUMIFS('CLASSIFICAÇÃO NF'!$N:$N,'CLASSIFICAÇÃO NF'!$O:$O,"=202412",'CLASSIFICAÇÃO NF'!M:M,$B34)</f>
        <v>325489.95</v>
      </c>
      <c r="AD34" s="67">
        <f>SUMIFS('CLASSIFICAÇÃO NF'!$N:$N,'CLASSIFICAÇÃO NF'!$O:$O,"=202501",'CLASSIFICAÇÃO NF'!I:I,$B34)+SUMIFS('CLASSIFICAÇÃO NF'!$N:$N,'CLASSIFICAÇÃO NF'!$O:$O,"=202501",'CLASSIFICAÇÃO NF'!J:J,$B34)+SUMIFS('CLASSIFICAÇÃO NF'!$N:$N,'CLASSIFICAÇÃO NF'!$O:$O,"=202501",'CLASSIFICAÇÃO NF'!K:K,$B34)+SUMIFS('CLASSIFICAÇÃO NF'!$N:$N,'CLASSIFICAÇÃO NF'!$O:$O,"=202501",'CLASSIFICAÇÃO NF'!L:L,$B34)+SUMIFS('CLASSIFICAÇÃO NF'!$N:$N,'CLASSIFICAÇÃO NF'!$O:$O,"=202501",'CLASSIFICAÇÃO NF'!M:M,$B34)</f>
        <v>253891.95</v>
      </c>
      <c r="AE34" s="66">
        <f>SUMIFS('CLASSIFICAÇÃO NF'!$N:$N,'CLASSIFICAÇÃO NF'!$O:$O,"=202502",'CLASSIFICAÇÃO NF'!I:I,$B34)+SUMIFS('CLASSIFICAÇÃO NF'!$N:$N,'CLASSIFICAÇÃO NF'!$O:$O,"=202502",'CLASSIFICAÇÃO NF'!J:J,$B34)+SUMIFS('CLASSIFICAÇÃO NF'!$N:$N,'CLASSIFICAÇÃO NF'!$O:$O,"=202502",'CLASSIFICAÇÃO NF'!K:K,$B34)+SUMIFS('CLASSIFICAÇÃO NF'!$N:$N,'CLASSIFICAÇÃO NF'!$O:$O,"=202502",'CLASSIFICAÇÃO NF'!L:L,$B34)+SUMIFS('CLASSIFICAÇÃO NF'!$N:$N,'CLASSIFICAÇÃO NF'!$O:$O,"=202502",'CLASSIFICAÇÃO NF'!M:M,$B34)</f>
        <v>199561.70666666667</v>
      </c>
      <c r="AF34" s="66">
        <f>SUMIFS('CLASSIFICAÇÃO NF'!$N:$N,'CLASSIFICAÇÃO NF'!$O:$O,"=202503",'CLASSIFICAÇÃO NF'!I:I,$B34)+SUMIFS('CLASSIFICAÇÃO NF'!$N:$N,'CLASSIFICAÇÃO NF'!$O:$O,"=202503",'CLASSIFICAÇÃO NF'!J:J,$B34)+SUMIFS('CLASSIFICAÇÃO NF'!$N:$N,'CLASSIFICAÇÃO NF'!$O:$O,"=202503",'CLASSIFICAÇÃO NF'!K:K,$B34)+SUMIFS('CLASSIFICAÇÃO NF'!$N:$N,'CLASSIFICAÇÃO NF'!$O:$O,"=202503",'CLASSIFICAÇÃO NF'!L:L,$B34)+SUMIFS('CLASSIFICAÇÃO NF'!$N:$N,'CLASSIFICAÇÃO NF'!$O:$O,"=202503",'CLASSIFICAÇÃO NF'!M:M,$B34)</f>
        <v>184236.06999999998</v>
      </c>
      <c r="AG34" s="66">
        <f>SUMIFS('CLASSIFICAÇÃO NF'!$N:$N,'CLASSIFICAÇÃO NF'!$O:$O,"=202504",'CLASSIFICAÇÃO NF'!I:I,$B34)+SUMIFS('CLASSIFICAÇÃO NF'!$N:$N,'CLASSIFICAÇÃO NF'!$O:$O,"=202504",'CLASSIFICAÇÃO NF'!J:J,$B34)+SUMIFS('CLASSIFICAÇÃO NF'!$N:$N,'CLASSIFICAÇÃO NF'!$O:$O,"=202504",'CLASSIFICAÇÃO NF'!K:K,$B34)+SUMIFS('CLASSIFICAÇÃO NF'!$N:$N,'CLASSIFICAÇÃO NF'!$O:$O,"=202504",'CLASSIFICAÇÃO NF'!L:L,$B34)+SUMIFS('CLASSIFICAÇÃO NF'!$N:$N,'CLASSIFICAÇÃO NF'!$O:$O,"=202504",'CLASSIFICAÇÃO NF'!M:M,$B34)</f>
        <v>11168.85</v>
      </c>
      <c r="AH34" s="66">
        <f>SUMIFS('CLASSIFICAÇÃO NF'!$N:$N,'CLASSIFICAÇÃO NF'!$O:$O,"=202505",'CLASSIFICAÇÃO NF'!I:I,$B34)+SUMIFS('CLASSIFICAÇÃO NF'!$N:$N,'CLASSIFICAÇÃO NF'!$O:$O,"=202505",'CLASSIFICAÇÃO NF'!J:J,$B34)+SUMIFS('CLASSIFICAÇÃO NF'!$N:$N,'CLASSIFICAÇÃO NF'!$O:$O,"=202505",'CLASSIFICAÇÃO NF'!K:K,$B34)+SUMIFS('CLASSIFICAÇÃO NF'!$N:$N,'CLASSIFICAÇÃO NF'!$O:$O,"=202505",'CLASSIFICAÇÃO NF'!L:L,$B34)+SUMIFS('CLASSIFICAÇÃO NF'!$N:$N,'CLASSIFICAÇÃO NF'!$O:$O,"=202505",'CLASSIFICAÇÃO NF'!M:M,$B34)</f>
        <v>278828.79999999999</v>
      </c>
      <c r="AI34" s="66">
        <f>SUMIFS('CLASSIFICAÇÃO NF'!$N:$N,'CLASSIFICAÇÃO NF'!$O:$O,"=202506",'CLASSIFICAÇÃO NF'!I:I,$B34)+SUMIFS('CLASSIFICAÇÃO NF'!$N:$N,'CLASSIFICAÇÃO NF'!$O:$O,"=202506",'CLASSIFICAÇÃO NF'!J:J,$B34)+SUMIFS('CLASSIFICAÇÃO NF'!$N:$N,'CLASSIFICAÇÃO NF'!$O:$O,"=202506",'CLASSIFICAÇÃO NF'!K:K,$B34)+SUMIFS('CLASSIFICAÇÃO NF'!$N:$N,'CLASSIFICAÇÃO NF'!$O:$O,"=202506",'CLASSIFICAÇÃO NF'!L:L,$B34)+SUMIFS('CLASSIFICAÇÃO NF'!$N:$N,'CLASSIFICAÇÃO NF'!$O:$O,"=202506",'CLASSIFICAÇÃO NF'!M:M,$B34)</f>
        <v>187845.33333333334</v>
      </c>
      <c r="AJ34" s="66">
        <f>SUMIFS('CLASSIFICAÇÃO NF'!$N:$N,'CLASSIFICAÇÃO NF'!$O:$O,"=202507",'CLASSIFICAÇÃO NF'!I:I,$B34)+SUMIFS('CLASSIFICAÇÃO NF'!$N:$N,'CLASSIFICAÇÃO NF'!$O:$O,"=202507",'CLASSIFICAÇÃO NF'!J:J,$B34)+SUMIFS('CLASSIFICAÇÃO NF'!$N:$N,'CLASSIFICAÇÃO NF'!$O:$O,"=202507",'CLASSIFICAÇÃO NF'!K:K,$B34)+SUMIFS('CLASSIFICAÇÃO NF'!$N:$N,'CLASSIFICAÇÃO NF'!$O:$O,"=202507",'CLASSIFICAÇÃO NF'!L:L,$B34)+SUMIFS('CLASSIFICAÇÃO NF'!$N:$N,'CLASSIFICAÇÃO NF'!$O:$O,"=202507",'CLASSIFICAÇÃO NF'!M:M,$B34)</f>
        <v>11198.85</v>
      </c>
      <c r="AK34" s="66">
        <f>SUMIFS('CLASSIFICAÇÃO NF'!$N:$N,'CLASSIFICAÇÃO NF'!$O:$O,"=202508",'CLASSIFICAÇÃO NF'!I:I,$B34)+SUMIFS('CLASSIFICAÇÃO NF'!$N:$N,'CLASSIFICAÇÃO NF'!$O:$O,"=202508",'CLASSIFICAÇÃO NF'!J:J,$B34)+SUMIFS('CLASSIFICAÇÃO NF'!$N:$N,'CLASSIFICAÇÃO NF'!$O:$O,"=202508",'CLASSIFICAÇÃO NF'!K:K,$B34)+SUMIFS('CLASSIFICAÇÃO NF'!$N:$N,'CLASSIFICAÇÃO NF'!$O:$O,"=202508",'CLASSIFICAÇÃO NF'!L:L,$B34)+SUMIFS('CLASSIFICAÇÃO NF'!$N:$N,'CLASSIFICAÇÃO NF'!$O:$O,"=202508",'CLASSIFICAÇÃO NF'!M:M,$B34)</f>
        <v>0</v>
      </c>
      <c r="AL34" s="66">
        <f>SUMIFS('CLASSIFICAÇÃO NF'!$N:$N,'CLASSIFICAÇÃO NF'!$O:$O,"=202509",'CLASSIFICAÇÃO NF'!I:I,$B34)+SUMIFS('CLASSIFICAÇÃO NF'!$N:$N,'CLASSIFICAÇÃO NF'!$O:$O,"=202509",'CLASSIFICAÇÃO NF'!J:J,$B34)+SUMIFS('CLASSIFICAÇÃO NF'!$N:$N,'CLASSIFICAÇÃO NF'!$O:$O,"=202509",'CLASSIFICAÇÃO NF'!K:K,$B34)+SUMIFS('CLASSIFICAÇÃO NF'!$N:$N,'CLASSIFICAÇÃO NF'!$O:$O,"=202509",'CLASSIFICAÇÃO NF'!L:L,$B34)+SUMIFS('CLASSIFICAÇÃO NF'!$N:$N,'CLASSIFICAÇÃO NF'!$O:$O,"=202509",'CLASSIFICAÇÃO NF'!M:M,$B34)</f>
        <v>9432.1299999999992</v>
      </c>
      <c r="AM34" s="66">
        <f>SUMIFS('CLASSIFICAÇÃO NF'!$N:$N,'CLASSIFICAÇÃO NF'!$O:$O,"=202510",'CLASSIFICAÇÃO NF'!I:I,$B34)+SUMIFS('CLASSIFICAÇÃO NF'!$N:$N,'CLASSIFICAÇÃO NF'!$O:$O,"=202510",'CLASSIFICAÇÃO NF'!J:J,$B34)+SUMIFS('CLASSIFICAÇÃO NF'!$N:$N,'CLASSIFICAÇÃO NF'!$O:$O,"=202510",'CLASSIFICAÇÃO NF'!K:K,$B34)+SUMIFS('CLASSIFICAÇÃO NF'!$N:$N,'CLASSIFICAÇÃO NF'!$O:$O,"=202510",'CLASSIFICAÇÃO NF'!L:L,$B34)+SUMIFS('CLASSIFICAÇÃO NF'!$N:$N,'CLASSIFICAÇÃO NF'!$O:$O,"=202510",'CLASSIFICAÇÃO NF'!M:M,$B34)</f>
        <v>0</v>
      </c>
      <c r="AN34" s="66">
        <f>SUMIFS('CLASSIFICAÇÃO NF'!$N:$N,'CLASSIFICAÇÃO NF'!$O:$O,"=202511",'CLASSIFICAÇÃO NF'!I:I,$B34)+SUMIFS('CLASSIFICAÇÃO NF'!$N:$N,'CLASSIFICAÇÃO NF'!$O:$O,"=202511",'CLASSIFICAÇÃO NF'!J:J,$B34)+SUMIFS('CLASSIFICAÇÃO NF'!$N:$N,'CLASSIFICAÇÃO NF'!$O:$O,"=202511",'CLASSIFICAÇÃO NF'!K:K,$B34)+SUMIFS('CLASSIFICAÇÃO NF'!$N:$N,'CLASSIFICAÇÃO NF'!$O:$O,"=202511",'CLASSIFICAÇÃO NF'!L:L,$B34)+SUMIFS('CLASSIFICAÇÃO NF'!$N:$N,'CLASSIFICAÇÃO NF'!$O:$O,"=202511",'CLASSIFICAÇÃO NF'!M:M,$B34)</f>
        <v>0</v>
      </c>
      <c r="AO34" s="66">
        <f>SUMIFS('CLASSIFICAÇÃO NF'!$N:$N,'CLASSIFICAÇÃO NF'!$O:$O,"=202512",'CLASSIFICAÇÃO NF'!I:I,$B34)+SUMIFS('CLASSIFICAÇÃO NF'!$N:$N,'CLASSIFICAÇÃO NF'!$O:$O,"=202512",'CLASSIFICAÇÃO NF'!J:J,$B34)+SUMIFS('CLASSIFICAÇÃO NF'!$N:$N,'CLASSIFICAÇÃO NF'!$O:$O,"=202512",'CLASSIFICAÇÃO NF'!K:K,$B34)+SUMIFS('CLASSIFICAÇÃO NF'!$N:$N,'CLASSIFICAÇÃO NF'!$O:$O,"=202512",'CLASSIFICAÇÃO NF'!L:L,$B34)+SUMIFS('CLASSIFICAÇÃO NF'!$N:$N,'CLASSIFICAÇÃO NF'!$O:$O,"=202512",'CLASSIFICAÇÃO NF'!M:M,$B34)</f>
        <v>0</v>
      </c>
      <c r="AP34" s="67">
        <f>SUMIFS('CLASSIFICAÇÃO NF'!$N:$N,'CLASSIFICAÇÃO NF'!$O:$O,"=202601",'CLASSIFICAÇÃO NF'!I:I,$B34)+SUMIFS('CLASSIFICAÇÃO NF'!$N:$N,'CLASSIFICAÇÃO NF'!$O:$O,"=202601",'CLASSIFICAÇÃO NF'!J:J,$B34)+SUMIFS('CLASSIFICAÇÃO NF'!$N:$N,'CLASSIFICAÇÃO NF'!$O:$O,"=202601",'CLASSIFICAÇÃO NF'!K:K,$B34)+SUMIFS('CLASSIFICAÇÃO NF'!$N:$N,'CLASSIFICAÇÃO NF'!$O:$O,"=202601",'CLASSIFICAÇÃO NF'!L:L,$B34)+SUMIFS('CLASSIFICAÇÃO NF'!$N:$N,'CLASSIFICAÇÃO NF'!$O:$O,"=202601",'CLASSIFICAÇÃO NF'!M:M,$B34)</f>
        <v>0</v>
      </c>
      <c r="AQ34" s="66">
        <f>SUMIFS('CLASSIFICAÇÃO NF'!$N:$N,'CLASSIFICAÇÃO NF'!$O:$O,"=202602",'CLASSIFICAÇÃO NF'!I:I,$B34)+SUMIFS('CLASSIFICAÇÃO NF'!$N:$N,'CLASSIFICAÇÃO NF'!$O:$O,"=202602",'CLASSIFICAÇÃO NF'!J:J,$B34)+SUMIFS('CLASSIFICAÇÃO NF'!$N:$N,'CLASSIFICAÇÃO NF'!$O:$O,"=202602",'CLASSIFICAÇÃO NF'!K:K,$B34)+SUMIFS('CLASSIFICAÇÃO NF'!$N:$N,'CLASSIFICAÇÃO NF'!$O:$O,"=202602",'CLASSIFICAÇÃO NF'!L:L,$B34)+SUMIFS('CLASSIFICAÇÃO NF'!$N:$N,'CLASSIFICAÇÃO NF'!$O:$O,"=202602",'CLASSIFICAÇÃO NF'!M:M,$B34)</f>
        <v>0</v>
      </c>
      <c r="AR34" s="66">
        <f>SUMIFS('CLASSIFICAÇÃO NF'!$N:$N,'CLASSIFICAÇÃO NF'!$O:$O,"=202603",'CLASSIFICAÇÃO NF'!I:I,$B34)+SUMIFS('CLASSIFICAÇÃO NF'!$N:$N,'CLASSIFICAÇÃO NF'!$O:$O,"=202603",'CLASSIFICAÇÃO NF'!J:J,$B34)+SUMIFS('CLASSIFICAÇÃO NF'!$N:$N,'CLASSIFICAÇÃO NF'!$O:$O,"=202603",'CLASSIFICAÇÃO NF'!K:K,$B34)+SUMIFS('CLASSIFICAÇÃO NF'!$N:$N,'CLASSIFICAÇÃO NF'!$O:$O,"=202603",'CLASSIFICAÇÃO NF'!L:L,$B34)+SUMIFS('CLASSIFICAÇÃO NF'!$N:$N,'CLASSIFICAÇÃO NF'!$O:$O,"=202603",'CLASSIFICAÇÃO NF'!M:M,$B34)</f>
        <v>0</v>
      </c>
      <c r="AS34" s="66">
        <f>SUMIFS('CLASSIFICAÇÃO NF'!$N:$N,'CLASSIFICAÇÃO NF'!$O:$O,"=202604",'CLASSIFICAÇÃO NF'!I:I,$B34)+SUMIFS('CLASSIFICAÇÃO NF'!$N:$N,'CLASSIFICAÇÃO NF'!$O:$O,"=202604",'CLASSIFICAÇÃO NF'!J:J,$B34)+SUMIFS('CLASSIFICAÇÃO NF'!$N:$N,'CLASSIFICAÇÃO NF'!$O:$O,"=202604",'CLASSIFICAÇÃO NF'!K:K,$B34)+SUMIFS('CLASSIFICAÇÃO NF'!$N:$N,'CLASSIFICAÇÃO NF'!$O:$O,"=202604",'CLASSIFICAÇÃO NF'!L:L,$B34)+SUMIFS('CLASSIFICAÇÃO NF'!$N:$N,'CLASSIFICAÇÃO NF'!$O:$O,"=202604",'CLASSIFICAÇÃO NF'!M:M,$B34)</f>
        <v>0</v>
      </c>
      <c r="AT34" s="66">
        <f>SUMIFS('CLASSIFICAÇÃO NF'!$N:$N,'CLASSIFICAÇÃO NF'!$O:$O,"=202605",'CLASSIFICAÇÃO NF'!I:I,$B34)+SUMIFS('CLASSIFICAÇÃO NF'!$N:$N,'CLASSIFICAÇÃO NF'!$O:$O,"=202605",'CLASSIFICAÇÃO NF'!J:J,$B34)+SUMIFS('CLASSIFICAÇÃO NF'!$N:$N,'CLASSIFICAÇÃO NF'!$O:$O,"=202605",'CLASSIFICAÇÃO NF'!K:K,$B34)+SUMIFS('CLASSIFICAÇÃO NF'!$N:$N,'CLASSIFICAÇÃO NF'!$O:$O,"=202605",'CLASSIFICAÇÃO NF'!L:L,$B34)+SUMIFS('CLASSIFICAÇÃO NF'!$N:$N,'CLASSIFICAÇÃO NF'!$O:$O,"=202605",'CLASSIFICAÇÃO NF'!M:M,$B34)</f>
        <v>0</v>
      </c>
      <c r="AU34" s="66">
        <f>SUMIFS('CLASSIFICAÇÃO NF'!$N:$N,'CLASSIFICAÇÃO NF'!$O:$O,"=202606",'CLASSIFICAÇÃO NF'!I:I,$B34)+SUMIFS('CLASSIFICAÇÃO NF'!$N:$N,'CLASSIFICAÇÃO NF'!$O:$O,"=202606",'CLASSIFICAÇÃO NF'!J:J,$B34)+SUMIFS('CLASSIFICAÇÃO NF'!$N:$N,'CLASSIFICAÇÃO NF'!$O:$O,"=202606",'CLASSIFICAÇÃO NF'!K:K,$B34)+SUMIFS('CLASSIFICAÇÃO NF'!$N:$N,'CLASSIFICAÇÃO NF'!$O:$O,"=202606",'CLASSIFICAÇÃO NF'!L:L,$B34)+SUMIFS('CLASSIFICAÇÃO NF'!$N:$N,'CLASSIFICAÇÃO NF'!$O:$O,"=202606",'CLASSIFICAÇÃO NF'!M:M,$B34)</f>
        <v>0</v>
      </c>
      <c r="AV34" s="66">
        <f>SUMIFS('CLASSIFICAÇÃO NF'!$N:$N,'CLASSIFICAÇÃO NF'!$O:$O,"=202607",'CLASSIFICAÇÃO NF'!I:I,$B34)+SUMIFS('CLASSIFICAÇÃO NF'!$N:$N,'CLASSIFICAÇÃO NF'!$O:$O,"=202607",'CLASSIFICAÇÃO NF'!J:J,$B34)+SUMIFS('CLASSIFICAÇÃO NF'!$N:$N,'CLASSIFICAÇÃO NF'!$O:$O,"=202607",'CLASSIFICAÇÃO NF'!K:K,$B34)+SUMIFS('CLASSIFICAÇÃO NF'!$N:$N,'CLASSIFICAÇÃO NF'!$O:$O,"=202607",'CLASSIFICAÇÃO NF'!L:L,$B34)+SUMIFS('CLASSIFICAÇÃO NF'!$N:$N,'CLASSIFICAÇÃO NF'!$O:$O,"=202607",'CLASSIFICAÇÃO NF'!M:M,$B34)</f>
        <v>0</v>
      </c>
    </row>
    <row r="35" spans="1:48" ht="15.5" outlineLevel="1">
      <c r="A35" s="189">
        <v>45719</v>
      </c>
      <c r="B35" s="65" t="s">
        <v>68</v>
      </c>
      <c r="C35" s="184">
        <f>SUMIF('CLASSIFICAÇÃO NF'!I:I,B35,'CLASSIFICAÇÃO NF'!N:N)+SUMIF('CLASSIFICAÇÃO NF'!J:J,B35,'CLASSIFICAÇÃO NF'!N:N)+SUMIF('CLASSIFICAÇÃO NF'!K:K,B35,'CLASSIFICAÇÃO NF'!N:N)+SUMIF('CLASSIFICAÇÃO NF'!L:L,B35,'CLASSIFICAÇÃO NF'!N:N)+SUMIF('CLASSIFICAÇÃO NF'!M:M,B35,'CLASSIFICAÇÃO NF'!N:N)</f>
        <v>9500460.6133333314</v>
      </c>
      <c r="D35" s="184">
        <v>7712863.8899999997</v>
      </c>
      <c r="E35" s="186">
        <v>6681603.6699999999</v>
      </c>
      <c r="F35" s="66">
        <f>SUMIFS('CLASSIFICAÇÃO NF'!$N:$N,'CLASSIFICAÇÃO NF'!$O:$O,"=202301",'CLASSIFICAÇÃO NF'!I:I,$B35)+SUMIFS('CLASSIFICAÇÃO NF'!$N:$N,'CLASSIFICAÇÃO NF'!$O:$O,"=202301",'CLASSIFICAÇÃO NF'!J:J,$B35)+SUMIFS('CLASSIFICAÇÃO NF'!$N:$N,'CLASSIFICAÇÃO NF'!$O:$O,"=202301",'CLASSIFICAÇÃO NF'!K:K,$B35)+SUMIFS('CLASSIFICAÇÃO NF'!$N:$N,'CLASSIFICAÇÃO NF'!$O:$O,"=202301",'CLASSIFICAÇÃO NF'!L:L,$B35)+SUMIFS('CLASSIFICAÇÃO NF'!$N:$N,'CLASSIFICAÇÃO NF'!$O:$O,"=202301",'CLASSIFICAÇÃO NF'!M:M,$B35)</f>
        <v>0</v>
      </c>
      <c r="G35" s="66">
        <f>SUMIFS('CLASSIFICAÇÃO NF'!$N:$N,'CLASSIFICAÇÃO NF'!$O:$O,"=202302",'CLASSIFICAÇÃO NF'!I:I,$B35)+SUMIFS('CLASSIFICAÇÃO NF'!$N:$N,'CLASSIFICAÇÃO NF'!$O:$O,"=202302",'CLASSIFICAÇÃO NF'!J:J,$B35)+SUMIFS('CLASSIFICAÇÃO NF'!$N:$N,'CLASSIFICAÇÃO NF'!$O:$O,"=202302",'CLASSIFICAÇÃO NF'!K:K,$B35)+SUMIFS('CLASSIFICAÇÃO NF'!$N:$N,'CLASSIFICAÇÃO NF'!$O:$O,"=202302",'CLASSIFICAÇÃO NF'!L:L,$B35)+SUMIFS('CLASSIFICAÇÃO NF'!$N:$N,'CLASSIFICAÇÃO NF'!$O:$O,"=202302",'CLASSIFICAÇÃO NF'!M:M,$B35)</f>
        <v>0</v>
      </c>
      <c r="H35" s="66">
        <f>SUMIFS('CLASSIFICAÇÃO NF'!$N:$N,'CLASSIFICAÇÃO NF'!$O:$O,"=202303",'CLASSIFICAÇÃO NF'!I:I,$B35)+SUMIFS('CLASSIFICAÇÃO NF'!$N:$N,'CLASSIFICAÇÃO NF'!$O:$O,"=202303",'CLASSIFICAÇÃO NF'!J:J,$B35)+SUMIFS('CLASSIFICAÇÃO NF'!$N:$N,'CLASSIFICAÇÃO NF'!$O:$O,"=202303",'CLASSIFICAÇÃO NF'!K:K,$B35)+SUMIFS('CLASSIFICAÇÃO NF'!$N:$N,'CLASSIFICAÇÃO NF'!$O:$O,"=202303",'CLASSIFICAÇÃO NF'!L:L,$B35)+SUMIFS('CLASSIFICAÇÃO NF'!$N:$N,'CLASSIFICAÇÃO NF'!$O:$O,"=202303",'CLASSIFICAÇÃO NF'!M:M,$B35)</f>
        <v>0</v>
      </c>
      <c r="I35" s="66">
        <f>SUMIFS('CLASSIFICAÇÃO NF'!$N:$N,'CLASSIFICAÇÃO NF'!$O:$O,"=202304",'CLASSIFICAÇÃO NF'!I:I,$B35)+SUMIFS('CLASSIFICAÇÃO NF'!$N:$N,'CLASSIFICAÇÃO NF'!$O:$O,"=202304",'CLASSIFICAÇÃO NF'!J:J,$B35)+SUMIFS('CLASSIFICAÇÃO NF'!$N:$N,'CLASSIFICAÇÃO NF'!$O:$O,"=202304",'CLASSIFICAÇÃO NF'!K:K,$B35)+SUMIFS('CLASSIFICAÇÃO NF'!$N:$N,'CLASSIFICAÇÃO NF'!$O:$O,"=202304",'CLASSIFICAÇÃO NF'!L:L,$B35)+SUMIFS('CLASSIFICAÇÃO NF'!$N:$N,'CLASSIFICAÇÃO NF'!$O:$O,"=202304",'CLASSIFICAÇÃO NF'!M:M,$B35)</f>
        <v>0</v>
      </c>
      <c r="J35" s="66">
        <f>SUMIFS('CLASSIFICAÇÃO NF'!$N:$N,'CLASSIFICAÇÃO NF'!$O:$O,"=202305",'CLASSIFICAÇÃO NF'!I:I,$B35)+SUMIFS('CLASSIFICAÇÃO NF'!$N:$N,'CLASSIFICAÇÃO NF'!$O:$O,"=202305",'CLASSIFICAÇÃO NF'!J:J,$B35)+SUMIFS('CLASSIFICAÇÃO NF'!$N:$N,'CLASSIFICAÇÃO NF'!$O:$O,"=202305",'CLASSIFICAÇÃO NF'!K:K,$B35)+SUMIFS('CLASSIFICAÇÃO NF'!$N:$N,'CLASSIFICAÇÃO NF'!$O:$O,"=202305",'CLASSIFICAÇÃO NF'!L:L,$B35)+SUMIFS('CLASSIFICAÇÃO NF'!$N:$N,'CLASSIFICAÇÃO NF'!$O:$O,"=202305",'CLASSIFICAÇÃO NF'!M:M,$B35)</f>
        <v>0</v>
      </c>
      <c r="K35" s="66">
        <f>SUMIFS('CLASSIFICAÇÃO NF'!$N:$N,'CLASSIFICAÇÃO NF'!$O:$O,"=202306",'CLASSIFICAÇÃO NF'!I:I,$B35)+SUMIFS('CLASSIFICAÇÃO NF'!$N:$N,'CLASSIFICAÇÃO NF'!$O:$O,"=202306",'CLASSIFICAÇÃO NF'!J:J,$B35)+SUMIFS('CLASSIFICAÇÃO NF'!$N:$N,'CLASSIFICAÇÃO NF'!$O:$O,"=202306",'CLASSIFICAÇÃO NF'!K:K,$B35)+SUMIFS('CLASSIFICAÇÃO NF'!$N:$N,'CLASSIFICAÇÃO NF'!$O:$O,"=202306",'CLASSIFICAÇÃO NF'!L:L,$B35)+SUMIFS('CLASSIFICAÇÃO NF'!$N:$N,'CLASSIFICAÇÃO NF'!$O:$O,"=202306",'CLASSIFICAÇÃO NF'!M:M,$B35)</f>
        <v>0</v>
      </c>
      <c r="L35" s="66">
        <f>SUMIFS('CLASSIFICAÇÃO NF'!$N:$N,'CLASSIFICAÇÃO NF'!$O:$O,"=202307",'CLASSIFICAÇÃO NF'!I:I,$B35)+SUMIFS('CLASSIFICAÇÃO NF'!$N:$N,'CLASSIFICAÇÃO NF'!$O:$O,"=202307",'CLASSIFICAÇÃO NF'!J:J,$B35)+SUMIFS('CLASSIFICAÇÃO NF'!$N:$N,'CLASSIFICAÇÃO NF'!$O:$O,"=202307",'CLASSIFICAÇÃO NF'!K:K,$B35)+SUMIFS('CLASSIFICAÇÃO NF'!$N:$N,'CLASSIFICAÇÃO NF'!$O:$O,"=202307",'CLASSIFICAÇÃO NF'!L:L,$B35)+SUMIFS('CLASSIFICAÇÃO NF'!$N:$N,'CLASSIFICAÇÃO NF'!$O:$O,"=202307",'CLASSIFICAÇÃO NF'!M:M,$B35)</f>
        <v>4343.8999999999996</v>
      </c>
      <c r="M35" s="66">
        <f>SUMIFS('CLASSIFICAÇÃO NF'!$N:$N,'CLASSIFICAÇÃO NF'!$O:$O,"=202308",'CLASSIFICAÇÃO NF'!I:I,$B35)+SUMIFS('CLASSIFICAÇÃO NF'!$N:$N,'CLASSIFICAÇÃO NF'!$O:$O,"=202308",'CLASSIFICAÇÃO NF'!J:J,$B35)+SUMIFS('CLASSIFICAÇÃO NF'!$N:$N,'CLASSIFICAÇÃO NF'!$O:$O,"=202308",'CLASSIFICAÇÃO NF'!K:K,$B35)+SUMIFS('CLASSIFICAÇÃO NF'!$N:$N,'CLASSIFICAÇÃO NF'!$O:$O,"=202308",'CLASSIFICAÇÃO NF'!L:L,$B35)+SUMIFS('CLASSIFICAÇÃO NF'!$N:$N,'CLASSIFICAÇÃO NF'!$O:$O,"=202308",'CLASSIFICAÇÃO NF'!M:M,$B35)</f>
        <v>5615.0349999999999</v>
      </c>
      <c r="N35" s="66">
        <f>SUMIFS('CLASSIFICAÇÃO NF'!$N:$N,'CLASSIFICAÇÃO NF'!$O:$O,"=202309",'CLASSIFICAÇÃO NF'!I:I,$B35)+SUMIFS('CLASSIFICAÇÃO NF'!$N:$N,'CLASSIFICAÇÃO NF'!$O:$O,"=202309",'CLASSIFICAÇÃO NF'!J:J,$B35)+SUMIFS('CLASSIFICAÇÃO NF'!$N:$N,'CLASSIFICAÇÃO NF'!$O:$O,"=202309",'CLASSIFICAÇÃO NF'!K:K,$B35)+SUMIFS('CLASSIFICAÇÃO NF'!$N:$N,'CLASSIFICAÇÃO NF'!$O:$O,"=202309",'CLASSIFICAÇÃO NF'!L:L,$B35)+SUMIFS('CLASSIFICAÇÃO NF'!$N:$N,'CLASSIFICAÇÃO NF'!$O:$O,"=202309",'CLASSIFICAÇÃO NF'!M:M,$B35)</f>
        <v>98538.03</v>
      </c>
      <c r="O35" s="66">
        <f>SUMIFS('CLASSIFICAÇÃO NF'!$N:$N,'CLASSIFICAÇÃO NF'!$O:$O,"=202310",'CLASSIFICAÇÃO NF'!I:I,$B35)+SUMIFS('CLASSIFICAÇÃO NF'!$N:$N,'CLASSIFICAÇÃO NF'!$O:$O,"=202310",'CLASSIFICAÇÃO NF'!J:J,$B35)+SUMIFS('CLASSIFICAÇÃO NF'!$N:$N,'CLASSIFICAÇÃO NF'!$O:$O,"=202310",'CLASSIFICAÇÃO NF'!K:K,$B35)+SUMIFS('CLASSIFICAÇÃO NF'!$N:$N,'CLASSIFICAÇÃO NF'!$O:$O,"=202310",'CLASSIFICAÇÃO NF'!L:L,$B35)+SUMIFS('CLASSIFICAÇÃO NF'!$N:$N,'CLASSIFICAÇÃO NF'!$O:$O,"=202310",'CLASSIFICAÇÃO NF'!M:M,$B35)</f>
        <v>1125458.2250000001</v>
      </c>
      <c r="P35" s="66">
        <f>SUMIFS('CLASSIFICAÇÃO NF'!$N:$N,'CLASSIFICAÇÃO NF'!$O:$O,"=202311",'CLASSIFICAÇÃO NF'!I:I,$B35)+SUMIFS('CLASSIFICAÇÃO NF'!$N:$N,'CLASSIFICAÇÃO NF'!$O:$O,"=202311",'CLASSIFICAÇÃO NF'!J:J,$B35)+SUMIFS('CLASSIFICAÇÃO NF'!$N:$N,'CLASSIFICAÇÃO NF'!$O:$O,"=202311",'CLASSIFICAÇÃO NF'!K:K,$B35)+SUMIFS('CLASSIFICAÇÃO NF'!$N:$N,'CLASSIFICAÇÃO NF'!$O:$O,"=202311",'CLASSIFICAÇÃO NF'!L:L,$B35)+SUMIFS('CLASSIFICAÇÃO NF'!$N:$N,'CLASSIFICAÇÃO NF'!$O:$O,"=202311",'CLASSIFICAÇÃO NF'!M:M,$B35)</f>
        <v>382120.09333333332</v>
      </c>
      <c r="Q35" s="201">
        <f>SUMIFS('CLASSIFICAÇÃO NF'!$N:$N,'CLASSIFICAÇÃO NF'!$O:$O,"=202312",'CLASSIFICAÇÃO NF'!I:I,$B35)+SUMIFS('CLASSIFICAÇÃO NF'!$N:$N,'CLASSIFICAÇÃO NF'!$O:$O,"=202312",'CLASSIFICAÇÃO NF'!J:J,$B35)+SUMIFS('CLASSIFICAÇÃO NF'!$N:$N,'CLASSIFICAÇÃO NF'!$O:$O,"=202312",'CLASSIFICAÇÃO NF'!K:K,$B35)+SUMIFS('CLASSIFICAÇÃO NF'!$N:$N,'CLASSIFICAÇÃO NF'!$O:$O,"=202312",'CLASSIFICAÇÃO NF'!L:L,$B35)+SUMIFS('CLASSIFICAÇÃO NF'!$N:$N,'CLASSIFICAÇÃO NF'!$O:$O,"=202312",'CLASSIFICAÇÃO NF'!M:M,$B35)</f>
        <v>257829.32</v>
      </c>
      <c r="R35" s="67">
        <f>SUMIFS('CLASSIFICAÇÃO NF'!$N:$N,'CLASSIFICAÇÃO NF'!$O:$O,"=202401",'CLASSIFICAÇÃO NF'!I:I,$B35)+SUMIFS('CLASSIFICAÇÃO NF'!$N:$N,'CLASSIFICAÇÃO NF'!$O:$O,"=202401",'CLASSIFICAÇÃO NF'!J:J,$B35)+SUMIFS('CLASSIFICAÇÃO NF'!$N:$N,'CLASSIFICAÇÃO NF'!$O:$O,"=202401",'CLASSIFICAÇÃO NF'!K:K,$B35)+SUMIFS('CLASSIFICAÇÃO NF'!$N:$N,'CLASSIFICAÇÃO NF'!$O:$O,"=202401",'CLASSIFICAÇÃO NF'!L:L,$B35)+SUMIFS('CLASSIFICAÇÃO NF'!$N:$N,'CLASSIFICAÇÃO NF'!$O:$O,"=202401",'CLASSIFICAÇÃO NF'!M:M,$B35)</f>
        <v>504197.65333333338</v>
      </c>
      <c r="S35" s="66">
        <f>SUMIFS('CLASSIFICAÇÃO NF'!$N:$N,'CLASSIFICAÇÃO NF'!$O:$O,"=202402",'CLASSIFICAÇÃO NF'!I:I,$B35)+SUMIFS('CLASSIFICAÇÃO NF'!$N:$N,'CLASSIFICAÇÃO NF'!$O:$O,"=202402",'CLASSIFICAÇÃO NF'!J:J,$B35)+SUMIFS('CLASSIFICAÇÃO NF'!$N:$N,'CLASSIFICAÇÃO NF'!$O:$O,"=202402",'CLASSIFICAÇÃO NF'!K:K,$B35)+SUMIFS('CLASSIFICAÇÃO NF'!$N:$N,'CLASSIFICAÇÃO NF'!$O:$O,"=202402",'CLASSIFICAÇÃO NF'!L:L,$B35)+SUMIFS('CLASSIFICAÇÃO NF'!$N:$N,'CLASSIFICAÇÃO NF'!$O:$O,"=202402",'CLASSIFICAÇÃO NF'!M:M,$B35)</f>
        <v>792219.34999999986</v>
      </c>
      <c r="T35" s="66">
        <f>SUMIFS('CLASSIFICAÇÃO NF'!$N:$N,'CLASSIFICAÇÃO NF'!$O:$O,"=202403",'CLASSIFICAÇÃO NF'!I:I,$B35)+SUMIFS('CLASSIFICAÇÃO NF'!$N:$N,'CLASSIFICAÇÃO NF'!$O:$O,"=202403",'CLASSIFICAÇÃO NF'!J:J,$B35)+SUMIFS('CLASSIFICAÇÃO NF'!$N:$N,'CLASSIFICAÇÃO NF'!$O:$O,"=202403",'CLASSIFICAÇÃO NF'!K:K,$B35)+SUMIFS('CLASSIFICAÇÃO NF'!$N:$N,'CLASSIFICAÇÃO NF'!$O:$O,"=202403",'CLASSIFICAÇÃO NF'!L:L,$B35)+SUMIFS('CLASSIFICAÇÃO NF'!$N:$N,'CLASSIFICAÇÃO NF'!$O:$O,"=202403",'CLASSIFICAÇÃO NF'!M:M,$B35)</f>
        <v>1130487.3083333333</v>
      </c>
      <c r="U35" s="66">
        <f>SUMIFS('CLASSIFICAÇÃO NF'!$N:$N,'CLASSIFICAÇÃO NF'!$O:$O,"=202404",'CLASSIFICAÇÃO NF'!I:I,$B35)+SUMIFS('CLASSIFICAÇÃO NF'!$N:$N,'CLASSIFICAÇÃO NF'!$O:$O,"=202404",'CLASSIFICAÇÃO NF'!J:J,$B35)+SUMIFS('CLASSIFICAÇÃO NF'!$N:$N,'CLASSIFICAÇÃO NF'!$O:$O,"=202404",'CLASSIFICAÇÃO NF'!K:K,$B35)+SUMIFS('CLASSIFICAÇÃO NF'!$N:$N,'CLASSIFICAÇÃO NF'!$O:$O,"=202404",'CLASSIFICAÇÃO NF'!L:L,$B35)+SUMIFS('CLASSIFICAÇÃO NF'!$N:$N,'CLASSIFICAÇÃO NF'!$O:$O,"=202404",'CLASSIFICAÇÃO NF'!M:M,$B35)</f>
        <v>350959.10666666657</v>
      </c>
      <c r="V35" s="66">
        <f>SUMIFS('CLASSIFICAÇÃO NF'!$N:$N,'CLASSIFICAÇÃO NF'!$O:$O,"=202405",'CLASSIFICAÇÃO NF'!I:I,$B35)+SUMIFS('CLASSIFICAÇÃO NF'!$N:$N,'CLASSIFICAÇÃO NF'!$O:$O,"=202405",'CLASSIFICAÇÃO NF'!J:J,$B35)+SUMIFS('CLASSIFICAÇÃO NF'!$N:$N,'CLASSIFICAÇÃO NF'!$O:$O,"=202405",'CLASSIFICAÇÃO NF'!K:K,$B35)+SUMIFS('CLASSIFICAÇÃO NF'!$N:$N,'CLASSIFICAÇÃO NF'!$O:$O,"=202405",'CLASSIFICAÇÃO NF'!L:L,$B35)+SUMIFS('CLASSIFICAÇÃO NF'!$N:$N,'CLASSIFICAÇÃO NF'!$O:$O,"=202405",'CLASSIFICAÇÃO NF'!M:M,$B35)</f>
        <v>687111.16666666663</v>
      </c>
      <c r="W35" s="66">
        <f>SUMIFS('CLASSIFICAÇÃO NF'!$N:$N,'CLASSIFICAÇÃO NF'!$O:$O,"=202406",'CLASSIFICAÇÃO NF'!I:I,$B35)+SUMIFS('CLASSIFICAÇÃO NF'!$N:$N,'CLASSIFICAÇÃO NF'!$O:$O,"=202406",'CLASSIFICAÇÃO NF'!J:J,$B35)+SUMIFS('CLASSIFICAÇÃO NF'!$N:$N,'CLASSIFICAÇÃO NF'!$O:$O,"=202406",'CLASSIFICAÇÃO NF'!K:K,$B35)+SUMIFS('CLASSIFICAÇÃO NF'!$N:$N,'CLASSIFICAÇÃO NF'!$O:$O,"=202406",'CLASSIFICAÇÃO NF'!L:L,$B35)+SUMIFS('CLASSIFICAÇÃO NF'!$N:$N,'CLASSIFICAÇÃO NF'!$O:$O,"=202406",'CLASSIFICAÇÃO NF'!M:M,$B35)</f>
        <v>382205.39266666665</v>
      </c>
      <c r="X35" s="66">
        <f>SUMIFS('CLASSIFICAÇÃO NF'!$N:$N,'CLASSIFICAÇÃO NF'!$O:$O,"=202407",'CLASSIFICAÇÃO NF'!I:I,$B35)+SUMIFS('CLASSIFICAÇÃO NF'!$N:$N,'CLASSIFICAÇÃO NF'!$O:$O,"=202407",'CLASSIFICAÇÃO NF'!J:J,$B35)+SUMIFS('CLASSIFICAÇÃO NF'!$N:$N,'CLASSIFICAÇÃO NF'!$O:$O,"=202407",'CLASSIFICAÇÃO NF'!K:K,$B35)+SUMIFS('CLASSIFICAÇÃO NF'!$N:$N,'CLASSIFICAÇÃO NF'!$O:$O,"=202407",'CLASSIFICAÇÃO NF'!L:L,$B35)+SUMIFS('CLASSIFICAÇÃO NF'!$N:$N,'CLASSIFICAÇÃO NF'!$O:$O,"=202407",'CLASSIFICAÇÃO NF'!M:M,$B35)</f>
        <v>516092.73066666664</v>
      </c>
      <c r="Y35" s="66">
        <f>SUMIFS('CLASSIFICAÇÃO NF'!$N:$N,'CLASSIFICAÇÃO NF'!$O:$O,"=202408",'CLASSIFICAÇÃO NF'!I:I,$B35)+SUMIFS('CLASSIFICAÇÃO NF'!$N:$N,'CLASSIFICAÇÃO NF'!$O:$O,"=202408",'CLASSIFICAÇÃO NF'!J:J,$B35)+SUMIFS('CLASSIFICAÇÃO NF'!$N:$N,'CLASSIFICAÇÃO NF'!$O:$O,"=202408",'CLASSIFICAÇÃO NF'!K:K,$B35)+SUMIFS('CLASSIFICAÇÃO NF'!$N:$N,'CLASSIFICAÇÃO NF'!$O:$O,"=202408",'CLASSIFICAÇÃO NF'!L:L,$B35)+SUMIFS('CLASSIFICAÇÃO NF'!$N:$N,'CLASSIFICAÇÃO NF'!$O:$O,"=202408",'CLASSIFICAÇÃO NF'!M:M,$B35)</f>
        <v>349780.72666666668</v>
      </c>
      <c r="Z35" s="66">
        <f>SUMIFS('CLASSIFICAÇÃO NF'!$N:$N,'CLASSIFICAÇÃO NF'!$O:$O,"=202409",'CLASSIFICAÇÃO NF'!I:I,$B35)+SUMIFS('CLASSIFICAÇÃO NF'!$N:$N,'CLASSIFICAÇÃO NF'!$O:$O,"=202409",'CLASSIFICAÇÃO NF'!J:J,$B35)+SUMIFS('CLASSIFICAÇÃO NF'!$N:$N,'CLASSIFICAÇÃO NF'!$O:$O,"=202409",'CLASSIFICAÇÃO NF'!K:K,$B35)+SUMIFS('CLASSIFICAÇÃO NF'!$N:$N,'CLASSIFICAÇÃO NF'!$O:$O,"=202409",'CLASSIFICAÇÃO NF'!L:L,$B35)+SUMIFS('CLASSIFICAÇÃO NF'!$N:$N,'CLASSIFICAÇÃO NF'!$O:$O,"=202409",'CLASSIFICAÇÃO NF'!M:M,$B35)</f>
        <v>391091.94466666668</v>
      </c>
      <c r="AA35" s="66">
        <f>SUMIFS('CLASSIFICAÇÃO NF'!$N:$N,'CLASSIFICAÇÃO NF'!$O:$O,"=202410",'CLASSIFICAÇÃO NF'!I:I,$B35)+SUMIFS('CLASSIFICAÇÃO NF'!$N:$N,'CLASSIFICAÇÃO NF'!$O:$O,"=202410",'CLASSIFICAÇÃO NF'!J:J,$B35)+SUMIFS('CLASSIFICAÇÃO NF'!$N:$N,'CLASSIFICAÇÃO NF'!$O:$O,"=202410",'CLASSIFICAÇÃO NF'!K:K,$B35)+SUMIFS('CLASSIFICAÇÃO NF'!$N:$N,'CLASSIFICAÇÃO NF'!$O:$O,"=202410",'CLASSIFICAÇÃO NF'!L:L,$B35)+SUMIFS('CLASSIFICAÇÃO NF'!$N:$N,'CLASSIFICAÇÃO NF'!$O:$O,"=202410",'CLASSIFICAÇÃO NF'!M:M,$B35)</f>
        <v>467902.64</v>
      </c>
      <c r="AB35" s="66">
        <f>SUMIFS('CLASSIFICAÇÃO NF'!$N:$N,'CLASSIFICAÇÃO NF'!$O:$O,"=202411",'CLASSIFICAÇÃO NF'!I:I,$B35)+SUMIFS('CLASSIFICAÇÃO NF'!$N:$N,'CLASSIFICAÇÃO NF'!$O:$O,"=202411",'CLASSIFICAÇÃO NF'!J:J,$B35)+SUMIFS('CLASSIFICAÇÃO NF'!$N:$N,'CLASSIFICAÇÃO NF'!$O:$O,"=202411",'CLASSIFICAÇÃO NF'!K:K,$B35)+SUMIFS('CLASSIFICAÇÃO NF'!$N:$N,'CLASSIFICAÇÃO NF'!$O:$O,"=202411",'CLASSIFICAÇÃO NF'!L:L,$B35)+SUMIFS('CLASSIFICAÇÃO NF'!$N:$N,'CLASSIFICAÇÃO NF'!$O:$O,"=202411",'CLASSIFICAÇÃO NF'!M:M,$B35)</f>
        <v>397937.65666666662</v>
      </c>
      <c r="AC35" s="201">
        <f>SUMIFS('CLASSIFICAÇÃO NF'!$N:$N,'CLASSIFICAÇÃO NF'!$O:$O,"=202412",'CLASSIFICAÇÃO NF'!I:I,$B35)+SUMIFS('CLASSIFICAÇÃO NF'!$N:$N,'CLASSIFICAÇÃO NF'!$O:$O,"=202412",'CLASSIFICAÇÃO NF'!J:J,$B35)+SUMIFS('CLASSIFICAÇÃO NF'!$N:$N,'CLASSIFICAÇÃO NF'!$O:$O,"=202412",'CLASSIFICAÇÃO NF'!K:K,$B35)+SUMIFS('CLASSIFICAÇÃO NF'!$N:$N,'CLASSIFICAÇÃO NF'!$O:$O,"=202412",'CLASSIFICAÇÃO NF'!L:L,$B35)+SUMIFS('CLASSIFICAÇÃO NF'!$N:$N,'CLASSIFICAÇÃO NF'!$O:$O,"=202412",'CLASSIFICAÇÃO NF'!M:M,$B35)</f>
        <v>322166.55</v>
      </c>
      <c r="AD35" s="67">
        <f>SUMIFS('CLASSIFICAÇÃO NF'!$N:$N,'CLASSIFICAÇÃO NF'!$O:$O,"=202501",'CLASSIFICAÇÃO NF'!I:I,$B35)+SUMIFS('CLASSIFICAÇÃO NF'!$N:$N,'CLASSIFICAÇÃO NF'!$O:$O,"=202501",'CLASSIFICAÇÃO NF'!J:J,$B35)+SUMIFS('CLASSIFICAÇÃO NF'!$N:$N,'CLASSIFICAÇÃO NF'!$O:$O,"=202501",'CLASSIFICAÇÃO NF'!K:K,$B35)+SUMIFS('CLASSIFICAÇÃO NF'!$N:$N,'CLASSIFICAÇÃO NF'!$O:$O,"=202501",'CLASSIFICAÇÃO NF'!L:L,$B35)+SUMIFS('CLASSIFICAÇÃO NF'!$N:$N,'CLASSIFICAÇÃO NF'!$O:$O,"=202501",'CLASSIFICAÇÃO NF'!M:M,$B35)</f>
        <v>664653</v>
      </c>
      <c r="AE35" s="66">
        <f>SUMIFS('CLASSIFICAÇÃO NF'!$N:$N,'CLASSIFICAÇÃO NF'!$O:$O,"=202502",'CLASSIFICAÇÃO NF'!I:I,$B35)+SUMIFS('CLASSIFICAÇÃO NF'!$N:$N,'CLASSIFICAÇÃO NF'!$O:$O,"=202502",'CLASSIFICAÇÃO NF'!J:J,$B35)+SUMIFS('CLASSIFICAÇÃO NF'!$N:$N,'CLASSIFICAÇÃO NF'!$O:$O,"=202502",'CLASSIFICAÇÃO NF'!K:K,$B35)+SUMIFS('CLASSIFICAÇÃO NF'!$N:$N,'CLASSIFICAÇÃO NF'!$O:$O,"=202502",'CLASSIFICAÇÃO NF'!L:L,$B35)+SUMIFS('CLASSIFICAÇÃO NF'!$N:$N,'CLASSIFICAÇÃO NF'!$O:$O,"=202502",'CLASSIFICAÇÃO NF'!M:M,$B35)</f>
        <v>267137.10166666668</v>
      </c>
      <c r="AF35" s="66">
        <f>SUMIFS('CLASSIFICAÇÃO NF'!$N:$N,'CLASSIFICAÇÃO NF'!$O:$O,"=202503",'CLASSIFICAÇÃO NF'!I:I,$B35)+SUMIFS('CLASSIFICAÇÃO NF'!$N:$N,'CLASSIFICAÇÃO NF'!$O:$O,"=202503",'CLASSIFICAÇÃO NF'!J:J,$B35)+SUMIFS('CLASSIFICAÇÃO NF'!$N:$N,'CLASSIFICAÇÃO NF'!$O:$O,"=202503",'CLASSIFICAÇÃO NF'!K:K,$B35)+SUMIFS('CLASSIFICAÇÃO NF'!$N:$N,'CLASSIFICAÇÃO NF'!$O:$O,"=202503",'CLASSIFICAÇÃO NF'!L:L,$B35)+SUMIFS('CLASSIFICAÇÃO NF'!$N:$N,'CLASSIFICAÇÃO NF'!$O:$O,"=202503",'CLASSIFICAÇÃO NF'!M:M,$B35)</f>
        <v>245347.33199999997</v>
      </c>
      <c r="AG35" s="66">
        <f>SUMIFS('CLASSIFICAÇÃO NF'!$N:$N,'CLASSIFICAÇÃO NF'!$O:$O,"=202504",'CLASSIFICAÇÃO NF'!I:I,$B35)+SUMIFS('CLASSIFICAÇÃO NF'!$N:$N,'CLASSIFICAÇÃO NF'!$O:$O,"=202504",'CLASSIFICAÇÃO NF'!J:J,$B35)+SUMIFS('CLASSIFICAÇÃO NF'!$N:$N,'CLASSIFICAÇÃO NF'!$O:$O,"=202504",'CLASSIFICAÇÃO NF'!K:K,$B35)+SUMIFS('CLASSIFICAÇÃO NF'!$N:$N,'CLASSIFICAÇÃO NF'!$O:$O,"=202504",'CLASSIFICAÇÃO NF'!L:L,$B35)+SUMIFS('CLASSIFICAÇÃO NF'!$N:$N,'CLASSIFICAÇÃO NF'!$O:$O,"=202504",'CLASSIFICAÇÃO NF'!M:M,$B35)</f>
        <v>40932.590000000004</v>
      </c>
      <c r="AH35" s="66">
        <f>SUMIFS('CLASSIFICAÇÃO NF'!$N:$N,'CLASSIFICAÇÃO NF'!$O:$O,"=202505",'CLASSIFICAÇÃO NF'!I:I,$B35)+SUMIFS('CLASSIFICAÇÃO NF'!$N:$N,'CLASSIFICAÇÃO NF'!$O:$O,"=202505",'CLASSIFICAÇÃO NF'!J:J,$B35)+SUMIFS('CLASSIFICAÇÃO NF'!$N:$N,'CLASSIFICAÇÃO NF'!$O:$O,"=202505",'CLASSIFICAÇÃO NF'!K:K,$B35)+SUMIFS('CLASSIFICAÇÃO NF'!$N:$N,'CLASSIFICAÇÃO NF'!$O:$O,"=202505",'CLASSIFICAÇÃO NF'!L:L,$B35)+SUMIFS('CLASSIFICAÇÃO NF'!$N:$N,'CLASSIFICAÇÃO NF'!$O:$O,"=202505",'CLASSIFICAÇÃO NF'!M:M,$B35)</f>
        <v>21497.18</v>
      </c>
      <c r="AI35" s="66">
        <f>SUMIFS('CLASSIFICAÇÃO NF'!$N:$N,'CLASSIFICAÇÃO NF'!$O:$O,"=202506",'CLASSIFICAÇÃO NF'!I:I,$B35)+SUMIFS('CLASSIFICAÇÃO NF'!$N:$N,'CLASSIFICAÇÃO NF'!$O:$O,"=202506",'CLASSIFICAÇÃO NF'!J:J,$B35)+SUMIFS('CLASSIFICAÇÃO NF'!$N:$N,'CLASSIFICAÇÃO NF'!$O:$O,"=202506",'CLASSIFICAÇÃO NF'!K:K,$B35)+SUMIFS('CLASSIFICAÇÃO NF'!$N:$N,'CLASSIFICAÇÃO NF'!$O:$O,"=202506",'CLASSIFICAÇÃO NF'!L:L,$B35)+SUMIFS('CLASSIFICAÇÃO NF'!$N:$N,'CLASSIFICAÇÃO NF'!$O:$O,"=202506",'CLASSIFICAÇÃO NF'!M:M,$B35)</f>
        <v>73792.14999999998</v>
      </c>
      <c r="AJ35" s="66">
        <f>SUMIFS('CLASSIFICAÇÃO NF'!$N:$N,'CLASSIFICAÇÃO NF'!$O:$O,"=202507",'CLASSIFICAÇÃO NF'!I:I,$B35)+SUMIFS('CLASSIFICAÇÃO NF'!$N:$N,'CLASSIFICAÇÃO NF'!$O:$O,"=202507",'CLASSIFICAÇÃO NF'!J:J,$B35)+SUMIFS('CLASSIFICAÇÃO NF'!$N:$N,'CLASSIFICAÇÃO NF'!$O:$O,"=202507",'CLASSIFICAÇÃO NF'!K:K,$B35)+SUMIFS('CLASSIFICAÇÃO NF'!$N:$N,'CLASSIFICAÇÃO NF'!$O:$O,"=202507",'CLASSIFICAÇÃO NF'!L:L,$B35)+SUMIFS('CLASSIFICAÇÃO NF'!$N:$N,'CLASSIFICAÇÃO NF'!$O:$O,"=202507",'CLASSIFICAÇÃO NF'!M:M,$B35)</f>
        <v>20087.93</v>
      </c>
      <c r="AK35" s="66">
        <f>SUMIFS('CLASSIFICAÇÃO NF'!$N:$N,'CLASSIFICAÇÃO NF'!$O:$O,"=202508",'CLASSIFICAÇÃO NF'!I:I,$B35)+SUMIFS('CLASSIFICAÇÃO NF'!$N:$N,'CLASSIFICAÇÃO NF'!$O:$O,"=202508",'CLASSIFICAÇÃO NF'!J:J,$B35)+SUMIFS('CLASSIFICAÇÃO NF'!$N:$N,'CLASSIFICAÇÃO NF'!$O:$O,"=202508",'CLASSIFICAÇÃO NF'!K:K,$B35)+SUMIFS('CLASSIFICAÇÃO NF'!$N:$N,'CLASSIFICAÇÃO NF'!$O:$O,"=202508",'CLASSIFICAÇÃO NF'!L:L,$B35)+SUMIFS('CLASSIFICAÇÃO NF'!$N:$N,'CLASSIFICAÇÃO NF'!$O:$O,"=202508",'CLASSIFICAÇÃO NF'!M:M,$B35)</f>
        <v>0</v>
      </c>
      <c r="AL35" s="66">
        <f>SUMIFS('CLASSIFICAÇÃO NF'!$N:$N,'CLASSIFICAÇÃO NF'!$O:$O,"=202509",'CLASSIFICAÇÃO NF'!I:I,$B35)+SUMIFS('CLASSIFICAÇÃO NF'!$N:$N,'CLASSIFICAÇÃO NF'!$O:$O,"=202509",'CLASSIFICAÇÃO NF'!J:J,$B35)+SUMIFS('CLASSIFICAÇÃO NF'!$N:$N,'CLASSIFICAÇÃO NF'!$O:$O,"=202509",'CLASSIFICAÇÃO NF'!K:K,$B35)+SUMIFS('CLASSIFICAÇÃO NF'!$N:$N,'CLASSIFICAÇÃO NF'!$O:$O,"=202509",'CLASSIFICAÇÃO NF'!L:L,$B35)+SUMIFS('CLASSIFICAÇÃO NF'!$N:$N,'CLASSIFICAÇÃO NF'!$O:$O,"=202509",'CLASSIFICAÇÃO NF'!M:M,$B35)</f>
        <v>0</v>
      </c>
      <c r="AM35" s="66">
        <f>SUMIFS('CLASSIFICAÇÃO NF'!$N:$N,'CLASSIFICAÇÃO NF'!$O:$O,"=202510",'CLASSIFICAÇÃO NF'!I:I,$B35)+SUMIFS('CLASSIFICAÇÃO NF'!$N:$N,'CLASSIFICAÇÃO NF'!$O:$O,"=202510",'CLASSIFICAÇÃO NF'!J:J,$B35)+SUMIFS('CLASSIFICAÇÃO NF'!$N:$N,'CLASSIFICAÇÃO NF'!$O:$O,"=202510",'CLASSIFICAÇÃO NF'!K:K,$B35)+SUMIFS('CLASSIFICAÇÃO NF'!$N:$N,'CLASSIFICAÇÃO NF'!$O:$O,"=202510",'CLASSIFICAÇÃO NF'!L:L,$B35)+SUMIFS('CLASSIFICAÇÃO NF'!$N:$N,'CLASSIFICAÇÃO NF'!$O:$O,"=202510",'CLASSIFICAÇÃO NF'!M:M,$B35)</f>
        <v>956.5</v>
      </c>
      <c r="AN35" s="66">
        <f>SUMIFS('CLASSIFICAÇÃO NF'!$N:$N,'CLASSIFICAÇÃO NF'!$O:$O,"=202511",'CLASSIFICAÇÃO NF'!I:I,$B35)+SUMIFS('CLASSIFICAÇÃO NF'!$N:$N,'CLASSIFICAÇÃO NF'!$O:$O,"=202511",'CLASSIFICAÇÃO NF'!J:J,$B35)+SUMIFS('CLASSIFICAÇÃO NF'!$N:$N,'CLASSIFICAÇÃO NF'!$O:$O,"=202511",'CLASSIFICAÇÃO NF'!K:K,$B35)+SUMIFS('CLASSIFICAÇÃO NF'!$N:$N,'CLASSIFICAÇÃO NF'!$O:$O,"=202511",'CLASSIFICAÇÃO NF'!L:L,$B35)+SUMIFS('CLASSIFICAÇÃO NF'!$N:$N,'CLASSIFICAÇÃO NF'!$O:$O,"=202511",'CLASSIFICAÇÃO NF'!M:M,$B35)</f>
        <v>0</v>
      </c>
      <c r="AO35" s="66">
        <f>SUMIFS('CLASSIFICAÇÃO NF'!$N:$N,'CLASSIFICAÇÃO NF'!$O:$O,"=202512",'CLASSIFICAÇÃO NF'!I:I,$B35)+SUMIFS('CLASSIFICAÇÃO NF'!$N:$N,'CLASSIFICAÇÃO NF'!$O:$O,"=202512",'CLASSIFICAÇÃO NF'!J:J,$B35)+SUMIFS('CLASSIFICAÇÃO NF'!$N:$N,'CLASSIFICAÇÃO NF'!$O:$O,"=202512",'CLASSIFICAÇÃO NF'!K:K,$B35)+SUMIFS('CLASSIFICAÇÃO NF'!$N:$N,'CLASSIFICAÇÃO NF'!$O:$O,"=202512",'CLASSIFICAÇÃO NF'!L:L,$B35)+SUMIFS('CLASSIFICAÇÃO NF'!$N:$N,'CLASSIFICAÇÃO NF'!$O:$O,"=202512",'CLASSIFICAÇÃO NF'!M:M,$B35)</f>
        <v>0</v>
      </c>
      <c r="AP35" s="67">
        <f>SUMIFS('CLASSIFICAÇÃO NF'!$N:$N,'CLASSIFICAÇÃO NF'!$O:$O,"=202601",'CLASSIFICAÇÃO NF'!I:I,$B35)+SUMIFS('CLASSIFICAÇÃO NF'!$N:$N,'CLASSIFICAÇÃO NF'!$O:$O,"=202601",'CLASSIFICAÇÃO NF'!J:J,$B35)+SUMIFS('CLASSIFICAÇÃO NF'!$N:$N,'CLASSIFICAÇÃO NF'!$O:$O,"=202601",'CLASSIFICAÇÃO NF'!K:K,$B35)+SUMIFS('CLASSIFICAÇÃO NF'!$N:$N,'CLASSIFICAÇÃO NF'!$O:$O,"=202601",'CLASSIFICAÇÃO NF'!L:L,$B35)+SUMIFS('CLASSIFICAÇÃO NF'!$N:$N,'CLASSIFICAÇÃO NF'!$O:$O,"=202601",'CLASSIFICAÇÃO NF'!M:M,$B35)</f>
        <v>0</v>
      </c>
      <c r="AQ35" s="66">
        <f>SUMIFS('CLASSIFICAÇÃO NF'!$N:$N,'CLASSIFICAÇÃO NF'!$O:$O,"=202602",'CLASSIFICAÇÃO NF'!I:I,$B35)+SUMIFS('CLASSIFICAÇÃO NF'!$N:$N,'CLASSIFICAÇÃO NF'!$O:$O,"=202602",'CLASSIFICAÇÃO NF'!J:J,$B35)+SUMIFS('CLASSIFICAÇÃO NF'!$N:$N,'CLASSIFICAÇÃO NF'!$O:$O,"=202602",'CLASSIFICAÇÃO NF'!K:K,$B35)+SUMIFS('CLASSIFICAÇÃO NF'!$N:$N,'CLASSIFICAÇÃO NF'!$O:$O,"=202602",'CLASSIFICAÇÃO NF'!L:L,$B35)+SUMIFS('CLASSIFICAÇÃO NF'!$N:$N,'CLASSIFICAÇÃO NF'!$O:$O,"=202602",'CLASSIFICAÇÃO NF'!M:M,$B35)</f>
        <v>0</v>
      </c>
      <c r="AR35" s="66">
        <f>SUMIFS('CLASSIFICAÇÃO NF'!$N:$N,'CLASSIFICAÇÃO NF'!$O:$O,"=202603",'CLASSIFICAÇÃO NF'!I:I,$B35)+SUMIFS('CLASSIFICAÇÃO NF'!$N:$N,'CLASSIFICAÇÃO NF'!$O:$O,"=202603",'CLASSIFICAÇÃO NF'!J:J,$B35)+SUMIFS('CLASSIFICAÇÃO NF'!$N:$N,'CLASSIFICAÇÃO NF'!$O:$O,"=202603",'CLASSIFICAÇÃO NF'!K:K,$B35)+SUMIFS('CLASSIFICAÇÃO NF'!$N:$N,'CLASSIFICAÇÃO NF'!$O:$O,"=202603",'CLASSIFICAÇÃO NF'!L:L,$B35)+SUMIFS('CLASSIFICAÇÃO NF'!$N:$N,'CLASSIFICAÇÃO NF'!$O:$O,"=202603",'CLASSIFICAÇÃO NF'!M:M,$B35)</f>
        <v>0</v>
      </c>
      <c r="AS35" s="66">
        <f>SUMIFS('CLASSIFICAÇÃO NF'!$N:$N,'CLASSIFICAÇÃO NF'!$O:$O,"=202604",'CLASSIFICAÇÃO NF'!I:I,$B35)+SUMIFS('CLASSIFICAÇÃO NF'!$N:$N,'CLASSIFICAÇÃO NF'!$O:$O,"=202604",'CLASSIFICAÇÃO NF'!J:J,$B35)+SUMIFS('CLASSIFICAÇÃO NF'!$N:$N,'CLASSIFICAÇÃO NF'!$O:$O,"=202604",'CLASSIFICAÇÃO NF'!K:K,$B35)+SUMIFS('CLASSIFICAÇÃO NF'!$N:$N,'CLASSIFICAÇÃO NF'!$O:$O,"=202604",'CLASSIFICAÇÃO NF'!L:L,$B35)+SUMIFS('CLASSIFICAÇÃO NF'!$N:$N,'CLASSIFICAÇÃO NF'!$O:$O,"=202604",'CLASSIFICAÇÃO NF'!M:M,$B35)</f>
        <v>0</v>
      </c>
      <c r="AT35" s="66">
        <f>SUMIFS('CLASSIFICAÇÃO NF'!$N:$N,'CLASSIFICAÇÃO NF'!$O:$O,"=202605",'CLASSIFICAÇÃO NF'!I:I,$B35)+SUMIFS('CLASSIFICAÇÃO NF'!$N:$N,'CLASSIFICAÇÃO NF'!$O:$O,"=202605",'CLASSIFICAÇÃO NF'!J:J,$B35)+SUMIFS('CLASSIFICAÇÃO NF'!$N:$N,'CLASSIFICAÇÃO NF'!$O:$O,"=202605",'CLASSIFICAÇÃO NF'!K:K,$B35)+SUMIFS('CLASSIFICAÇÃO NF'!$N:$N,'CLASSIFICAÇÃO NF'!$O:$O,"=202605",'CLASSIFICAÇÃO NF'!L:L,$B35)+SUMIFS('CLASSIFICAÇÃO NF'!$N:$N,'CLASSIFICAÇÃO NF'!$O:$O,"=202605",'CLASSIFICAÇÃO NF'!M:M,$B35)</f>
        <v>0</v>
      </c>
      <c r="AU35" s="66">
        <f>SUMIFS('CLASSIFICAÇÃO NF'!$N:$N,'CLASSIFICAÇÃO NF'!$O:$O,"=202606",'CLASSIFICAÇÃO NF'!I:I,$B35)+SUMIFS('CLASSIFICAÇÃO NF'!$N:$N,'CLASSIFICAÇÃO NF'!$O:$O,"=202606",'CLASSIFICAÇÃO NF'!J:J,$B35)+SUMIFS('CLASSIFICAÇÃO NF'!$N:$N,'CLASSIFICAÇÃO NF'!$O:$O,"=202606",'CLASSIFICAÇÃO NF'!K:K,$B35)+SUMIFS('CLASSIFICAÇÃO NF'!$N:$N,'CLASSIFICAÇÃO NF'!$O:$O,"=202606",'CLASSIFICAÇÃO NF'!L:L,$B35)+SUMIFS('CLASSIFICAÇÃO NF'!$N:$N,'CLASSIFICAÇÃO NF'!$O:$O,"=202606",'CLASSIFICAÇÃO NF'!M:M,$B35)</f>
        <v>0</v>
      </c>
      <c r="AV35" s="66">
        <f>SUMIFS('CLASSIFICAÇÃO NF'!$N:$N,'CLASSIFICAÇÃO NF'!$O:$O,"=202607",'CLASSIFICAÇÃO NF'!I:I,$B35)+SUMIFS('CLASSIFICAÇÃO NF'!$N:$N,'CLASSIFICAÇÃO NF'!$O:$O,"=202607",'CLASSIFICAÇÃO NF'!J:J,$B35)+SUMIFS('CLASSIFICAÇÃO NF'!$N:$N,'CLASSIFICAÇÃO NF'!$O:$O,"=202607",'CLASSIFICAÇÃO NF'!K:K,$B35)+SUMIFS('CLASSIFICAÇÃO NF'!$N:$N,'CLASSIFICAÇÃO NF'!$O:$O,"=202607",'CLASSIFICAÇÃO NF'!L:L,$B35)+SUMIFS('CLASSIFICAÇÃO NF'!$N:$N,'CLASSIFICAÇÃO NF'!$O:$O,"=202607",'CLASSIFICAÇÃO NF'!M:M,$B35)</f>
        <v>0</v>
      </c>
    </row>
    <row r="36" spans="1:48" ht="15.5" outlineLevel="1">
      <c r="A36" s="189">
        <v>45750</v>
      </c>
      <c r="B36" s="65" t="s">
        <v>69</v>
      </c>
      <c r="C36" s="184">
        <f>SUMIF('CLASSIFICAÇÃO NF'!I:I,B36,'CLASSIFICAÇÃO NF'!N:N)+SUMIF('CLASSIFICAÇÃO NF'!J:J,B36,'CLASSIFICAÇÃO NF'!N:N)+SUMIF('CLASSIFICAÇÃO NF'!K:K,B36,'CLASSIFICAÇÃO NF'!N:N)+SUMIF('CLASSIFICAÇÃO NF'!L:L,B36,'CLASSIFICAÇÃO NF'!N:N)+SUMIF('CLASSIFICAÇÃO NF'!M:M,B36,'CLASSIFICAÇÃO NF'!N:N)</f>
        <v>23762403.079999991</v>
      </c>
      <c r="D36" s="184">
        <v>25333700</v>
      </c>
      <c r="E36" s="186">
        <v>27903045.48</v>
      </c>
      <c r="F36" s="66">
        <f>SUMIFS('CLASSIFICAÇÃO NF'!$N:$N,'CLASSIFICAÇÃO NF'!$O:$O,"=202301",'CLASSIFICAÇÃO NF'!I:I,$B36)+SUMIFS('CLASSIFICAÇÃO NF'!$N:$N,'CLASSIFICAÇÃO NF'!$O:$O,"=202301",'CLASSIFICAÇÃO NF'!J:J,$B36)+SUMIFS('CLASSIFICAÇÃO NF'!$N:$N,'CLASSIFICAÇÃO NF'!$O:$O,"=202301",'CLASSIFICAÇÃO NF'!K:K,$B36)+SUMIFS('CLASSIFICAÇÃO NF'!$N:$N,'CLASSIFICAÇÃO NF'!$O:$O,"=202301",'CLASSIFICAÇÃO NF'!L:L,$B36)+SUMIFS('CLASSIFICAÇÃO NF'!$N:$N,'CLASSIFICAÇÃO NF'!$O:$O,"=202301",'CLASSIFICAÇÃO NF'!M:M,$B36)</f>
        <v>0</v>
      </c>
      <c r="G36" s="66">
        <f>SUMIFS('CLASSIFICAÇÃO NF'!$N:$N,'CLASSIFICAÇÃO NF'!$O:$O,"=202302",'CLASSIFICAÇÃO NF'!I:I,$B36)+SUMIFS('CLASSIFICAÇÃO NF'!$N:$N,'CLASSIFICAÇÃO NF'!$O:$O,"=202302",'CLASSIFICAÇÃO NF'!J:J,$B36)+SUMIFS('CLASSIFICAÇÃO NF'!$N:$N,'CLASSIFICAÇÃO NF'!$O:$O,"=202302",'CLASSIFICAÇÃO NF'!K:K,$B36)+SUMIFS('CLASSIFICAÇÃO NF'!$N:$N,'CLASSIFICAÇÃO NF'!$O:$O,"=202302",'CLASSIFICAÇÃO NF'!L:L,$B36)+SUMIFS('CLASSIFICAÇÃO NF'!$N:$N,'CLASSIFICAÇÃO NF'!$O:$O,"=202302",'CLASSIFICAÇÃO NF'!M:M,$B36)</f>
        <v>0</v>
      </c>
      <c r="H36" s="66">
        <f>SUMIFS('CLASSIFICAÇÃO NF'!$N:$N,'CLASSIFICAÇÃO NF'!$O:$O,"=202303",'CLASSIFICAÇÃO NF'!I:I,$B36)+SUMIFS('CLASSIFICAÇÃO NF'!$N:$N,'CLASSIFICAÇÃO NF'!$O:$O,"=202303",'CLASSIFICAÇÃO NF'!J:J,$B36)+SUMIFS('CLASSIFICAÇÃO NF'!$N:$N,'CLASSIFICAÇÃO NF'!$O:$O,"=202303",'CLASSIFICAÇÃO NF'!K:K,$B36)+SUMIFS('CLASSIFICAÇÃO NF'!$N:$N,'CLASSIFICAÇÃO NF'!$O:$O,"=202303",'CLASSIFICAÇÃO NF'!L:L,$B36)+SUMIFS('CLASSIFICAÇÃO NF'!$N:$N,'CLASSIFICAÇÃO NF'!$O:$O,"=202303",'CLASSIFICAÇÃO NF'!M:M,$B36)</f>
        <v>0</v>
      </c>
      <c r="I36" s="66">
        <f>SUMIFS('CLASSIFICAÇÃO NF'!$N:$N,'CLASSIFICAÇÃO NF'!$O:$O,"=202304",'CLASSIFICAÇÃO NF'!I:I,$B36)+SUMIFS('CLASSIFICAÇÃO NF'!$N:$N,'CLASSIFICAÇÃO NF'!$O:$O,"=202304",'CLASSIFICAÇÃO NF'!J:J,$B36)+SUMIFS('CLASSIFICAÇÃO NF'!$N:$N,'CLASSIFICAÇÃO NF'!$O:$O,"=202304",'CLASSIFICAÇÃO NF'!K:K,$B36)+SUMIFS('CLASSIFICAÇÃO NF'!$N:$N,'CLASSIFICAÇÃO NF'!$O:$O,"=202304",'CLASSIFICAÇÃO NF'!L:L,$B36)+SUMIFS('CLASSIFICAÇÃO NF'!$N:$N,'CLASSIFICAÇÃO NF'!$O:$O,"=202304",'CLASSIFICAÇÃO NF'!M:M,$B36)</f>
        <v>3250000</v>
      </c>
      <c r="J36" s="66">
        <f>SUMIFS('CLASSIFICAÇÃO NF'!$N:$N,'CLASSIFICAÇÃO NF'!$O:$O,"=202305",'CLASSIFICAÇÃO NF'!I:I,$B36)+SUMIFS('CLASSIFICAÇÃO NF'!$N:$N,'CLASSIFICAÇÃO NF'!$O:$O,"=202305",'CLASSIFICAÇÃO NF'!J:J,$B36)+SUMIFS('CLASSIFICAÇÃO NF'!$N:$N,'CLASSIFICAÇÃO NF'!$O:$O,"=202305",'CLASSIFICAÇÃO NF'!K:K,$B36)+SUMIFS('CLASSIFICAÇÃO NF'!$N:$N,'CLASSIFICAÇÃO NF'!$O:$O,"=202305",'CLASSIFICAÇÃO NF'!L:L,$B36)+SUMIFS('CLASSIFICAÇÃO NF'!$N:$N,'CLASSIFICAÇÃO NF'!$O:$O,"=202305",'CLASSIFICAÇÃO NF'!M:M,$B36)</f>
        <v>3250000</v>
      </c>
      <c r="K36" s="66">
        <f>SUMIFS('CLASSIFICAÇÃO NF'!$N:$N,'CLASSIFICAÇÃO NF'!$O:$O,"=202306",'CLASSIFICAÇÃO NF'!I:I,$B36)+SUMIFS('CLASSIFICAÇÃO NF'!$N:$N,'CLASSIFICAÇÃO NF'!$O:$O,"=202306",'CLASSIFICAÇÃO NF'!J:J,$B36)+SUMIFS('CLASSIFICAÇÃO NF'!$N:$N,'CLASSIFICAÇÃO NF'!$O:$O,"=202306",'CLASSIFICAÇÃO NF'!K:K,$B36)+SUMIFS('CLASSIFICAÇÃO NF'!$N:$N,'CLASSIFICAÇÃO NF'!$O:$O,"=202306",'CLASSIFICAÇÃO NF'!L:L,$B36)+SUMIFS('CLASSIFICAÇÃO NF'!$N:$N,'CLASSIFICAÇÃO NF'!$O:$O,"=202306",'CLASSIFICAÇÃO NF'!M:M,$B36)</f>
        <v>1500000</v>
      </c>
      <c r="L36" s="66">
        <f>SUMIFS('CLASSIFICAÇÃO NF'!$N:$N,'CLASSIFICAÇÃO NF'!$O:$O,"=202307",'CLASSIFICAÇÃO NF'!I:I,$B36)+SUMIFS('CLASSIFICAÇÃO NF'!$N:$N,'CLASSIFICAÇÃO NF'!$O:$O,"=202307",'CLASSIFICAÇÃO NF'!J:J,$B36)+SUMIFS('CLASSIFICAÇÃO NF'!$N:$N,'CLASSIFICAÇÃO NF'!$O:$O,"=202307",'CLASSIFICAÇÃO NF'!K:K,$B36)+SUMIFS('CLASSIFICAÇÃO NF'!$N:$N,'CLASSIFICAÇÃO NF'!$O:$O,"=202307",'CLASSIFICAÇÃO NF'!L:L,$B36)+SUMIFS('CLASSIFICAÇÃO NF'!$N:$N,'CLASSIFICAÇÃO NF'!$O:$O,"=202307",'CLASSIFICAÇÃO NF'!M:M,$B36)</f>
        <v>2000000</v>
      </c>
      <c r="M36" s="66">
        <f>SUMIFS('CLASSIFICAÇÃO NF'!$N:$N,'CLASSIFICAÇÃO NF'!$O:$O,"=202308",'CLASSIFICAÇÃO NF'!I:I,$B36)+SUMIFS('CLASSIFICAÇÃO NF'!$N:$N,'CLASSIFICAÇÃO NF'!$O:$O,"=202308",'CLASSIFICAÇÃO NF'!J:J,$B36)+SUMIFS('CLASSIFICAÇÃO NF'!$N:$N,'CLASSIFICAÇÃO NF'!$O:$O,"=202308",'CLASSIFICAÇÃO NF'!K:K,$B36)+SUMIFS('CLASSIFICAÇÃO NF'!$N:$N,'CLASSIFICAÇÃO NF'!$O:$O,"=202308",'CLASSIFICAÇÃO NF'!L:L,$B36)+SUMIFS('CLASSIFICAÇÃO NF'!$N:$N,'CLASSIFICAÇÃO NF'!$O:$O,"=202308",'CLASSIFICAÇÃO NF'!M:M,$B36)</f>
        <v>2500000</v>
      </c>
      <c r="N36" s="66">
        <f>SUMIFS('CLASSIFICAÇÃO NF'!$N:$N,'CLASSIFICAÇÃO NF'!$O:$O,"=202309",'CLASSIFICAÇÃO NF'!I:I,$B36)+SUMIFS('CLASSIFICAÇÃO NF'!$N:$N,'CLASSIFICAÇÃO NF'!$O:$O,"=202309",'CLASSIFICAÇÃO NF'!J:J,$B36)+SUMIFS('CLASSIFICAÇÃO NF'!$N:$N,'CLASSIFICAÇÃO NF'!$O:$O,"=202309",'CLASSIFICAÇÃO NF'!K:K,$B36)+SUMIFS('CLASSIFICAÇÃO NF'!$N:$N,'CLASSIFICAÇÃO NF'!$O:$O,"=202309",'CLASSIFICAÇÃO NF'!L:L,$B36)+SUMIFS('CLASSIFICAÇÃO NF'!$N:$N,'CLASSIFICAÇÃO NF'!$O:$O,"=202309",'CLASSIFICAÇÃO NF'!M:M,$B36)</f>
        <v>2517732.46</v>
      </c>
      <c r="O36" s="66">
        <f>SUMIFS('CLASSIFICAÇÃO NF'!$N:$N,'CLASSIFICAÇÃO NF'!$O:$O,"=202310",'CLASSIFICAÇÃO NF'!I:I,$B36)+SUMIFS('CLASSIFICAÇÃO NF'!$N:$N,'CLASSIFICAÇÃO NF'!$O:$O,"=202310",'CLASSIFICAÇÃO NF'!J:J,$B36)+SUMIFS('CLASSIFICAÇÃO NF'!$N:$N,'CLASSIFICAÇÃO NF'!$O:$O,"=202310",'CLASSIFICAÇÃO NF'!K:K,$B36)+SUMIFS('CLASSIFICAÇÃO NF'!$N:$N,'CLASSIFICAÇÃO NF'!$O:$O,"=202310",'CLASSIFICAÇÃO NF'!L:L,$B36)+SUMIFS('CLASSIFICAÇÃO NF'!$N:$N,'CLASSIFICAÇÃO NF'!$O:$O,"=202310",'CLASSIFICAÇÃO NF'!M:M,$B36)</f>
        <v>1413159.1800000002</v>
      </c>
      <c r="P36" s="66">
        <f>SUMIFS('CLASSIFICAÇÃO NF'!$N:$N,'CLASSIFICAÇÃO NF'!$O:$O,"=202311",'CLASSIFICAÇÃO NF'!I:I,$B36)+SUMIFS('CLASSIFICAÇÃO NF'!$N:$N,'CLASSIFICAÇÃO NF'!$O:$O,"=202311",'CLASSIFICAÇÃO NF'!J:J,$B36)+SUMIFS('CLASSIFICAÇÃO NF'!$N:$N,'CLASSIFICAÇÃO NF'!$O:$O,"=202311",'CLASSIFICAÇÃO NF'!K:K,$B36)+SUMIFS('CLASSIFICAÇÃO NF'!$N:$N,'CLASSIFICAÇÃO NF'!$O:$O,"=202311",'CLASSIFICAÇÃO NF'!L:L,$B36)+SUMIFS('CLASSIFICAÇÃO NF'!$N:$N,'CLASSIFICAÇÃO NF'!$O:$O,"=202311",'CLASSIFICAÇÃO NF'!M:M,$B36)</f>
        <v>86685.03</v>
      </c>
      <c r="Q36" s="201">
        <f>SUMIFS('CLASSIFICAÇÃO NF'!$N:$N,'CLASSIFICAÇÃO NF'!$O:$O,"=202312",'CLASSIFICAÇÃO NF'!I:I,$B36)+SUMIFS('CLASSIFICAÇÃO NF'!$N:$N,'CLASSIFICAÇÃO NF'!$O:$O,"=202312",'CLASSIFICAÇÃO NF'!J:J,$B36)+SUMIFS('CLASSIFICAÇÃO NF'!$N:$N,'CLASSIFICAÇÃO NF'!$O:$O,"=202312",'CLASSIFICAÇÃO NF'!K:K,$B36)+SUMIFS('CLASSIFICAÇÃO NF'!$N:$N,'CLASSIFICAÇÃO NF'!$O:$O,"=202312",'CLASSIFICAÇÃO NF'!L:L,$B36)+SUMIFS('CLASSIFICAÇÃO NF'!$N:$N,'CLASSIFICAÇÃO NF'!$O:$O,"=202312",'CLASSIFICAÇÃO NF'!M:M,$B36)</f>
        <v>1307425.6200000001</v>
      </c>
      <c r="R36" s="67">
        <f>SUMIFS('CLASSIFICAÇÃO NF'!$N:$N,'CLASSIFICAÇÃO NF'!$O:$O,"=202401",'CLASSIFICAÇÃO NF'!I:I,$B36)+SUMIFS('CLASSIFICAÇÃO NF'!$N:$N,'CLASSIFICAÇÃO NF'!$O:$O,"=202401",'CLASSIFICAÇÃO NF'!J:J,$B36)+SUMIFS('CLASSIFICAÇÃO NF'!$N:$N,'CLASSIFICAÇÃO NF'!$O:$O,"=202401",'CLASSIFICAÇÃO NF'!K:K,$B36)+SUMIFS('CLASSIFICAÇÃO NF'!$N:$N,'CLASSIFICAÇÃO NF'!$O:$O,"=202401",'CLASSIFICAÇÃO NF'!L:L,$B36)+SUMIFS('CLASSIFICAÇÃO NF'!$N:$N,'CLASSIFICAÇÃO NF'!$O:$O,"=202401",'CLASSIFICAÇÃO NF'!M:M,$B36)</f>
        <v>1249948.74</v>
      </c>
      <c r="S36" s="66">
        <f>SUMIFS('CLASSIFICAÇÃO NF'!$N:$N,'CLASSIFICAÇÃO NF'!$O:$O,"=202402",'CLASSIFICAÇÃO NF'!I:I,$B36)+SUMIFS('CLASSIFICAÇÃO NF'!$N:$N,'CLASSIFICAÇÃO NF'!$O:$O,"=202402",'CLASSIFICAÇÃO NF'!J:J,$B36)+SUMIFS('CLASSIFICAÇÃO NF'!$N:$N,'CLASSIFICAÇÃO NF'!$O:$O,"=202402",'CLASSIFICAÇÃO NF'!K:K,$B36)+SUMIFS('CLASSIFICAÇÃO NF'!$N:$N,'CLASSIFICAÇÃO NF'!$O:$O,"=202402",'CLASSIFICAÇÃO NF'!L:L,$B36)+SUMIFS('CLASSIFICAÇÃO NF'!$N:$N,'CLASSIFICAÇÃO NF'!$O:$O,"=202402",'CLASSIFICAÇÃO NF'!M:M,$B36)</f>
        <v>104827.79000000001</v>
      </c>
      <c r="T36" s="66">
        <f>SUMIFS('CLASSIFICAÇÃO NF'!$N:$N,'CLASSIFICAÇÃO NF'!$O:$O,"=202403",'CLASSIFICAÇÃO NF'!I:I,$B36)+SUMIFS('CLASSIFICAÇÃO NF'!$N:$N,'CLASSIFICAÇÃO NF'!$O:$O,"=202403",'CLASSIFICAÇÃO NF'!J:J,$B36)+SUMIFS('CLASSIFICAÇÃO NF'!$N:$N,'CLASSIFICAÇÃO NF'!$O:$O,"=202403",'CLASSIFICAÇÃO NF'!K:K,$B36)+SUMIFS('CLASSIFICAÇÃO NF'!$N:$N,'CLASSIFICAÇÃO NF'!$O:$O,"=202403",'CLASSIFICAÇÃO NF'!L:L,$B36)+SUMIFS('CLASSIFICAÇÃO NF'!$N:$N,'CLASSIFICAÇÃO NF'!$O:$O,"=202403",'CLASSIFICAÇÃO NF'!M:M,$B36)</f>
        <v>134283.5</v>
      </c>
      <c r="U36" s="66">
        <f>SUMIFS('CLASSIFICAÇÃO NF'!$N:$N,'CLASSIFICAÇÃO NF'!$O:$O,"=202404",'CLASSIFICAÇÃO NF'!I:I,$B36)+SUMIFS('CLASSIFICAÇÃO NF'!$N:$N,'CLASSIFICAÇÃO NF'!$O:$O,"=202404",'CLASSIFICAÇÃO NF'!J:J,$B36)+SUMIFS('CLASSIFICAÇÃO NF'!$N:$N,'CLASSIFICAÇÃO NF'!$O:$O,"=202404",'CLASSIFICAÇÃO NF'!K:K,$B36)+SUMIFS('CLASSIFICAÇÃO NF'!$N:$N,'CLASSIFICAÇÃO NF'!$O:$O,"=202404",'CLASSIFICAÇÃO NF'!L:L,$B36)+SUMIFS('CLASSIFICAÇÃO NF'!$N:$N,'CLASSIFICAÇÃO NF'!$O:$O,"=202404",'CLASSIFICAÇÃO NF'!M:M,$B36)</f>
        <v>0</v>
      </c>
      <c r="V36" s="66">
        <f>SUMIFS('CLASSIFICAÇÃO NF'!$N:$N,'CLASSIFICAÇÃO NF'!$O:$O,"=202405",'CLASSIFICAÇÃO NF'!I:I,$B36)+SUMIFS('CLASSIFICAÇÃO NF'!$N:$N,'CLASSIFICAÇÃO NF'!$O:$O,"=202405",'CLASSIFICAÇÃO NF'!J:J,$B36)+SUMIFS('CLASSIFICAÇÃO NF'!$N:$N,'CLASSIFICAÇÃO NF'!$O:$O,"=202405",'CLASSIFICAÇÃO NF'!K:K,$B36)+SUMIFS('CLASSIFICAÇÃO NF'!$N:$N,'CLASSIFICAÇÃO NF'!$O:$O,"=202405",'CLASSIFICAÇÃO NF'!L:L,$B36)+SUMIFS('CLASSIFICAÇÃO NF'!$N:$N,'CLASSIFICAÇÃO NF'!$O:$O,"=202405",'CLASSIFICAÇÃO NF'!M:M,$B36)</f>
        <v>205962.29</v>
      </c>
      <c r="W36" s="66">
        <f>SUMIFS('CLASSIFICAÇÃO NF'!$N:$N,'CLASSIFICAÇÃO NF'!$O:$O,"=202406",'CLASSIFICAÇÃO NF'!I:I,$B36)+SUMIFS('CLASSIFICAÇÃO NF'!$N:$N,'CLASSIFICAÇÃO NF'!$O:$O,"=202406",'CLASSIFICAÇÃO NF'!J:J,$B36)+SUMIFS('CLASSIFICAÇÃO NF'!$N:$N,'CLASSIFICAÇÃO NF'!$O:$O,"=202406",'CLASSIFICAÇÃO NF'!K:K,$B36)+SUMIFS('CLASSIFICAÇÃO NF'!$N:$N,'CLASSIFICAÇÃO NF'!$O:$O,"=202406",'CLASSIFICAÇÃO NF'!L:L,$B36)+SUMIFS('CLASSIFICAÇÃO NF'!$N:$N,'CLASSIFICAÇÃO NF'!$O:$O,"=202406",'CLASSIFICAÇÃO NF'!M:M,$B36)</f>
        <v>363275.39</v>
      </c>
      <c r="X36" s="66">
        <f>SUMIFS('CLASSIFICAÇÃO NF'!$N:$N,'CLASSIFICAÇÃO NF'!$O:$O,"=202407",'CLASSIFICAÇÃO NF'!I:I,$B36)+SUMIFS('CLASSIFICAÇÃO NF'!$N:$N,'CLASSIFICAÇÃO NF'!$O:$O,"=202407",'CLASSIFICAÇÃO NF'!J:J,$B36)+SUMIFS('CLASSIFICAÇÃO NF'!$N:$N,'CLASSIFICAÇÃO NF'!$O:$O,"=202407",'CLASSIFICAÇÃO NF'!K:K,$B36)+SUMIFS('CLASSIFICAÇÃO NF'!$N:$N,'CLASSIFICAÇÃO NF'!$O:$O,"=202407",'CLASSIFICAÇÃO NF'!L:L,$B36)+SUMIFS('CLASSIFICAÇÃO NF'!$N:$N,'CLASSIFICAÇÃO NF'!$O:$O,"=202407",'CLASSIFICAÇÃO NF'!M:M,$B36)</f>
        <v>276709.84000000003</v>
      </c>
      <c r="Y36" s="66">
        <f>SUMIFS('CLASSIFICAÇÃO NF'!$N:$N,'CLASSIFICAÇÃO NF'!$O:$O,"=202408",'CLASSIFICAÇÃO NF'!I:I,$B36)+SUMIFS('CLASSIFICAÇÃO NF'!$N:$N,'CLASSIFICAÇÃO NF'!$O:$O,"=202408",'CLASSIFICAÇÃO NF'!J:J,$B36)+SUMIFS('CLASSIFICAÇÃO NF'!$N:$N,'CLASSIFICAÇÃO NF'!$O:$O,"=202408",'CLASSIFICAÇÃO NF'!K:K,$B36)+SUMIFS('CLASSIFICAÇÃO NF'!$N:$N,'CLASSIFICAÇÃO NF'!$O:$O,"=202408",'CLASSIFICAÇÃO NF'!L:L,$B36)+SUMIFS('CLASSIFICAÇÃO NF'!$N:$N,'CLASSIFICAÇÃO NF'!$O:$O,"=202408",'CLASSIFICAÇÃO NF'!M:M,$B36)</f>
        <v>313088.82</v>
      </c>
      <c r="Z36" s="66">
        <f>SUMIFS('CLASSIFICAÇÃO NF'!$N:$N,'CLASSIFICAÇÃO NF'!$O:$O,"=202409",'CLASSIFICAÇÃO NF'!I:I,$B36)+SUMIFS('CLASSIFICAÇÃO NF'!$N:$N,'CLASSIFICAÇÃO NF'!$O:$O,"=202409",'CLASSIFICAÇÃO NF'!J:J,$B36)+SUMIFS('CLASSIFICAÇÃO NF'!$N:$N,'CLASSIFICAÇÃO NF'!$O:$O,"=202409",'CLASSIFICAÇÃO NF'!K:K,$B36)+SUMIFS('CLASSIFICAÇÃO NF'!$N:$N,'CLASSIFICAÇÃO NF'!$O:$O,"=202409",'CLASSIFICAÇÃO NF'!L:L,$B36)+SUMIFS('CLASSIFICAÇÃO NF'!$N:$N,'CLASSIFICAÇÃO NF'!$O:$O,"=202409",'CLASSIFICAÇÃO NF'!M:M,$B36)</f>
        <v>143078.38</v>
      </c>
      <c r="AA36" s="66">
        <f>SUMIFS('CLASSIFICAÇÃO NF'!$N:$N,'CLASSIFICAÇÃO NF'!$O:$O,"=202410",'CLASSIFICAÇÃO NF'!I:I,$B36)+SUMIFS('CLASSIFICAÇÃO NF'!$N:$N,'CLASSIFICAÇÃO NF'!$O:$O,"=202410",'CLASSIFICAÇÃO NF'!J:J,$B36)+SUMIFS('CLASSIFICAÇÃO NF'!$N:$N,'CLASSIFICAÇÃO NF'!$O:$O,"=202410",'CLASSIFICAÇÃO NF'!K:K,$B36)+SUMIFS('CLASSIFICAÇÃO NF'!$N:$N,'CLASSIFICAÇÃO NF'!$O:$O,"=202410",'CLASSIFICAÇÃO NF'!L:L,$B36)+SUMIFS('CLASSIFICAÇÃO NF'!$N:$N,'CLASSIFICAÇÃO NF'!$O:$O,"=202410",'CLASSIFICAÇÃO NF'!M:M,$B36)</f>
        <v>1143509.49</v>
      </c>
      <c r="AB36" s="66">
        <f>SUMIFS('CLASSIFICAÇÃO NF'!$N:$N,'CLASSIFICAÇÃO NF'!$O:$O,"=202411",'CLASSIFICAÇÃO NF'!I:I,$B36)+SUMIFS('CLASSIFICAÇÃO NF'!$N:$N,'CLASSIFICAÇÃO NF'!$O:$O,"=202411",'CLASSIFICAÇÃO NF'!J:J,$B36)+SUMIFS('CLASSIFICAÇÃO NF'!$N:$N,'CLASSIFICAÇÃO NF'!$O:$O,"=202411",'CLASSIFICAÇÃO NF'!K:K,$B36)+SUMIFS('CLASSIFICAÇÃO NF'!$N:$N,'CLASSIFICAÇÃO NF'!$O:$O,"=202411",'CLASSIFICAÇÃO NF'!L:L,$B36)+SUMIFS('CLASSIFICAÇÃO NF'!$N:$N,'CLASSIFICAÇÃO NF'!$O:$O,"=202411",'CLASSIFICAÇÃO NF'!M:M,$B36)</f>
        <v>87912.65</v>
      </c>
      <c r="AC36" s="201">
        <f>SUMIFS('CLASSIFICAÇÃO NF'!$N:$N,'CLASSIFICAÇÃO NF'!$O:$O,"=202412",'CLASSIFICAÇÃO NF'!I:I,$B36)+SUMIFS('CLASSIFICAÇÃO NF'!$N:$N,'CLASSIFICAÇÃO NF'!$O:$O,"=202412",'CLASSIFICAÇÃO NF'!J:J,$B36)+SUMIFS('CLASSIFICAÇÃO NF'!$N:$N,'CLASSIFICAÇÃO NF'!$O:$O,"=202412",'CLASSIFICAÇÃO NF'!K:K,$B36)+SUMIFS('CLASSIFICAÇÃO NF'!$N:$N,'CLASSIFICAÇÃO NF'!$O:$O,"=202412",'CLASSIFICAÇÃO NF'!L:L,$B36)+SUMIFS('CLASSIFICAÇÃO NF'!$N:$N,'CLASSIFICAÇÃO NF'!$O:$O,"=202412",'CLASSIFICAÇÃO NF'!M:M,$B36)</f>
        <v>117974.22</v>
      </c>
      <c r="AD36" s="67">
        <f>SUMIFS('CLASSIFICAÇÃO NF'!$N:$N,'CLASSIFICAÇÃO NF'!$O:$O,"=202501",'CLASSIFICAÇÃO NF'!I:I,$B36)+SUMIFS('CLASSIFICAÇÃO NF'!$N:$N,'CLASSIFICAÇÃO NF'!$O:$O,"=202501",'CLASSIFICAÇÃO NF'!J:J,$B36)+SUMIFS('CLASSIFICAÇÃO NF'!$N:$N,'CLASSIFICAÇÃO NF'!$O:$O,"=202501",'CLASSIFICAÇÃO NF'!K:K,$B36)+SUMIFS('CLASSIFICAÇÃO NF'!$N:$N,'CLASSIFICAÇÃO NF'!$O:$O,"=202501",'CLASSIFICAÇÃO NF'!L:L,$B36)+SUMIFS('CLASSIFICAÇÃO NF'!$N:$N,'CLASSIFICAÇÃO NF'!$O:$O,"=202501",'CLASSIFICAÇÃO NF'!M:M,$B36)</f>
        <v>113223.78</v>
      </c>
      <c r="AE36" s="66">
        <f>SUMIFS('CLASSIFICAÇÃO NF'!$N:$N,'CLASSIFICAÇÃO NF'!$O:$O,"=202502",'CLASSIFICAÇÃO NF'!I:I,$B36)+SUMIFS('CLASSIFICAÇÃO NF'!$N:$N,'CLASSIFICAÇÃO NF'!$O:$O,"=202502",'CLASSIFICAÇÃO NF'!J:J,$B36)+SUMIFS('CLASSIFICAÇÃO NF'!$N:$N,'CLASSIFICAÇÃO NF'!$O:$O,"=202502",'CLASSIFICAÇÃO NF'!K:K,$B36)+SUMIFS('CLASSIFICAÇÃO NF'!$N:$N,'CLASSIFICAÇÃO NF'!$O:$O,"=202502",'CLASSIFICAÇÃO NF'!L:L,$B36)+SUMIFS('CLASSIFICAÇÃO NF'!$N:$N,'CLASSIFICAÇÃO NF'!$O:$O,"=202502",'CLASSIFICAÇÃO NF'!M:M,$B36)</f>
        <v>53504</v>
      </c>
      <c r="AF36" s="66">
        <f>SUMIFS('CLASSIFICAÇÃO NF'!$N:$N,'CLASSIFICAÇÃO NF'!$O:$O,"=202503",'CLASSIFICAÇÃO NF'!I:I,$B36)+SUMIFS('CLASSIFICAÇÃO NF'!$N:$N,'CLASSIFICAÇÃO NF'!$O:$O,"=202503",'CLASSIFICAÇÃO NF'!J:J,$B36)+SUMIFS('CLASSIFICAÇÃO NF'!$N:$N,'CLASSIFICAÇÃO NF'!$O:$O,"=202503",'CLASSIFICAÇÃO NF'!K:K,$B36)+SUMIFS('CLASSIFICAÇÃO NF'!$N:$N,'CLASSIFICAÇÃO NF'!$O:$O,"=202503",'CLASSIFICAÇÃO NF'!L:L,$B36)+SUMIFS('CLASSIFICAÇÃO NF'!$N:$N,'CLASSIFICAÇÃO NF'!$O:$O,"=202503",'CLASSIFICAÇÃO NF'!M:M,$B36)</f>
        <v>0</v>
      </c>
      <c r="AG36" s="66">
        <f>SUMIFS('CLASSIFICAÇÃO NF'!$N:$N,'CLASSIFICAÇÃO NF'!$O:$O,"=202504",'CLASSIFICAÇÃO NF'!I:I,$B36)+SUMIFS('CLASSIFICAÇÃO NF'!$N:$N,'CLASSIFICAÇÃO NF'!$O:$O,"=202504",'CLASSIFICAÇÃO NF'!J:J,$B36)+SUMIFS('CLASSIFICAÇÃO NF'!$N:$N,'CLASSIFICAÇÃO NF'!$O:$O,"=202504",'CLASSIFICAÇÃO NF'!K:K,$B36)+SUMIFS('CLASSIFICAÇÃO NF'!$N:$N,'CLASSIFICAÇÃO NF'!$O:$O,"=202504",'CLASSIFICAÇÃO NF'!L:L,$B36)+SUMIFS('CLASSIFICAÇÃO NF'!$N:$N,'CLASSIFICAÇÃO NF'!$O:$O,"=202504",'CLASSIFICAÇÃO NF'!M:M,$B36)</f>
        <v>0</v>
      </c>
      <c r="AH36" s="66">
        <f>SUMIFS('CLASSIFICAÇÃO NF'!$N:$N,'CLASSIFICAÇÃO NF'!$O:$O,"=202505",'CLASSIFICAÇÃO NF'!I:I,$B36)+SUMIFS('CLASSIFICAÇÃO NF'!$N:$N,'CLASSIFICAÇÃO NF'!$O:$O,"=202505",'CLASSIFICAÇÃO NF'!J:J,$B36)+SUMIFS('CLASSIFICAÇÃO NF'!$N:$N,'CLASSIFICAÇÃO NF'!$O:$O,"=202505",'CLASSIFICAÇÃO NF'!K:K,$B36)+SUMIFS('CLASSIFICAÇÃO NF'!$N:$N,'CLASSIFICAÇÃO NF'!$O:$O,"=202505",'CLASSIFICAÇÃO NF'!L:L,$B36)+SUMIFS('CLASSIFICAÇÃO NF'!$N:$N,'CLASSIFICAÇÃO NF'!$O:$O,"=202505",'CLASSIFICAÇÃO NF'!M:M,$B36)</f>
        <v>1548723.7</v>
      </c>
      <c r="AI36" s="66">
        <f>SUMIFS('CLASSIFICAÇÃO NF'!$N:$N,'CLASSIFICAÇÃO NF'!$O:$O,"=202506",'CLASSIFICAÇÃO NF'!I:I,$B36)+SUMIFS('CLASSIFICAÇÃO NF'!$N:$N,'CLASSIFICAÇÃO NF'!$O:$O,"=202506",'CLASSIFICAÇÃO NF'!J:J,$B36)+SUMIFS('CLASSIFICAÇÃO NF'!$N:$N,'CLASSIFICAÇÃO NF'!$O:$O,"=202506",'CLASSIFICAÇÃO NF'!K:K,$B36)+SUMIFS('CLASSIFICAÇÃO NF'!$N:$N,'CLASSIFICAÇÃO NF'!$O:$O,"=202506",'CLASSIFICAÇÃO NF'!L:L,$B36)+SUMIFS('CLASSIFICAÇÃO NF'!$N:$N,'CLASSIFICAÇÃO NF'!$O:$O,"=202506",'CLASSIFICAÇÃO NF'!M:M,$B36)</f>
        <v>2379.1999999999998</v>
      </c>
      <c r="AJ36" s="66">
        <f>SUMIFS('CLASSIFICAÇÃO NF'!$N:$N,'CLASSIFICAÇÃO NF'!$O:$O,"=202507",'CLASSIFICAÇÃO NF'!I:I,$B36)+SUMIFS('CLASSIFICAÇÃO NF'!$N:$N,'CLASSIFICAÇÃO NF'!$O:$O,"=202507",'CLASSIFICAÇÃO NF'!J:J,$B36)+SUMIFS('CLASSIFICAÇÃO NF'!$N:$N,'CLASSIFICAÇÃO NF'!$O:$O,"=202507",'CLASSIFICAÇÃO NF'!K:K,$B36)+SUMIFS('CLASSIFICAÇÃO NF'!$N:$N,'CLASSIFICAÇÃO NF'!$O:$O,"=202507",'CLASSIFICAÇÃO NF'!L:L,$B36)+SUMIFS('CLASSIFICAÇÃO NF'!$N:$N,'CLASSIFICAÇÃO NF'!$O:$O,"=202507",'CLASSIFICAÇÃO NF'!M:M,$B36)</f>
        <v>0</v>
      </c>
      <c r="AK36" s="66">
        <f>SUMIFS('CLASSIFICAÇÃO NF'!$N:$N,'CLASSIFICAÇÃO NF'!$O:$O,"=202508",'CLASSIFICAÇÃO NF'!I:I,$B36)+SUMIFS('CLASSIFICAÇÃO NF'!$N:$N,'CLASSIFICAÇÃO NF'!$O:$O,"=202508",'CLASSIFICAÇÃO NF'!J:J,$B36)+SUMIFS('CLASSIFICAÇÃO NF'!$N:$N,'CLASSIFICAÇÃO NF'!$O:$O,"=202508",'CLASSIFICAÇÃO NF'!K:K,$B36)+SUMIFS('CLASSIFICAÇÃO NF'!$N:$N,'CLASSIFICAÇÃO NF'!$O:$O,"=202508",'CLASSIFICAÇÃO NF'!L:L,$B36)+SUMIFS('CLASSIFICAÇÃO NF'!$N:$N,'CLASSIFICAÇÃO NF'!$O:$O,"=202508",'CLASSIFICAÇÃO NF'!M:M,$B36)</f>
        <v>0</v>
      </c>
      <c r="AL36" s="66">
        <f>SUMIFS('CLASSIFICAÇÃO NF'!$N:$N,'CLASSIFICAÇÃO NF'!$O:$O,"=202509",'CLASSIFICAÇÃO NF'!I:I,$B36)+SUMIFS('CLASSIFICAÇÃO NF'!$N:$N,'CLASSIFICAÇÃO NF'!$O:$O,"=202509",'CLASSIFICAÇÃO NF'!J:J,$B36)+SUMIFS('CLASSIFICAÇÃO NF'!$N:$N,'CLASSIFICAÇÃO NF'!$O:$O,"=202509",'CLASSIFICAÇÃO NF'!K:K,$B36)+SUMIFS('CLASSIFICAÇÃO NF'!$N:$N,'CLASSIFICAÇÃO NF'!$O:$O,"=202509",'CLASSIFICAÇÃO NF'!L:L,$B36)+SUMIFS('CLASSIFICAÇÃO NF'!$N:$N,'CLASSIFICAÇÃO NF'!$O:$O,"=202509",'CLASSIFICAÇÃO NF'!M:M,$B36)</f>
        <v>0</v>
      </c>
      <c r="AM36" s="66">
        <f>SUMIFS('CLASSIFICAÇÃO NF'!$N:$N,'CLASSIFICAÇÃO NF'!$O:$O,"=202510",'CLASSIFICAÇÃO NF'!I:I,$B36)+SUMIFS('CLASSIFICAÇÃO NF'!$N:$N,'CLASSIFICAÇÃO NF'!$O:$O,"=202510",'CLASSIFICAÇÃO NF'!J:J,$B36)+SUMIFS('CLASSIFICAÇÃO NF'!$N:$N,'CLASSIFICAÇÃO NF'!$O:$O,"=202510",'CLASSIFICAÇÃO NF'!K:K,$B36)+SUMIFS('CLASSIFICAÇÃO NF'!$N:$N,'CLASSIFICAÇÃO NF'!$O:$O,"=202510",'CLASSIFICAÇÃO NF'!L:L,$B36)+SUMIFS('CLASSIFICAÇÃO NF'!$N:$N,'CLASSIFICAÇÃO NF'!$O:$O,"=202510",'CLASSIFICAÇÃO NF'!M:M,$B36)</f>
        <v>40967.31</v>
      </c>
      <c r="AN36" s="66">
        <f>SUMIFS('CLASSIFICAÇÃO NF'!$N:$N,'CLASSIFICAÇÃO NF'!$O:$O,"=202511",'CLASSIFICAÇÃO NF'!I:I,$B36)+SUMIFS('CLASSIFICAÇÃO NF'!$N:$N,'CLASSIFICAÇÃO NF'!$O:$O,"=202511",'CLASSIFICAÇÃO NF'!J:J,$B36)+SUMIFS('CLASSIFICAÇÃO NF'!$N:$N,'CLASSIFICAÇÃO NF'!$O:$O,"=202511",'CLASSIFICAÇÃO NF'!K:K,$B36)+SUMIFS('CLASSIFICAÇÃO NF'!$N:$N,'CLASSIFICAÇÃO NF'!$O:$O,"=202511",'CLASSIFICAÇÃO NF'!L:L,$B36)+SUMIFS('CLASSIFICAÇÃO NF'!$N:$N,'CLASSIFICAÇÃO NF'!$O:$O,"=202511",'CLASSIFICAÇÃO NF'!M:M,$B36)</f>
        <v>38031.69</v>
      </c>
      <c r="AO36" s="66">
        <f>SUMIFS('CLASSIFICAÇÃO NF'!$N:$N,'CLASSIFICAÇÃO NF'!$O:$O,"=202512",'CLASSIFICAÇÃO NF'!I:I,$B36)+SUMIFS('CLASSIFICAÇÃO NF'!$N:$N,'CLASSIFICAÇÃO NF'!$O:$O,"=202512",'CLASSIFICAÇÃO NF'!J:J,$B36)+SUMIFS('CLASSIFICAÇÃO NF'!$N:$N,'CLASSIFICAÇÃO NF'!$O:$O,"=202512",'CLASSIFICAÇÃO NF'!K:K,$B36)+SUMIFS('CLASSIFICAÇÃO NF'!$N:$N,'CLASSIFICAÇÃO NF'!$O:$O,"=202512",'CLASSIFICAÇÃO NF'!L:L,$B36)+SUMIFS('CLASSIFICAÇÃO NF'!$N:$N,'CLASSIFICAÇÃO NF'!$O:$O,"=202512",'CLASSIFICAÇÃO NF'!M:M,$B36)</f>
        <v>0</v>
      </c>
      <c r="AP36" s="67">
        <f>SUMIFS('CLASSIFICAÇÃO NF'!$N:$N,'CLASSIFICAÇÃO NF'!$O:$O,"=202601",'CLASSIFICAÇÃO NF'!I:I,$B36)+SUMIFS('CLASSIFICAÇÃO NF'!$N:$N,'CLASSIFICAÇÃO NF'!$O:$O,"=202601",'CLASSIFICAÇÃO NF'!J:J,$B36)+SUMIFS('CLASSIFICAÇÃO NF'!$N:$N,'CLASSIFICAÇÃO NF'!$O:$O,"=202601",'CLASSIFICAÇÃO NF'!K:K,$B36)+SUMIFS('CLASSIFICAÇÃO NF'!$N:$N,'CLASSIFICAÇÃO NF'!$O:$O,"=202601",'CLASSIFICAÇÃO NF'!L:L,$B36)+SUMIFS('CLASSIFICAÇÃO NF'!$N:$N,'CLASSIFICAÇÃO NF'!$O:$O,"=202601",'CLASSIFICAÇÃO NF'!M:M,$B36)</f>
        <v>0</v>
      </c>
      <c r="AQ36" s="66">
        <f>SUMIFS('CLASSIFICAÇÃO NF'!$N:$N,'CLASSIFICAÇÃO NF'!$O:$O,"=202602",'CLASSIFICAÇÃO NF'!I:I,$B36)+SUMIFS('CLASSIFICAÇÃO NF'!$N:$N,'CLASSIFICAÇÃO NF'!$O:$O,"=202602",'CLASSIFICAÇÃO NF'!J:J,$B36)+SUMIFS('CLASSIFICAÇÃO NF'!$N:$N,'CLASSIFICAÇÃO NF'!$O:$O,"=202602",'CLASSIFICAÇÃO NF'!K:K,$B36)+SUMIFS('CLASSIFICAÇÃO NF'!$N:$N,'CLASSIFICAÇÃO NF'!$O:$O,"=202602",'CLASSIFICAÇÃO NF'!L:L,$B36)+SUMIFS('CLASSIFICAÇÃO NF'!$N:$N,'CLASSIFICAÇÃO NF'!$O:$O,"=202602",'CLASSIFICAÇÃO NF'!M:M,$B36)</f>
        <v>0</v>
      </c>
      <c r="AR36" s="66">
        <f>SUMIFS('CLASSIFICAÇÃO NF'!$N:$N,'CLASSIFICAÇÃO NF'!$O:$O,"=202603",'CLASSIFICAÇÃO NF'!I:I,$B36)+SUMIFS('CLASSIFICAÇÃO NF'!$N:$N,'CLASSIFICAÇÃO NF'!$O:$O,"=202603",'CLASSIFICAÇÃO NF'!J:J,$B36)+SUMIFS('CLASSIFICAÇÃO NF'!$N:$N,'CLASSIFICAÇÃO NF'!$O:$O,"=202603",'CLASSIFICAÇÃO NF'!K:K,$B36)+SUMIFS('CLASSIFICAÇÃO NF'!$N:$N,'CLASSIFICAÇÃO NF'!$O:$O,"=202603",'CLASSIFICAÇÃO NF'!L:L,$B36)+SUMIFS('CLASSIFICAÇÃO NF'!$N:$N,'CLASSIFICAÇÃO NF'!$O:$O,"=202603",'CLASSIFICAÇÃO NF'!M:M,$B36)</f>
        <v>0</v>
      </c>
      <c r="AS36" s="66">
        <f>SUMIFS('CLASSIFICAÇÃO NF'!$N:$N,'CLASSIFICAÇÃO NF'!$O:$O,"=202604",'CLASSIFICAÇÃO NF'!I:I,$B36)+SUMIFS('CLASSIFICAÇÃO NF'!$N:$N,'CLASSIFICAÇÃO NF'!$O:$O,"=202604",'CLASSIFICAÇÃO NF'!J:J,$B36)+SUMIFS('CLASSIFICAÇÃO NF'!$N:$N,'CLASSIFICAÇÃO NF'!$O:$O,"=202604",'CLASSIFICAÇÃO NF'!K:K,$B36)+SUMIFS('CLASSIFICAÇÃO NF'!$N:$N,'CLASSIFICAÇÃO NF'!$O:$O,"=202604",'CLASSIFICAÇÃO NF'!L:L,$B36)+SUMIFS('CLASSIFICAÇÃO NF'!$N:$N,'CLASSIFICAÇÃO NF'!$O:$O,"=202604",'CLASSIFICAÇÃO NF'!M:M,$B36)</f>
        <v>0</v>
      </c>
      <c r="AT36" s="66">
        <f>SUMIFS('CLASSIFICAÇÃO NF'!$N:$N,'CLASSIFICAÇÃO NF'!$O:$O,"=202605",'CLASSIFICAÇÃO NF'!I:I,$B36)+SUMIFS('CLASSIFICAÇÃO NF'!$N:$N,'CLASSIFICAÇÃO NF'!$O:$O,"=202605",'CLASSIFICAÇÃO NF'!J:J,$B36)+SUMIFS('CLASSIFICAÇÃO NF'!$N:$N,'CLASSIFICAÇÃO NF'!$O:$O,"=202605",'CLASSIFICAÇÃO NF'!K:K,$B36)+SUMIFS('CLASSIFICAÇÃO NF'!$N:$N,'CLASSIFICAÇÃO NF'!$O:$O,"=202605",'CLASSIFICAÇÃO NF'!L:L,$B36)+SUMIFS('CLASSIFICAÇÃO NF'!$N:$N,'CLASSIFICAÇÃO NF'!$O:$O,"=202605",'CLASSIFICAÇÃO NF'!M:M,$B36)</f>
        <v>0</v>
      </c>
      <c r="AU36" s="66">
        <f>SUMIFS('CLASSIFICAÇÃO NF'!$N:$N,'CLASSIFICAÇÃO NF'!$O:$O,"=202606",'CLASSIFICAÇÃO NF'!I:I,$B36)+SUMIFS('CLASSIFICAÇÃO NF'!$N:$N,'CLASSIFICAÇÃO NF'!$O:$O,"=202606",'CLASSIFICAÇÃO NF'!J:J,$B36)+SUMIFS('CLASSIFICAÇÃO NF'!$N:$N,'CLASSIFICAÇÃO NF'!$O:$O,"=202606",'CLASSIFICAÇÃO NF'!K:K,$B36)+SUMIFS('CLASSIFICAÇÃO NF'!$N:$N,'CLASSIFICAÇÃO NF'!$O:$O,"=202606",'CLASSIFICAÇÃO NF'!L:L,$B36)+SUMIFS('CLASSIFICAÇÃO NF'!$N:$N,'CLASSIFICAÇÃO NF'!$O:$O,"=202606",'CLASSIFICAÇÃO NF'!M:M,$B36)</f>
        <v>0</v>
      </c>
      <c r="AV36" s="66">
        <f>SUMIFS('CLASSIFICAÇÃO NF'!$N:$N,'CLASSIFICAÇÃO NF'!$O:$O,"=202607",'CLASSIFICAÇÃO NF'!I:I,$B36)+SUMIFS('CLASSIFICAÇÃO NF'!$N:$N,'CLASSIFICAÇÃO NF'!$O:$O,"=202607",'CLASSIFICAÇÃO NF'!J:J,$B36)+SUMIFS('CLASSIFICAÇÃO NF'!$N:$N,'CLASSIFICAÇÃO NF'!$O:$O,"=202607",'CLASSIFICAÇÃO NF'!K:K,$B36)+SUMIFS('CLASSIFICAÇÃO NF'!$N:$N,'CLASSIFICAÇÃO NF'!$O:$O,"=202607",'CLASSIFICAÇÃO NF'!L:L,$B36)+SUMIFS('CLASSIFICAÇÃO NF'!$N:$N,'CLASSIFICAÇÃO NF'!$O:$O,"=202607",'CLASSIFICAÇÃO NF'!M:M,$B36)</f>
        <v>0</v>
      </c>
    </row>
    <row r="37" spans="1:48" ht="17">
      <c r="A37" s="28">
        <v>4</v>
      </c>
      <c r="B37" s="38" t="s">
        <v>70</v>
      </c>
      <c r="C37" s="30">
        <f>SUM(C38)</f>
        <v>14742460.220000003</v>
      </c>
      <c r="D37" s="30">
        <v>14181850.93</v>
      </c>
      <c r="E37" s="32">
        <v>2690047.36</v>
      </c>
      <c r="F37" s="34">
        <f t="shared" ref="F37:AV37" si="8">SUM(F38)</f>
        <v>0</v>
      </c>
      <c r="G37" s="34">
        <f t="shared" si="8"/>
        <v>0</v>
      </c>
      <c r="H37" s="34">
        <f t="shared" si="8"/>
        <v>0</v>
      </c>
      <c r="I37" s="34">
        <f t="shared" si="8"/>
        <v>200000</v>
      </c>
      <c r="J37" s="34">
        <f t="shared" si="8"/>
        <v>0</v>
      </c>
      <c r="K37" s="34">
        <f t="shared" si="8"/>
        <v>100000</v>
      </c>
      <c r="L37" s="34">
        <f t="shared" si="8"/>
        <v>105952.25</v>
      </c>
      <c r="M37" s="34">
        <f t="shared" si="8"/>
        <v>100000</v>
      </c>
      <c r="N37" s="34">
        <f t="shared" si="8"/>
        <v>100350</v>
      </c>
      <c r="O37" s="34">
        <f t="shared" si="8"/>
        <v>200961.93</v>
      </c>
      <c r="P37" s="34">
        <f t="shared" si="8"/>
        <v>201706.25</v>
      </c>
      <c r="Q37" s="69">
        <f t="shared" si="8"/>
        <v>0</v>
      </c>
      <c r="R37" s="70">
        <f t="shared" si="8"/>
        <v>323061</v>
      </c>
      <c r="S37" s="34">
        <f t="shared" si="8"/>
        <v>330729.84999999998</v>
      </c>
      <c r="T37" s="34">
        <f t="shared" si="8"/>
        <v>346173.99</v>
      </c>
      <c r="U37" s="34">
        <f t="shared" si="8"/>
        <v>0</v>
      </c>
      <c r="V37" s="34">
        <f t="shared" si="8"/>
        <v>355000</v>
      </c>
      <c r="W37" s="34">
        <f t="shared" si="8"/>
        <v>355000</v>
      </c>
      <c r="X37" s="34">
        <f t="shared" si="8"/>
        <v>350471.7</v>
      </c>
      <c r="Y37" s="34">
        <f t="shared" si="8"/>
        <v>348978.02</v>
      </c>
      <c r="Z37" s="34">
        <f t="shared" si="8"/>
        <v>345891.8</v>
      </c>
      <c r="AA37" s="34">
        <f t="shared" si="8"/>
        <v>1364837.5</v>
      </c>
      <c r="AB37" s="34">
        <f t="shared" si="8"/>
        <v>600697.80000000005</v>
      </c>
      <c r="AC37" s="69">
        <f t="shared" si="8"/>
        <v>1000839.36</v>
      </c>
      <c r="AD37" s="70">
        <f t="shared" si="8"/>
        <v>2152592.88</v>
      </c>
      <c r="AE37" s="34">
        <f t="shared" si="8"/>
        <v>0</v>
      </c>
      <c r="AF37" s="34">
        <f t="shared" si="8"/>
        <v>3110300.56</v>
      </c>
      <c r="AG37" s="34">
        <f t="shared" si="8"/>
        <v>2748915.3299999996</v>
      </c>
      <c r="AH37" s="34">
        <f t="shared" si="8"/>
        <v>0</v>
      </c>
      <c r="AI37" s="34">
        <f t="shared" si="8"/>
        <v>0</v>
      </c>
      <c r="AJ37" s="34">
        <f t="shared" si="8"/>
        <v>0</v>
      </c>
      <c r="AK37" s="34">
        <f t="shared" si="8"/>
        <v>0</v>
      </c>
      <c r="AL37" s="34">
        <f t="shared" si="8"/>
        <v>0</v>
      </c>
      <c r="AM37" s="34">
        <f t="shared" si="8"/>
        <v>0</v>
      </c>
      <c r="AN37" s="34">
        <f t="shared" si="8"/>
        <v>0</v>
      </c>
      <c r="AO37" s="34">
        <f t="shared" si="8"/>
        <v>0</v>
      </c>
      <c r="AP37" s="34">
        <f t="shared" si="8"/>
        <v>0</v>
      </c>
      <c r="AQ37" s="34">
        <f t="shared" si="8"/>
        <v>0</v>
      </c>
      <c r="AR37" s="34">
        <f t="shared" si="8"/>
        <v>0</v>
      </c>
      <c r="AS37" s="34">
        <f t="shared" si="8"/>
        <v>0</v>
      </c>
      <c r="AT37" s="34">
        <f t="shared" si="8"/>
        <v>0</v>
      </c>
      <c r="AU37" s="34">
        <f t="shared" si="8"/>
        <v>0</v>
      </c>
      <c r="AV37" s="34">
        <f t="shared" si="8"/>
        <v>0</v>
      </c>
    </row>
    <row r="38" spans="1:48" ht="15.5" outlineLevel="1">
      <c r="A38" s="189">
        <v>45661</v>
      </c>
      <c r="B38" s="65" t="s">
        <v>70</v>
      </c>
      <c r="C38" s="184">
        <f>SUMIF('CLASSIFICAÇÃO NF'!I:I,B38,'CLASSIFICAÇÃO NF'!N:N)+SUMIF('CLASSIFICAÇÃO NF'!J:J,B38,'CLASSIFICAÇÃO NF'!N:N)+SUMIF('CLASSIFICAÇÃO NF'!K:K,B38,'CLASSIFICAÇÃO NF'!N:N)+SUMIF('CLASSIFICAÇÃO NF'!L:L,B38,'CLASSIFICAÇÃO NF'!N:N)+SUMIF('CLASSIFICAÇÃO NF'!M:M,B38,'CLASSIFICAÇÃO NF'!N:N)</f>
        <v>14742460.220000003</v>
      </c>
      <c r="D38" s="184">
        <v>14181850.93</v>
      </c>
      <c r="E38" s="186">
        <v>2690047.36</v>
      </c>
      <c r="F38" s="66">
        <f>SUMIFS('CLASSIFICAÇÃO NF'!$N:$N,'CLASSIFICAÇÃO NF'!$O:$O,"=202301",'CLASSIFICAÇÃO NF'!I:I,$B38)+SUMIFS('CLASSIFICAÇÃO NF'!$N:$N,'CLASSIFICAÇÃO NF'!$O:$O,"=202301",'CLASSIFICAÇÃO NF'!J:J,$B38)+SUMIFS('CLASSIFICAÇÃO NF'!$N:$N,'CLASSIFICAÇÃO NF'!$O:$O,"=202301",'CLASSIFICAÇÃO NF'!K:K,$B38)+SUMIFS('CLASSIFICAÇÃO NF'!$N:$N,'CLASSIFICAÇÃO NF'!$O:$O,"=202301",'CLASSIFICAÇÃO NF'!L:L,$B38)+SUMIFS('CLASSIFICAÇÃO NF'!$N:$N,'CLASSIFICAÇÃO NF'!$O:$O,"=202301",'CLASSIFICAÇÃO NF'!M:M,$B38)</f>
        <v>0</v>
      </c>
      <c r="G38" s="66">
        <f>SUMIFS('CLASSIFICAÇÃO NF'!$N:$N,'CLASSIFICAÇÃO NF'!$O:$O,"=202302",'CLASSIFICAÇÃO NF'!I:I,$B38)+SUMIFS('CLASSIFICAÇÃO NF'!$N:$N,'CLASSIFICAÇÃO NF'!$O:$O,"=202302",'CLASSIFICAÇÃO NF'!J:J,$B38)+SUMIFS('CLASSIFICAÇÃO NF'!$N:$N,'CLASSIFICAÇÃO NF'!$O:$O,"=202302",'CLASSIFICAÇÃO NF'!K:K,$B38)+SUMIFS('CLASSIFICAÇÃO NF'!$N:$N,'CLASSIFICAÇÃO NF'!$O:$O,"=202302",'CLASSIFICAÇÃO NF'!L:L,$B38)+SUMIFS('CLASSIFICAÇÃO NF'!$N:$N,'CLASSIFICAÇÃO NF'!$O:$O,"=202302",'CLASSIFICAÇÃO NF'!M:M,$B38)</f>
        <v>0</v>
      </c>
      <c r="H38" s="66">
        <f>SUMIFS('CLASSIFICAÇÃO NF'!$N:$N,'CLASSIFICAÇÃO NF'!$O:$O,"=202303",'CLASSIFICAÇÃO NF'!I:I,$B38)+SUMIFS('CLASSIFICAÇÃO NF'!$N:$N,'CLASSIFICAÇÃO NF'!$O:$O,"=202303",'CLASSIFICAÇÃO NF'!J:J,$B38)+SUMIFS('CLASSIFICAÇÃO NF'!$N:$N,'CLASSIFICAÇÃO NF'!$O:$O,"=202303",'CLASSIFICAÇÃO NF'!K:K,$B38)+SUMIFS('CLASSIFICAÇÃO NF'!$N:$N,'CLASSIFICAÇÃO NF'!$O:$O,"=202303",'CLASSIFICAÇÃO NF'!L:L,$B38)+SUMIFS('CLASSIFICAÇÃO NF'!$N:$N,'CLASSIFICAÇÃO NF'!$O:$O,"=202303",'CLASSIFICAÇÃO NF'!M:M,$B38)</f>
        <v>0</v>
      </c>
      <c r="I38" s="66">
        <f>SUMIFS('CLASSIFICAÇÃO NF'!$N:$N,'CLASSIFICAÇÃO NF'!$O:$O,"=202304",'CLASSIFICAÇÃO NF'!I:I,$B38)+SUMIFS('CLASSIFICAÇÃO NF'!$N:$N,'CLASSIFICAÇÃO NF'!$O:$O,"=202304",'CLASSIFICAÇÃO NF'!J:J,$B38)+SUMIFS('CLASSIFICAÇÃO NF'!$N:$N,'CLASSIFICAÇÃO NF'!$O:$O,"=202304",'CLASSIFICAÇÃO NF'!K:K,$B38)+SUMIFS('CLASSIFICAÇÃO NF'!$N:$N,'CLASSIFICAÇÃO NF'!$O:$O,"=202304",'CLASSIFICAÇÃO NF'!L:L,$B38)+SUMIFS('CLASSIFICAÇÃO NF'!$N:$N,'CLASSIFICAÇÃO NF'!$O:$O,"=202304",'CLASSIFICAÇÃO NF'!M:M,$B38)</f>
        <v>200000</v>
      </c>
      <c r="J38" s="66">
        <f>SUMIFS('CLASSIFICAÇÃO NF'!$N:$N,'CLASSIFICAÇÃO NF'!$O:$O,"=202305",'CLASSIFICAÇÃO NF'!I:I,$B38)+SUMIFS('CLASSIFICAÇÃO NF'!$N:$N,'CLASSIFICAÇÃO NF'!$O:$O,"=202305",'CLASSIFICAÇÃO NF'!J:J,$B38)+SUMIFS('CLASSIFICAÇÃO NF'!$N:$N,'CLASSIFICAÇÃO NF'!$O:$O,"=202305",'CLASSIFICAÇÃO NF'!K:K,$B38)+SUMIFS('CLASSIFICAÇÃO NF'!$N:$N,'CLASSIFICAÇÃO NF'!$O:$O,"=202305",'CLASSIFICAÇÃO NF'!L:L,$B38)+SUMIFS('CLASSIFICAÇÃO NF'!$N:$N,'CLASSIFICAÇÃO NF'!$O:$O,"=202305",'CLASSIFICAÇÃO NF'!M:M,$B38)</f>
        <v>0</v>
      </c>
      <c r="K38" s="66">
        <f>SUMIFS('CLASSIFICAÇÃO NF'!$N:$N,'CLASSIFICAÇÃO NF'!$O:$O,"=202306",'CLASSIFICAÇÃO NF'!I:I,$B38)+SUMIFS('CLASSIFICAÇÃO NF'!$N:$N,'CLASSIFICAÇÃO NF'!$O:$O,"=202306",'CLASSIFICAÇÃO NF'!J:J,$B38)+SUMIFS('CLASSIFICAÇÃO NF'!$N:$N,'CLASSIFICAÇÃO NF'!$O:$O,"=202306",'CLASSIFICAÇÃO NF'!K:K,$B38)+SUMIFS('CLASSIFICAÇÃO NF'!$N:$N,'CLASSIFICAÇÃO NF'!$O:$O,"=202306",'CLASSIFICAÇÃO NF'!L:L,$B38)+SUMIFS('CLASSIFICAÇÃO NF'!$N:$N,'CLASSIFICAÇÃO NF'!$O:$O,"=202306",'CLASSIFICAÇÃO NF'!M:M,$B38)</f>
        <v>100000</v>
      </c>
      <c r="L38" s="66">
        <f>SUMIFS('CLASSIFICAÇÃO NF'!$N:$N,'CLASSIFICAÇÃO NF'!$O:$O,"=202307",'CLASSIFICAÇÃO NF'!I:I,$B38)+SUMIFS('CLASSIFICAÇÃO NF'!$N:$N,'CLASSIFICAÇÃO NF'!$O:$O,"=202307",'CLASSIFICAÇÃO NF'!J:J,$B38)+SUMIFS('CLASSIFICAÇÃO NF'!$N:$N,'CLASSIFICAÇÃO NF'!$O:$O,"=202307",'CLASSIFICAÇÃO NF'!K:K,$B38)+SUMIFS('CLASSIFICAÇÃO NF'!$N:$N,'CLASSIFICAÇÃO NF'!$O:$O,"=202307",'CLASSIFICAÇÃO NF'!L:L,$B38)+SUMIFS('CLASSIFICAÇÃO NF'!$N:$N,'CLASSIFICAÇÃO NF'!$O:$O,"=202307",'CLASSIFICAÇÃO NF'!M:M,$B38)</f>
        <v>105952.25</v>
      </c>
      <c r="M38" s="66">
        <f>SUMIFS('CLASSIFICAÇÃO NF'!$N:$N,'CLASSIFICAÇÃO NF'!$O:$O,"=202308",'CLASSIFICAÇÃO NF'!I:I,$B38)+SUMIFS('CLASSIFICAÇÃO NF'!$N:$N,'CLASSIFICAÇÃO NF'!$O:$O,"=202308",'CLASSIFICAÇÃO NF'!J:J,$B38)+SUMIFS('CLASSIFICAÇÃO NF'!$N:$N,'CLASSIFICAÇÃO NF'!$O:$O,"=202308",'CLASSIFICAÇÃO NF'!K:K,$B38)+SUMIFS('CLASSIFICAÇÃO NF'!$N:$N,'CLASSIFICAÇÃO NF'!$O:$O,"=202308",'CLASSIFICAÇÃO NF'!L:L,$B38)+SUMIFS('CLASSIFICAÇÃO NF'!$N:$N,'CLASSIFICAÇÃO NF'!$O:$O,"=202308",'CLASSIFICAÇÃO NF'!M:M,$B38)</f>
        <v>100000</v>
      </c>
      <c r="N38" s="66">
        <f>SUMIFS('CLASSIFICAÇÃO NF'!$N:$N,'CLASSIFICAÇÃO NF'!$O:$O,"=202309",'CLASSIFICAÇÃO NF'!I:I,$B38)+SUMIFS('CLASSIFICAÇÃO NF'!$N:$N,'CLASSIFICAÇÃO NF'!$O:$O,"=202309",'CLASSIFICAÇÃO NF'!J:J,$B38)+SUMIFS('CLASSIFICAÇÃO NF'!$N:$N,'CLASSIFICAÇÃO NF'!$O:$O,"=202309",'CLASSIFICAÇÃO NF'!K:K,$B38)+SUMIFS('CLASSIFICAÇÃO NF'!$N:$N,'CLASSIFICAÇÃO NF'!$O:$O,"=202309",'CLASSIFICAÇÃO NF'!L:L,$B38)+SUMIFS('CLASSIFICAÇÃO NF'!$N:$N,'CLASSIFICAÇÃO NF'!$O:$O,"=202309",'CLASSIFICAÇÃO NF'!M:M,$B38)</f>
        <v>100350</v>
      </c>
      <c r="O38" s="66">
        <f>SUMIFS('CLASSIFICAÇÃO NF'!$N:$N,'CLASSIFICAÇÃO NF'!$O:$O,"=202310",'CLASSIFICAÇÃO NF'!I:I,$B38)+SUMIFS('CLASSIFICAÇÃO NF'!$N:$N,'CLASSIFICAÇÃO NF'!$O:$O,"=202310",'CLASSIFICAÇÃO NF'!J:J,$B38)+SUMIFS('CLASSIFICAÇÃO NF'!$N:$N,'CLASSIFICAÇÃO NF'!$O:$O,"=202310",'CLASSIFICAÇÃO NF'!K:K,$B38)+SUMIFS('CLASSIFICAÇÃO NF'!$N:$N,'CLASSIFICAÇÃO NF'!$O:$O,"=202310",'CLASSIFICAÇÃO NF'!L:L,$B38)+SUMIFS('CLASSIFICAÇÃO NF'!$N:$N,'CLASSIFICAÇÃO NF'!$O:$O,"=202310",'CLASSIFICAÇÃO NF'!M:M,$B38)</f>
        <v>200961.93</v>
      </c>
      <c r="P38" s="66">
        <f>SUMIFS('CLASSIFICAÇÃO NF'!$N:$N,'CLASSIFICAÇÃO NF'!$O:$O,"=202311",'CLASSIFICAÇÃO NF'!I:I,$B38)+SUMIFS('CLASSIFICAÇÃO NF'!$N:$N,'CLASSIFICAÇÃO NF'!$O:$O,"=202311",'CLASSIFICAÇÃO NF'!J:J,$B38)+SUMIFS('CLASSIFICAÇÃO NF'!$N:$N,'CLASSIFICAÇÃO NF'!$O:$O,"=202311",'CLASSIFICAÇÃO NF'!K:K,$B38)+SUMIFS('CLASSIFICAÇÃO NF'!$N:$N,'CLASSIFICAÇÃO NF'!$O:$O,"=202311",'CLASSIFICAÇÃO NF'!L:L,$B38)+SUMIFS('CLASSIFICAÇÃO NF'!$N:$N,'CLASSIFICAÇÃO NF'!$O:$O,"=202311",'CLASSIFICAÇÃO NF'!M:M,$B38)</f>
        <v>201706.25</v>
      </c>
      <c r="Q38" s="201">
        <f>SUMIFS('CLASSIFICAÇÃO NF'!$N:$N,'CLASSIFICAÇÃO NF'!$O:$O,"=202312",'CLASSIFICAÇÃO NF'!I:I,$B38)+SUMIFS('CLASSIFICAÇÃO NF'!$N:$N,'CLASSIFICAÇÃO NF'!$O:$O,"=202312",'CLASSIFICAÇÃO NF'!J:J,$B38)+SUMIFS('CLASSIFICAÇÃO NF'!$N:$N,'CLASSIFICAÇÃO NF'!$O:$O,"=202312",'CLASSIFICAÇÃO NF'!K:K,$B38)+SUMIFS('CLASSIFICAÇÃO NF'!$N:$N,'CLASSIFICAÇÃO NF'!$O:$O,"=202312",'CLASSIFICAÇÃO NF'!L:L,$B38)+SUMIFS('CLASSIFICAÇÃO NF'!$N:$N,'CLASSIFICAÇÃO NF'!$O:$O,"=202312",'CLASSIFICAÇÃO NF'!M:M,$B38)</f>
        <v>0</v>
      </c>
      <c r="R38" s="67">
        <f>SUMIFS('CLASSIFICAÇÃO NF'!$N:$N,'CLASSIFICAÇÃO NF'!$O:$O,"=202401",'CLASSIFICAÇÃO NF'!I:I,$B38)+SUMIFS('CLASSIFICAÇÃO NF'!$N:$N,'CLASSIFICAÇÃO NF'!$O:$O,"=202401",'CLASSIFICAÇÃO NF'!J:J,$B38)+SUMIFS('CLASSIFICAÇÃO NF'!$N:$N,'CLASSIFICAÇÃO NF'!$O:$O,"=202401",'CLASSIFICAÇÃO NF'!K:K,$B38)+SUMIFS('CLASSIFICAÇÃO NF'!$N:$N,'CLASSIFICAÇÃO NF'!$O:$O,"=202401",'CLASSIFICAÇÃO NF'!L:L,$B38)+SUMIFS('CLASSIFICAÇÃO NF'!$N:$N,'CLASSIFICAÇÃO NF'!$O:$O,"=202401",'CLASSIFICAÇÃO NF'!M:M,$B38)</f>
        <v>323061</v>
      </c>
      <c r="S38" s="66">
        <f>SUMIFS('CLASSIFICAÇÃO NF'!$N:$N,'CLASSIFICAÇÃO NF'!$O:$O,"=202402",'CLASSIFICAÇÃO NF'!I:I,$B38)+SUMIFS('CLASSIFICAÇÃO NF'!$N:$N,'CLASSIFICAÇÃO NF'!$O:$O,"=202402",'CLASSIFICAÇÃO NF'!J:J,$B38)+SUMIFS('CLASSIFICAÇÃO NF'!$N:$N,'CLASSIFICAÇÃO NF'!$O:$O,"=202402",'CLASSIFICAÇÃO NF'!K:K,$B38)+SUMIFS('CLASSIFICAÇÃO NF'!$N:$N,'CLASSIFICAÇÃO NF'!$O:$O,"=202402",'CLASSIFICAÇÃO NF'!L:L,$B38)+SUMIFS('CLASSIFICAÇÃO NF'!$N:$N,'CLASSIFICAÇÃO NF'!$O:$O,"=202402",'CLASSIFICAÇÃO NF'!M:M,$B38)</f>
        <v>330729.84999999998</v>
      </c>
      <c r="T38" s="66">
        <f>SUMIFS('CLASSIFICAÇÃO NF'!$N:$N,'CLASSIFICAÇÃO NF'!$O:$O,"=202403",'CLASSIFICAÇÃO NF'!I:I,$B38)+SUMIFS('CLASSIFICAÇÃO NF'!$N:$N,'CLASSIFICAÇÃO NF'!$O:$O,"=202403",'CLASSIFICAÇÃO NF'!J:J,$B38)+SUMIFS('CLASSIFICAÇÃO NF'!$N:$N,'CLASSIFICAÇÃO NF'!$O:$O,"=202403",'CLASSIFICAÇÃO NF'!K:K,$B38)+SUMIFS('CLASSIFICAÇÃO NF'!$N:$N,'CLASSIFICAÇÃO NF'!$O:$O,"=202403",'CLASSIFICAÇÃO NF'!L:L,$B38)+SUMIFS('CLASSIFICAÇÃO NF'!$N:$N,'CLASSIFICAÇÃO NF'!$O:$O,"=202403",'CLASSIFICAÇÃO NF'!M:M,$B38)</f>
        <v>346173.99</v>
      </c>
      <c r="U38" s="66">
        <f>SUMIFS('CLASSIFICAÇÃO NF'!$N:$N,'CLASSIFICAÇÃO NF'!$O:$O,"=202404",'CLASSIFICAÇÃO NF'!I:I,$B38)+SUMIFS('CLASSIFICAÇÃO NF'!$N:$N,'CLASSIFICAÇÃO NF'!$O:$O,"=202404",'CLASSIFICAÇÃO NF'!J:J,$B38)+SUMIFS('CLASSIFICAÇÃO NF'!$N:$N,'CLASSIFICAÇÃO NF'!$O:$O,"=202404",'CLASSIFICAÇÃO NF'!K:K,$B38)+SUMIFS('CLASSIFICAÇÃO NF'!$N:$N,'CLASSIFICAÇÃO NF'!$O:$O,"=202404",'CLASSIFICAÇÃO NF'!L:L,$B38)+SUMIFS('CLASSIFICAÇÃO NF'!$N:$N,'CLASSIFICAÇÃO NF'!$O:$O,"=202404",'CLASSIFICAÇÃO NF'!M:M,$B38)</f>
        <v>0</v>
      </c>
      <c r="V38" s="66">
        <f>SUMIFS('CLASSIFICAÇÃO NF'!$N:$N,'CLASSIFICAÇÃO NF'!$O:$O,"=202405",'CLASSIFICAÇÃO NF'!I:I,$B38)+SUMIFS('CLASSIFICAÇÃO NF'!$N:$N,'CLASSIFICAÇÃO NF'!$O:$O,"=202405",'CLASSIFICAÇÃO NF'!J:J,$B38)+SUMIFS('CLASSIFICAÇÃO NF'!$N:$N,'CLASSIFICAÇÃO NF'!$O:$O,"=202405",'CLASSIFICAÇÃO NF'!K:K,$B38)+SUMIFS('CLASSIFICAÇÃO NF'!$N:$N,'CLASSIFICAÇÃO NF'!$O:$O,"=202405",'CLASSIFICAÇÃO NF'!L:L,$B38)+SUMIFS('CLASSIFICAÇÃO NF'!$N:$N,'CLASSIFICAÇÃO NF'!$O:$O,"=202405",'CLASSIFICAÇÃO NF'!M:M,$B38)</f>
        <v>355000</v>
      </c>
      <c r="W38" s="66">
        <f>SUMIFS('CLASSIFICAÇÃO NF'!$N:$N,'CLASSIFICAÇÃO NF'!$O:$O,"=202406",'CLASSIFICAÇÃO NF'!I:I,$B38)+SUMIFS('CLASSIFICAÇÃO NF'!$N:$N,'CLASSIFICAÇÃO NF'!$O:$O,"=202406",'CLASSIFICAÇÃO NF'!J:J,$B38)+SUMIFS('CLASSIFICAÇÃO NF'!$N:$N,'CLASSIFICAÇÃO NF'!$O:$O,"=202406",'CLASSIFICAÇÃO NF'!K:K,$B38)+SUMIFS('CLASSIFICAÇÃO NF'!$N:$N,'CLASSIFICAÇÃO NF'!$O:$O,"=202406",'CLASSIFICAÇÃO NF'!L:L,$B38)+SUMIFS('CLASSIFICAÇÃO NF'!$N:$N,'CLASSIFICAÇÃO NF'!$O:$O,"=202406",'CLASSIFICAÇÃO NF'!M:M,$B38)</f>
        <v>355000</v>
      </c>
      <c r="X38" s="66">
        <f>SUMIFS('CLASSIFICAÇÃO NF'!$N:$N,'CLASSIFICAÇÃO NF'!$O:$O,"=202407",'CLASSIFICAÇÃO NF'!I:I,$B38)+SUMIFS('CLASSIFICAÇÃO NF'!$N:$N,'CLASSIFICAÇÃO NF'!$O:$O,"=202407",'CLASSIFICAÇÃO NF'!J:J,$B38)+SUMIFS('CLASSIFICAÇÃO NF'!$N:$N,'CLASSIFICAÇÃO NF'!$O:$O,"=202407",'CLASSIFICAÇÃO NF'!K:K,$B38)+SUMIFS('CLASSIFICAÇÃO NF'!$N:$N,'CLASSIFICAÇÃO NF'!$O:$O,"=202407",'CLASSIFICAÇÃO NF'!L:L,$B38)+SUMIFS('CLASSIFICAÇÃO NF'!$N:$N,'CLASSIFICAÇÃO NF'!$O:$O,"=202407",'CLASSIFICAÇÃO NF'!M:M,$B38)</f>
        <v>350471.7</v>
      </c>
      <c r="Y38" s="66">
        <f>SUMIFS('CLASSIFICAÇÃO NF'!$N:$N,'CLASSIFICAÇÃO NF'!$O:$O,"=202408",'CLASSIFICAÇÃO NF'!I:I,$B38)+SUMIFS('CLASSIFICAÇÃO NF'!$N:$N,'CLASSIFICAÇÃO NF'!$O:$O,"=202408",'CLASSIFICAÇÃO NF'!J:J,$B38)+SUMIFS('CLASSIFICAÇÃO NF'!$N:$N,'CLASSIFICAÇÃO NF'!$O:$O,"=202408",'CLASSIFICAÇÃO NF'!K:K,$B38)+SUMIFS('CLASSIFICAÇÃO NF'!$N:$N,'CLASSIFICAÇÃO NF'!$O:$O,"=202408",'CLASSIFICAÇÃO NF'!L:L,$B38)+SUMIFS('CLASSIFICAÇÃO NF'!$N:$N,'CLASSIFICAÇÃO NF'!$O:$O,"=202408",'CLASSIFICAÇÃO NF'!M:M,$B38)</f>
        <v>348978.02</v>
      </c>
      <c r="Z38" s="66">
        <f>SUMIFS('CLASSIFICAÇÃO NF'!$N:$N,'CLASSIFICAÇÃO NF'!$O:$O,"=202409",'CLASSIFICAÇÃO NF'!I:I,$B38)+SUMIFS('CLASSIFICAÇÃO NF'!$N:$N,'CLASSIFICAÇÃO NF'!$O:$O,"=202409",'CLASSIFICAÇÃO NF'!J:J,$B38)+SUMIFS('CLASSIFICAÇÃO NF'!$N:$N,'CLASSIFICAÇÃO NF'!$O:$O,"=202409",'CLASSIFICAÇÃO NF'!K:K,$B38)+SUMIFS('CLASSIFICAÇÃO NF'!$N:$N,'CLASSIFICAÇÃO NF'!$O:$O,"=202409",'CLASSIFICAÇÃO NF'!L:L,$B38)+SUMIFS('CLASSIFICAÇÃO NF'!$N:$N,'CLASSIFICAÇÃO NF'!$O:$O,"=202409",'CLASSIFICAÇÃO NF'!M:M,$B38)</f>
        <v>345891.8</v>
      </c>
      <c r="AA38" s="66">
        <f>SUMIFS('CLASSIFICAÇÃO NF'!$N:$N,'CLASSIFICAÇÃO NF'!$O:$O,"=202410",'CLASSIFICAÇÃO NF'!I:I,$B38)+SUMIFS('CLASSIFICAÇÃO NF'!$N:$N,'CLASSIFICAÇÃO NF'!$O:$O,"=202410",'CLASSIFICAÇÃO NF'!J:J,$B38)+SUMIFS('CLASSIFICAÇÃO NF'!$N:$N,'CLASSIFICAÇÃO NF'!$O:$O,"=202410",'CLASSIFICAÇÃO NF'!K:K,$B38)+SUMIFS('CLASSIFICAÇÃO NF'!$N:$N,'CLASSIFICAÇÃO NF'!$O:$O,"=202410",'CLASSIFICAÇÃO NF'!L:L,$B38)+SUMIFS('CLASSIFICAÇÃO NF'!$N:$N,'CLASSIFICAÇÃO NF'!$O:$O,"=202410",'CLASSIFICAÇÃO NF'!M:M,$B38)</f>
        <v>1364837.5</v>
      </c>
      <c r="AB38" s="66">
        <f>SUMIFS('CLASSIFICAÇÃO NF'!$N:$N,'CLASSIFICAÇÃO NF'!$O:$O,"=202411",'CLASSIFICAÇÃO NF'!I:I,$B38)+SUMIFS('CLASSIFICAÇÃO NF'!$N:$N,'CLASSIFICAÇÃO NF'!$O:$O,"=202411",'CLASSIFICAÇÃO NF'!J:J,$B38)+SUMIFS('CLASSIFICAÇÃO NF'!$N:$N,'CLASSIFICAÇÃO NF'!$O:$O,"=202411",'CLASSIFICAÇÃO NF'!K:K,$B38)+SUMIFS('CLASSIFICAÇÃO NF'!$N:$N,'CLASSIFICAÇÃO NF'!$O:$O,"=202411",'CLASSIFICAÇÃO NF'!L:L,$B38)+SUMIFS('CLASSIFICAÇÃO NF'!$N:$N,'CLASSIFICAÇÃO NF'!$O:$O,"=202411",'CLASSIFICAÇÃO NF'!M:M,$B38)</f>
        <v>600697.80000000005</v>
      </c>
      <c r="AC38" s="201">
        <f>SUMIFS('CLASSIFICAÇÃO NF'!$N:$N,'CLASSIFICAÇÃO NF'!$O:$O,"=202412",'CLASSIFICAÇÃO NF'!I:I,$B38)+SUMIFS('CLASSIFICAÇÃO NF'!$N:$N,'CLASSIFICAÇÃO NF'!$O:$O,"=202412",'CLASSIFICAÇÃO NF'!J:J,$B38)+SUMIFS('CLASSIFICAÇÃO NF'!$N:$N,'CLASSIFICAÇÃO NF'!$O:$O,"=202412",'CLASSIFICAÇÃO NF'!K:K,$B38)+SUMIFS('CLASSIFICAÇÃO NF'!$N:$N,'CLASSIFICAÇÃO NF'!$O:$O,"=202412",'CLASSIFICAÇÃO NF'!L:L,$B38)+SUMIFS('CLASSIFICAÇÃO NF'!$N:$N,'CLASSIFICAÇÃO NF'!$O:$O,"=202412",'CLASSIFICAÇÃO NF'!M:M,$B38)</f>
        <v>1000839.36</v>
      </c>
      <c r="AD38" s="67">
        <f>SUMIFS('CLASSIFICAÇÃO NF'!$N:$N,'CLASSIFICAÇÃO NF'!$O:$O,"=202501",'CLASSIFICAÇÃO NF'!I:I,$B38)+SUMIFS('CLASSIFICAÇÃO NF'!$N:$N,'CLASSIFICAÇÃO NF'!$O:$O,"=202501",'CLASSIFICAÇÃO NF'!J:J,$B38)+SUMIFS('CLASSIFICAÇÃO NF'!$N:$N,'CLASSIFICAÇÃO NF'!$O:$O,"=202501",'CLASSIFICAÇÃO NF'!K:K,$B38)+SUMIFS('CLASSIFICAÇÃO NF'!$N:$N,'CLASSIFICAÇÃO NF'!$O:$O,"=202501",'CLASSIFICAÇÃO NF'!L:L,$B38)+SUMIFS('CLASSIFICAÇÃO NF'!$N:$N,'CLASSIFICAÇÃO NF'!$O:$O,"=202501",'CLASSIFICAÇÃO NF'!M:M,$B38)</f>
        <v>2152592.88</v>
      </c>
      <c r="AE38" s="66">
        <f>SUMIFS('CLASSIFICAÇÃO NF'!$N:$N,'CLASSIFICAÇÃO NF'!$O:$O,"=202502",'CLASSIFICAÇÃO NF'!I:I,$B38)+SUMIFS('CLASSIFICAÇÃO NF'!$N:$N,'CLASSIFICAÇÃO NF'!$O:$O,"=202502",'CLASSIFICAÇÃO NF'!J:J,$B38)+SUMIFS('CLASSIFICAÇÃO NF'!$N:$N,'CLASSIFICAÇÃO NF'!$O:$O,"=202502",'CLASSIFICAÇÃO NF'!K:K,$B38)+SUMIFS('CLASSIFICAÇÃO NF'!$N:$N,'CLASSIFICAÇÃO NF'!$O:$O,"=202502",'CLASSIFICAÇÃO NF'!L:L,$B38)+SUMIFS('CLASSIFICAÇÃO NF'!$N:$N,'CLASSIFICAÇÃO NF'!$O:$O,"=202502",'CLASSIFICAÇÃO NF'!M:M,$B38)</f>
        <v>0</v>
      </c>
      <c r="AF38" s="66">
        <f>SUMIFS('CLASSIFICAÇÃO NF'!$N:$N,'CLASSIFICAÇÃO NF'!$O:$O,"=202503",'CLASSIFICAÇÃO NF'!I:I,$B38)+SUMIFS('CLASSIFICAÇÃO NF'!$N:$N,'CLASSIFICAÇÃO NF'!$O:$O,"=202503",'CLASSIFICAÇÃO NF'!J:J,$B38)+SUMIFS('CLASSIFICAÇÃO NF'!$N:$N,'CLASSIFICAÇÃO NF'!$O:$O,"=202503",'CLASSIFICAÇÃO NF'!K:K,$B38)+SUMIFS('CLASSIFICAÇÃO NF'!$N:$N,'CLASSIFICAÇÃO NF'!$O:$O,"=202503",'CLASSIFICAÇÃO NF'!L:L,$B38)+SUMIFS('CLASSIFICAÇÃO NF'!$N:$N,'CLASSIFICAÇÃO NF'!$O:$O,"=202503",'CLASSIFICAÇÃO NF'!M:M,$B38)</f>
        <v>3110300.56</v>
      </c>
      <c r="AG38" s="66">
        <f>SUMIFS('CLASSIFICAÇÃO NF'!$N:$N,'CLASSIFICAÇÃO NF'!$O:$O,"=202504",'CLASSIFICAÇÃO NF'!I:I,$B38)+SUMIFS('CLASSIFICAÇÃO NF'!$N:$N,'CLASSIFICAÇÃO NF'!$O:$O,"=202504",'CLASSIFICAÇÃO NF'!J:J,$B38)+SUMIFS('CLASSIFICAÇÃO NF'!$N:$N,'CLASSIFICAÇÃO NF'!$O:$O,"=202504",'CLASSIFICAÇÃO NF'!K:K,$B38)+SUMIFS('CLASSIFICAÇÃO NF'!$N:$N,'CLASSIFICAÇÃO NF'!$O:$O,"=202504",'CLASSIFICAÇÃO NF'!L:L,$B38)+SUMIFS('CLASSIFICAÇÃO NF'!$N:$N,'CLASSIFICAÇÃO NF'!$O:$O,"=202504",'CLASSIFICAÇÃO NF'!M:M,$B38)</f>
        <v>2748915.3299999996</v>
      </c>
      <c r="AH38" s="66">
        <f>SUMIFS('CLASSIFICAÇÃO NF'!$N:$N,'CLASSIFICAÇÃO NF'!$O:$O,"=202505",'CLASSIFICAÇÃO NF'!I:I,$B38)+SUMIFS('CLASSIFICAÇÃO NF'!$N:$N,'CLASSIFICAÇÃO NF'!$O:$O,"=202505",'CLASSIFICAÇÃO NF'!J:J,$B38)+SUMIFS('CLASSIFICAÇÃO NF'!$N:$N,'CLASSIFICAÇÃO NF'!$O:$O,"=202505",'CLASSIFICAÇÃO NF'!K:K,$B38)+SUMIFS('CLASSIFICAÇÃO NF'!$N:$N,'CLASSIFICAÇÃO NF'!$O:$O,"=202505",'CLASSIFICAÇÃO NF'!L:L,$B38)+SUMIFS('CLASSIFICAÇÃO NF'!$N:$N,'CLASSIFICAÇÃO NF'!$O:$O,"=202505",'CLASSIFICAÇÃO NF'!M:M,$B38)</f>
        <v>0</v>
      </c>
      <c r="AI38" s="66">
        <f>SUMIFS('CLASSIFICAÇÃO NF'!$N:$N,'CLASSIFICAÇÃO NF'!$O:$O,"=202506",'CLASSIFICAÇÃO NF'!I:I,$B38)+SUMIFS('CLASSIFICAÇÃO NF'!$N:$N,'CLASSIFICAÇÃO NF'!$O:$O,"=202506",'CLASSIFICAÇÃO NF'!J:J,$B38)+SUMIFS('CLASSIFICAÇÃO NF'!$N:$N,'CLASSIFICAÇÃO NF'!$O:$O,"=202506",'CLASSIFICAÇÃO NF'!K:K,$B38)+SUMIFS('CLASSIFICAÇÃO NF'!$N:$N,'CLASSIFICAÇÃO NF'!$O:$O,"=202506",'CLASSIFICAÇÃO NF'!L:L,$B38)+SUMIFS('CLASSIFICAÇÃO NF'!$N:$N,'CLASSIFICAÇÃO NF'!$O:$O,"=202506",'CLASSIFICAÇÃO NF'!M:M,$B38)</f>
        <v>0</v>
      </c>
      <c r="AJ38" s="66">
        <f>SUMIFS('CLASSIFICAÇÃO NF'!$N:$N,'CLASSIFICAÇÃO NF'!$O:$O,"=202507",'CLASSIFICAÇÃO NF'!I:I,$B38)+SUMIFS('CLASSIFICAÇÃO NF'!$N:$N,'CLASSIFICAÇÃO NF'!$O:$O,"=202507",'CLASSIFICAÇÃO NF'!J:J,$B38)+SUMIFS('CLASSIFICAÇÃO NF'!$N:$N,'CLASSIFICAÇÃO NF'!$O:$O,"=202507",'CLASSIFICAÇÃO NF'!K:K,$B38)+SUMIFS('CLASSIFICAÇÃO NF'!$N:$N,'CLASSIFICAÇÃO NF'!$O:$O,"=202507",'CLASSIFICAÇÃO NF'!L:L,$B38)+SUMIFS('CLASSIFICAÇÃO NF'!$N:$N,'CLASSIFICAÇÃO NF'!$O:$O,"=202507",'CLASSIFICAÇÃO NF'!M:M,$B38)</f>
        <v>0</v>
      </c>
      <c r="AK38" s="66">
        <f>SUMIFS('CLASSIFICAÇÃO NF'!$N:$N,'CLASSIFICAÇÃO NF'!$O:$O,"=202508",'CLASSIFICAÇÃO NF'!I:I,$B38)+SUMIFS('CLASSIFICAÇÃO NF'!$N:$N,'CLASSIFICAÇÃO NF'!$O:$O,"=202508",'CLASSIFICAÇÃO NF'!J:J,$B38)+SUMIFS('CLASSIFICAÇÃO NF'!$N:$N,'CLASSIFICAÇÃO NF'!$O:$O,"=202508",'CLASSIFICAÇÃO NF'!K:K,$B38)+SUMIFS('CLASSIFICAÇÃO NF'!$N:$N,'CLASSIFICAÇÃO NF'!$O:$O,"=202508",'CLASSIFICAÇÃO NF'!L:L,$B38)+SUMIFS('CLASSIFICAÇÃO NF'!$N:$N,'CLASSIFICAÇÃO NF'!$O:$O,"=202508",'CLASSIFICAÇÃO NF'!M:M,$B38)</f>
        <v>0</v>
      </c>
      <c r="AL38" s="66">
        <f>SUMIFS('CLASSIFICAÇÃO NF'!$N:$N,'CLASSIFICAÇÃO NF'!$O:$O,"=202509",'CLASSIFICAÇÃO NF'!I:I,$B38)+SUMIFS('CLASSIFICAÇÃO NF'!$N:$N,'CLASSIFICAÇÃO NF'!$O:$O,"=202509",'CLASSIFICAÇÃO NF'!J:J,$B38)+SUMIFS('CLASSIFICAÇÃO NF'!$N:$N,'CLASSIFICAÇÃO NF'!$O:$O,"=202509",'CLASSIFICAÇÃO NF'!K:K,$B38)+SUMIFS('CLASSIFICAÇÃO NF'!$N:$N,'CLASSIFICAÇÃO NF'!$O:$O,"=202509",'CLASSIFICAÇÃO NF'!L:L,$B38)+SUMIFS('CLASSIFICAÇÃO NF'!$N:$N,'CLASSIFICAÇÃO NF'!$O:$O,"=202509",'CLASSIFICAÇÃO NF'!M:M,$B38)</f>
        <v>0</v>
      </c>
      <c r="AM38" s="66">
        <f>SUMIFS('CLASSIFICAÇÃO NF'!$N:$N,'CLASSIFICAÇÃO NF'!$O:$O,"=202510",'CLASSIFICAÇÃO NF'!I:I,$B38)+SUMIFS('CLASSIFICAÇÃO NF'!$N:$N,'CLASSIFICAÇÃO NF'!$O:$O,"=202510",'CLASSIFICAÇÃO NF'!J:J,$B38)+SUMIFS('CLASSIFICAÇÃO NF'!$N:$N,'CLASSIFICAÇÃO NF'!$O:$O,"=202510",'CLASSIFICAÇÃO NF'!K:K,$B38)+SUMIFS('CLASSIFICAÇÃO NF'!$N:$N,'CLASSIFICAÇÃO NF'!$O:$O,"=202510",'CLASSIFICAÇÃO NF'!L:L,$B38)+SUMIFS('CLASSIFICAÇÃO NF'!$N:$N,'CLASSIFICAÇÃO NF'!$O:$O,"=202510",'CLASSIFICAÇÃO NF'!M:M,$B38)</f>
        <v>0</v>
      </c>
      <c r="AN38" s="66">
        <f>SUMIFS('CLASSIFICAÇÃO NF'!$N:$N,'CLASSIFICAÇÃO NF'!$O:$O,"=202511",'CLASSIFICAÇÃO NF'!I:I,$B38)+SUMIFS('CLASSIFICAÇÃO NF'!$N:$N,'CLASSIFICAÇÃO NF'!$O:$O,"=202511",'CLASSIFICAÇÃO NF'!J:J,$B38)+SUMIFS('CLASSIFICAÇÃO NF'!$N:$N,'CLASSIFICAÇÃO NF'!$O:$O,"=202511",'CLASSIFICAÇÃO NF'!K:K,$B38)+SUMIFS('CLASSIFICAÇÃO NF'!$N:$N,'CLASSIFICAÇÃO NF'!$O:$O,"=202511",'CLASSIFICAÇÃO NF'!L:L,$B38)+SUMIFS('CLASSIFICAÇÃO NF'!$N:$N,'CLASSIFICAÇÃO NF'!$O:$O,"=202511",'CLASSIFICAÇÃO NF'!M:M,$B38)</f>
        <v>0</v>
      </c>
      <c r="AO38" s="66">
        <f>SUMIFS('CLASSIFICAÇÃO NF'!$N:$N,'CLASSIFICAÇÃO NF'!$O:$O,"=202512",'CLASSIFICAÇÃO NF'!I:I,$B38)+SUMIFS('CLASSIFICAÇÃO NF'!$N:$N,'CLASSIFICAÇÃO NF'!$O:$O,"=202512",'CLASSIFICAÇÃO NF'!J:J,$B38)+SUMIFS('CLASSIFICAÇÃO NF'!$N:$N,'CLASSIFICAÇÃO NF'!$O:$O,"=202512",'CLASSIFICAÇÃO NF'!K:K,$B38)+SUMIFS('CLASSIFICAÇÃO NF'!$N:$N,'CLASSIFICAÇÃO NF'!$O:$O,"=202512",'CLASSIFICAÇÃO NF'!L:L,$B38)+SUMIFS('CLASSIFICAÇÃO NF'!$N:$N,'CLASSIFICAÇÃO NF'!$O:$O,"=202512",'CLASSIFICAÇÃO NF'!M:M,$B38)</f>
        <v>0</v>
      </c>
      <c r="AP38" s="67">
        <f>SUMIFS('CLASSIFICAÇÃO NF'!$N:$N,'CLASSIFICAÇÃO NF'!$O:$O,"=202601",'CLASSIFICAÇÃO NF'!I:I,$B38)+SUMIFS('CLASSIFICAÇÃO NF'!$N:$N,'CLASSIFICAÇÃO NF'!$O:$O,"=202601",'CLASSIFICAÇÃO NF'!J:J,$B38)+SUMIFS('CLASSIFICAÇÃO NF'!$N:$N,'CLASSIFICAÇÃO NF'!$O:$O,"=202601",'CLASSIFICAÇÃO NF'!K:K,$B38)+SUMIFS('CLASSIFICAÇÃO NF'!$N:$N,'CLASSIFICAÇÃO NF'!$O:$O,"=202601",'CLASSIFICAÇÃO NF'!L:L,$B38)+SUMIFS('CLASSIFICAÇÃO NF'!$N:$N,'CLASSIFICAÇÃO NF'!$O:$O,"=202601",'CLASSIFICAÇÃO NF'!M:M,$B38)</f>
        <v>0</v>
      </c>
      <c r="AQ38" s="66">
        <f>SUMIFS('CLASSIFICAÇÃO NF'!$N:$N,'CLASSIFICAÇÃO NF'!$O:$O,"=202602",'CLASSIFICAÇÃO NF'!I:I,$B38)+SUMIFS('CLASSIFICAÇÃO NF'!$N:$N,'CLASSIFICAÇÃO NF'!$O:$O,"=202602",'CLASSIFICAÇÃO NF'!J:J,$B38)+SUMIFS('CLASSIFICAÇÃO NF'!$N:$N,'CLASSIFICAÇÃO NF'!$O:$O,"=202602",'CLASSIFICAÇÃO NF'!K:K,$B38)+SUMIFS('CLASSIFICAÇÃO NF'!$N:$N,'CLASSIFICAÇÃO NF'!$O:$O,"=202602",'CLASSIFICAÇÃO NF'!L:L,$B38)+SUMIFS('CLASSIFICAÇÃO NF'!$N:$N,'CLASSIFICAÇÃO NF'!$O:$O,"=202602",'CLASSIFICAÇÃO NF'!M:M,$B38)</f>
        <v>0</v>
      </c>
      <c r="AR38" s="66">
        <f>SUMIFS('CLASSIFICAÇÃO NF'!$N:$N,'CLASSIFICAÇÃO NF'!$O:$O,"=202603",'CLASSIFICAÇÃO NF'!I:I,$B38)+SUMIFS('CLASSIFICAÇÃO NF'!$N:$N,'CLASSIFICAÇÃO NF'!$O:$O,"=202603",'CLASSIFICAÇÃO NF'!J:J,$B38)+SUMIFS('CLASSIFICAÇÃO NF'!$N:$N,'CLASSIFICAÇÃO NF'!$O:$O,"=202603",'CLASSIFICAÇÃO NF'!K:K,$B38)+SUMIFS('CLASSIFICAÇÃO NF'!$N:$N,'CLASSIFICAÇÃO NF'!$O:$O,"=202603",'CLASSIFICAÇÃO NF'!L:L,$B38)+SUMIFS('CLASSIFICAÇÃO NF'!$N:$N,'CLASSIFICAÇÃO NF'!$O:$O,"=202603",'CLASSIFICAÇÃO NF'!M:M,$B38)</f>
        <v>0</v>
      </c>
      <c r="AS38" s="66">
        <f>SUMIFS('CLASSIFICAÇÃO NF'!$N:$N,'CLASSIFICAÇÃO NF'!$O:$O,"=202604",'CLASSIFICAÇÃO NF'!I:I,$B38)+SUMIFS('CLASSIFICAÇÃO NF'!$N:$N,'CLASSIFICAÇÃO NF'!$O:$O,"=202604",'CLASSIFICAÇÃO NF'!J:J,$B38)+SUMIFS('CLASSIFICAÇÃO NF'!$N:$N,'CLASSIFICAÇÃO NF'!$O:$O,"=202604",'CLASSIFICAÇÃO NF'!K:K,$B38)+SUMIFS('CLASSIFICAÇÃO NF'!$N:$N,'CLASSIFICAÇÃO NF'!$O:$O,"=202604",'CLASSIFICAÇÃO NF'!L:L,$B38)+SUMIFS('CLASSIFICAÇÃO NF'!$N:$N,'CLASSIFICAÇÃO NF'!$O:$O,"=202604",'CLASSIFICAÇÃO NF'!M:M,$B38)</f>
        <v>0</v>
      </c>
      <c r="AT38" s="66">
        <f>SUMIFS('CLASSIFICAÇÃO NF'!$N:$N,'CLASSIFICAÇÃO NF'!$O:$O,"=202605",'CLASSIFICAÇÃO NF'!I:I,$B38)+SUMIFS('CLASSIFICAÇÃO NF'!$N:$N,'CLASSIFICAÇÃO NF'!$O:$O,"=202605",'CLASSIFICAÇÃO NF'!J:J,$B38)+SUMIFS('CLASSIFICAÇÃO NF'!$N:$N,'CLASSIFICAÇÃO NF'!$O:$O,"=202605",'CLASSIFICAÇÃO NF'!K:K,$B38)+SUMIFS('CLASSIFICAÇÃO NF'!$N:$N,'CLASSIFICAÇÃO NF'!$O:$O,"=202605",'CLASSIFICAÇÃO NF'!L:L,$B38)+SUMIFS('CLASSIFICAÇÃO NF'!$N:$N,'CLASSIFICAÇÃO NF'!$O:$O,"=202605",'CLASSIFICAÇÃO NF'!M:M,$B38)</f>
        <v>0</v>
      </c>
      <c r="AU38" s="66">
        <f>SUMIFS('CLASSIFICAÇÃO NF'!$N:$N,'CLASSIFICAÇÃO NF'!$O:$O,"=202606",'CLASSIFICAÇÃO NF'!I:I,$B38)+SUMIFS('CLASSIFICAÇÃO NF'!$N:$N,'CLASSIFICAÇÃO NF'!$O:$O,"=202606",'CLASSIFICAÇÃO NF'!J:J,$B38)+SUMIFS('CLASSIFICAÇÃO NF'!$N:$N,'CLASSIFICAÇÃO NF'!$O:$O,"=202606",'CLASSIFICAÇÃO NF'!K:K,$B38)+SUMIFS('CLASSIFICAÇÃO NF'!$N:$N,'CLASSIFICAÇÃO NF'!$O:$O,"=202606",'CLASSIFICAÇÃO NF'!L:L,$B38)+SUMIFS('CLASSIFICAÇÃO NF'!$N:$N,'CLASSIFICAÇÃO NF'!$O:$O,"=202606",'CLASSIFICAÇÃO NF'!M:M,$B38)</f>
        <v>0</v>
      </c>
      <c r="AV38" s="66">
        <f>SUMIFS('CLASSIFICAÇÃO NF'!$N:$N,'CLASSIFICAÇÃO NF'!$O:$O,"=202607",'CLASSIFICAÇÃO NF'!I:I,$B38)+SUMIFS('CLASSIFICAÇÃO NF'!$N:$N,'CLASSIFICAÇÃO NF'!$O:$O,"=202607",'CLASSIFICAÇÃO NF'!J:J,$B38)+SUMIFS('CLASSIFICAÇÃO NF'!$N:$N,'CLASSIFICAÇÃO NF'!$O:$O,"=202607",'CLASSIFICAÇÃO NF'!K:K,$B38)+SUMIFS('CLASSIFICAÇÃO NF'!$N:$N,'CLASSIFICAÇÃO NF'!$O:$O,"=202607",'CLASSIFICAÇÃO NF'!L:L,$B38)+SUMIFS('CLASSIFICAÇÃO NF'!$N:$N,'CLASSIFICAÇÃO NF'!$O:$O,"=202607",'CLASSIFICAÇÃO NF'!M:M,$B38)</f>
        <v>0</v>
      </c>
    </row>
    <row r="39" spans="1:48" ht="17">
      <c r="A39" s="42">
        <v>5</v>
      </c>
      <c r="B39" s="43" t="s">
        <v>71</v>
      </c>
      <c r="C39" s="44">
        <f>SUMIF('CLASSIFICAÇÃO NF'!I:I,B39,'CLASSIFICAÇÃO NF'!N:N)+SUMIF('CLASSIFICAÇÃO NF'!J:J,B39,'CLASSIFICAÇÃO NF'!N:N)+SUMIF('CLASSIFICAÇÃO NF'!K:K,B39,'CLASSIFICAÇÃO NF'!N:N)+SUMIF('CLASSIFICAÇÃO NF'!L:L,B39,'CLASSIFICAÇÃO NF'!N:N)+SUMIF('CLASSIFICAÇÃO NF'!M:M,B39,'CLASSIFICAÇÃO NF'!N:N)</f>
        <v>39219.009999999995</v>
      </c>
      <c r="D39" s="73" t="s">
        <v>52</v>
      </c>
      <c r="E39" s="73" t="s">
        <v>52</v>
      </c>
      <c r="F39" s="74">
        <f>SUMIFS('CLASSIFICAÇÃO NF'!$N:$N,'CLASSIFICAÇÃO NF'!$O:$O,"=202301",'CLASSIFICAÇÃO NF'!I:I,$B39)+SUMIFS('CLASSIFICAÇÃO NF'!$N:$N,'CLASSIFICAÇÃO NF'!$O:$O,"=202301",'CLASSIFICAÇÃO NF'!J:J,$B39)+SUMIFS('CLASSIFICAÇÃO NF'!$N:$N,'CLASSIFICAÇÃO NF'!$O:$O,"=202301",'CLASSIFICAÇÃO NF'!K:K,$B39)+SUMIFS('CLASSIFICAÇÃO NF'!$N:$N,'CLASSIFICAÇÃO NF'!$O:$O,"=202301",'CLASSIFICAÇÃO NF'!L:L,$B39)+SUMIFS('CLASSIFICAÇÃO NF'!$N:$N,'CLASSIFICAÇÃO NF'!$O:$O,"=202301",'CLASSIFICAÇÃO NF'!M:M,$B39)</f>
        <v>0</v>
      </c>
      <c r="G39" s="74">
        <f>SUMIFS('CLASSIFICAÇÃO NF'!$N:$N,'CLASSIFICAÇÃO NF'!$O:$O,"=202302",'CLASSIFICAÇÃO NF'!I:I,$B39)+SUMIFS('CLASSIFICAÇÃO NF'!$N:$N,'CLASSIFICAÇÃO NF'!$O:$O,"=202302",'CLASSIFICAÇÃO NF'!J:J,$B39)+SUMIFS('CLASSIFICAÇÃO NF'!$N:$N,'CLASSIFICAÇÃO NF'!$O:$O,"=202302",'CLASSIFICAÇÃO NF'!K:K,$B39)+SUMIFS('CLASSIFICAÇÃO NF'!$N:$N,'CLASSIFICAÇÃO NF'!$O:$O,"=202302",'CLASSIFICAÇÃO NF'!L:L,$B39)+SUMIFS('CLASSIFICAÇÃO NF'!$N:$N,'CLASSIFICAÇÃO NF'!$O:$O,"=202302",'CLASSIFICAÇÃO NF'!M:M,$B39)</f>
        <v>0</v>
      </c>
      <c r="H39" s="74">
        <f>SUMIFS('CLASSIFICAÇÃO NF'!$N:$N,'CLASSIFICAÇÃO NF'!$O:$O,"=202303",'CLASSIFICAÇÃO NF'!I:I,$B39)+SUMIFS('CLASSIFICAÇÃO NF'!$N:$N,'CLASSIFICAÇÃO NF'!$O:$O,"=202303",'CLASSIFICAÇÃO NF'!J:J,$B39)+SUMIFS('CLASSIFICAÇÃO NF'!$N:$N,'CLASSIFICAÇÃO NF'!$O:$O,"=202303",'CLASSIFICAÇÃO NF'!K:K,$B39)+SUMIFS('CLASSIFICAÇÃO NF'!$N:$N,'CLASSIFICAÇÃO NF'!$O:$O,"=202303",'CLASSIFICAÇÃO NF'!L:L,$B39)+SUMIFS('CLASSIFICAÇÃO NF'!$N:$N,'CLASSIFICAÇÃO NF'!$O:$O,"=202303",'CLASSIFICAÇÃO NF'!M:M,$B39)</f>
        <v>0</v>
      </c>
      <c r="I39" s="74">
        <f>SUMIFS('CLASSIFICAÇÃO NF'!$N:$N,'CLASSIFICAÇÃO NF'!$O:$O,"=202304",'CLASSIFICAÇÃO NF'!I:I,$B39)+SUMIFS('CLASSIFICAÇÃO NF'!$N:$N,'CLASSIFICAÇÃO NF'!$O:$O,"=202304",'CLASSIFICAÇÃO NF'!J:J,$B39)+SUMIFS('CLASSIFICAÇÃO NF'!$N:$N,'CLASSIFICAÇÃO NF'!$O:$O,"=202304",'CLASSIFICAÇÃO NF'!K:K,$B39)+SUMIFS('CLASSIFICAÇÃO NF'!$N:$N,'CLASSIFICAÇÃO NF'!$O:$O,"=202304",'CLASSIFICAÇÃO NF'!L:L,$B39)+SUMIFS('CLASSIFICAÇÃO NF'!$N:$N,'CLASSIFICAÇÃO NF'!$O:$O,"=202304",'CLASSIFICAÇÃO NF'!M:M,$B39)</f>
        <v>0</v>
      </c>
      <c r="J39" s="74">
        <f>SUMIFS('CLASSIFICAÇÃO NF'!$N:$N,'CLASSIFICAÇÃO NF'!$O:$O,"=202305",'CLASSIFICAÇÃO NF'!I:I,$B39)+SUMIFS('CLASSIFICAÇÃO NF'!$N:$N,'CLASSIFICAÇÃO NF'!$O:$O,"=202305",'CLASSIFICAÇÃO NF'!J:J,$B39)+SUMIFS('CLASSIFICAÇÃO NF'!$N:$N,'CLASSIFICAÇÃO NF'!$O:$O,"=202305",'CLASSIFICAÇÃO NF'!K:K,$B39)+SUMIFS('CLASSIFICAÇÃO NF'!$N:$N,'CLASSIFICAÇÃO NF'!$O:$O,"=202305",'CLASSIFICAÇÃO NF'!L:L,$B39)+SUMIFS('CLASSIFICAÇÃO NF'!$N:$N,'CLASSIFICAÇÃO NF'!$O:$O,"=202305",'CLASSIFICAÇÃO NF'!M:M,$B39)</f>
        <v>0</v>
      </c>
      <c r="K39" s="74">
        <f>SUMIFS('CLASSIFICAÇÃO NF'!$N:$N,'CLASSIFICAÇÃO NF'!$O:$O,"=202306",'CLASSIFICAÇÃO NF'!I:I,$B39)+SUMIFS('CLASSIFICAÇÃO NF'!$N:$N,'CLASSIFICAÇÃO NF'!$O:$O,"=202306",'CLASSIFICAÇÃO NF'!J:J,$B39)+SUMIFS('CLASSIFICAÇÃO NF'!$N:$N,'CLASSIFICAÇÃO NF'!$O:$O,"=202306",'CLASSIFICAÇÃO NF'!K:K,$B39)+SUMIFS('CLASSIFICAÇÃO NF'!$N:$N,'CLASSIFICAÇÃO NF'!$O:$O,"=202306",'CLASSIFICAÇÃO NF'!L:L,$B39)+SUMIFS('CLASSIFICAÇÃO NF'!$N:$N,'CLASSIFICAÇÃO NF'!$O:$O,"=202306",'CLASSIFICAÇÃO NF'!M:M,$B39)</f>
        <v>0</v>
      </c>
      <c r="L39" s="74">
        <f>SUMIFS('CLASSIFICAÇÃO NF'!$N:$N,'CLASSIFICAÇÃO NF'!$O:$O,"=202307",'CLASSIFICAÇÃO NF'!I:I,$B39)+SUMIFS('CLASSIFICAÇÃO NF'!$N:$N,'CLASSIFICAÇÃO NF'!$O:$O,"=202307",'CLASSIFICAÇÃO NF'!J:J,$B39)+SUMIFS('CLASSIFICAÇÃO NF'!$N:$N,'CLASSIFICAÇÃO NF'!$O:$O,"=202307",'CLASSIFICAÇÃO NF'!K:K,$B39)+SUMIFS('CLASSIFICAÇÃO NF'!$N:$N,'CLASSIFICAÇÃO NF'!$O:$O,"=202307",'CLASSIFICAÇÃO NF'!L:L,$B39)+SUMIFS('CLASSIFICAÇÃO NF'!$N:$N,'CLASSIFICAÇÃO NF'!$O:$O,"=202307",'CLASSIFICAÇÃO NF'!M:M,$B39)</f>
        <v>0</v>
      </c>
      <c r="M39" s="74">
        <f>SUMIFS('CLASSIFICAÇÃO NF'!$N:$N,'CLASSIFICAÇÃO NF'!$O:$O,"=202308",'CLASSIFICAÇÃO NF'!I:I,$B39)+SUMIFS('CLASSIFICAÇÃO NF'!$N:$N,'CLASSIFICAÇÃO NF'!$O:$O,"=202308",'CLASSIFICAÇÃO NF'!J:J,$B39)+SUMIFS('CLASSIFICAÇÃO NF'!$N:$N,'CLASSIFICAÇÃO NF'!$O:$O,"=202308",'CLASSIFICAÇÃO NF'!K:K,$B39)+SUMIFS('CLASSIFICAÇÃO NF'!$N:$N,'CLASSIFICAÇÃO NF'!$O:$O,"=202308",'CLASSIFICAÇÃO NF'!L:L,$B39)+SUMIFS('CLASSIFICAÇÃO NF'!$N:$N,'CLASSIFICAÇÃO NF'!$O:$O,"=202308",'CLASSIFICAÇÃO NF'!M:M,$B39)</f>
        <v>0</v>
      </c>
      <c r="N39" s="74">
        <f>SUMIFS('CLASSIFICAÇÃO NF'!$N:$N,'CLASSIFICAÇÃO NF'!$O:$O,"=202309",'CLASSIFICAÇÃO NF'!I:I,$B39)+SUMIFS('CLASSIFICAÇÃO NF'!$N:$N,'CLASSIFICAÇÃO NF'!$O:$O,"=202309",'CLASSIFICAÇÃO NF'!J:J,$B39)+SUMIFS('CLASSIFICAÇÃO NF'!$N:$N,'CLASSIFICAÇÃO NF'!$O:$O,"=202309",'CLASSIFICAÇÃO NF'!K:K,$B39)+SUMIFS('CLASSIFICAÇÃO NF'!$N:$N,'CLASSIFICAÇÃO NF'!$O:$O,"=202309",'CLASSIFICAÇÃO NF'!L:L,$B39)+SUMIFS('CLASSIFICAÇÃO NF'!$N:$N,'CLASSIFICAÇÃO NF'!$O:$O,"=202309",'CLASSIFICAÇÃO NF'!M:M,$B39)</f>
        <v>0</v>
      </c>
      <c r="O39" s="74">
        <f>SUMIFS('CLASSIFICAÇÃO NF'!$N:$N,'CLASSIFICAÇÃO NF'!$O:$O,"=202310",'CLASSIFICAÇÃO NF'!I:I,$B39)+SUMIFS('CLASSIFICAÇÃO NF'!$N:$N,'CLASSIFICAÇÃO NF'!$O:$O,"=202310",'CLASSIFICAÇÃO NF'!J:J,$B39)+SUMIFS('CLASSIFICAÇÃO NF'!$N:$N,'CLASSIFICAÇÃO NF'!$O:$O,"=202310",'CLASSIFICAÇÃO NF'!K:K,$B39)+SUMIFS('CLASSIFICAÇÃO NF'!$N:$N,'CLASSIFICAÇÃO NF'!$O:$O,"=202310",'CLASSIFICAÇÃO NF'!L:L,$B39)+SUMIFS('CLASSIFICAÇÃO NF'!$N:$N,'CLASSIFICAÇÃO NF'!$O:$O,"=202310",'CLASSIFICAÇÃO NF'!M:M,$B39)</f>
        <v>0</v>
      </c>
      <c r="P39" s="74">
        <f>SUMIFS('CLASSIFICAÇÃO NF'!$N:$N,'CLASSIFICAÇÃO NF'!$O:$O,"=202311",'CLASSIFICAÇÃO NF'!I:I,$B39)+SUMIFS('CLASSIFICAÇÃO NF'!$N:$N,'CLASSIFICAÇÃO NF'!$O:$O,"=202311",'CLASSIFICAÇÃO NF'!J:J,$B39)+SUMIFS('CLASSIFICAÇÃO NF'!$N:$N,'CLASSIFICAÇÃO NF'!$O:$O,"=202311",'CLASSIFICAÇÃO NF'!K:K,$B39)+SUMIFS('CLASSIFICAÇÃO NF'!$N:$N,'CLASSIFICAÇÃO NF'!$O:$O,"=202311",'CLASSIFICAÇÃO NF'!L:L,$B39)+SUMIFS('CLASSIFICAÇÃO NF'!$N:$N,'CLASSIFICAÇÃO NF'!$O:$O,"=202311",'CLASSIFICAÇÃO NF'!M:M,$B39)</f>
        <v>0</v>
      </c>
      <c r="Q39" s="75">
        <f>SUMIFS('CLASSIFICAÇÃO NF'!$N:$N,'CLASSIFICAÇÃO NF'!$O:$O,"=202312",'CLASSIFICAÇÃO NF'!I:I,$B39)+SUMIFS('CLASSIFICAÇÃO NF'!$N:$N,'CLASSIFICAÇÃO NF'!$O:$O,"=202312",'CLASSIFICAÇÃO NF'!J:J,$B39)+SUMIFS('CLASSIFICAÇÃO NF'!$N:$N,'CLASSIFICAÇÃO NF'!$O:$O,"=202312",'CLASSIFICAÇÃO NF'!K:K,$B39)+SUMIFS('CLASSIFICAÇÃO NF'!$N:$N,'CLASSIFICAÇÃO NF'!$O:$O,"=202312",'CLASSIFICAÇÃO NF'!L:L,$B39)+SUMIFS('CLASSIFICAÇÃO NF'!$N:$N,'CLASSIFICAÇÃO NF'!$O:$O,"=202312",'CLASSIFICAÇÃO NF'!M:M,$B39)</f>
        <v>11667.58</v>
      </c>
      <c r="R39" s="76">
        <f>SUMIFS('CLASSIFICAÇÃO NF'!$N:$N,'CLASSIFICAÇÃO NF'!$O:$O,"=202401",'CLASSIFICAÇÃO NF'!I:I,$B39)+SUMIFS('CLASSIFICAÇÃO NF'!$N:$N,'CLASSIFICAÇÃO NF'!$O:$O,"=202401",'CLASSIFICAÇÃO NF'!J:J,$B39)+SUMIFS('CLASSIFICAÇÃO NF'!$N:$N,'CLASSIFICAÇÃO NF'!$O:$O,"=202401",'CLASSIFICAÇÃO NF'!K:K,$B39)+SUMIFS('CLASSIFICAÇÃO NF'!$N:$N,'CLASSIFICAÇÃO NF'!$O:$O,"=202401",'CLASSIFICAÇÃO NF'!L:L,$B39)+SUMIFS('CLASSIFICAÇÃO NF'!$N:$N,'CLASSIFICAÇÃO NF'!$O:$O,"=202401",'CLASSIFICAÇÃO NF'!M:M,$B39)</f>
        <v>0</v>
      </c>
      <c r="S39" s="74">
        <f>SUMIFS('CLASSIFICAÇÃO NF'!$N:$N,'CLASSIFICAÇÃO NF'!$O:$O,"=202402",'CLASSIFICAÇÃO NF'!I:I,$B39)+SUMIFS('CLASSIFICAÇÃO NF'!$N:$N,'CLASSIFICAÇÃO NF'!$O:$O,"=202402",'CLASSIFICAÇÃO NF'!J:J,$B39)+SUMIFS('CLASSIFICAÇÃO NF'!$N:$N,'CLASSIFICAÇÃO NF'!$O:$O,"=202402",'CLASSIFICAÇÃO NF'!K:K,$B39)+SUMIFS('CLASSIFICAÇÃO NF'!$N:$N,'CLASSIFICAÇÃO NF'!$O:$O,"=202402",'CLASSIFICAÇÃO NF'!L:L,$B39)+SUMIFS('CLASSIFICAÇÃO NF'!$N:$N,'CLASSIFICAÇÃO NF'!$O:$O,"=202402",'CLASSIFICAÇÃO NF'!M:M,$B39)</f>
        <v>0</v>
      </c>
      <c r="T39" s="74">
        <f>SUMIFS('CLASSIFICAÇÃO NF'!$N:$N,'CLASSIFICAÇÃO NF'!$O:$O,"=202403",'CLASSIFICAÇÃO NF'!I:I,$B39)+SUMIFS('CLASSIFICAÇÃO NF'!$N:$N,'CLASSIFICAÇÃO NF'!$O:$O,"=202403",'CLASSIFICAÇÃO NF'!J:J,$B39)+SUMIFS('CLASSIFICAÇÃO NF'!$N:$N,'CLASSIFICAÇÃO NF'!$O:$O,"=202403",'CLASSIFICAÇÃO NF'!K:K,$B39)+SUMIFS('CLASSIFICAÇÃO NF'!$N:$N,'CLASSIFICAÇÃO NF'!$O:$O,"=202403",'CLASSIFICAÇÃO NF'!L:L,$B39)+SUMIFS('CLASSIFICAÇÃO NF'!$N:$N,'CLASSIFICAÇÃO NF'!$O:$O,"=202403",'CLASSIFICAÇÃO NF'!M:M,$B39)</f>
        <v>0</v>
      </c>
      <c r="U39" s="74">
        <f>SUMIFS('CLASSIFICAÇÃO NF'!$N:$N,'CLASSIFICAÇÃO NF'!$O:$O,"=202404",'CLASSIFICAÇÃO NF'!I:I,$B39)+SUMIFS('CLASSIFICAÇÃO NF'!$N:$N,'CLASSIFICAÇÃO NF'!$O:$O,"=202404",'CLASSIFICAÇÃO NF'!J:J,$B39)+SUMIFS('CLASSIFICAÇÃO NF'!$N:$N,'CLASSIFICAÇÃO NF'!$O:$O,"=202404",'CLASSIFICAÇÃO NF'!K:K,$B39)+SUMIFS('CLASSIFICAÇÃO NF'!$N:$N,'CLASSIFICAÇÃO NF'!$O:$O,"=202404",'CLASSIFICAÇÃO NF'!L:L,$B39)+SUMIFS('CLASSIFICAÇÃO NF'!$N:$N,'CLASSIFICAÇÃO NF'!$O:$O,"=202404",'CLASSIFICAÇÃO NF'!M:M,$B39)</f>
        <v>0</v>
      </c>
      <c r="V39" s="74">
        <f>SUMIFS('CLASSIFICAÇÃO NF'!$N:$N,'CLASSIFICAÇÃO NF'!$O:$O,"=202405",'CLASSIFICAÇÃO NF'!I:I,$B39)+SUMIFS('CLASSIFICAÇÃO NF'!$N:$N,'CLASSIFICAÇÃO NF'!$O:$O,"=202405",'CLASSIFICAÇÃO NF'!J:J,$B39)+SUMIFS('CLASSIFICAÇÃO NF'!$N:$N,'CLASSIFICAÇÃO NF'!$O:$O,"=202405",'CLASSIFICAÇÃO NF'!K:K,$B39)+SUMIFS('CLASSIFICAÇÃO NF'!$N:$N,'CLASSIFICAÇÃO NF'!$O:$O,"=202405",'CLASSIFICAÇÃO NF'!L:L,$B39)+SUMIFS('CLASSIFICAÇÃO NF'!$N:$N,'CLASSIFICAÇÃO NF'!$O:$O,"=202405",'CLASSIFICAÇÃO NF'!M:M,$B39)</f>
        <v>0</v>
      </c>
      <c r="W39" s="74">
        <f>SUMIFS('CLASSIFICAÇÃO NF'!$N:$N,'CLASSIFICAÇÃO NF'!$O:$O,"=202406",'CLASSIFICAÇÃO NF'!I:I,$B39)+SUMIFS('CLASSIFICAÇÃO NF'!$N:$N,'CLASSIFICAÇÃO NF'!$O:$O,"=202406",'CLASSIFICAÇÃO NF'!J:J,$B39)+SUMIFS('CLASSIFICAÇÃO NF'!$N:$N,'CLASSIFICAÇÃO NF'!$O:$O,"=202406",'CLASSIFICAÇÃO NF'!K:K,$B39)+SUMIFS('CLASSIFICAÇÃO NF'!$N:$N,'CLASSIFICAÇÃO NF'!$O:$O,"=202406",'CLASSIFICAÇÃO NF'!L:L,$B39)+SUMIFS('CLASSIFICAÇÃO NF'!$N:$N,'CLASSIFICAÇÃO NF'!$O:$O,"=202406",'CLASSIFICAÇÃO NF'!M:M,$B39)</f>
        <v>0</v>
      </c>
      <c r="X39" s="74">
        <f>SUMIFS('CLASSIFICAÇÃO NF'!$N:$N,'CLASSIFICAÇÃO NF'!$O:$O,"=202407",'CLASSIFICAÇÃO NF'!I:I,$B39)+SUMIFS('CLASSIFICAÇÃO NF'!$N:$N,'CLASSIFICAÇÃO NF'!$O:$O,"=202407",'CLASSIFICAÇÃO NF'!J:J,$B39)+SUMIFS('CLASSIFICAÇÃO NF'!$N:$N,'CLASSIFICAÇÃO NF'!$O:$O,"=202407",'CLASSIFICAÇÃO NF'!K:K,$B39)+SUMIFS('CLASSIFICAÇÃO NF'!$N:$N,'CLASSIFICAÇÃO NF'!$O:$O,"=202407",'CLASSIFICAÇÃO NF'!L:L,$B39)+SUMIFS('CLASSIFICAÇÃO NF'!$N:$N,'CLASSIFICAÇÃO NF'!$O:$O,"=202407",'CLASSIFICAÇÃO NF'!M:M,$B39)</f>
        <v>0</v>
      </c>
      <c r="Y39" s="74">
        <f>SUMIFS('CLASSIFICAÇÃO NF'!$N:$N,'CLASSIFICAÇÃO NF'!$O:$O,"=202408",'CLASSIFICAÇÃO NF'!I:I,$B39)+SUMIFS('CLASSIFICAÇÃO NF'!$N:$N,'CLASSIFICAÇÃO NF'!$O:$O,"=202408",'CLASSIFICAÇÃO NF'!J:J,$B39)+SUMIFS('CLASSIFICAÇÃO NF'!$N:$N,'CLASSIFICAÇÃO NF'!$O:$O,"=202408",'CLASSIFICAÇÃO NF'!K:K,$B39)+SUMIFS('CLASSIFICAÇÃO NF'!$N:$N,'CLASSIFICAÇÃO NF'!$O:$O,"=202408",'CLASSIFICAÇÃO NF'!L:L,$B39)+SUMIFS('CLASSIFICAÇÃO NF'!$N:$N,'CLASSIFICAÇÃO NF'!$O:$O,"=202408",'CLASSIFICAÇÃO NF'!M:M,$B39)</f>
        <v>0</v>
      </c>
      <c r="Z39" s="74">
        <f>SUMIFS('CLASSIFICAÇÃO NF'!$N:$N,'CLASSIFICAÇÃO NF'!$O:$O,"=202409",'CLASSIFICAÇÃO NF'!I:I,$B39)+SUMIFS('CLASSIFICAÇÃO NF'!$N:$N,'CLASSIFICAÇÃO NF'!$O:$O,"=202409",'CLASSIFICAÇÃO NF'!J:J,$B39)+SUMIFS('CLASSIFICAÇÃO NF'!$N:$N,'CLASSIFICAÇÃO NF'!$O:$O,"=202409",'CLASSIFICAÇÃO NF'!K:K,$B39)+SUMIFS('CLASSIFICAÇÃO NF'!$N:$N,'CLASSIFICAÇÃO NF'!$O:$O,"=202409",'CLASSIFICAÇÃO NF'!L:L,$B39)+SUMIFS('CLASSIFICAÇÃO NF'!$N:$N,'CLASSIFICAÇÃO NF'!$O:$O,"=202409",'CLASSIFICAÇÃO NF'!M:M,$B39)</f>
        <v>0</v>
      </c>
      <c r="AA39" s="74">
        <f>SUMIFS('CLASSIFICAÇÃO NF'!$N:$N,'CLASSIFICAÇÃO NF'!$O:$O,"=202410",'CLASSIFICAÇÃO NF'!I:I,$B39)+SUMIFS('CLASSIFICAÇÃO NF'!$N:$N,'CLASSIFICAÇÃO NF'!$O:$O,"=202410",'CLASSIFICAÇÃO NF'!J:J,$B39)+SUMIFS('CLASSIFICAÇÃO NF'!$N:$N,'CLASSIFICAÇÃO NF'!$O:$O,"=202410",'CLASSIFICAÇÃO NF'!K:K,$B39)+SUMIFS('CLASSIFICAÇÃO NF'!$N:$N,'CLASSIFICAÇÃO NF'!$O:$O,"=202410",'CLASSIFICAÇÃO NF'!L:L,$B39)+SUMIFS('CLASSIFICAÇÃO NF'!$N:$N,'CLASSIFICAÇÃO NF'!$O:$O,"=202410",'CLASSIFICAÇÃO NF'!M:M,$B39)</f>
        <v>0</v>
      </c>
      <c r="AB39" s="74">
        <f>SUMIFS('CLASSIFICAÇÃO NF'!$N:$N,'CLASSIFICAÇÃO NF'!$O:$O,"=202411",'CLASSIFICAÇÃO NF'!I:I,$B39)+SUMIFS('CLASSIFICAÇÃO NF'!$N:$N,'CLASSIFICAÇÃO NF'!$O:$O,"=202411",'CLASSIFICAÇÃO NF'!J:J,$B39)+SUMIFS('CLASSIFICAÇÃO NF'!$N:$N,'CLASSIFICAÇÃO NF'!$O:$O,"=202411",'CLASSIFICAÇÃO NF'!K:K,$B39)+SUMIFS('CLASSIFICAÇÃO NF'!$N:$N,'CLASSIFICAÇÃO NF'!$O:$O,"=202411",'CLASSIFICAÇÃO NF'!L:L,$B39)+SUMIFS('CLASSIFICAÇÃO NF'!$N:$N,'CLASSIFICAÇÃO NF'!$O:$O,"=202411",'CLASSIFICAÇÃO NF'!M:M,$B39)</f>
        <v>0</v>
      </c>
      <c r="AC39" s="75">
        <f>SUMIFS('CLASSIFICAÇÃO NF'!$N:$N,'CLASSIFICAÇÃO NF'!$O:$O,"=202412",'CLASSIFICAÇÃO NF'!I:I,$B39)+SUMIFS('CLASSIFICAÇÃO NF'!$N:$N,'CLASSIFICAÇÃO NF'!$O:$O,"=202412",'CLASSIFICAÇÃO NF'!J:J,$B39)+SUMIFS('CLASSIFICAÇÃO NF'!$N:$N,'CLASSIFICAÇÃO NF'!$O:$O,"=202412",'CLASSIFICAÇÃO NF'!K:K,$B39)+SUMIFS('CLASSIFICAÇÃO NF'!$N:$N,'CLASSIFICAÇÃO NF'!$O:$O,"=202412",'CLASSIFICAÇÃO NF'!L:L,$B39)+SUMIFS('CLASSIFICAÇÃO NF'!$N:$N,'CLASSIFICAÇÃO NF'!$O:$O,"=202412",'CLASSIFICAÇÃO NF'!M:M,$B39)</f>
        <v>0</v>
      </c>
      <c r="AD39" s="76">
        <f>SUMIFS('CLASSIFICAÇÃO NF'!$N:$N,'CLASSIFICAÇÃO NF'!$O:$O,"=202501",'CLASSIFICAÇÃO NF'!I:I,$B39)+SUMIFS('CLASSIFICAÇÃO NF'!$N:$N,'CLASSIFICAÇÃO NF'!$O:$O,"=202501",'CLASSIFICAÇÃO NF'!J:J,$B39)+SUMIFS('CLASSIFICAÇÃO NF'!$N:$N,'CLASSIFICAÇÃO NF'!$O:$O,"=202501",'CLASSIFICAÇÃO NF'!K:K,$B39)+SUMIFS('CLASSIFICAÇÃO NF'!$N:$N,'CLASSIFICAÇÃO NF'!$O:$O,"=202501",'CLASSIFICAÇÃO NF'!L:L,$B39)+SUMIFS('CLASSIFICAÇÃO NF'!$N:$N,'CLASSIFICAÇÃO NF'!$O:$O,"=202501",'CLASSIFICAÇÃO NF'!M:M,$B39)</f>
        <v>0</v>
      </c>
      <c r="AE39" s="74">
        <f>SUMIFS('CLASSIFICAÇÃO NF'!$N:$N,'CLASSIFICAÇÃO NF'!$O:$O,"=202502",'CLASSIFICAÇÃO NF'!I:I,$B39)+SUMIFS('CLASSIFICAÇÃO NF'!$N:$N,'CLASSIFICAÇÃO NF'!$O:$O,"=202502",'CLASSIFICAÇÃO NF'!J:J,$B39)+SUMIFS('CLASSIFICAÇÃO NF'!$N:$N,'CLASSIFICAÇÃO NF'!$O:$O,"=202502",'CLASSIFICAÇÃO NF'!K:K,$B39)+SUMIFS('CLASSIFICAÇÃO NF'!$N:$N,'CLASSIFICAÇÃO NF'!$O:$O,"=202502",'CLASSIFICAÇÃO NF'!L:L,$B39)+SUMIFS('CLASSIFICAÇÃO NF'!$N:$N,'CLASSIFICAÇÃO NF'!$O:$O,"=202502",'CLASSIFICAÇÃO NF'!M:M,$B39)</f>
        <v>0</v>
      </c>
      <c r="AF39" s="74">
        <f>SUMIFS('CLASSIFICAÇÃO NF'!$N:$N,'CLASSIFICAÇÃO NF'!$O:$O,"=202503",'CLASSIFICAÇÃO NF'!I:I,$B39)+SUMIFS('CLASSIFICAÇÃO NF'!$N:$N,'CLASSIFICAÇÃO NF'!$O:$O,"=202503",'CLASSIFICAÇÃO NF'!J:J,$B39)+SUMIFS('CLASSIFICAÇÃO NF'!$N:$N,'CLASSIFICAÇÃO NF'!$O:$O,"=202503",'CLASSIFICAÇÃO NF'!K:K,$B39)+SUMIFS('CLASSIFICAÇÃO NF'!$N:$N,'CLASSIFICAÇÃO NF'!$O:$O,"=202503",'CLASSIFICAÇÃO NF'!L:L,$B39)+SUMIFS('CLASSIFICAÇÃO NF'!$N:$N,'CLASSIFICAÇÃO NF'!$O:$O,"=202503",'CLASSIFICAÇÃO NF'!M:M,$B39)</f>
        <v>4276.01</v>
      </c>
      <c r="AG39" s="74">
        <f>SUMIFS('CLASSIFICAÇÃO NF'!$N:$N,'CLASSIFICAÇÃO NF'!$O:$O,"=202504",'CLASSIFICAÇÃO NF'!I:I,$B39)+SUMIFS('CLASSIFICAÇÃO NF'!$N:$N,'CLASSIFICAÇÃO NF'!$O:$O,"=202504",'CLASSIFICAÇÃO NF'!J:J,$B39)+SUMIFS('CLASSIFICAÇÃO NF'!$N:$N,'CLASSIFICAÇÃO NF'!$O:$O,"=202504",'CLASSIFICAÇÃO NF'!K:K,$B39)+SUMIFS('CLASSIFICAÇÃO NF'!$N:$N,'CLASSIFICAÇÃO NF'!$O:$O,"=202504",'CLASSIFICAÇÃO NF'!L:L,$B39)+SUMIFS('CLASSIFICAÇÃO NF'!$N:$N,'CLASSIFICAÇÃO NF'!$O:$O,"=202504",'CLASSIFICAÇÃO NF'!M:M,$B39)</f>
        <v>0</v>
      </c>
      <c r="AH39" s="74">
        <f>SUMIFS('CLASSIFICAÇÃO NF'!$N:$N,'CLASSIFICAÇÃO NF'!$O:$O,"=202505",'CLASSIFICAÇÃO NF'!I:I,$B39)+SUMIFS('CLASSIFICAÇÃO NF'!$N:$N,'CLASSIFICAÇÃO NF'!$O:$O,"=202505",'CLASSIFICAÇÃO NF'!J:J,$B39)+SUMIFS('CLASSIFICAÇÃO NF'!$N:$N,'CLASSIFICAÇÃO NF'!$O:$O,"=202505",'CLASSIFICAÇÃO NF'!K:K,$B39)+SUMIFS('CLASSIFICAÇÃO NF'!$N:$N,'CLASSIFICAÇÃO NF'!$O:$O,"=202505",'CLASSIFICAÇÃO NF'!L:L,$B39)+SUMIFS('CLASSIFICAÇÃO NF'!$N:$N,'CLASSIFICAÇÃO NF'!$O:$O,"=202505",'CLASSIFICAÇÃO NF'!M:M,$B39)</f>
        <v>11733.06</v>
      </c>
      <c r="AI39" s="74">
        <f>SUMIFS('CLASSIFICAÇÃO NF'!$N:$N,'CLASSIFICAÇÃO NF'!$O:$O,"=202506",'CLASSIFICAÇÃO NF'!I:I,$B39)+SUMIFS('CLASSIFICAÇÃO NF'!$N:$N,'CLASSIFICAÇÃO NF'!$O:$O,"=202506",'CLASSIFICAÇÃO NF'!J:J,$B39)+SUMIFS('CLASSIFICAÇÃO NF'!$N:$N,'CLASSIFICAÇÃO NF'!$O:$O,"=202506",'CLASSIFICAÇÃO NF'!K:K,$B39)+SUMIFS('CLASSIFICAÇÃO NF'!$N:$N,'CLASSIFICAÇÃO NF'!$O:$O,"=202506",'CLASSIFICAÇÃO NF'!L:L,$B39)+SUMIFS('CLASSIFICAÇÃO NF'!$N:$N,'CLASSIFICAÇÃO NF'!$O:$O,"=202506",'CLASSIFICAÇÃO NF'!M:M,$B39)</f>
        <v>0</v>
      </c>
      <c r="AJ39" s="74">
        <f>SUMIFS('CLASSIFICAÇÃO NF'!$N:$N,'CLASSIFICAÇÃO NF'!$O:$O,"=202507",'CLASSIFICAÇÃO NF'!I:I,$B39)+SUMIFS('CLASSIFICAÇÃO NF'!$N:$N,'CLASSIFICAÇÃO NF'!$O:$O,"=202507",'CLASSIFICAÇÃO NF'!J:J,$B39)+SUMIFS('CLASSIFICAÇÃO NF'!$N:$N,'CLASSIFICAÇÃO NF'!$O:$O,"=202507",'CLASSIFICAÇÃO NF'!K:K,$B39)+SUMIFS('CLASSIFICAÇÃO NF'!$N:$N,'CLASSIFICAÇÃO NF'!$O:$O,"=202507",'CLASSIFICAÇÃO NF'!L:L,$B39)+SUMIFS('CLASSIFICAÇÃO NF'!$N:$N,'CLASSIFICAÇÃO NF'!$O:$O,"=202507",'CLASSIFICAÇÃO NF'!M:M,$B39)</f>
        <v>0</v>
      </c>
      <c r="AK39" s="74">
        <f>SUMIFS('CLASSIFICAÇÃO NF'!$N:$N,'CLASSIFICAÇÃO NF'!$O:$O,"=202508",'CLASSIFICAÇÃO NF'!I:I,$B39)+SUMIFS('CLASSIFICAÇÃO NF'!$N:$N,'CLASSIFICAÇÃO NF'!$O:$O,"=202508",'CLASSIFICAÇÃO NF'!J:J,$B39)+SUMIFS('CLASSIFICAÇÃO NF'!$N:$N,'CLASSIFICAÇÃO NF'!$O:$O,"=202508",'CLASSIFICAÇÃO NF'!K:K,$B39)+SUMIFS('CLASSIFICAÇÃO NF'!$N:$N,'CLASSIFICAÇÃO NF'!$O:$O,"=202508",'CLASSIFICAÇÃO NF'!L:L,$B39)+SUMIFS('CLASSIFICAÇÃO NF'!$N:$N,'CLASSIFICAÇÃO NF'!$O:$O,"=202508",'CLASSIFICAÇÃO NF'!M:M,$B39)</f>
        <v>6795.83</v>
      </c>
      <c r="AL39" s="74">
        <f>SUMIFS('CLASSIFICAÇÃO NF'!$N:$N,'CLASSIFICAÇÃO NF'!$O:$O,"=202509",'CLASSIFICAÇÃO NF'!I:I,$B39)+SUMIFS('CLASSIFICAÇÃO NF'!$N:$N,'CLASSIFICAÇÃO NF'!$O:$O,"=202509",'CLASSIFICAÇÃO NF'!J:J,$B39)+SUMIFS('CLASSIFICAÇÃO NF'!$N:$N,'CLASSIFICAÇÃO NF'!$O:$O,"=202509",'CLASSIFICAÇÃO NF'!K:K,$B39)+SUMIFS('CLASSIFICAÇÃO NF'!$N:$N,'CLASSIFICAÇÃO NF'!$O:$O,"=202509",'CLASSIFICAÇÃO NF'!L:L,$B39)+SUMIFS('CLASSIFICAÇÃO NF'!$N:$N,'CLASSIFICAÇÃO NF'!$O:$O,"=202509",'CLASSIFICAÇÃO NF'!M:M,$B39)</f>
        <v>4746.53</v>
      </c>
      <c r="AM39" s="74">
        <f>SUMIFS('CLASSIFICAÇÃO NF'!$N:$N,'CLASSIFICAÇÃO NF'!$O:$O,"=202510",'CLASSIFICAÇÃO NF'!I:I,$B39)+SUMIFS('CLASSIFICAÇÃO NF'!$N:$N,'CLASSIFICAÇÃO NF'!$O:$O,"=202510",'CLASSIFICAÇÃO NF'!J:J,$B39)+SUMIFS('CLASSIFICAÇÃO NF'!$N:$N,'CLASSIFICAÇÃO NF'!$O:$O,"=202510",'CLASSIFICAÇÃO NF'!K:K,$B39)+SUMIFS('CLASSIFICAÇÃO NF'!$N:$N,'CLASSIFICAÇÃO NF'!$O:$O,"=202510",'CLASSIFICAÇÃO NF'!L:L,$B39)+SUMIFS('CLASSIFICAÇÃO NF'!$N:$N,'CLASSIFICAÇÃO NF'!$O:$O,"=202510",'CLASSIFICAÇÃO NF'!M:M,$B39)</f>
        <v>0</v>
      </c>
      <c r="AN39" s="74">
        <f>SUMIFS('CLASSIFICAÇÃO NF'!$N:$N,'CLASSIFICAÇÃO NF'!$O:$O,"=202511",'CLASSIFICAÇÃO NF'!I:I,$B39)+SUMIFS('CLASSIFICAÇÃO NF'!$N:$N,'CLASSIFICAÇÃO NF'!$O:$O,"=202511",'CLASSIFICAÇÃO NF'!J:J,$B39)+SUMIFS('CLASSIFICAÇÃO NF'!$N:$N,'CLASSIFICAÇÃO NF'!$O:$O,"=202511",'CLASSIFICAÇÃO NF'!K:K,$B39)+SUMIFS('CLASSIFICAÇÃO NF'!$N:$N,'CLASSIFICAÇÃO NF'!$O:$O,"=202511",'CLASSIFICAÇÃO NF'!L:L,$B39)+SUMIFS('CLASSIFICAÇÃO NF'!$N:$N,'CLASSIFICAÇÃO NF'!$O:$O,"=202511",'CLASSIFICAÇÃO NF'!M:M,$B39)</f>
        <v>0</v>
      </c>
      <c r="AO39" s="74">
        <f>SUMIFS('CLASSIFICAÇÃO NF'!$N:$N,'CLASSIFICAÇÃO NF'!$O:$O,"=202512",'CLASSIFICAÇÃO NF'!I:I,$B39)+SUMIFS('CLASSIFICAÇÃO NF'!$N:$N,'CLASSIFICAÇÃO NF'!$O:$O,"=202512",'CLASSIFICAÇÃO NF'!J:J,$B39)+SUMIFS('CLASSIFICAÇÃO NF'!$N:$N,'CLASSIFICAÇÃO NF'!$O:$O,"=202512",'CLASSIFICAÇÃO NF'!K:K,$B39)+SUMIFS('CLASSIFICAÇÃO NF'!$N:$N,'CLASSIFICAÇÃO NF'!$O:$O,"=202512",'CLASSIFICAÇÃO NF'!L:L,$B39)+SUMIFS('CLASSIFICAÇÃO NF'!$N:$N,'CLASSIFICAÇÃO NF'!$O:$O,"=202512",'CLASSIFICAÇÃO NF'!M:M,$B39)</f>
        <v>0</v>
      </c>
      <c r="AP39" s="76">
        <f>SUMIFS('CLASSIFICAÇÃO NF'!$N:$N,'CLASSIFICAÇÃO NF'!$O:$O,"=202601",'CLASSIFICAÇÃO NF'!I:I,$B39)+SUMIFS('CLASSIFICAÇÃO NF'!$N:$N,'CLASSIFICAÇÃO NF'!$O:$O,"=202601",'CLASSIFICAÇÃO NF'!J:J,$B39)+SUMIFS('CLASSIFICAÇÃO NF'!$N:$N,'CLASSIFICAÇÃO NF'!$O:$O,"=202601",'CLASSIFICAÇÃO NF'!K:K,$B39)+SUMIFS('CLASSIFICAÇÃO NF'!$N:$N,'CLASSIFICAÇÃO NF'!$O:$O,"=202601",'CLASSIFICAÇÃO NF'!L:L,$B39)+SUMIFS('CLASSIFICAÇÃO NF'!$N:$N,'CLASSIFICAÇÃO NF'!$O:$O,"=202601",'CLASSIFICAÇÃO NF'!M:M,$B39)</f>
        <v>0</v>
      </c>
      <c r="AQ39" s="74">
        <f>SUMIFS('CLASSIFICAÇÃO NF'!$N:$N,'CLASSIFICAÇÃO NF'!$O:$O,"=202602",'CLASSIFICAÇÃO NF'!I:I,$B39)+SUMIFS('CLASSIFICAÇÃO NF'!$N:$N,'CLASSIFICAÇÃO NF'!$O:$O,"=202602",'CLASSIFICAÇÃO NF'!J:J,$B39)+SUMIFS('CLASSIFICAÇÃO NF'!$N:$N,'CLASSIFICAÇÃO NF'!$O:$O,"=202602",'CLASSIFICAÇÃO NF'!K:K,$B39)+SUMIFS('CLASSIFICAÇÃO NF'!$N:$N,'CLASSIFICAÇÃO NF'!$O:$O,"=202602",'CLASSIFICAÇÃO NF'!L:L,$B39)+SUMIFS('CLASSIFICAÇÃO NF'!$N:$N,'CLASSIFICAÇÃO NF'!$O:$O,"=202602",'CLASSIFICAÇÃO NF'!M:M,$B39)</f>
        <v>0</v>
      </c>
      <c r="AR39" s="74">
        <f>SUMIFS('CLASSIFICAÇÃO NF'!$N:$N,'CLASSIFICAÇÃO NF'!$O:$O,"=202603",'CLASSIFICAÇÃO NF'!I:I,$B39)+SUMIFS('CLASSIFICAÇÃO NF'!$N:$N,'CLASSIFICAÇÃO NF'!$O:$O,"=202603",'CLASSIFICAÇÃO NF'!J:J,$B39)+SUMIFS('CLASSIFICAÇÃO NF'!$N:$N,'CLASSIFICAÇÃO NF'!$O:$O,"=202603",'CLASSIFICAÇÃO NF'!K:K,$B39)+SUMIFS('CLASSIFICAÇÃO NF'!$N:$N,'CLASSIFICAÇÃO NF'!$O:$O,"=202603",'CLASSIFICAÇÃO NF'!L:L,$B39)+SUMIFS('CLASSIFICAÇÃO NF'!$N:$N,'CLASSIFICAÇÃO NF'!$O:$O,"=202603",'CLASSIFICAÇÃO NF'!M:M,$B39)</f>
        <v>0</v>
      </c>
      <c r="AS39" s="74">
        <f>SUMIFS('CLASSIFICAÇÃO NF'!$N:$N,'CLASSIFICAÇÃO NF'!$O:$O,"=202604",'CLASSIFICAÇÃO NF'!I:I,$B39)+SUMIFS('CLASSIFICAÇÃO NF'!$N:$N,'CLASSIFICAÇÃO NF'!$O:$O,"=202604",'CLASSIFICAÇÃO NF'!J:J,$B39)+SUMIFS('CLASSIFICAÇÃO NF'!$N:$N,'CLASSIFICAÇÃO NF'!$O:$O,"=202604",'CLASSIFICAÇÃO NF'!K:K,$B39)+SUMIFS('CLASSIFICAÇÃO NF'!$N:$N,'CLASSIFICAÇÃO NF'!$O:$O,"=202604",'CLASSIFICAÇÃO NF'!L:L,$B39)+SUMIFS('CLASSIFICAÇÃO NF'!$N:$N,'CLASSIFICAÇÃO NF'!$O:$O,"=202604",'CLASSIFICAÇÃO NF'!M:M,$B39)</f>
        <v>0</v>
      </c>
      <c r="AT39" s="74">
        <f>SUMIFS('CLASSIFICAÇÃO NF'!$N:$N,'CLASSIFICAÇÃO NF'!$O:$O,"=202605",'CLASSIFICAÇÃO NF'!I:I,$B39)+SUMIFS('CLASSIFICAÇÃO NF'!$N:$N,'CLASSIFICAÇÃO NF'!$O:$O,"=202605",'CLASSIFICAÇÃO NF'!J:J,$B39)+SUMIFS('CLASSIFICAÇÃO NF'!$N:$N,'CLASSIFICAÇÃO NF'!$O:$O,"=202605",'CLASSIFICAÇÃO NF'!K:K,$B39)+SUMIFS('CLASSIFICAÇÃO NF'!$N:$N,'CLASSIFICAÇÃO NF'!$O:$O,"=202605",'CLASSIFICAÇÃO NF'!L:L,$B39)+SUMIFS('CLASSIFICAÇÃO NF'!$N:$N,'CLASSIFICAÇÃO NF'!$O:$O,"=202605",'CLASSIFICAÇÃO NF'!M:M,$B39)</f>
        <v>0</v>
      </c>
      <c r="AU39" s="74">
        <f>SUMIFS('CLASSIFICAÇÃO NF'!$N:$N,'CLASSIFICAÇÃO NF'!$O:$O,"=202606",'CLASSIFICAÇÃO NF'!I:I,$B39)+SUMIFS('CLASSIFICAÇÃO NF'!$N:$N,'CLASSIFICAÇÃO NF'!$O:$O,"=202606",'CLASSIFICAÇÃO NF'!J:J,$B39)+SUMIFS('CLASSIFICAÇÃO NF'!$N:$N,'CLASSIFICAÇÃO NF'!$O:$O,"=202606",'CLASSIFICAÇÃO NF'!K:K,$B39)+SUMIFS('CLASSIFICAÇÃO NF'!$N:$N,'CLASSIFICAÇÃO NF'!$O:$O,"=202606",'CLASSIFICAÇÃO NF'!L:L,$B39)+SUMIFS('CLASSIFICAÇÃO NF'!$N:$N,'CLASSIFICAÇÃO NF'!$O:$O,"=202606",'CLASSIFICAÇÃO NF'!M:M,$B39)</f>
        <v>0</v>
      </c>
      <c r="AV39" s="74">
        <f>SUMIFS('CLASSIFICAÇÃO NF'!$N:$N,'CLASSIFICAÇÃO NF'!$O:$O,"=202607",'CLASSIFICAÇÃO NF'!I:I,$B39)+SUMIFS('CLASSIFICAÇÃO NF'!$N:$N,'CLASSIFICAÇÃO NF'!$O:$O,"=202607",'CLASSIFICAÇÃO NF'!J:J,$B39)+SUMIFS('CLASSIFICAÇÃO NF'!$N:$N,'CLASSIFICAÇÃO NF'!$O:$O,"=202607",'CLASSIFICAÇÃO NF'!K:K,$B39)+SUMIFS('CLASSIFICAÇÃO NF'!$N:$N,'CLASSIFICAÇÃO NF'!$O:$O,"=202607",'CLASSIFICAÇÃO NF'!L:L,$B39)+SUMIFS('CLASSIFICAÇÃO NF'!$N:$N,'CLASSIFICAÇÃO NF'!$O:$O,"=202607",'CLASSIFICAÇÃO NF'!M:M,$B39)</f>
        <v>0</v>
      </c>
    </row>
    <row r="40" spans="1:48" ht="14.5">
      <c r="A40" s="1"/>
      <c r="B40" s="77" t="s">
        <v>72</v>
      </c>
      <c r="C40" s="1"/>
      <c r="D40" s="1"/>
      <c r="E40" s="78">
        <f>SUM(F40:AV40)</f>
        <v>56809616.200000003</v>
      </c>
      <c r="F40" s="79">
        <f>SUMIFS('CLASSIFICAÇÃO NF'!$N:$N,'CLASSIFICAÇÃO NF'!$O:$O,"=202301",'CLASSIFICAÇÃO NF'!I:I,$B40)+SUMIFS('CLASSIFICAÇÃO NF'!$N:$N,'CLASSIFICAÇÃO NF'!$O:$O,"=202301",'CLASSIFICAÇÃO NF'!J:J,$B40)+SUMIFS('CLASSIFICAÇÃO NF'!$N:$N,'CLASSIFICAÇÃO NF'!$O:$O,"=202301",'CLASSIFICAÇÃO NF'!K:K,$B40)+SUMIFS('CLASSIFICAÇÃO NF'!$N:$N,'CLASSIFICAÇÃO NF'!$O:$O,"=202301",'CLASSIFICAÇÃO NF'!L:L,$B40)+SUMIFS('CLASSIFICAÇÃO NF'!$N:$N,'CLASSIFICAÇÃO NF'!$O:$O,"=202301",'CLASSIFICAÇÃO NF'!M:M,$B40)</f>
        <v>0</v>
      </c>
      <c r="G40" s="79">
        <f>SUMIFS('CLASSIFICAÇÃO NF'!$N:$N,'CLASSIFICAÇÃO NF'!$O:$O,"=202302",'CLASSIFICAÇÃO NF'!I:I,$B40)+SUMIFS('CLASSIFICAÇÃO NF'!$N:$N,'CLASSIFICAÇÃO NF'!$O:$O,"=202302",'CLASSIFICAÇÃO NF'!J:J,$B40)+SUMIFS('CLASSIFICAÇÃO NF'!$N:$N,'CLASSIFICAÇÃO NF'!$O:$O,"=202302",'CLASSIFICAÇÃO NF'!K:K,$B40)+SUMIFS('CLASSIFICAÇÃO NF'!$N:$N,'CLASSIFICAÇÃO NF'!$O:$O,"=202302",'CLASSIFICAÇÃO NF'!L:L,$B40)+SUMIFS('CLASSIFICAÇÃO NF'!$N:$N,'CLASSIFICAÇÃO NF'!$O:$O,"=202302",'CLASSIFICAÇÃO NF'!M:M,$B40)</f>
        <v>123851.10999999999</v>
      </c>
      <c r="H40" s="79">
        <f>SUMIFS('CLASSIFICAÇÃO NF'!$N:$N,'CLASSIFICAÇÃO NF'!$O:$O,"=202303",'CLASSIFICAÇÃO NF'!I:I,$B40)+SUMIFS('CLASSIFICAÇÃO NF'!$N:$N,'CLASSIFICAÇÃO NF'!$O:$O,"=202303",'CLASSIFICAÇÃO NF'!J:J,$B40)+SUMIFS('CLASSIFICAÇÃO NF'!$N:$N,'CLASSIFICAÇÃO NF'!$O:$O,"=202303",'CLASSIFICAÇÃO NF'!K:K,$B40)+SUMIFS('CLASSIFICAÇÃO NF'!$N:$N,'CLASSIFICAÇÃO NF'!$O:$O,"=202303",'CLASSIFICAÇÃO NF'!L:L,$B40)+SUMIFS('CLASSIFICAÇÃO NF'!$N:$N,'CLASSIFICAÇÃO NF'!$O:$O,"=202303",'CLASSIFICAÇÃO NF'!M:M,$B40)</f>
        <v>1896694.67</v>
      </c>
      <c r="I40" s="79">
        <f>SUMIFS('CLASSIFICAÇÃO NF'!$N:$N,'CLASSIFICAÇÃO NF'!$O:$O,"=202304",'CLASSIFICAÇÃO NF'!I:I,$B40)+SUMIFS('CLASSIFICAÇÃO NF'!$N:$N,'CLASSIFICAÇÃO NF'!$O:$O,"=202304",'CLASSIFICAÇÃO NF'!J:J,$B40)+SUMIFS('CLASSIFICAÇÃO NF'!$N:$N,'CLASSIFICAÇÃO NF'!$O:$O,"=202304",'CLASSIFICAÇÃO NF'!K:K,$B40)+SUMIFS('CLASSIFICAÇÃO NF'!$N:$N,'CLASSIFICAÇÃO NF'!$O:$O,"=202304",'CLASSIFICAÇÃO NF'!L:L,$B40)+SUMIFS('CLASSIFICAÇÃO NF'!$N:$N,'CLASSIFICAÇÃO NF'!$O:$O,"=202304",'CLASSIFICAÇÃO NF'!M:M,$B40)</f>
        <v>1895153.1500000001</v>
      </c>
      <c r="J40" s="79">
        <f>SUMIFS('CLASSIFICAÇÃO NF'!$N:$N,'CLASSIFICAÇÃO NF'!$O:$O,"=202305",'CLASSIFICAÇÃO NF'!I:I,$B40)+SUMIFS('CLASSIFICAÇÃO NF'!$N:$N,'CLASSIFICAÇÃO NF'!$O:$O,"=202305",'CLASSIFICAÇÃO NF'!J:J,$B40)+SUMIFS('CLASSIFICAÇÃO NF'!$N:$N,'CLASSIFICAÇÃO NF'!$O:$O,"=202305",'CLASSIFICAÇÃO NF'!K:K,$B40)+SUMIFS('CLASSIFICAÇÃO NF'!$N:$N,'CLASSIFICAÇÃO NF'!$O:$O,"=202305",'CLASSIFICAÇÃO NF'!L:L,$B40)+SUMIFS('CLASSIFICAÇÃO NF'!$N:$N,'CLASSIFICAÇÃO NF'!$O:$O,"=202305",'CLASSIFICAÇÃO NF'!M:M,$B40)</f>
        <v>2614015.6100000003</v>
      </c>
      <c r="K40" s="79">
        <f>SUMIFS('CLASSIFICAÇÃO NF'!$N:$N,'CLASSIFICAÇÃO NF'!$O:$O,"=202306",'CLASSIFICAÇÃO NF'!I:I,$B40)+SUMIFS('CLASSIFICAÇÃO NF'!$N:$N,'CLASSIFICAÇÃO NF'!$O:$O,"=202306",'CLASSIFICAÇÃO NF'!J:J,$B40)+SUMIFS('CLASSIFICAÇÃO NF'!$N:$N,'CLASSIFICAÇÃO NF'!$O:$O,"=202306",'CLASSIFICAÇÃO NF'!K:K,$B40)+SUMIFS('CLASSIFICAÇÃO NF'!$N:$N,'CLASSIFICAÇÃO NF'!$O:$O,"=202306",'CLASSIFICAÇÃO NF'!L:L,$B40)+SUMIFS('CLASSIFICAÇÃO NF'!$N:$N,'CLASSIFICAÇÃO NF'!$O:$O,"=202306",'CLASSIFICAÇÃO NF'!M:M,$B40)</f>
        <v>3391071.5799999996</v>
      </c>
      <c r="L40" s="79">
        <f>SUMIFS('CLASSIFICAÇÃO NF'!$N:$N,'CLASSIFICAÇÃO NF'!$O:$O,"=202307",'CLASSIFICAÇÃO NF'!I:I,$B40)+SUMIFS('CLASSIFICAÇÃO NF'!$N:$N,'CLASSIFICAÇÃO NF'!$O:$O,"=202307",'CLASSIFICAÇÃO NF'!J:J,$B40)+SUMIFS('CLASSIFICAÇÃO NF'!$N:$N,'CLASSIFICAÇÃO NF'!$O:$O,"=202307",'CLASSIFICAÇÃO NF'!K:K,$B40)+SUMIFS('CLASSIFICAÇÃO NF'!$N:$N,'CLASSIFICAÇÃO NF'!$O:$O,"=202307",'CLASSIFICAÇÃO NF'!L:L,$B40)+SUMIFS('CLASSIFICAÇÃO NF'!$N:$N,'CLASSIFICAÇÃO NF'!$O:$O,"=202307",'CLASSIFICAÇÃO NF'!M:M,$B40)</f>
        <v>2919202.89</v>
      </c>
      <c r="M40" s="79">
        <f>SUMIFS('CLASSIFICAÇÃO NF'!$N:$N,'CLASSIFICAÇÃO NF'!$O:$O,"=202308",'CLASSIFICAÇÃO NF'!I:I,$B40)+SUMIFS('CLASSIFICAÇÃO NF'!$N:$N,'CLASSIFICAÇÃO NF'!$O:$O,"=202308",'CLASSIFICAÇÃO NF'!J:J,$B40)+SUMIFS('CLASSIFICAÇÃO NF'!$N:$N,'CLASSIFICAÇÃO NF'!$O:$O,"=202308",'CLASSIFICAÇÃO NF'!K:K,$B40)+SUMIFS('CLASSIFICAÇÃO NF'!$N:$N,'CLASSIFICAÇÃO NF'!$O:$O,"=202308",'CLASSIFICAÇÃO NF'!L:L,$B40)+SUMIFS('CLASSIFICAÇÃO NF'!$N:$N,'CLASSIFICAÇÃO NF'!$O:$O,"=202308",'CLASSIFICAÇÃO NF'!M:M,$B40)</f>
        <v>883112.34000000008</v>
      </c>
      <c r="N40" s="79">
        <f>SUMIFS('CLASSIFICAÇÃO NF'!$N:$N,'CLASSIFICAÇÃO NF'!$O:$O,"=202309",'CLASSIFICAÇÃO NF'!I:I,$B40)+SUMIFS('CLASSIFICAÇÃO NF'!$N:$N,'CLASSIFICAÇÃO NF'!$O:$O,"=202309",'CLASSIFICAÇÃO NF'!J:J,$B40)+SUMIFS('CLASSIFICAÇÃO NF'!$N:$N,'CLASSIFICAÇÃO NF'!$O:$O,"=202309",'CLASSIFICAÇÃO NF'!K:K,$B40)+SUMIFS('CLASSIFICAÇÃO NF'!$N:$N,'CLASSIFICAÇÃO NF'!$O:$O,"=202309",'CLASSIFICAÇÃO NF'!L:L,$B40)+SUMIFS('CLASSIFICAÇÃO NF'!$N:$N,'CLASSIFICAÇÃO NF'!$O:$O,"=202309",'CLASSIFICAÇÃO NF'!M:M,$B40)</f>
        <v>93076.689999999988</v>
      </c>
      <c r="O40" s="79">
        <f>SUMIFS('CLASSIFICAÇÃO NF'!$N:$N,'CLASSIFICAÇÃO NF'!$O:$O,"=202310",'CLASSIFICAÇÃO NF'!I:I,$B40)+SUMIFS('CLASSIFICAÇÃO NF'!$N:$N,'CLASSIFICAÇÃO NF'!$O:$O,"=202310",'CLASSIFICAÇÃO NF'!J:J,$B40)+SUMIFS('CLASSIFICAÇÃO NF'!$N:$N,'CLASSIFICAÇÃO NF'!$O:$O,"=202310",'CLASSIFICAÇÃO NF'!K:K,$B40)+SUMIFS('CLASSIFICAÇÃO NF'!$N:$N,'CLASSIFICAÇÃO NF'!$O:$O,"=202310",'CLASSIFICAÇÃO NF'!L:L,$B40)+SUMIFS('CLASSIFICAÇÃO NF'!$N:$N,'CLASSIFICAÇÃO NF'!$O:$O,"=202310",'CLASSIFICAÇÃO NF'!M:M,$B40)</f>
        <v>6987.7000000000007</v>
      </c>
      <c r="P40" s="79">
        <f>SUMIFS('CLASSIFICAÇÃO NF'!$N:$N,'CLASSIFICAÇÃO NF'!$O:$O,"=202311",'CLASSIFICAÇÃO NF'!I:I,$B40)+SUMIFS('CLASSIFICAÇÃO NF'!$N:$N,'CLASSIFICAÇÃO NF'!$O:$O,"=202311",'CLASSIFICAÇÃO NF'!J:J,$B40)+SUMIFS('CLASSIFICAÇÃO NF'!$N:$N,'CLASSIFICAÇÃO NF'!$O:$O,"=202311",'CLASSIFICAÇÃO NF'!K:K,$B40)+SUMIFS('CLASSIFICAÇÃO NF'!$N:$N,'CLASSIFICAÇÃO NF'!$O:$O,"=202311",'CLASSIFICAÇÃO NF'!L:L,$B40)+SUMIFS('CLASSIFICAÇÃO NF'!$N:$N,'CLASSIFICAÇÃO NF'!$O:$O,"=202311",'CLASSIFICAÇÃO NF'!M:M,$B40)</f>
        <v>81612.929999999993</v>
      </c>
      <c r="Q40" s="80">
        <f>SUMIFS('CLASSIFICAÇÃO NF'!$N:$N,'CLASSIFICAÇÃO NF'!$O:$O,"=202312",'CLASSIFICAÇÃO NF'!I:I,$B40)+SUMIFS('CLASSIFICAÇÃO NF'!$N:$N,'CLASSIFICAÇÃO NF'!$O:$O,"=202312",'CLASSIFICAÇÃO NF'!J:J,$B40)+SUMIFS('CLASSIFICAÇÃO NF'!$N:$N,'CLASSIFICAÇÃO NF'!$O:$O,"=202312",'CLASSIFICAÇÃO NF'!K:K,$B40)+SUMIFS('CLASSIFICAÇÃO NF'!$N:$N,'CLASSIFICAÇÃO NF'!$O:$O,"=202312",'CLASSIFICAÇÃO NF'!L:L,$B40)+SUMIFS('CLASSIFICAÇÃO NF'!$N:$N,'CLASSIFICAÇÃO NF'!$O:$O,"=202312",'CLASSIFICAÇÃO NF'!M:M,$B40)</f>
        <v>63222.720000000001</v>
      </c>
      <c r="R40" s="81">
        <f>SUMIFS('CLASSIFICAÇÃO NF'!$N:$N,'CLASSIFICAÇÃO NF'!$O:$O,"=202401",'CLASSIFICAÇÃO NF'!I:I,$B40)+SUMIFS('CLASSIFICAÇÃO NF'!$N:$N,'CLASSIFICAÇÃO NF'!$O:$O,"=202401",'CLASSIFICAÇÃO NF'!J:J,$B40)+SUMIFS('CLASSIFICAÇÃO NF'!$N:$N,'CLASSIFICAÇÃO NF'!$O:$O,"=202401",'CLASSIFICAÇÃO NF'!K:K,$B40)+SUMIFS('CLASSIFICAÇÃO NF'!$N:$N,'CLASSIFICAÇÃO NF'!$O:$O,"=202401",'CLASSIFICAÇÃO NF'!L:L,$B40)+SUMIFS('CLASSIFICAÇÃO NF'!$N:$N,'CLASSIFICAÇÃO NF'!$O:$O,"=202401",'CLASSIFICAÇÃO NF'!M:M,$B40)</f>
        <v>258221.54</v>
      </c>
      <c r="S40" s="79">
        <f>SUMIFS('CLASSIFICAÇÃO NF'!$N:$N,'CLASSIFICAÇÃO NF'!$O:$O,"=202402",'CLASSIFICAÇÃO NF'!I:I,$B40)+SUMIFS('CLASSIFICAÇÃO NF'!$N:$N,'CLASSIFICAÇÃO NF'!$O:$O,"=202402",'CLASSIFICAÇÃO NF'!J:J,$B40)+SUMIFS('CLASSIFICAÇÃO NF'!$N:$N,'CLASSIFICAÇÃO NF'!$O:$O,"=202402",'CLASSIFICAÇÃO NF'!K:K,$B40)+SUMIFS('CLASSIFICAÇÃO NF'!$N:$N,'CLASSIFICAÇÃO NF'!$O:$O,"=202402",'CLASSIFICAÇÃO NF'!L:L,$B40)+SUMIFS('CLASSIFICAÇÃO NF'!$N:$N,'CLASSIFICAÇÃO NF'!$O:$O,"=202402",'CLASSIFICAÇÃO NF'!M:M,$B40)</f>
        <v>1396096.22</v>
      </c>
      <c r="T40" s="79">
        <f>SUMIFS('CLASSIFICAÇÃO NF'!$N:$N,'CLASSIFICAÇÃO NF'!$O:$O,"=202403",'CLASSIFICAÇÃO NF'!I:I,$B40)+SUMIFS('CLASSIFICAÇÃO NF'!$N:$N,'CLASSIFICAÇÃO NF'!$O:$O,"=202403",'CLASSIFICAÇÃO NF'!J:J,$B40)+SUMIFS('CLASSIFICAÇÃO NF'!$N:$N,'CLASSIFICAÇÃO NF'!$O:$O,"=202403",'CLASSIFICAÇÃO NF'!K:K,$B40)+SUMIFS('CLASSIFICAÇÃO NF'!$N:$N,'CLASSIFICAÇÃO NF'!$O:$O,"=202403",'CLASSIFICAÇÃO NF'!L:L,$B40)+SUMIFS('CLASSIFICAÇÃO NF'!$N:$N,'CLASSIFICAÇÃO NF'!$O:$O,"=202403",'CLASSIFICAÇÃO NF'!M:M,$B40)</f>
        <v>1005565.6699999999</v>
      </c>
      <c r="U40" s="79">
        <f>SUMIFS('CLASSIFICAÇÃO NF'!$N:$N,'CLASSIFICAÇÃO NF'!$O:$O,"=202404",'CLASSIFICAÇÃO NF'!I:I,$B40)+SUMIFS('CLASSIFICAÇÃO NF'!$N:$N,'CLASSIFICAÇÃO NF'!$O:$O,"=202404",'CLASSIFICAÇÃO NF'!J:J,$B40)+SUMIFS('CLASSIFICAÇÃO NF'!$N:$N,'CLASSIFICAÇÃO NF'!$O:$O,"=202404",'CLASSIFICAÇÃO NF'!K:K,$B40)+SUMIFS('CLASSIFICAÇÃO NF'!$N:$N,'CLASSIFICAÇÃO NF'!$O:$O,"=202404",'CLASSIFICAÇÃO NF'!L:L,$B40)+SUMIFS('CLASSIFICAÇÃO NF'!$N:$N,'CLASSIFICAÇÃO NF'!$O:$O,"=202404",'CLASSIFICAÇÃO NF'!M:M,$B40)</f>
        <v>1403907.29</v>
      </c>
      <c r="V40" s="79">
        <f>SUMIFS('CLASSIFICAÇÃO NF'!$N:$N,'CLASSIFICAÇÃO NF'!$O:$O,"=202405",'CLASSIFICAÇÃO NF'!I:I,$B40)+SUMIFS('CLASSIFICAÇÃO NF'!$N:$N,'CLASSIFICAÇÃO NF'!$O:$O,"=202405",'CLASSIFICAÇÃO NF'!J:J,$B40)+SUMIFS('CLASSIFICAÇÃO NF'!$N:$N,'CLASSIFICAÇÃO NF'!$O:$O,"=202405",'CLASSIFICAÇÃO NF'!K:K,$B40)+SUMIFS('CLASSIFICAÇÃO NF'!$N:$N,'CLASSIFICAÇÃO NF'!$O:$O,"=202405",'CLASSIFICAÇÃO NF'!L:L,$B40)+SUMIFS('CLASSIFICAÇÃO NF'!$N:$N,'CLASSIFICAÇÃO NF'!$O:$O,"=202405",'CLASSIFICAÇÃO NF'!M:M,$B40)</f>
        <v>1965683.0499999998</v>
      </c>
      <c r="W40" s="79">
        <f>SUMIFS('CLASSIFICAÇÃO NF'!$N:$N,'CLASSIFICAÇÃO NF'!$O:$O,"=202406",'CLASSIFICAÇÃO NF'!I:I,$B40)+SUMIFS('CLASSIFICAÇÃO NF'!$N:$N,'CLASSIFICAÇÃO NF'!$O:$O,"=202406",'CLASSIFICAÇÃO NF'!J:J,$B40)+SUMIFS('CLASSIFICAÇÃO NF'!$N:$N,'CLASSIFICAÇÃO NF'!$O:$O,"=202406",'CLASSIFICAÇÃO NF'!K:K,$B40)+SUMIFS('CLASSIFICAÇÃO NF'!$N:$N,'CLASSIFICAÇÃO NF'!$O:$O,"=202406",'CLASSIFICAÇÃO NF'!L:L,$B40)+SUMIFS('CLASSIFICAÇÃO NF'!$N:$N,'CLASSIFICAÇÃO NF'!$O:$O,"=202406",'CLASSIFICAÇÃO NF'!M:M,$B40)</f>
        <v>1475485.0399999998</v>
      </c>
      <c r="X40" s="79">
        <f>SUMIFS('CLASSIFICAÇÃO NF'!$N:$N,'CLASSIFICAÇÃO NF'!$O:$O,"=202407",'CLASSIFICAÇÃO NF'!I:I,$B40)+SUMIFS('CLASSIFICAÇÃO NF'!$N:$N,'CLASSIFICAÇÃO NF'!$O:$O,"=202407",'CLASSIFICAÇÃO NF'!J:J,$B40)+SUMIFS('CLASSIFICAÇÃO NF'!$N:$N,'CLASSIFICAÇÃO NF'!$O:$O,"=202407",'CLASSIFICAÇÃO NF'!K:K,$B40)+SUMIFS('CLASSIFICAÇÃO NF'!$N:$N,'CLASSIFICAÇÃO NF'!$O:$O,"=202407",'CLASSIFICAÇÃO NF'!L:L,$B40)+SUMIFS('CLASSIFICAÇÃO NF'!$N:$N,'CLASSIFICAÇÃO NF'!$O:$O,"=202407",'CLASSIFICAÇÃO NF'!M:M,$B40)</f>
        <v>1679925.3900000001</v>
      </c>
      <c r="Y40" s="79">
        <f>SUMIFS('CLASSIFICAÇÃO NF'!$N:$N,'CLASSIFICAÇÃO NF'!$O:$O,"=202408",'CLASSIFICAÇÃO NF'!I:I,$B40)+SUMIFS('CLASSIFICAÇÃO NF'!$N:$N,'CLASSIFICAÇÃO NF'!$O:$O,"=202408",'CLASSIFICAÇÃO NF'!J:J,$B40)+SUMIFS('CLASSIFICAÇÃO NF'!$N:$N,'CLASSIFICAÇÃO NF'!$O:$O,"=202408",'CLASSIFICAÇÃO NF'!K:K,$B40)+SUMIFS('CLASSIFICAÇÃO NF'!$N:$N,'CLASSIFICAÇÃO NF'!$O:$O,"=202408",'CLASSIFICAÇÃO NF'!L:L,$B40)+SUMIFS('CLASSIFICAÇÃO NF'!$N:$N,'CLASSIFICAÇÃO NF'!$O:$O,"=202408",'CLASSIFICAÇÃO NF'!M:M,$B40)</f>
        <v>1593741.1600000001</v>
      </c>
      <c r="Z40" s="79">
        <f>SUMIFS('CLASSIFICAÇÃO NF'!$N:$N,'CLASSIFICAÇÃO NF'!$O:$O,"=202409",'CLASSIFICAÇÃO NF'!I:I,$B40)+SUMIFS('CLASSIFICAÇÃO NF'!$N:$N,'CLASSIFICAÇÃO NF'!$O:$O,"=202409",'CLASSIFICAÇÃO NF'!J:J,$B40)+SUMIFS('CLASSIFICAÇÃO NF'!$N:$N,'CLASSIFICAÇÃO NF'!$O:$O,"=202409",'CLASSIFICAÇÃO NF'!K:K,$B40)+SUMIFS('CLASSIFICAÇÃO NF'!$N:$N,'CLASSIFICAÇÃO NF'!$O:$O,"=202409",'CLASSIFICAÇÃO NF'!L:L,$B40)+SUMIFS('CLASSIFICAÇÃO NF'!$N:$N,'CLASSIFICAÇÃO NF'!$O:$O,"=202409",'CLASSIFICAÇÃO NF'!M:M,$B40)</f>
        <v>1655433.3699999999</v>
      </c>
      <c r="AA40" s="79">
        <f>SUMIFS('CLASSIFICAÇÃO NF'!$N:$N,'CLASSIFICAÇÃO NF'!$O:$O,"=202410",'CLASSIFICAÇÃO NF'!I:I,$B40)+SUMIFS('CLASSIFICAÇÃO NF'!$N:$N,'CLASSIFICAÇÃO NF'!$O:$O,"=202410",'CLASSIFICAÇÃO NF'!J:J,$B40)+SUMIFS('CLASSIFICAÇÃO NF'!$N:$N,'CLASSIFICAÇÃO NF'!$O:$O,"=202410",'CLASSIFICAÇÃO NF'!K:K,$B40)+SUMIFS('CLASSIFICAÇÃO NF'!$N:$N,'CLASSIFICAÇÃO NF'!$O:$O,"=202410",'CLASSIFICAÇÃO NF'!L:L,$B40)+SUMIFS('CLASSIFICAÇÃO NF'!$N:$N,'CLASSIFICAÇÃO NF'!$O:$O,"=202410",'CLASSIFICAÇÃO NF'!M:M,$B40)</f>
        <v>1620295.6799999999</v>
      </c>
      <c r="AB40" s="79">
        <f>SUMIFS('CLASSIFICAÇÃO NF'!$N:$N,'CLASSIFICAÇÃO NF'!$O:$O,"=202411",'CLASSIFICAÇÃO NF'!I:I,$B40)+SUMIFS('CLASSIFICAÇÃO NF'!$N:$N,'CLASSIFICAÇÃO NF'!$O:$O,"=202411",'CLASSIFICAÇÃO NF'!J:J,$B40)+SUMIFS('CLASSIFICAÇÃO NF'!$N:$N,'CLASSIFICAÇÃO NF'!$O:$O,"=202411",'CLASSIFICAÇÃO NF'!K:K,$B40)+SUMIFS('CLASSIFICAÇÃO NF'!$N:$N,'CLASSIFICAÇÃO NF'!$O:$O,"=202411",'CLASSIFICAÇÃO NF'!L:L,$B40)+SUMIFS('CLASSIFICAÇÃO NF'!$N:$N,'CLASSIFICAÇÃO NF'!$O:$O,"=202411",'CLASSIFICAÇÃO NF'!M:M,$B40)</f>
        <v>2434761.7000000002</v>
      </c>
      <c r="AC40" s="80">
        <f>SUMIFS('CLASSIFICAÇÃO NF'!$N:$N,'CLASSIFICAÇÃO NF'!$O:$O,"=202412",'CLASSIFICAÇÃO NF'!I:I,$B40)+SUMIFS('CLASSIFICAÇÃO NF'!$N:$N,'CLASSIFICAÇÃO NF'!$O:$O,"=202412",'CLASSIFICAÇÃO NF'!J:J,$B40)+SUMIFS('CLASSIFICAÇÃO NF'!$N:$N,'CLASSIFICAÇÃO NF'!$O:$O,"=202412",'CLASSIFICAÇÃO NF'!K:K,$B40)+SUMIFS('CLASSIFICAÇÃO NF'!$N:$N,'CLASSIFICAÇÃO NF'!$O:$O,"=202412",'CLASSIFICAÇÃO NF'!L:L,$B40)+SUMIFS('CLASSIFICAÇÃO NF'!$N:$N,'CLASSIFICAÇÃO NF'!$O:$O,"=202412",'CLASSIFICAÇÃO NF'!M:M,$B40)</f>
        <v>2267543.2400000002</v>
      </c>
      <c r="AD40" s="81">
        <f>SUMIFS('CLASSIFICAÇÃO NF'!$N:$N,'CLASSIFICAÇÃO NF'!$O:$O,"=202501",'CLASSIFICAÇÃO NF'!I:I,$B40)+SUMIFS('CLASSIFICAÇÃO NF'!$N:$N,'CLASSIFICAÇÃO NF'!$O:$O,"=202501",'CLASSIFICAÇÃO NF'!J:J,$B40)+SUMIFS('CLASSIFICAÇÃO NF'!$N:$N,'CLASSIFICAÇÃO NF'!$O:$O,"=202501",'CLASSIFICAÇÃO NF'!K:K,$B40)+SUMIFS('CLASSIFICAÇÃO NF'!$N:$N,'CLASSIFICAÇÃO NF'!$O:$O,"=202501",'CLASSIFICAÇÃO NF'!L:L,$B40)+SUMIFS('CLASSIFICAÇÃO NF'!$N:$N,'CLASSIFICAÇÃO NF'!$O:$O,"=202501",'CLASSIFICAÇÃO NF'!M:M,$B40)</f>
        <v>1779458.1</v>
      </c>
      <c r="AE40" s="79">
        <f>SUMIFS('CLASSIFICAÇÃO NF'!$N:$N,'CLASSIFICAÇÃO NF'!$O:$O,"=202502",'CLASSIFICAÇÃO NF'!I:I,$B40)+SUMIFS('CLASSIFICAÇÃO NF'!$N:$N,'CLASSIFICAÇÃO NF'!$O:$O,"=202502",'CLASSIFICAÇÃO NF'!J:J,$B40)+SUMIFS('CLASSIFICAÇÃO NF'!$N:$N,'CLASSIFICAÇÃO NF'!$O:$O,"=202502",'CLASSIFICAÇÃO NF'!K:K,$B40)+SUMIFS('CLASSIFICAÇÃO NF'!$N:$N,'CLASSIFICAÇÃO NF'!$O:$O,"=202502",'CLASSIFICAÇÃO NF'!L:L,$B40)+SUMIFS('CLASSIFICAÇÃO NF'!$N:$N,'CLASSIFICAÇÃO NF'!$O:$O,"=202502",'CLASSIFICAÇÃO NF'!M:M,$B40)</f>
        <v>2575508.8899999997</v>
      </c>
      <c r="AF40" s="79">
        <f>SUMIFS('CLASSIFICAÇÃO NF'!$N:$N,'CLASSIFICAÇÃO NF'!$O:$O,"=202503",'CLASSIFICAÇÃO NF'!I:I,$B40)+SUMIFS('CLASSIFICAÇÃO NF'!$N:$N,'CLASSIFICAÇÃO NF'!$O:$O,"=202503",'CLASSIFICAÇÃO NF'!J:J,$B40)+SUMIFS('CLASSIFICAÇÃO NF'!$N:$N,'CLASSIFICAÇÃO NF'!$O:$O,"=202503",'CLASSIFICAÇÃO NF'!K:K,$B40)+SUMIFS('CLASSIFICAÇÃO NF'!$N:$N,'CLASSIFICAÇÃO NF'!$O:$O,"=202503",'CLASSIFICAÇÃO NF'!L:L,$B40)+SUMIFS('CLASSIFICAÇÃO NF'!$N:$N,'CLASSIFICAÇÃO NF'!$O:$O,"=202503",'CLASSIFICAÇÃO NF'!M:M,$B40)</f>
        <v>2383648.92</v>
      </c>
      <c r="AG40" s="79">
        <f>SUMIFS('CLASSIFICAÇÃO NF'!$N:$N,'CLASSIFICAÇÃO NF'!$O:$O,"=202504",'CLASSIFICAÇÃO NF'!I:I,$B40)+SUMIFS('CLASSIFICAÇÃO NF'!$N:$N,'CLASSIFICAÇÃO NF'!$O:$O,"=202504",'CLASSIFICAÇÃO NF'!J:J,$B40)+SUMIFS('CLASSIFICAÇÃO NF'!$N:$N,'CLASSIFICAÇÃO NF'!$O:$O,"=202504",'CLASSIFICAÇÃO NF'!K:K,$B40)+SUMIFS('CLASSIFICAÇÃO NF'!$N:$N,'CLASSIFICAÇÃO NF'!$O:$O,"=202504",'CLASSIFICAÇÃO NF'!L:L,$B40)+SUMIFS('CLASSIFICAÇÃO NF'!$N:$N,'CLASSIFICAÇÃO NF'!$O:$O,"=202504",'CLASSIFICAÇÃO NF'!M:M,$B40)</f>
        <v>1953352.6</v>
      </c>
      <c r="AH40" s="79">
        <f>SUMIFS('CLASSIFICAÇÃO NF'!$N:$N,'CLASSIFICAÇÃO NF'!$O:$O,"=202505",'CLASSIFICAÇÃO NF'!I:I,$B40)+SUMIFS('CLASSIFICAÇÃO NF'!$N:$N,'CLASSIFICAÇÃO NF'!$O:$O,"=202505",'CLASSIFICAÇÃO NF'!J:J,$B40)+SUMIFS('CLASSIFICAÇÃO NF'!$N:$N,'CLASSIFICAÇÃO NF'!$O:$O,"=202505",'CLASSIFICAÇÃO NF'!K:K,$B40)+SUMIFS('CLASSIFICAÇÃO NF'!$N:$N,'CLASSIFICAÇÃO NF'!$O:$O,"=202505",'CLASSIFICAÇÃO NF'!L:L,$B40)+SUMIFS('CLASSIFICAÇÃO NF'!$N:$N,'CLASSIFICAÇÃO NF'!$O:$O,"=202505",'CLASSIFICAÇÃO NF'!M:M,$B40)</f>
        <v>2023307.8399999999</v>
      </c>
      <c r="AI40" s="79">
        <f>SUMIFS('CLASSIFICAÇÃO NF'!$N:$N,'CLASSIFICAÇÃO NF'!$O:$O,"=202506",'CLASSIFICAÇÃO NF'!I:I,$B40)+SUMIFS('CLASSIFICAÇÃO NF'!$N:$N,'CLASSIFICAÇÃO NF'!$O:$O,"=202506",'CLASSIFICAÇÃO NF'!J:J,$B40)+SUMIFS('CLASSIFICAÇÃO NF'!$N:$N,'CLASSIFICAÇÃO NF'!$O:$O,"=202506",'CLASSIFICAÇÃO NF'!K:K,$B40)+SUMIFS('CLASSIFICAÇÃO NF'!$N:$N,'CLASSIFICAÇÃO NF'!$O:$O,"=202506",'CLASSIFICAÇÃO NF'!L:L,$B40)+SUMIFS('CLASSIFICAÇÃO NF'!$N:$N,'CLASSIFICAÇÃO NF'!$O:$O,"=202506",'CLASSIFICAÇÃO NF'!M:M,$B40)</f>
        <v>1954543.2400000002</v>
      </c>
      <c r="AJ40" s="79">
        <f>SUMIFS('CLASSIFICAÇÃO NF'!$N:$N,'CLASSIFICAÇÃO NF'!$O:$O,"=202507",'CLASSIFICAÇÃO NF'!I:I,$B40)+SUMIFS('CLASSIFICAÇÃO NF'!$N:$N,'CLASSIFICAÇÃO NF'!$O:$O,"=202507",'CLASSIFICAÇÃO NF'!J:J,$B40)+SUMIFS('CLASSIFICAÇÃO NF'!$N:$N,'CLASSIFICAÇÃO NF'!$O:$O,"=202507",'CLASSIFICAÇÃO NF'!K:K,$B40)+SUMIFS('CLASSIFICAÇÃO NF'!$N:$N,'CLASSIFICAÇÃO NF'!$O:$O,"=202507",'CLASSIFICAÇÃO NF'!L:L,$B40)+SUMIFS('CLASSIFICAÇÃO NF'!$N:$N,'CLASSIFICAÇÃO NF'!$O:$O,"=202507",'CLASSIFICAÇÃO NF'!M:M,$B40)</f>
        <v>3118190.3200000003</v>
      </c>
      <c r="AK40" s="79">
        <f>SUMIFS('CLASSIFICAÇÃO NF'!$N:$N,'CLASSIFICAÇÃO NF'!$O:$O,"=202508",'CLASSIFICAÇÃO NF'!I:I,$B40)+SUMIFS('CLASSIFICAÇÃO NF'!$N:$N,'CLASSIFICAÇÃO NF'!$O:$O,"=202508",'CLASSIFICAÇÃO NF'!J:J,$B40)+SUMIFS('CLASSIFICAÇÃO NF'!$N:$N,'CLASSIFICAÇÃO NF'!$O:$O,"=202508",'CLASSIFICAÇÃO NF'!K:K,$B40)+SUMIFS('CLASSIFICAÇÃO NF'!$N:$N,'CLASSIFICAÇÃO NF'!$O:$O,"=2025088",'CLASSIFICAÇÃO NF'!L:L,$B40)+SUMIFS('CLASSIFICAÇÃO NF'!$N:$N,'CLASSIFICAÇÃO NF'!$O:$O,"=202508",'CLASSIFICAÇÃO NF'!M:M,$B40)</f>
        <v>646665.87000000011</v>
      </c>
      <c r="AL40" s="79">
        <f>SUMIFS('CLASSIFICAÇÃO NF'!$N:$N,'CLASSIFICAÇÃO NF'!$O:$O,"=202509",'CLASSIFICAÇÃO NF'!I:I,$B40)+SUMIFS('CLASSIFICAÇÃO NF'!$N:$N,'CLASSIFICAÇÃO NF'!$O:$O,"=202509",'CLASSIFICAÇÃO NF'!J:J,$B40)+SUMIFS('CLASSIFICAÇÃO NF'!$N:$N,'CLASSIFICAÇÃO NF'!$O:$O,"=202509",'CLASSIFICAÇÃO NF'!K:K,$B40)+SUMIFS('CLASSIFICAÇÃO NF'!$N:$N,'CLASSIFICAÇÃO NF'!$O:$O,"=2025089",'CLASSIFICAÇÃO NF'!L:L,$B40)+SUMIFS('CLASSIFICAÇÃO NF'!$N:$N,'CLASSIFICAÇÃO NF'!$O:$O,"=202509",'CLASSIFICAÇÃO NF'!M:M,$B40)</f>
        <v>1998351.87</v>
      </c>
      <c r="AM40" s="79">
        <f>SUMIFS('CLASSIFICAÇÃO NF'!$N:$N,'CLASSIFICAÇÃO NF'!$O:$O,"=202510",'CLASSIFICAÇÃO NF'!I:I,$B40)+SUMIFS('CLASSIFICAÇÃO NF'!$N:$N,'CLASSIFICAÇÃO NF'!$O:$O,"=202510",'CLASSIFICAÇÃO NF'!J:J,$B40)+SUMIFS('CLASSIFICAÇÃO NF'!$N:$N,'CLASSIFICAÇÃO NF'!$O:$O,"=202510",'CLASSIFICAÇÃO NF'!K:K,$B40)+SUMIFS('CLASSIFICAÇÃO NF'!$N:$N,'CLASSIFICAÇÃO NF'!$O:$O,"=202510",'CLASSIFICAÇÃO NF'!L:L,$B40)+SUMIFS('CLASSIFICAÇÃO NF'!$N:$N,'CLASSIFICAÇÃO NF'!$O:$O,"=202510",'CLASSIFICAÇÃO NF'!M:M,$B40)</f>
        <v>1724755.96</v>
      </c>
      <c r="AN40" s="79">
        <f>SUMIFS('CLASSIFICAÇÃO NF'!$N:$N,'CLASSIFICAÇÃO NF'!$O:$O,"=202511",'CLASSIFICAÇÃO NF'!I:I,$B40)+SUMIFS('CLASSIFICAÇÃO NF'!$N:$N,'CLASSIFICAÇÃO NF'!$O:$O,"=202511",'CLASSIFICAÇÃO NF'!J:J,$B40)+SUMIFS('CLASSIFICAÇÃO NF'!$N:$N,'CLASSIFICAÇÃO NF'!$O:$O,"=202511",'CLASSIFICAÇÃO NF'!K:K,$B40)+SUMIFS('CLASSIFICAÇÃO NF'!$N:$N,'CLASSIFICAÇÃO NF'!$O:$O,"=202511",'CLASSIFICAÇÃO NF'!L:L,$B40)+SUMIFS('CLASSIFICAÇÃO NF'!$N:$N,'CLASSIFICAÇÃO NF'!$O:$O,"=202511",'CLASSIFICAÇÃO NF'!M:M,$B40)</f>
        <v>673095.24</v>
      </c>
      <c r="AO40" s="79">
        <f>SUMIFS('CLASSIFICAÇÃO NF'!$N:$N,'CLASSIFICAÇÃO NF'!$O:$O,"=202512",'CLASSIFICAÇÃO NF'!I:I,$B40)+SUMIFS('CLASSIFICAÇÃO NF'!$N:$N,'CLASSIFICAÇÃO NF'!$O:$O,"=202512",'CLASSIFICAÇÃO NF'!J:J,$B40)+SUMIFS('CLASSIFICAÇÃO NF'!$N:$N,'CLASSIFICAÇÃO NF'!$O:$O,"=202512",'CLASSIFICAÇÃO NF'!K:K,$B40)+SUMIFS('CLASSIFICAÇÃO NF'!$N:$N,'CLASSIFICAÇÃO NF'!$O:$O,"=202512",'CLASSIFICAÇÃO NF'!L:L,$B40)+SUMIFS('CLASSIFICAÇÃO NF'!$N:$N,'CLASSIFICAÇÃO NF'!$O:$O,"=202512",'CLASSIFICAÇÃO NF'!M:M,$B40)</f>
        <v>553339.17000000004</v>
      </c>
      <c r="AP40" s="81">
        <f>SUMIFS('CLASSIFICAÇÃO NF'!$N:$N,'CLASSIFICAÇÃO NF'!$O:$O,"=202601",'CLASSIFICAÇÃO NF'!I:I,$B40)+SUMIFS('CLASSIFICAÇÃO NF'!$N:$N,'CLASSIFICAÇÃO NF'!$O:$O,"=202601",'CLASSIFICAÇÃO NF'!J:J,$B40)+SUMIFS('CLASSIFICAÇÃO NF'!$N:$N,'CLASSIFICAÇÃO NF'!$O:$O,"=202601",'CLASSIFICAÇÃO NF'!K:K,$B40)+SUMIFS('CLASSIFICAÇÃO NF'!$N:$N,'CLASSIFICAÇÃO NF'!$O:$O,"=202601",'CLASSIFICAÇÃO NF'!L:L,$B40)+SUMIFS('CLASSIFICAÇÃO NF'!$N:$N,'CLASSIFICAÇÃO NF'!$O:$O,"=202601",'CLASSIFICAÇÃO NF'!M:M,$B40)</f>
        <v>0</v>
      </c>
      <c r="AQ40" s="81">
        <f>SUMIFS('CLASSIFICAÇÃO NF'!$N:$N,'CLASSIFICAÇÃO NF'!$O:$O,"=202602",'CLASSIFICAÇÃO NF'!I:I,$B40)+SUMIFS('CLASSIFICAÇÃO NF'!$N:$N,'CLASSIFICAÇÃO NF'!$O:$O,"=202602",'CLASSIFICAÇÃO NF'!J:J,$B40)+SUMIFS('CLASSIFICAÇÃO NF'!$N:$N,'CLASSIFICAÇÃO NF'!$O:$O,"=202602",'CLASSIFICAÇÃO NF'!K:K,$B40)+SUMIFS('CLASSIFICAÇÃO NF'!$N:$N,'CLASSIFICAÇÃO NF'!$O:$O,"=202602",'CLASSIFICAÇÃO NF'!L:L,$B40)+SUMIFS('CLASSIFICAÇÃO NF'!$N:$N,'CLASSIFICAÇÃO NF'!$O:$O,"=202602",'CLASSIFICAÇÃO NF'!M:M,$B40)</f>
        <v>1368829.58</v>
      </c>
      <c r="AR40" s="81">
        <f>SUMIFS('CLASSIFICAÇÃO NF'!$N:$N,'CLASSIFICAÇÃO NF'!$O:$O,"=202603",'CLASSIFICAÇÃO NF'!I:I,$B40)+SUMIFS('CLASSIFICAÇÃO NF'!$N:$N,'CLASSIFICAÇÃO NF'!$O:$O,"=202603",'CLASSIFICAÇÃO NF'!J:J,$B40)+SUMIFS('CLASSIFICAÇÃO NF'!$N:$N,'CLASSIFICAÇÃO NF'!$O:$O,"=202603",'CLASSIFICAÇÃO NF'!K:K,$B40)+SUMIFS('CLASSIFICAÇÃO NF'!$N:$N,'CLASSIFICAÇÃO NF'!$O:$O,"=202603",'CLASSIFICAÇÃO NF'!L:L,$B40)+SUMIFS('CLASSIFICAÇÃO NF'!$N:$N,'CLASSIFICAÇÃO NF'!$O:$O,"=202603",'CLASSIFICAÇÃO NF'!M:M,$B40)</f>
        <v>0</v>
      </c>
      <c r="AS40" s="81">
        <f>SUMIFS('CLASSIFICAÇÃO NF'!$N:$N,'CLASSIFICAÇÃO NF'!$O:$O,"=202604",'CLASSIFICAÇÃO NF'!I:I,$B40)+SUMIFS('CLASSIFICAÇÃO NF'!$N:$N,'CLASSIFICAÇÃO NF'!$O:$O,"=202604",'CLASSIFICAÇÃO NF'!J:J,$B40)+SUMIFS('CLASSIFICAÇÃO NF'!$N:$N,'CLASSIFICAÇÃO NF'!$O:$O,"=202604",'CLASSIFICAÇÃO NF'!K:K,$B40)+SUMIFS('CLASSIFICAÇÃO NF'!$N:$N,'CLASSIFICAÇÃO NF'!$O:$O,"=202604",'CLASSIFICAÇÃO NF'!L:L,$B40)+SUMIFS('CLASSIFICAÇÃO NF'!$N:$N,'CLASSIFICAÇÃO NF'!$O:$O,"=202604",'CLASSIFICAÇÃO NF'!M:M,$B40)</f>
        <v>954.1</v>
      </c>
      <c r="AT40" s="81">
        <f>SUMIFS('CLASSIFICAÇÃO NF'!$N:$N,'CLASSIFICAÇÃO NF'!$O:$O,"=202605",'CLASSIFICAÇÃO NF'!I:I,$B40)+SUMIFS('CLASSIFICAÇÃO NF'!$N:$N,'CLASSIFICAÇÃO NF'!$O:$O,"=202605",'CLASSIFICAÇÃO NF'!J:J,$B40)+SUMIFS('CLASSIFICAÇÃO NF'!$N:$N,'CLASSIFICAÇÃO NF'!$O:$O,"=202605",'CLASSIFICAÇÃO NF'!K:K,$B40)+SUMIFS('CLASSIFICAÇÃO NF'!$N:$N,'CLASSIFICAÇÃO NF'!$O:$O,"=202605",'CLASSIFICAÇÃO NF'!L:L,$B40)+SUMIFS('CLASSIFICAÇÃO NF'!$N:$N,'CLASSIFICAÇÃO NF'!$O:$O,"=202605",'CLASSIFICAÇÃO NF'!M:M,$B40)</f>
        <v>0</v>
      </c>
      <c r="AU40" s="81">
        <f>SUMIFS('CLASSIFICAÇÃO NF'!$N:$N,'CLASSIFICAÇÃO NF'!$O:$O,"=202606",'CLASSIFICAÇÃO NF'!I:I,$B40)+SUMIFS('CLASSIFICAÇÃO NF'!$N:$N,'CLASSIFICAÇÃO NF'!$O:$O,"=202606",'CLASSIFICAÇÃO NF'!J:J,$B40)+SUMIFS('CLASSIFICAÇÃO NF'!$N:$N,'CLASSIFICAÇÃO NF'!$O:$O,"=202606",'CLASSIFICAÇÃO NF'!K:K,$B40)+SUMIFS('CLASSIFICAÇÃO NF'!$N:$N,'CLASSIFICAÇÃO NF'!$O:$O,"=202606",'CLASSIFICAÇÃO NF'!L:L,$B40)+SUMIFS('CLASSIFICAÇÃO NF'!$N:$N,'CLASSIFICAÇÃO NF'!$O:$O,"=202606",'CLASSIFICAÇÃO NF'!M:M,$B40)</f>
        <v>1330953.76</v>
      </c>
      <c r="AV40" s="81">
        <f>SUMIFS('CLASSIFICAÇÃO NF'!$N:$N,'CLASSIFICAÇÃO NF'!$O:$O,"=202607",'CLASSIFICAÇÃO NF'!I:I,$B40)+SUMIFS('CLASSIFICAÇÃO NF'!$N:$N,'CLASSIFICAÇÃO NF'!$O:$O,"=202607",'CLASSIFICAÇÃO NF'!J:J,$B40)+SUMIFS('CLASSIFICAÇÃO NF'!$N:$N,'CLASSIFICAÇÃO NF'!$O:$O,"=202607",'CLASSIFICAÇÃO NF'!K:K,$B40)+SUMIFS('CLASSIFICAÇÃO NF'!$N:$N,'CLASSIFICAÇÃO NF'!$O:$O,"=202607",'CLASSIFICAÇÃO NF'!L:L,$B40)+SUMIFS('CLASSIFICAÇÃO NF'!$N:$N,'CLASSIFICAÇÃO NF'!$O:$O,"=202607",'CLASSIFICAÇÃO NF'!M:M,$B40)</f>
        <v>0</v>
      </c>
    </row>
    <row r="41" spans="1:48" ht="17">
      <c r="A41" s="42">
        <v>6</v>
      </c>
      <c r="B41" s="43" t="s">
        <v>78</v>
      </c>
      <c r="C41" s="44">
        <f>SUM(F41:AL41)</f>
        <v>7002237.0999999996</v>
      </c>
      <c r="D41" s="73"/>
      <c r="E41" s="73"/>
      <c r="F41" s="74">
        <f>SUMIFS('CLASSIFICAÇÃO NF'!$G:$G,'CLASSIFICAÇÃO NF'!$O:$O,"=202301",'CLASSIFICAÇÃO NF'!I:I,$B40)</f>
        <v>0</v>
      </c>
      <c r="G41" s="74">
        <f>SUMIFS('CLASSIFICAÇÃO NF'!$G:$G,'CLASSIFICAÇÃO NF'!$O:$O,"=202302",'CLASSIFICAÇÃO NF'!I:I,$B40)</f>
        <v>13008.43</v>
      </c>
      <c r="H41" s="74">
        <f>SUMIFS('CLASSIFICAÇÃO NF'!$G:$G,'CLASSIFICAÇÃO NF'!$O:$O,"=202303",'CLASSIFICAÇÃO NF'!I:I,$B40)</f>
        <v>9096.2799999999988</v>
      </c>
      <c r="I41" s="74">
        <f>SUMIFS('CLASSIFICAÇÃO NF'!$G:$G,'CLASSIFICAÇÃO NF'!$O:$O,"=202304",'CLASSIFICAÇÃO NF'!I:I,$B40)</f>
        <v>84509.2</v>
      </c>
      <c r="J41" s="74">
        <f>SUMIFS('CLASSIFICAÇÃO NF'!$G:$G,'CLASSIFICAÇÃO NF'!$O:$O,"=202305",'CLASSIFICAÇÃO NF'!I:I,$B40)</f>
        <v>363357.37</v>
      </c>
      <c r="K41" s="74">
        <f>SUMIFS('CLASSIFICAÇÃO NF'!$G:$G,'CLASSIFICAÇÃO NF'!$O:$O,"=202306",'CLASSIFICAÇÃO NF'!I:I,$B40)</f>
        <v>342815.11</v>
      </c>
      <c r="L41" s="74">
        <f>SUMIFS('CLASSIFICAÇÃO NF'!$G:$G,'CLASSIFICAÇÃO NF'!$O:$O,"=202307",'CLASSIFICAÇÃO NF'!I:I,$B40)</f>
        <v>199516.24000000002</v>
      </c>
      <c r="M41" s="74">
        <f>SUMIFS('CLASSIFICAÇÃO NF'!$G:$G,'CLASSIFICAÇÃO NF'!$O:$O,"=202308",'CLASSIFICAÇÃO NF'!I:I,$B40)</f>
        <v>274259.56</v>
      </c>
      <c r="N41" s="74">
        <f>SUMIFS('CLASSIFICAÇÃO NF'!$G:$G,'CLASSIFICAÇÃO NF'!$O:$O,"=202309",'CLASSIFICAÇÃO NF'!I:I,$B40)</f>
        <v>79285.51999999999</v>
      </c>
      <c r="O41" s="74">
        <f>SUMIFS('CLASSIFICAÇÃO NF'!$G:$G,'CLASSIFICAÇÃO NF'!$O:$O,"=202310",'CLASSIFICAÇÃO NF'!I:I,$B40)</f>
        <v>6987.7000000000007</v>
      </c>
      <c r="P41" s="74">
        <f>SUMIFS('CLASSIFICAÇÃO NF'!$G:$G,'CLASSIFICAÇÃO NF'!$O:$O,"=202311",'CLASSIFICAÇÃO NF'!I:I,$B40)</f>
        <v>76063.820000000007</v>
      </c>
      <c r="Q41" s="75">
        <f>SUMIFS('CLASSIFICAÇÃO NF'!$G:$G,'CLASSIFICAÇÃO NF'!$O:$O,"=202312",'CLASSIFICAÇÃO NF'!I:I,$B40)</f>
        <v>63222.720000000001</v>
      </c>
      <c r="R41" s="76">
        <f>SUMIFS('CLASSIFICAÇÃO NF'!$G:$G,'CLASSIFICAÇÃO NF'!$O:$O,"=202401",'CLASSIFICAÇÃO NF'!I:I,$B40)</f>
        <v>114278.59</v>
      </c>
      <c r="S41" s="74">
        <f>SUMIFS('CLASSIFICAÇÃO NF'!$G:$G,'CLASSIFICAÇÃO NF'!$O:$O,"=202402",'CLASSIFICAÇÃO NF'!I:I,$B40)</f>
        <v>45616.6</v>
      </c>
      <c r="T41" s="74">
        <f>SUMIFS('CLASSIFICAÇÃO NF'!$G:$G,'CLASSIFICAÇÃO NF'!$O:$O,"=202403",'CLASSIFICAÇÃO NF'!I:I,$B40)</f>
        <v>74684.159999999989</v>
      </c>
      <c r="U41" s="74">
        <f>SUMIFS('CLASSIFICAÇÃO NF'!$G:$G,'CLASSIFICAÇÃO NF'!$O:$O,"=202404",'CLASSIFICAÇÃO NF'!I:I,$B40)</f>
        <v>133794.59999999998</v>
      </c>
      <c r="V41" s="74">
        <f>SUMIFS('CLASSIFICAÇÃO NF'!$G:$G,'CLASSIFICAÇÃO NF'!$O:$O,"=202405",'CLASSIFICAÇÃO NF'!I:I,$B40)</f>
        <v>94399.4</v>
      </c>
      <c r="W41" s="74">
        <f>SUMIFS('CLASSIFICAÇÃO NF'!$G:$G,'CLASSIFICAÇÃO NF'!$O:$O,"=202406",'CLASSIFICAÇÃO NF'!I:I,$B40)</f>
        <v>150632.48000000001</v>
      </c>
      <c r="X41" s="74">
        <f>SUMIFS('CLASSIFICAÇÃO NF'!$G:$G,'CLASSIFICAÇÃO NF'!$O:$O,"=202407",'CLASSIFICAÇÃO NF'!I:I,$B40)</f>
        <v>294594.78999999998</v>
      </c>
      <c r="Y41" s="74">
        <f>SUMIFS('CLASSIFICAÇÃO NF'!$G:$G,'CLASSIFICAÇÃO NF'!$O:$O,"=202408",'CLASSIFICAÇÃO NF'!I:I,$B40)</f>
        <v>295168.53999999998</v>
      </c>
      <c r="Z41" s="74">
        <f>SUMIFS('CLASSIFICAÇÃO NF'!$G:$G,'CLASSIFICAÇÃO NF'!$O:$O,"=202409",'CLASSIFICAÇÃO NF'!I:I,$B40)</f>
        <v>235311.46999999997</v>
      </c>
      <c r="AA41" s="74">
        <f>SUMIFS('CLASSIFICAÇÃO NF'!$G:$G,'CLASSIFICAÇÃO NF'!$O:$O,"=202410",'CLASSIFICAÇÃO NF'!I:I,$B40)</f>
        <v>250609.61</v>
      </c>
      <c r="AB41" s="74">
        <f>SUMIFS('CLASSIFICAÇÃO NF'!$G:$G,'CLASSIFICAÇÃO NF'!$O:$O,"=202411",'CLASSIFICAÇÃO NF'!I:I,$B40)</f>
        <v>831707.54999999993</v>
      </c>
      <c r="AC41" s="75">
        <f>SUMIFS('CLASSIFICAÇÃO NF'!$G:$G,'CLASSIFICAÇÃO NF'!$O:$O,"=202412",'CLASSIFICAÇÃO NF'!I:I,$B40)</f>
        <v>342364.55999999994</v>
      </c>
      <c r="AD41" s="76">
        <f>SUMIFS('CLASSIFICAÇÃO NF'!$G:$G,'CLASSIFICAÇÃO NF'!$O:$O,"=202501",'CLASSIFICAÇÃO NF'!I:I,$B40)</f>
        <v>349575.67999999999</v>
      </c>
      <c r="AE41" s="74">
        <f>SUMIFS('CLASSIFICAÇÃO NF'!$G:$G,'CLASSIFICAÇÃO NF'!$O:$O,"=202502",'CLASSIFICAÇÃO NF'!I:I,$B40)</f>
        <v>414691.95999999996</v>
      </c>
      <c r="AF41" s="74">
        <f>SUMIFS('CLASSIFICAÇÃO NF'!$G:$G,'CLASSIFICAÇÃO NF'!$O:$O,"=202503",'CLASSIFICAÇÃO NF'!I:I,$B40)</f>
        <v>301712.75</v>
      </c>
      <c r="AG41" s="74">
        <f>SUMIFS('CLASSIFICAÇÃO NF'!$G:$G,'CLASSIFICAÇÃO NF'!$O:$O,"=202504",'CLASSIFICAÇÃO NF'!I:I,$B40)</f>
        <v>536961.66</v>
      </c>
      <c r="AH41" s="74">
        <f>SUMIFS('CLASSIFICAÇÃO NF'!$G:$G,'CLASSIFICAÇÃO NF'!$O:$O,"=202505",'CLASSIFICAÇÃO NF'!I:I,$B40)</f>
        <v>257219.75</v>
      </c>
      <c r="AI41" s="74">
        <f>SUMIFS('CLASSIFICAÇÃO NF'!$G:$G,'CLASSIFICAÇÃO NF'!$O:$O,"=202506",'CLASSIFICAÇÃO NF'!I:I,$B40)</f>
        <v>386185.62</v>
      </c>
      <c r="AJ41" s="74">
        <f>SUMIFS('CLASSIFICAÇÃO NF'!$G:$G,'CLASSIFICAÇÃO NF'!$O:$O,"=202507",'CLASSIFICAÇÃO NF'!I:I,$B40)</f>
        <v>155416.37</v>
      </c>
      <c r="AK41" s="74">
        <f>SUMIFS('CLASSIFICAÇÃO NF'!$G:$G,'CLASSIFICAÇÃO NF'!$O:$O,"=202508",'CLASSIFICAÇÃO NF'!I:I,$B40)</f>
        <v>108844.88</v>
      </c>
      <c r="AL41" s="74">
        <f>SUMIFS('CLASSIFICAÇÃO NF'!$G:$G,'CLASSIFICAÇÃO NF'!$O:$O,"=202509",'CLASSIFICAÇÃO NF'!I:I,$B40)</f>
        <v>116344.13</v>
      </c>
      <c r="AM41" s="74">
        <f>SUMIFS('CLASSIFICAÇÃO NF'!$G:$G,'CLASSIFICAÇÃO NF'!$O:$O,"=202510",'CLASSIFICAÇÃO NF'!I:I,$B40)</f>
        <v>62113.219999999994</v>
      </c>
      <c r="AN41" s="74">
        <f>SUMIFS('CLASSIFICAÇÃO NF'!$G:$G,'CLASSIFICAÇÃO NF'!$O:$O,"=202511",'CLASSIFICAÇÃO NF'!I:I,$B40)</f>
        <v>21444.33</v>
      </c>
      <c r="AO41" s="74">
        <f>SUMIFS('CLASSIFICAÇÃO NF'!$G:$G,'CLASSIFICAÇÃO NF'!$O:$O,"=202512",'CLASSIFICAÇÃO NF'!I:I,$B40)</f>
        <v>6013.59</v>
      </c>
      <c r="AP41" s="76">
        <f>SUMIFS('CLASSIFICAÇÃO NF'!$G:$G,'CLASSIFICAÇÃO NF'!$O:$O,"=202601",'CLASSIFICAÇÃO NF'!I:I,$B40)</f>
        <v>0</v>
      </c>
      <c r="AQ41" s="74">
        <f>SUMIFS('CLASSIFICAÇÃO NF'!$G:$G,'CLASSIFICAÇÃO NF'!$O:$O,"=202602",'CLASSIFICAÇÃO NF'!I:I,$B40)</f>
        <v>9887.7800000000007</v>
      </c>
      <c r="AR41" s="74">
        <f>SUMIFS('CLASSIFICAÇÃO NF'!$G:$G,'CLASSIFICAÇÃO NF'!$O:$O,"=202603",'CLASSIFICAÇÃO NF'!I:I,$B40)</f>
        <v>0</v>
      </c>
      <c r="AS41" s="74">
        <f>SUMIFS('CLASSIFICAÇÃO NF'!$G:$G,'CLASSIFICAÇÃO NF'!$O:$O,"=202604",'CLASSIFICAÇÃO NF'!I:I,$B40)</f>
        <v>0</v>
      </c>
      <c r="AT41" s="74">
        <f>SUMIFS('CLASSIFICAÇÃO NF'!$G:$G,'CLASSIFICAÇÃO NF'!$O:$O,"=202605",'CLASSIFICAÇÃO NF'!I:I,$B40)</f>
        <v>0</v>
      </c>
      <c r="AU41" s="74">
        <f>SUMIFS('CLASSIFICAÇÃO NF'!$G:$G,'CLASSIFICAÇÃO NF'!$O:$O,"=202606",'CLASSIFICAÇÃO NF'!I:I,$B40)</f>
        <v>9887.77</v>
      </c>
      <c r="AV41" s="74">
        <f>SUMIFS('CLASSIFICAÇÃO NF'!$G:$G,'CLASSIFICAÇÃO NF'!$O:$O,"=202607",'CLASSIFICAÇÃO NF'!I:I,$B40)</f>
        <v>0</v>
      </c>
    </row>
    <row r="42" spans="1:48" ht="15.5">
      <c r="A42" s="202"/>
      <c r="B42" s="203" t="s">
        <v>76</v>
      </c>
      <c r="C42" s="195">
        <f>C7+C11+C32+C37+C39</f>
        <v>180375340.84</v>
      </c>
      <c r="D42" s="195">
        <f>D7+D11+D32+D37</f>
        <v>192658160.26000002</v>
      </c>
      <c r="E42" s="195">
        <f>E7+E11+E32+E37</f>
        <v>185171932.71000001</v>
      </c>
      <c r="F42" s="52">
        <f>F7+F11+F32+F37+F39</f>
        <v>952010.58</v>
      </c>
      <c r="G42" s="52">
        <f t="shared" ref="G42:AI42" si="9">G7+G11+G32+G37+G39</f>
        <v>3132339.21</v>
      </c>
      <c r="H42" s="52">
        <f t="shared" si="9"/>
        <v>5851646.4499999993</v>
      </c>
      <c r="I42" s="52">
        <f t="shared" si="9"/>
        <v>5851960.1899999995</v>
      </c>
      <c r="J42" s="52">
        <f t="shared" si="9"/>
        <v>5198886.3499999996</v>
      </c>
      <c r="K42" s="52">
        <f t="shared" si="9"/>
        <v>4578294.68</v>
      </c>
      <c r="L42" s="52">
        <f t="shared" si="9"/>
        <v>4980610.2200000007</v>
      </c>
      <c r="M42" s="52">
        <f t="shared" si="9"/>
        <v>4878872.41</v>
      </c>
      <c r="N42" s="52">
        <f t="shared" si="9"/>
        <v>3755007.54</v>
      </c>
      <c r="O42" s="52">
        <f t="shared" si="9"/>
        <v>5633590.3999999994</v>
      </c>
      <c r="P42" s="52">
        <f t="shared" si="9"/>
        <v>3611055.1500000004</v>
      </c>
      <c r="Q42" s="52">
        <f t="shared" si="9"/>
        <v>3637707</v>
      </c>
      <c r="R42" s="52">
        <f t="shared" si="9"/>
        <v>6513236.3100000005</v>
      </c>
      <c r="S42" s="52">
        <f t="shared" si="9"/>
        <v>5298209.93</v>
      </c>
      <c r="T42" s="52">
        <f t="shared" si="9"/>
        <v>6846346.4199999999</v>
      </c>
      <c r="U42" s="52">
        <f t="shared" si="9"/>
        <v>3763485.5999999996</v>
      </c>
      <c r="V42" s="52">
        <f t="shared" si="9"/>
        <v>6137500.6899999995</v>
      </c>
      <c r="W42" s="52">
        <f t="shared" si="9"/>
        <v>6801692.7800000003</v>
      </c>
      <c r="X42" s="52">
        <f t="shared" si="9"/>
        <v>16568884.82</v>
      </c>
      <c r="Y42" s="52">
        <f t="shared" si="9"/>
        <v>13586418.640000001</v>
      </c>
      <c r="Z42" s="52">
        <f t="shared" si="9"/>
        <v>8770809.7800000012</v>
      </c>
      <c r="AA42" s="52">
        <f t="shared" si="9"/>
        <v>13715188.550000001</v>
      </c>
      <c r="AB42" s="52">
        <f t="shared" si="9"/>
        <v>4205636.79</v>
      </c>
      <c r="AC42" s="52">
        <f t="shared" si="9"/>
        <v>4896239.29</v>
      </c>
      <c r="AD42" s="52">
        <f t="shared" si="9"/>
        <v>4895640.1900000004</v>
      </c>
      <c r="AE42" s="52">
        <f t="shared" si="9"/>
        <v>2981921.09</v>
      </c>
      <c r="AF42" s="52">
        <f t="shared" si="9"/>
        <v>5037447.1099999994</v>
      </c>
      <c r="AG42" s="52">
        <f t="shared" si="9"/>
        <v>5179911.88</v>
      </c>
      <c r="AH42" s="52">
        <f t="shared" si="9"/>
        <v>5390452.6000000006</v>
      </c>
      <c r="AI42" s="52">
        <f t="shared" si="9"/>
        <v>1670324.81</v>
      </c>
      <c r="AJ42" s="52">
        <f t="shared" ref="AJ42:AV42" si="10">AJ7+AJ11+AJ32+AJ37+AJ39</f>
        <v>2182356.02</v>
      </c>
      <c r="AK42" s="52">
        <f t="shared" si="10"/>
        <v>1541465.3800000001</v>
      </c>
      <c r="AL42" s="52">
        <f t="shared" si="10"/>
        <v>521399.8000000001</v>
      </c>
      <c r="AM42" s="52">
        <f t="shared" si="10"/>
        <v>1032302</v>
      </c>
      <c r="AN42" s="52">
        <f t="shared" si="10"/>
        <v>201066.45</v>
      </c>
      <c r="AO42" s="52">
        <f t="shared" si="10"/>
        <v>0</v>
      </c>
      <c r="AP42" s="52">
        <f t="shared" si="10"/>
        <v>178686.84</v>
      </c>
      <c r="AQ42" s="52">
        <f t="shared" si="10"/>
        <v>192844.84</v>
      </c>
      <c r="AR42" s="52">
        <f t="shared" si="10"/>
        <v>27620.21</v>
      </c>
      <c r="AS42" s="52">
        <f t="shared" si="10"/>
        <v>0</v>
      </c>
      <c r="AT42" s="52">
        <f t="shared" si="10"/>
        <v>176271.84</v>
      </c>
      <c r="AU42" s="52">
        <f t="shared" si="10"/>
        <v>0</v>
      </c>
      <c r="AV42" s="52">
        <f t="shared" si="10"/>
        <v>0</v>
      </c>
    </row>
    <row r="43" spans="1:48" ht="14.5">
      <c r="A43" s="1"/>
      <c r="B43" s="1"/>
      <c r="C43" s="1"/>
      <c r="D43" s="1"/>
      <c r="E43" s="1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68"/>
      <c r="AG43" s="68"/>
      <c r="AH43" s="68"/>
      <c r="AI43" s="68"/>
      <c r="AJ43" s="68"/>
      <c r="AK43" s="68"/>
      <c r="AL43" s="68"/>
      <c r="AM43" s="68"/>
      <c r="AN43" s="1"/>
      <c r="AO43" s="1"/>
      <c r="AP43" s="1"/>
      <c r="AQ43" s="1"/>
      <c r="AR43" s="1"/>
    </row>
    <row r="44" spans="1:48" ht="14.5">
      <c r="A44" s="1"/>
      <c r="B44" s="1"/>
      <c r="C44" s="1"/>
      <c r="D44" s="1"/>
      <c r="E44" s="1"/>
      <c r="F44" s="55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</row>
    <row r="45" spans="1:48" ht="14.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</row>
    <row r="46" spans="1:48" ht="14.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</row>
    <row r="47" spans="1:48" ht="14.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</row>
    <row r="48" spans="1:48" ht="14.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</row>
    <row r="49" spans="1:44" ht="14.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</row>
    <row r="50" spans="1:44" ht="14.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</row>
    <row r="51" spans="1:44" ht="14.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</row>
    <row r="52" spans="1:44" ht="14.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</row>
    <row r="53" spans="1:44" ht="14.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</row>
    <row r="54" spans="1:44" ht="14.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</row>
    <row r="55" spans="1:44" ht="14.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</row>
    <row r="56" spans="1:44" ht="14.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</row>
    <row r="57" spans="1:44" ht="14.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</row>
    <row r="58" spans="1:44" ht="14.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</row>
    <row r="59" spans="1:44" ht="14.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</row>
    <row r="60" spans="1:44" ht="14.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</row>
    <row r="61" spans="1:44" ht="14.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</row>
    <row r="62" spans="1:44" ht="14.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</row>
    <row r="63" spans="1:44" ht="14.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</row>
    <row r="64" spans="1:44" ht="14.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</row>
    <row r="65" spans="1:44" ht="14.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</row>
    <row r="66" spans="1:44" ht="14.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</row>
    <row r="67" spans="1:44" ht="14.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</row>
    <row r="68" spans="1:44" ht="14.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</row>
    <row r="69" spans="1:44" ht="14.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</row>
    <row r="70" spans="1:44" ht="14.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</row>
    <row r="71" spans="1:44" ht="14.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</row>
    <row r="72" spans="1:44" ht="14.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</row>
    <row r="73" spans="1:44" ht="14.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</row>
    <row r="74" spans="1:44" ht="14.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</row>
    <row r="75" spans="1:44" ht="14.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</row>
    <row r="76" spans="1:44" ht="14.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</row>
    <row r="77" spans="1:44" ht="14.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</row>
    <row r="78" spans="1:44" ht="14.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</row>
    <row r="79" spans="1:44" ht="14.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</row>
    <row r="80" spans="1:44" ht="14.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</row>
    <row r="81" spans="1:44" ht="14.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</row>
    <row r="82" spans="1:44" ht="14.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</row>
    <row r="83" spans="1:44" ht="14.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</row>
    <row r="84" spans="1:44" ht="14.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</row>
    <row r="85" spans="1:44" ht="14.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</row>
    <row r="86" spans="1:44" ht="14.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</row>
    <row r="87" spans="1:44" ht="14.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</row>
    <row r="88" spans="1:44" ht="14.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</row>
    <row r="89" spans="1:44" ht="14.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</row>
    <row r="90" spans="1:44" ht="14.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</row>
    <row r="91" spans="1:44" ht="14.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</row>
    <row r="92" spans="1:44" ht="14.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</row>
    <row r="93" spans="1:44" ht="14.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</row>
    <row r="94" spans="1:44" ht="14.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</row>
    <row r="95" spans="1:44" ht="14.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</row>
    <row r="96" spans="1:44" ht="14.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</row>
    <row r="97" spans="1:44" ht="14.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</row>
    <row r="98" spans="1:44" ht="14.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</row>
    <row r="99" spans="1:44" ht="14.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</row>
    <row r="100" spans="1:44" ht="14.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</row>
    <row r="101" spans="1:44" ht="14.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</row>
    <row r="102" spans="1:44" ht="14.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</row>
    <row r="103" spans="1:44" ht="14.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</row>
    <row r="104" spans="1:44" ht="14.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</row>
    <row r="105" spans="1:44" ht="14.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</row>
    <row r="106" spans="1:44" ht="14.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</row>
    <row r="107" spans="1:44" ht="14.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</row>
    <row r="108" spans="1:44" ht="14.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</row>
    <row r="109" spans="1:44" ht="14.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</row>
    <row r="110" spans="1:44" ht="14.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</row>
    <row r="111" spans="1:44" ht="14.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</row>
    <row r="112" spans="1:44" ht="14.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</row>
    <row r="113" spans="1:44" ht="14.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</row>
    <row r="114" spans="1:44" ht="14.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</row>
    <row r="115" spans="1:44" ht="14.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</row>
    <row r="116" spans="1:44" ht="14.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</row>
    <row r="117" spans="1:44" ht="14.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</row>
    <row r="118" spans="1:44" ht="14.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</row>
    <row r="119" spans="1:44" ht="14.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</row>
    <row r="120" spans="1:44" ht="14.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</row>
    <row r="121" spans="1:44" ht="14.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</row>
    <row r="122" spans="1:44" ht="14.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</row>
    <row r="123" spans="1:44" ht="14.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</row>
    <row r="124" spans="1:44" ht="14.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</row>
    <row r="125" spans="1:44" ht="14.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</row>
    <row r="126" spans="1:44" ht="14.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</row>
    <row r="127" spans="1:44" ht="14.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</row>
    <row r="128" spans="1:44" ht="14.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</row>
    <row r="129" spans="1:44" ht="14.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</row>
    <row r="130" spans="1:44" ht="14.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</row>
    <row r="131" spans="1:44" ht="14.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</row>
    <row r="132" spans="1:44" ht="14.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</row>
    <row r="133" spans="1:44" ht="14.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</row>
    <row r="134" spans="1:44" ht="14.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</row>
    <row r="135" spans="1:44" ht="14.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</row>
    <row r="136" spans="1:44" ht="14.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</row>
    <row r="137" spans="1:44" ht="14.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</row>
    <row r="138" spans="1:44" ht="14.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</row>
    <row r="139" spans="1:44" ht="14.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</row>
    <row r="140" spans="1:44" ht="14.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</row>
    <row r="141" spans="1:44" ht="14.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</row>
    <row r="142" spans="1:44" ht="14.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</row>
    <row r="143" spans="1:44" ht="14.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</row>
    <row r="144" spans="1:44" ht="14.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</row>
    <row r="145" spans="1:44" ht="14.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</row>
    <row r="146" spans="1:44" ht="14.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</row>
    <row r="147" spans="1:44" ht="14.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</row>
    <row r="148" spans="1:44" ht="14.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</row>
    <row r="149" spans="1:44" ht="14.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</row>
    <row r="150" spans="1:44" ht="14.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</row>
    <row r="151" spans="1:44" ht="14.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</row>
    <row r="152" spans="1:44" ht="14.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</row>
    <row r="153" spans="1:44" ht="14.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</row>
    <row r="154" spans="1:44" ht="14.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</row>
    <row r="155" spans="1:44" ht="14.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</row>
    <row r="156" spans="1:44" ht="14.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</row>
    <row r="157" spans="1:44" ht="14.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</row>
    <row r="158" spans="1:44" ht="14.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</row>
    <row r="159" spans="1:44" ht="14.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</row>
    <row r="160" spans="1:44" ht="14.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</row>
    <row r="161" spans="1:44" ht="14.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</row>
    <row r="162" spans="1:44" ht="14.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</row>
    <row r="163" spans="1:44" ht="14.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</row>
    <row r="164" spans="1:44" ht="14.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</row>
    <row r="165" spans="1:44" ht="14.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</row>
    <row r="166" spans="1:44" ht="14.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</row>
    <row r="167" spans="1:44" ht="14.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</row>
    <row r="168" spans="1:44" ht="14.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</row>
    <row r="169" spans="1:44" ht="14.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</row>
    <row r="170" spans="1:44" ht="14.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</row>
    <row r="171" spans="1:44" ht="14.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</row>
    <row r="172" spans="1:44" ht="14.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</row>
    <row r="173" spans="1:44" ht="14.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</row>
    <row r="174" spans="1:44" ht="14.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</row>
    <row r="175" spans="1:44" ht="14.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</row>
    <row r="176" spans="1:44" ht="14.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</row>
    <row r="177" spans="1:44" ht="14.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</row>
    <row r="178" spans="1:44" ht="14.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</row>
    <row r="179" spans="1:44" ht="14.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</row>
    <row r="180" spans="1:44" ht="14.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</row>
    <row r="181" spans="1:44" ht="14.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</row>
    <row r="182" spans="1:44" ht="14.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</row>
    <row r="183" spans="1:44" ht="14.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</row>
    <row r="184" spans="1:44" ht="14.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</row>
    <row r="185" spans="1:44" ht="14.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</row>
    <row r="186" spans="1:44" ht="14.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</row>
    <row r="187" spans="1:44" ht="14.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</row>
    <row r="188" spans="1:44" ht="14.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</row>
    <row r="189" spans="1:44" ht="14.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</row>
    <row r="190" spans="1:44" ht="14.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</row>
    <row r="191" spans="1:44" ht="14.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</row>
    <row r="192" spans="1:44" ht="14.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</row>
    <row r="193" spans="1:44" ht="14.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</row>
    <row r="194" spans="1:44" ht="14.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</row>
    <row r="195" spans="1:44" ht="14.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</row>
    <row r="196" spans="1:44" ht="14.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</row>
    <row r="197" spans="1:44" ht="14.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</row>
    <row r="198" spans="1:44" ht="14.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</row>
    <row r="199" spans="1:44" ht="14.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</row>
    <row r="200" spans="1:44" ht="14.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</row>
    <row r="201" spans="1:44" ht="14.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</row>
    <row r="202" spans="1:44" ht="14.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</row>
    <row r="203" spans="1:44" ht="14.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</row>
    <row r="204" spans="1:44" ht="14.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</row>
    <row r="205" spans="1:44" ht="14.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</row>
    <row r="206" spans="1:44" ht="14.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</row>
    <row r="207" spans="1:44" ht="14.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</row>
    <row r="208" spans="1:44" ht="14.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</row>
    <row r="209" spans="1:44" ht="14.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</row>
    <row r="210" spans="1:44" ht="14.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</row>
    <row r="211" spans="1:44" ht="14.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</row>
    <row r="212" spans="1:44" ht="14.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</row>
    <row r="213" spans="1:44" ht="14.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</row>
    <row r="214" spans="1:44" ht="14.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</row>
    <row r="215" spans="1:44" ht="14.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</row>
    <row r="216" spans="1:44" ht="14.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</row>
    <row r="217" spans="1:44" ht="14.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</row>
    <row r="218" spans="1:44" ht="14.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</row>
    <row r="219" spans="1:44" ht="14.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</row>
    <row r="220" spans="1:44" ht="14.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</row>
    <row r="221" spans="1:44" ht="14.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</row>
    <row r="222" spans="1:44" ht="14.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</row>
    <row r="223" spans="1:44" ht="14.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</row>
    <row r="224" spans="1:44" ht="14.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</row>
    <row r="225" spans="1:44" ht="14.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</row>
    <row r="226" spans="1:44" ht="14.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</row>
    <row r="227" spans="1:44" ht="14.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</row>
    <row r="228" spans="1:44" ht="14.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</row>
    <row r="229" spans="1:44" ht="14.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</row>
    <row r="230" spans="1:44" ht="14.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</row>
    <row r="231" spans="1:44" ht="14.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</row>
    <row r="232" spans="1:44" ht="14.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</row>
    <row r="233" spans="1:44" ht="14.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</row>
    <row r="234" spans="1:44" ht="14.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</row>
    <row r="235" spans="1:44" ht="14.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</row>
    <row r="236" spans="1:44" ht="14.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</row>
    <row r="237" spans="1:44" ht="14.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</row>
    <row r="238" spans="1:44" ht="14.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</row>
    <row r="239" spans="1:44" ht="14.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</row>
    <row r="240" spans="1:44" ht="14.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</row>
    <row r="241" spans="1:44" ht="14.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</row>
    <row r="242" spans="1:44" ht="14.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</row>
    <row r="243" spans="1:44" ht="14.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</row>
    <row r="244" spans="1:44" ht="14.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</row>
    <row r="245" spans="1:44" ht="14.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</row>
    <row r="246" spans="1:44" ht="14.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</row>
    <row r="247" spans="1:44" ht="14.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</row>
    <row r="248" spans="1:44" ht="14.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</row>
    <row r="249" spans="1:44" ht="14.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</row>
    <row r="250" spans="1:44" ht="14.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</row>
    <row r="251" spans="1:44" ht="14.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</row>
    <row r="252" spans="1:44" ht="14.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</row>
    <row r="253" spans="1:44" ht="14.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</row>
    <row r="254" spans="1:44" ht="14.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</row>
    <row r="255" spans="1:44" ht="14.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</row>
    <row r="256" spans="1:44" ht="14.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</row>
    <row r="257" spans="1:44" ht="14.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</row>
    <row r="258" spans="1:44" ht="14.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</row>
    <row r="259" spans="1:44" ht="14.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</row>
    <row r="260" spans="1:44" ht="14.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</row>
    <row r="261" spans="1:44" ht="14.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</row>
    <row r="262" spans="1:44" ht="14.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</row>
    <row r="263" spans="1:44" ht="14.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</row>
    <row r="264" spans="1:44" ht="14.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</row>
    <row r="265" spans="1:44" ht="14.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</row>
    <row r="266" spans="1:44" ht="14.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</row>
    <row r="267" spans="1:44" ht="14.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</row>
    <row r="268" spans="1:44" ht="14.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</row>
    <row r="269" spans="1:44" ht="14.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</row>
    <row r="270" spans="1:44" ht="14.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</row>
    <row r="271" spans="1:44" ht="14.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</row>
    <row r="272" spans="1:44" ht="14.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</row>
    <row r="273" spans="1:44" ht="14.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</row>
    <row r="274" spans="1:44" ht="14.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</row>
    <row r="275" spans="1:44" ht="14.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</row>
    <row r="276" spans="1:44" ht="14.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</row>
  </sheetData>
  <mergeCells count="9">
    <mergeCell ref="AD5:AO5"/>
    <mergeCell ref="AP5:AV5"/>
    <mergeCell ref="F5:Q5"/>
    <mergeCell ref="R5:AC5"/>
    <mergeCell ref="A5:A6"/>
    <mergeCell ref="B5:B6"/>
    <mergeCell ref="C5:C6"/>
    <mergeCell ref="D5:D6"/>
    <mergeCell ref="E5:E6"/>
  </mergeCells>
  <pageMargins left="0.511811024" right="0.511811024" top="0.78740157499999996" bottom="0.78740157499999996" header="0" footer="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4075"/>
  <sheetViews>
    <sheetView showGridLines="0" topLeftCell="A3848" zoomScale="115" zoomScaleNormal="115" workbookViewId="0">
      <selection activeCell="I3835" sqref="I3835"/>
    </sheetView>
  </sheetViews>
  <sheetFormatPr defaultColWidth="14.453125" defaultRowHeight="14.5"/>
  <cols>
    <col min="1" max="1" width="8.81640625" customWidth="1"/>
    <col min="2" max="2" width="20.81640625" customWidth="1"/>
    <col min="3" max="3" width="21" customWidth="1"/>
    <col min="4" max="4" width="19.1796875" customWidth="1"/>
    <col min="5" max="5" width="15.1796875" customWidth="1"/>
    <col min="6" max="6" width="18.81640625" customWidth="1"/>
    <col min="7" max="7" width="15.54296875" customWidth="1"/>
    <col min="8" max="8" width="24.54296875" customWidth="1"/>
    <col min="9" max="9" width="30.26953125" customWidth="1"/>
    <col min="10" max="13" width="19.81640625" customWidth="1"/>
    <col min="14" max="14" width="17.1796875" customWidth="1"/>
    <col min="15" max="15" width="15.81640625" customWidth="1"/>
  </cols>
  <sheetData>
    <row r="1" spans="1:16" ht="32.15" customHeight="1">
      <c r="A1" s="159" t="s">
        <v>79</v>
      </c>
      <c r="B1" s="160" t="s">
        <v>80</v>
      </c>
      <c r="C1" s="160" t="s">
        <v>81</v>
      </c>
      <c r="D1" s="160" t="s">
        <v>82</v>
      </c>
      <c r="E1" s="161" t="s">
        <v>83</v>
      </c>
      <c r="F1" s="162" t="s">
        <v>84</v>
      </c>
      <c r="G1" s="163" t="s">
        <v>85</v>
      </c>
      <c r="H1" s="163" t="s">
        <v>86</v>
      </c>
      <c r="I1" s="164" t="s">
        <v>87</v>
      </c>
      <c r="J1" s="164" t="s">
        <v>88</v>
      </c>
      <c r="K1" s="160" t="s">
        <v>89</v>
      </c>
      <c r="L1" s="160" t="s">
        <v>90</v>
      </c>
      <c r="M1" s="160" t="s">
        <v>91</v>
      </c>
      <c r="N1" s="165" t="s">
        <v>92</v>
      </c>
      <c r="O1" s="165" t="s">
        <v>93</v>
      </c>
      <c r="P1" s="166" t="s">
        <v>94</v>
      </c>
    </row>
    <row r="2" spans="1:16">
      <c r="A2" s="146">
        <v>1</v>
      </c>
      <c r="B2" s="144" t="s">
        <v>95</v>
      </c>
      <c r="C2" s="146" t="s">
        <v>96</v>
      </c>
      <c r="D2" s="147" t="s">
        <v>97</v>
      </c>
      <c r="E2" s="220" t="s">
        <v>98</v>
      </c>
      <c r="F2" s="148">
        <v>44944</v>
      </c>
      <c r="G2" s="153"/>
      <c r="H2" s="154">
        <v>20000</v>
      </c>
      <c r="I2" s="144" t="s">
        <v>32</v>
      </c>
      <c r="J2" s="155"/>
      <c r="K2" s="146"/>
      <c r="L2" s="147"/>
      <c r="M2" s="156"/>
      <c r="N2" s="167">
        <f t="shared" ref="N2:N65" si="0">H2/COUNTIF(I2:M2,"&lt;&gt;")</f>
        <v>20000</v>
      </c>
      <c r="O2" s="167">
        <f t="shared" ref="O2:O65" si="1">YEAR(F2)*100+MONTH(F2)</f>
        <v>202301</v>
      </c>
    </row>
    <row r="3" spans="1:16">
      <c r="A3" s="146">
        <v>2</v>
      </c>
      <c r="B3" s="144" t="s">
        <v>95</v>
      </c>
      <c r="C3" s="145" t="s">
        <v>96</v>
      </c>
      <c r="D3" s="145" t="s">
        <v>99</v>
      </c>
      <c r="E3" s="220" t="s">
        <v>98</v>
      </c>
      <c r="F3" s="148">
        <v>44944</v>
      </c>
      <c r="G3" s="149"/>
      <c r="H3" s="150">
        <v>50000</v>
      </c>
      <c r="I3" s="144" t="s">
        <v>32</v>
      </c>
      <c r="J3" s="151"/>
      <c r="K3" s="145"/>
      <c r="L3" s="152"/>
      <c r="M3" s="152"/>
      <c r="N3" s="167">
        <f t="shared" si="0"/>
        <v>50000</v>
      </c>
      <c r="O3" s="167">
        <f t="shared" si="1"/>
        <v>202301</v>
      </c>
    </row>
    <row r="4" spans="1:16">
      <c r="A4" s="146">
        <v>3</v>
      </c>
      <c r="B4" s="144" t="s">
        <v>100</v>
      </c>
      <c r="C4" s="146" t="s">
        <v>101</v>
      </c>
      <c r="D4" s="147" t="s">
        <v>102</v>
      </c>
      <c r="E4" s="220" t="s">
        <v>98</v>
      </c>
      <c r="F4" s="148">
        <v>44945</v>
      </c>
      <c r="G4" s="153"/>
      <c r="H4" s="154">
        <v>133753.32999999999</v>
      </c>
      <c r="I4" s="144" t="s">
        <v>32</v>
      </c>
      <c r="J4" s="155"/>
      <c r="K4" s="146"/>
      <c r="L4" s="147"/>
      <c r="M4" s="156"/>
      <c r="N4" s="167">
        <f t="shared" si="0"/>
        <v>133753.32999999999</v>
      </c>
      <c r="O4" s="167">
        <f t="shared" si="1"/>
        <v>202301</v>
      </c>
    </row>
    <row r="5" spans="1:16">
      <c r="A5" s="146">
        <v>4</v>
      </c>
      <c r="B5" s="144" t="s">
        <v>103</v>
      </c>
      <c r="C5" s="145" t="s">
        <v>104</v>
      </c>
      <c r="D5" s="145">
        <v>4140</v>
      </c>
      <c r="E5" s="220" t="s">
        <v>98</v>
      </c>
      <c r="F5" s="148">
        <v>44946</v>
      </c>
      <c r="G5" s="149"/>
      <c r="H5" s="150">
        <v>6750</v>
      </c>
      <c r="I5" s="144" t="s">
        <v>39</v>
      </c>
      <c r="J5" s="151"/>
      <c r="K5" s="145"/>
      <c r="L5" s="152"/>
      <c r="M5" s="152"/>
      <c r="N5" s="167">
        <f t="shared" si="0"/>
        <v>6750</v>
      </c>
      <c r="O5" s="167">
        <f t="shared" si="1"/>
        <v>202301</v>
      </c>
    </row>
    <row r="6" spans="1:16">
      <c r="A6" s="146">
        <v>5</v>
      </c>
      <c r="B6" s="144" t="s">
        <v>105</v>
      </c>
      <c r="C6" s="146" t="s">
        <v>106</v>
      </c>
      <c r="D6" s="147" t="s">
        <v>107</v>
      </c>
      <c r="E6" s="220" t="s">
        <v>98</v>
      </c>
      <c r="F6" s="148">
        <v>44946</v>
      </c>
      <c r="G6" s="153"/>
      <c r="H6" s="154">
        <v>8412</v>
      </c>
      <c r="I6" s="144" t="s">
        <v>33</v>
      </c>
      <c r="J6" s="155" t="s">
        <v>38</v>
      </c>
      <c r="K6" s="146"/>
      <c r="L6" s="147"/>
      <c r="M6" s="156"/>
      <c r="N6" s="167">
        <f t="shared" si="0"/>
        <v>4206</v>
      </c>
      <c r="O6" s="167">
        <f t="shared" si="1"/>
        <v>202301</v>
      </c>
    </row>
    <row r="7" spans="1:16">
      <c r="A7" s="146">
        <v>6</v>
      </c>
      <c r="B7" s="144" t="s">
        <v>108</v>
      </c>
      <c r="C7" s="145" t="s">
        <v>109</v>
      </c>
      <c r="D7" s="145" t="s">
        <v>110</v>
      </c>
      <c r="E7" s="220" t="s">
        <v>98</v>
      </c>
      <c r="F7" s="148">
        <v>44946</v>
      </c>
      <c r="G7" s="149"/>
      <c r="H7" s="150">
        <v>72155</v>
      </c>
      <c r="I7" s="144" t="s">
        <v>39</v>
      </c>
      <c r="J7" s="151"/>
      <c r="K7" s="145"/>
      <c r="L7" s="152"/>
      <c r="M7" s="152"/>
      <c r="N7" s="167">
        <f t="shared" si="0"/>
        <v>72155</v>
      </c>
      <c r="O7" s="167">
        <f t="shared" si="1"/>
        <v>202301</v>
      </c>
    </row>
    <row r="8" spans="1:16">
      <c r="A8" s="146">
        <v>7</v>
      </c>
      <c r="B8" s="144" t="s">
        <v>111</v>
      </c>
      <c r="C8" s="146" t="s">
        <v>112</v>
      </c>
      <c r="D8" s="147" t="s">
        <v>113</v>
      </c>
      <c r="E8" s="220" t="s">
        <v>98</v>
      </c>
      <c r="F8" s="148">
        <v>44950</v>
      </c>
      <c r="G8" s="153"/>
      <c r="H8" s="154">
        <v>450</v>
      </c>
      <c r="I8" s="144" t="s">
        <v>33</v>
      </c>
      <c r="J8" s="155"/>
      <c r="K8" s="146"/>
      <c r="L8" s="147"/>
      <c r="M8" s="156"/>
      <c r="N8" s="167">
        <f t="shared" si="0"/>
        <v>450</v>
      </c>
      <c r="O8" s="167">
        <f t="shared" si="1"/>
        <v>202301</v>
      </c>
    </row>
    <row r="9" spans="1:16">
      <c r="A9" s="146">
        <v>8</v>
      </c>
      <c r="B9" s="144" t="s">
        <v>114</v>
      </c>
      <c r="C9" s="145" t="s">
        <v>115</v>
      </c>
      <c r="D9" s="145">
        <v>871</v>
      </c>
      <c r="E9" s="221" t="s">
        <v>98</v>
      </c>
      <c r="F9" s="148">
        <v>44951</v>
      </c>
      <c r="G9" s="149"/>
      <c r="H9" s="150">
        <v>650000</v>
      </c>
      <c r="I9" s="144" t="s">
        <v>39</v>
      </c>
      <c r="J9" s="151"/>
      <c r="K9" s="145"/>
      <c r="L9" s="152"/>
      <c r="M9" s="152"/>
      <c r="N9" s="167">
        <f t="shared" si="0"/>
        <v>650000</v>
      </c>
      <c r="O9" s="167">
        <f t="shared" si="1"/>
        <v>202301</v>
      </c>
    </row>
    <row r="10" spans="1:16">
      <c r="A10" s="146">
        <v>9</v>
      </c>
      <c r="B10" s="144" t="s">
        <v>116</v>
      </c>
      <c r="C10" s="146" t="s">
        <v>117</v>
      </c>
      <c r="D10" s="147" t="s">
        <v>118</v>
      </c>
      <c r="E10" s="220" t="s">
        <v>98</v>
      </c>
      <c r="F10" s="148">
        <v>44953</v>
      </c>
      <c r="G10" s="153"/>
      <c r="H10" s="154">
        <v>7000</v>
      </c>
      <c r="I10" s="144" t="s">
        <v>32</v>
      </c>
      <c r="J10" s="155"/>
      <c r="K10" s="146"/>
      <c r="L10" s="147"/>
      <c r="M10" s="156"/>
      <c r="N10" s="167">
        <f t="shared" si="0"/>
        <v>7000</v>
      </c>
      <c r="O10" s="167">
        <f t="shared" si="1"/>
        <v>202301</v>
      </c>
    </row>
    <row r="11" spans="1:16">
      <c r="A11" s="146">
        <v>10</v>
      </c>
      <c r="B11" s="144" t="s">
        <v>105</v>
      </c>
      <c r="C11" s="145" t="s">
        <v>106</v>
      </c>
      <c r="D11" s="145" t="s">
        <v>119</v>
      </c>
      <c r="E11" s="220" t="s">
        <v>98</v>
      </c>
      <c r="F11" s="148">
        <v>44953</v>
      </c>
      <c r="G11" s="149"/>
      <c r="H11" s="150">
        <v>1928.5</v>
      </c>
      <c r="I11" s="144" t="s">
        <v>33</v>
      </c>
      <c r="J11" s="151" t="s">
        <v>38</v>
      </c>
      <c r="K11" s="145"/>
      <c r="L11" s="152"/>
      <c r="M11" s="152"/>
      <c r="N11" s="167">
        <f t="shared" si="0"/>
        <v>964.25</v>
      </c>
      <c r="O11" s="167">
        <f t="shared" si="1"/>
        <v>202301</v>
      </c>
    </row>
    <row r="12" spans="1:16">
      <c r="A12" s="146">
        <v>11</v>
      </c>
      <c r="B12" s="144" t="s">
        <v>120</v>
      </c>
      <c r="C12" s="146" t="s">
        <v>121</v>
      </c>
      <c r="D12" s="147" t="s">
        <v>122</v>
      </c>
      <c r="E12" s="220" t="s">
        <v>98</v>
      </c>
      <c r="F12" s="148">
        <v>44954</v>
      </c>
      <c r="G12" s="153"/>
      <c r="H12" s="154">
        <v>1198.8</v>
      </c>
      <c r="I12" s="144" t="s">
        <v>33</v>
      </c>
      <c r="J12" s="155"/>
      <c r="K12" s="146"/>
      <c r="L12" s="147"/>
      <c r="M12" s="156"/>
      <c r="N12" s="167">
        <f t="shared" si="0"/>
        <v>1198.8</v>
      </c>
      <c r="O12" s="167">
        <f t="shared" si="1"/>
        <v>202301</v>
      </c>
    </row>
    <row r="13" spans="1:16">
      <c r="A13" s="146">
        <v>12</v>
      </c>
      <c r="B13" s="144" t="s">
        <v>123</v>
      </c>
      <c r="C13" s="145" t="s">
        <v>124</v>
      </c>
      <c r="D13" s="145" t="s">
        <v>125</v>
      </c>
      <c r="E13" s="220" t="s">
        <v>98</v>
      </c>
      <c r="F13" s="148">
        <v>44957</v>
      </c>
      <c r="G13" s="149"/>
      <c r="H13" s="150">
        <v>362.95</v>
      </c>
      <c r="I13" s="144" t="s">
        <v>33</v>
      </c>
      <c r="J13" s="151"/>
      <c r="K13" s="145"/>
      <c r="L13" s="152"/>
      <c r="M13" s="152"/>
      <c r="N13" s="167">
        <f t="shared" si="0"/>
        <v>362.95</v>
      </c>
      <c r="O13" s="167">
        <f t="shared" si="1"/>
        <v>202301</v>
      </c>
    </row>
    <row r="14" spans="1:16">
      <c r="A14" s="146">
        <v>13</v>
      </c>
      <c r="B14" s="144" t="s">
        <v>126</v>
      </c>
      <c r="C14" s="146" t="s">
        <v>127</v>
      </c>
      <c r="D14" s="147" t="s">
        <v>128</v>
      </c>
      <c r="E14" s="220" t="s">
        <v>98</v>
      </c>
      <c r="F14" s="148">
        <v>44958</v>
      </c>
      <c r="G14" s="153"/>
      <c r="H14" s="154">
        <v>18687.5</v>
      </c>
      <c r="I14" s="144" t="s">
        <v>32</v>
      </c>
      <c r="J14" s="155"/>
      <c r="K14" s="146"/>
      <c r="L14" s="147"/>
      <c r="M14" s="156"/>
      <c r="N14" s="167">
        <f t="shared" si="0"/>
        <v>18687.5</v>
      </c>
      <c r="O14" s="167">
        <f t="shared" si="1"/>
        <v>202302</v>
      </c>
    </row>
    <row r="15" spans="1:16">
      <c r="A15" s="146">
        <v>14</v>
      </c>
      <c r="B15" s="144" t="s">
        <v>129</v>
      </c>
      <c r="C15" s="145" t="s">
        <v>130</v>
      </c>
      <c r="D15" s="145" t="s">
        <v>131</v>
      </c>
      <c r="E15" s="220" t="s">
        <v>98</v>
      </c>
      <c r="F15" s="148">
        <v>44958</v>
      </c>
      <c r="G15" s="149"/>
      <c r="H15" s="150">
        <v>1700</v>
      </c>
      <c r="I15" s="144" t="s">
        <v>32</v>
      </c>
      <c r="J15" s="151"/>
      <c r="K15" s="145"/>
      <c r="L15" s="152"/>
      <c r="M15" s="152"/>
      <c r="N15" s="167">
        <f t="shared" si="0"/>
        <v>1700</v>
      </c>
      <c r="O15" s="167">
        <f t="shared" si="1"/>
        <v>202302</v>
      </c>
    </row>
    <row r="16" spans="1:16">
      <c r="A16" s="146">
        <v>15</v>
      </c>
      <c r="B16" s="144" t="s">
        <v>132</v>
      </c>
      <c r="C16" s="146" t="s">
        <v>133</v>
      </c>
      <c r="D16" s="147" t="s">
        <v>134</v>
      </c>
      <c r="E16" s="220" t="s">
        <v>98</v>
      </c>
      <c r="F16" s="148">
        <v>44958</v>
      </c>
      <c r="G16" s="153"/>
      <c r="H16" s="154">
        <v>1000</v>
      </c>
      <c r="I16" s="144" t="s">
        <v>32</v>
      </c>
      <c r="J16" s="155"/>
      <c r="K16" s="146"/>
      <c r="L16" s="147"/>
      <c r="M16" s="156"/>
      <c r="N16" s="167">
        <f t="shared" si="0"/>
        <v>1000</v>
      </c>
      <c r="O16" s="167">
        <f t="shared" si="1"/>
        <v>202302</v>
      </c>
    </row>
    <row r="17" spans="1:15">
      <c r="A17" s="146">
        <v>16</v>
      </c>
      <c r="B17" s="144" t="s">
        <v>132</v>
      </c>
      <c r="C17" s="145" t="s">
        <v>133</v>
      </c>
      <c r="D17" s="145" t="s">
        <v>135</v>
      </c>
      <c r="E17" s="220" t="s">
        <v>98</v>
      </c>
      <c r="F17" s="148">
        <v>44958</v>
      </c>
      <c r="G17" s="149"/>
      <c r="H17" s="150">
        <v>3500</v>
      </c>
      <c r="I17" s="144" t="s">
        <v>37</v>
      </c>
      <c r="J17" s="151"/>
      <c r="K17" s="145"/>
      <c r="L17" s="152"/>
      <c r="M17" s="152"/>
      <c r="N17" s="167">
        <f t="shared" si="0"/>
        <v>3500</v>
      </c>
      <c r="O17" s="167">
        <f t="shared" si="1"/>
        <v>202302</v>
      </c>
    </row>
    <row r="18" spans="1:15">
      <c r="A18" s="146">
        <v>17</v>
      </c>
      <c r="B18" s="144" t="s">
        <v>136</v>
      </c>
      <c r="C18" s="146" t="s">
        <v>137</v>
      </c>
      <c r="D18" s="147">
        <v>31</v>
      </c>
      <c r="E18" s="221" t="s">
        <v>98</v>
      </c>
      <c r="F18" s="148">
        <v>44958</v>
      </c>
      <c r="G18" s="153"/>
      <c r="H18" s="154">
        <v>18435.59</v>
      </c>
      <c r="I18" s="144" t="s">
        <v>32</v>
      </c>
      <c r="J18" s="155"/>
      <c r="K18" s="146"/>
      <c r="L18" s="147"/>
      <c r="M18" s="156"/>
      <c r="N18" s="167">
        <f t="shared" si="0"/>
        <v>18435.59</v>
      </c>
      <c r="O18" s="167">
        <f t="shared" si="1"/>
        <v>202302</v>
      </c>
    </row>
    <row r="19" spans="1:15">
      <c r="A19" s="146">
        <v>18</v>
      </c>
      <c r="B19" s="144" t="s">
        <v>138</v>
      </c>
      <c r="C19" s="145" t="s">
        <v>139</v>
      </c>
      <c r="D19" s="145" t="s">
        <v>140</v>
      </c>
      <c r="E19" s="220" t="s">
        <v>98</v>
      </c>
      <c r="F19" s="148">
        <v>44964</v>
      </c>
      <c r="G19" s="149"/>
      <c r="H19" s="150">
        <v>63700</v>
      </c>
      <c r="I19" s="144" t="s">
        <v>32</v>
      </c>
      <c r="J19" s="151"/>
      <c r="K19" s="145"/>
      <c r="L19" s="152"/>
      <c r="M19" s="152"/>
      <c r="N19" s="167">
        <f t="shared" si="0"/>
        <v>63700</v>
      </c>
      <c r="O19" s="167">
        <f t="shared" si="1"/>
        <v>202302</v>
      </c>
    </row>
    <row r="20" spans="1:15">
      <c r="A20" s="146">
        <v>19</v>
      </c>
      <c r="B20" s="144" t="s">
        <v>141</v>
      </c>
      <c r="C20" s="146" t="s">
        <v>142</v>
      </c>
      <c r="D20" s="147" t="s">
        <v>143</v>
      </c>
      <c r="E20" s="220" t="s">
        <v>98</v>
      </c>
      <c r="F20" s="148">
        <v>44964</v>
      </c>
      <c r="G20" s="153"/>
      <c r="H20" s="154">
        <v>254000</v>
      </c>
      <c r="I20" s="144" t="s">
        <v>39</v>
      </c>
      <c r="J20" s="155"/>
      <c r="K20" s="146"/>
      <c r="L20" s="147"/>
      <c r="M20" s="156"/>
      <c r="N20" s="167">
        <f t="shared" si="0"/>
        <v>254000</v>
      </c>
      <c r="O20" s="167">
        <f t="shared" si="1"/>
        <v>202302</v>
      </c>
    </row>
    <row r="21" spans="1:15">
      <c r="A21" s="146">
        <v>20</v>
      </c>
      <c r="B21" s="144" t="s">
        <v>144</v>
      </c>
      <c r="C21" s="145" t="s">
        <v>145</v>
      </c>
      <c r="D21" s="145" t="s">
        <v>146</v>
      </c>
      <c r="E21" s="220" t="s">
        <v>98</v>
      </c>
      <c r="F21" s="148">
        <v>44965</v>
      </c>
      <c r="G21" s="149"/>
      <c r="H21" s="150">
        <v>162117.96</v>
      </c>
      <c r="I21" s="144" t="s">
        <v>66</v>
      </c>
      <c r="J21" s="151"/>
      <c r="K21" s="145"/>
      <c r="L21" s="152"/>
      <c r="M21" s="152"/>
      <c r="N21" s="167">
        <f t="shared" si="0"/>
        <v>162117.96</v>
      </c>
      <c r="O21" s="167">
        <f t="shared" si="1"/>
        <v>202302</v>
      </c>
    </row>
    <row r="22" spans="1:15">
      <c r="A22" s="146">
        <v>21</v>
      </c>
      <c r="B22" s="144" t="s">
        <v>147</v>
      </c>
      <c r="C22" s="146" t="s">
        <v>148</v>
      </c>
      <c r="D22" s="147" t="s">
        <v>149</v>
      </c>
      <c r="E22" s="220" t="s">
        <v>98</v>
      </c>
      <c r="F22" s="148">
        <v>44965</v>
      </c>
      <c r="G22" s="153"/>
      <c r="H22" s="154">
        <v>5150</v>
      </c>
      <c r="I22" s="144" t="s">
        <v>32</v>
      </c>
      <c r="J22" s="155"/>
      <c r="K22" s="146"/>
      <c r="L22" s="147"/>
      <c r="M22" s="156"/>
      <c r="N22" s="167">
        <f t="shared" si="0"/>
        <v>5150</v>
      </c>
      <c r="O22" s="167">
        <f t="shared" si="1"/>
        <v>202302</v>
      </c>
    </row>
    <row r="23" spans="1:15">
      <c r="A23" s="146">
        <v>22</v>
      </c>
      <c r="B23" s="144" t="s">
        <v>150</v>
      </c>
      <c r="C23" s="145" t="s">
        <v>151</v>
      </c>
      <c r="D23" s="145" t="s">
        <v>152</v>
      </c>
      <c r="E23" s="220" t="s">
        <v>98</v>
      </c>
      <c r="F23" s="148">
        <v>44965</v>
      </c>
      <c r="G23" s="149"/>
      <c r="H23" s="150">
        <v>2450</v>
      </c>
      <c r="I23" s="144" t="s">
        <v>66</v>
      </c>
      <c r="J23" s="151"/>
      <c r="K23" s="145"/>
      <c r="L23" s="152"/>
      <c r="M23" s="152"/>
      <c r="N23" s="167">
        <f t="shared" si="0"/>
        <v>2450</v>
      </c>
      <c r="O23" s="167">
        <f t="shared" si="1"/>
        <v>202302</v>
      </c>
    </row>
    <row r="24" spans="1:15">
      <c r="A24" s="146">
        <v>23</v>
      </c>
      <c r="B24" s="144" t="s">
        <v>95</v>
      </c>
      <c r="C24" s="146" t="s">
        <v>96</v>
      </c>
      <c r="D24" s="147" t="s">
        <v>153</v>
      </c>
      <c r="E24" s="220" t="s">
        <v>98</v>
      </c>
      <c r="F24" s="148">
        <v>44966</v>
      </c>
      <c r="G24" s="153"/>
      <c r="H24" s="154">
        <v>50000</v>
      </c>
      <c r="I24" s="144" t="s">
        <v>32</v>
      </c>
      <c r="J24" s="155"/>
      <c r="K24" s="146"/>
      <c r="L24" s="147"/>
      <c r="M24" s="156"/>
      <c r="N24" s="167">
        <f t="shared" si="0"/>
        <v>50000</v>
      </c>
      <c r="O24" s="167">
        <f t="shared" si="1"/>
        <v>202302</v>
      </c>
    </row>
    <row r="25" spans="1:15">
      <c r="A25" s="146">
        <v>24</v>
      </c>
      <c r="B25" s="144" t="s">
        <v>154</v>
      </c>
      <c r="C25" s="145" t="s">
        <v>155</v>
      </c>
      <c r="D25" s="145">
        <v>9001325021</v>
      </c>
      <c r="E25" s="220" t="s">
        <v>98</v>
      </c>
      <c r="F25" s="148">
        <v>44967</v>
      </c>
      <c r="G25" s="149">
        <v>4012.6</v>
      </c>
      <c r="H25" s="150">
        <v>42309.96</v>
      </c>
      <c r="I25" s="144" t="s">
        <v>72</v>
      </c>
      <c r="J25" s="151"/>
      <c r="K25" s="145"/>
      <c r="L25" s="152"/>
      <c r="M25" s="152"/>
      <c r="N25" s="167">
        <f t="shared" si="0"/>
        <v>42309.96</v>
      </c>
      <c r="O25" s="167">
        <f t="shared" si="1"/>
        <v>202302</v>
      </c>
    </row>
    <row r="26" spans="1:15">
      <c r="A26" s="146">
        <v>25</v>
      </c>
      <c r="B26" s="144" t="s">
        <v>150</v>
      </c>
      <c r="C26" s="146" t="s">
        <v>151</v>
      </c>
      <c r="D26" s="147" t="s">
        <v>156</v>
      </c>
      <c r="E26" s="220" t="s">
        <v>98</v>
      </c>
      <c r="F26" s="148">
        <v>44967</v>
      </c>
      <c r="G26" s="153"/>
      <c r="H26" s="154">
        <v>1822.2</v>
      </c>
      <c r="I26" s="144" t="s">
        <v>33</v>
      </c>
      <c r="J26" s="155"/>
      <c r="K26" s="146"/>
      <c r="L26" s="147"/>
      <c r="M26" s="156"/>
      <c r="N26" s="167">
        <f t="shared" si="0"/>
        <v>1822.2</v>
      </c>
      <c r="O26" s="167">
        <f t="shared" si="1"/>
        <v>202302</v>
      </c>
    </row>
    <row r="27" spans="1:15">
      <c r="A27" s="146">
        <v>26</v>
      </c>
      <c r="B27" s="144" t="s">
        <v>157</v>
      </c>
      <c r="C27" s="145" t="s">
        <v>158</v>
      </c>
      <c r="D27" s="145" t="s">
        <v>159</v>
      </c>
      <c r="E27" s="220" t="s">
        <v>98</v>
      </c>
      <c r="F27" s="148">
        <v>44967</v>
      </c>
      <c r="G27" s="149"/>
      <c r="H27" s="150">
        <v>201909.34</v>
      </c>
      <c r="I27" s="144" t="s">
        <v>39</v>
      </c>
      <c r="J27" s="151"/>
      <c r="K27" s="145"/>
      <c r="L27" s="152"/>
      <c r="M27" s="152"/>
      <c r="N27" s="167">
        <f t="shared" si="0"/>
        <v>201909.34</v>
      </c>
      <c r="O27" s="167">
        <f t="shared" si="1"/>
        <v>202302</v>
      </c>
    </row>
    <row r="28" spans="1:15">
      <c r="A28" s="146">
        <v>27</v>
      </c>
      <c r="B28" s="144" t="s">
        <v>3840</v>
      </c>
      <c r="C28" s="146" t="s">
        <v>161</v>
      </c>
      <c r="D28" s="147" t="s">
        <v>162</v>
      </c>
      <c r="E28" s="220" t="s">
        <v>98</v>
      </c>
      <c r="F28" s="148">
        <v>44967</v>
      </c>
      <c r="G28" s="153"/>
      <c r="H28" s="154">
        <v>38359.589999999997</v>
      </c>
      <c r="I28" s="144" t="s">
        <v>39</v>
      </c>
      <c r="J28" s="155"/>
      <c r="K28" s="146"/>
      <c r="L28" s="147"/>
      <c r="M28" s="156"/>
      <c r="N28" s="167">
        <f t="shared" si="0"/>
        <v>38359.589999999997</v>
      </c>
      <c r="O28" s="167">
        <f t="shared" si="1"/>
        <v>202302</v>
      </c>
    </row>
    <row r="29" spans="1:15">
      <c r="A29" s="146">
        <v>28</v>
      </c>
      <c r="B29" s="144" t="s">
        <v>163</v>
      </c>
      <c r="C29" s="145" t="s">
        <v>164</v>
      </c>
      <c r="D29" s="145" t="s">
        <v>165</v>
      </c>
      <c r="E29" s="220" t="s">
        <v>98</v>
      </c>
      <c r="F29" s="148">
        <v>44970</v>
      </c>
      <c r="G29" s="149"/>
      <c r="H29" s="150">
        <v>36021.1</v>
      </c>
      <c r="I29" s="144" t="s">
        <v>36</v>
      </c>
      <c r="J29" s="151"/>
      <c r="K29" s="145"/>
      <c r="L29" s="152"/>
      <c r="M29" s="152"/>
      <c r="N29" s="167">
        <f t="shared" si="0"/>
        <v>36021.1</v>
      </c>
      <c r="O29" s="167">
        <f t="shared" si="1"/>
        <v>202302</v>
      </c>
    </row>
    <row r="30" spans="1:15">
      <c r="A30" s="146">
        <v>29</v>
      </c>
      <c r="B30" s="144" t="s">
        <v>166</v>
      </c>
      <c r="C30" s="146" t="s">
        <v>167</v>
      </c>
      <c r="D30" s="147" t="s">
        <v>168</v>
      </c>
      <c r="E30" s="220" t="s">
        <v>98</v>
      </c>
      <c r="F30" s="148">
        <v>44970</v>
      </c>
      <c r="G30" s="153"/>
      <c r="H30" s="154">
        <v>368083.65</v>
      </c>
      <c r="I30" s="144" t="s">
        <v>39</v>
      </c>
      <c r="J30" s="155"/>
      <c r="K30" s="146"/>
      <c r="L30" s="147"/>
      <c r="M30" s="156"/>
      <c r="N30" s="167">
        <f t="shared" si="0"/>
        <v>368083.65</v>
      </c>
      <c r="O30" s="167">
        <f t="shared" si="1"/>
        <v>202302</v>
      </c>
    </row>
    <row r="31" spans="1:15">
      <c r="A31" s="146">
        <v>30</v>
      </c>
      <c r="B31" s="144" t="s">
        <v>169</v>
      </c>
      <c r="C31" s="145" t="s">
        <v>170</v>
      </c>
      <c r="D31" s="145" t="s">
        <v>171</v>
      </c>
      <c r="E31" s="220" t="s">
        <v>98</v>
      </c>
      <c r="F31" s="148">
        <v>44971</v>
      </c>
      <c r="G31" s="149"/>
      <c r="H31" s="150">
        <v>1164</v>
      </c>
      <c r="I31" s="144" t="s">
        <v>33</v>
      </c>
      <c r="J31" s="151"/>
      <c r="K31" s="145"/>
      <c r="L31" s="152"/>
      <c r="M31" s="152"/>
      <c r="N31" s="167">
        <f t="shared" si="0"/>
        <v>1164</v>
      </c>
      <c r="O31" s="167">
        <f t="shared" si="1"/>
        <v>202302</v>
      </c>
    </row>
    <row r="32" spans="1:15">
      <c r="A32" s="146">
        <v>31</v>
      </c>
      <c r="B32" s="144" t="s">
        <v>160</v>
      </c>
      <c r="C32" s="146" t="s">
        <v>172</v>
      </c>
      <c r="D32" s="147" t="s">
        <v>173</v>
      </c>
      <c r="E32" s="220" t="s">
        <v>98</v>
      </c>
      <c r="F32" s="148">
        <v>44971</v>
      </c>
      <c r="G32" s="153"/>
      <c r="H32" s="154">
        <v>71900.92</v>
      </c>
      <c r="I32" s="144" t="s">
        <v>39</v>
      </c>
      <c r="J32" s="155"/>
      <c r="K32" s="146"/>
      <c r="L32" s="147"/>
      <c r="M32" s="156"/>
      <c r="N32" s="167">
        <f t="shared" si="0"/>
        <v>71900.92</v>
      </c>
      <c r="O32" s="167">
        <f t="shared" si="1"/>
        <v>202302</v>
      </c>
    </row>
    <row r="33" spans="1:15">
      <c r="A33" s="146">
        <v>32</v>
      </c>
      <c r="B33" s="144" t="s">
        <v>166</v>
      </c>
      <c r="C33" s="145" t="s">
        <v>167</v>
      </c>
      <c r="D33" s="145" t="s">
        <v>174</v>
      </c>
      <c r="E33" s="220" t="s">
        <v>98</v>
      </c>
      <c r="F33" s="148">
        <v>44971</v>
      </c>
      <c r="G33" s="149"/>
      <c r="H33" s="150">
        <v>229816.83</v>
      </c>
      <c r="I33" s="144" t="s">
        <v>39</v>
      </c>
      <c r="J33" s="151"/>
      <c r="K33" s="145"/>
      <c r="L33" s="152"/>
      <c r="M33" s="152"/>
      <c r="N33" s="167">
        <f t="shared" si="0"/>
        <v>229816.83</v>
      </c>
      <c r="O33" s="167">
        <f t="shared" si="1"/>
        <v>202302</v>
      </c>
    </row>
    <row r="34" spans="1:15">
      <c r="A34" s="146">
        <v>33</v>
      </c>
      <c r="B34" s="144" t="s">
        <v>166</v>
      </c>
      <c r="C34" s="146" t="s">
        <v>167</v>
      </c>
      <c r="D34" s="147" t="s">
        <v>175</v>
      </c>
      <c r="E34" s="220" t="s">
        <v>98</v>
      </c>
      <c r="F34" s="148">
        <v>44971</v>
      </c>
      <c r="G34" s="153"/>
      <c r="H34" s="154">
        <v>228305.84</v>
      </c>
      <c r="I34" s="144" t="s">
        <v>39</v>
      </c>
      <c r="J34" s="155"/>
      <c r="K34" s="146"/>
      <c r="L34" s="147"/>
      <c r="M34" s="156"/>
      <c r="N34" s="167">
        <f t="shared" si="0"/>
        <v>228305.84</v>
      </c>
      <c r="O34" s="167">
        <f t="shared" si="1"/>
        <v>202302</v>
      </c>
    </row>
    <row r="35" spans="1:15">
      <c r="A35" s="146">
        <v>34</v>
      </c>
      <c r="B35" s="144" t="s">
        <v>166</v>
      </c>
      <c r="C35" s="145" t="s">
        <v>167</v>
      </c>
      <c r="D35" s="145" t="s">
        <v>176</v>
      </c>
      <c r="E35" s="220" t="s">
        <v>98</v>
      </c>
      <c r="F35" s="148">
        <v>44971</v>
      </c>
      <c r="G35" s="149"/>
      <c r="H35" s="150">
        <v>267633.58</v>
      </c>
      <c r="I35" s="144" t="s">
        <v>39</v>
      </c>
      <c r="J35" s="151"/>
      <c r="K35" s="145"/>
      <c r="L35" s="152"/>
      <c r="M35" s="152"/>
      <c r="N35" s="167">
        <f t="shared" si="0"/>
        <v>267633.58</v>
      </c>
      <c r="O35" s="167">
        <f t="shared" si="1"/>
        <v>202302</v>
      </c>
    </row>
    <row r="36" spans="1:15">
      <c r="A36" s="146">
        <v>35</v>
      </c>
      <c r="B36" s="144" t="s">
        <v>177</v>
      </c>
      <c r="C36" s="146" t="s">
        <v>178</v>
      </c>
      <c r="D36" s="147" t="s">
        <v>179</v>
      </c>
      <c r="E36" s="220" t="s">
        <v>98</v>
      </c>
      <c r="F36" s="148">
        <v>44972</v>
      </c>
      <c r="G36" s="153"/>
      <c r="H36" s="154">
        <v>450.67</v>
      </c>
      <c r="I36" s="144" t="s">
        <v>33</v>
      </c>
      <c r="J36" s="155"/>
      <c r="K36" s="146"/>
      <c r="L36" s="147"/>
      <c r="M36" s="156"/>
      <c r="N36" s="167">
        <f t="shared" si="0"/>
        <v>450.67</v>
      </c>
      <c r="O36" s="167">
        <f t="shared" si="1"/>
        <v>202302</v>
      </c>
    </row>
    <row r="37" spans="1:15">
      <c r="A37" s="146">
        <v>36</v>
      </c>
      <c r="B37" s="144" t="s">
        <v>180</v>
      </c>
      <c r="C37" s="145" t="s">
        <v>181</v>
      </c>
      <c r="D37" s="145" t="s">
        <v>182</v>
      </c>
      <c r="E37" s="220" t="s">
        <v>98</v>
      </c>
      <c r="F37" s="148">
        <v>44972</v>
      </c>
      <c r="G37" s="149"/>
      <c r="H37" s="150">
        <v>11300</v>
      </c>
      <c r="I37" s="144" t="s">
        <v>33</v>
      </c>
      <c r="J37" s="151"/>
      <c r="K37" s="145"/>
      <c r="L37" s="152"/>
      <c r="M37" s="152"/>
      <c r="N37" s="167">
        <f t="shared" si="0"/>
        <v>11300</v>
      </c>
      <c r="O37" s="167">
        <f t="shared" si="1"/>
        <v>202302</v>
      </c>
    </row>
    <row r="38" spans="1:15">
      <c r="A38" s="146">
        <v>37</v>
      </c>
      <c r="B38" s="144" t="s">
        <v>166</v>
      </c>
      <c r="C38" s="146" t="s">
        <v>167</v>
      </c>
      <c r="D38" s="147" t="s">
        <v>183</v>
      </c>
      <c r="E38" s="220" t="s">
        <v>98</v>
      </c>
      <c r="F38" s="148">
        <v>44972</v>
      </c>
      <c r="G38" s="153"/>
      <c r="H38" s="154">
        <v>252687</v>
      </c>
      <c r="I38" s="144" t="s">
        <v>39</v>
      </c>
      <c r="J38" s="155"/>
      <c r="K38" s="146"/>
      <c r="L38" s="147"/>
      <c r="M38" s="156"/>
      <c r="N38" s="167">
        <f t="shared" si="0"/>
        <v>252687</v>
      </c>
      <c r="O38" s="167">
        <f t="shared" si="1"/>
        <v>202302</v>
      </c>
    </row>
    <row r="39" spans="1:15">
      <c r="A39" s="146">
        <v>38</v>
      </c>
      <c r="B39" s="144" t="s">
        <v>166</v>
      </c>
      <c r="C39" s="145" t="s">
        <v>167</v>
      </c>
      <c r="D39" s="145">
        <v>2584395</v>
      </c>
      <c r="E39" s="221" t="s">
        <v>98</v>
      </c>
      <c r="F39" s="148">
        <v>44972</v>
      </c>
      <c r="G39" s="149"/>
      <c r="H39" s="150">
        <v>80062.7</v>
      </c>
      <c r="I39" s="144" t="s">
        <v>39</v>
      </c>
      <c r="J39" s="151"/>
      <c r="K39" s="145"/>
      <c r="L39" s="152"/>
      <c r="M39" s="152"/>
      <c r="N39" s="167">
        <f t="shared" si="0"/>
        <v>80062.7</v>
      </c>
      <c r="O39" s="167">
        <f t="shared" si="1"/>
        <v>202302</v>
      </c>
    </row>
    <row r="40" spans="1:15">
      <c r="A40" s="146">
        <v>39</v>
      </c>
      <c r="B40" s="144" t="s">
        <v>184</v>
      </c>
      <c r="C40" s="146" t="s">
        <v>185</v>
      </c>
      <c r="D40" s="147" t="s">
        <v>186</v>
      </c>
      <c r="E40" s="220" t="s">
        <v>98</v>
      </c>
      <c r="F40" s="148">
        <v>44973</v>
      </c>
      <c r="G40" s="153"/>
      <c r="H40" s="154">
        <v>22950</v>
      </c>
      <c r="I40" s="144" t="s">
        <v>34</v>
      </c>
      <c r="J40" s="155"/>
      <c r="K40" s="146"/>
      <c r="L40" s="147"/>
      <c r="M40" s="156"/>
      <c r="N40" s="167">
        <f t="shared" si="0"/>
        <v>22950</v>
      </c>
      <c r="O40" s="167">
        <f t="shared" si="1"/>
        <v>202302</v>
      </c>
    </row>
    <row r="41" spans="1:15">
      <c r="A41" s="146">
        <v>40</v>
      </c>
      <c r="B41" s="144" t="s">
        <v>184</v>
      </c>
      <c r="C41" s="145" t="s">
        <v>185</v>
      </c>
      <c r="D41" s="145" t="s">
        <v>187</v>
      </c>
      <c r="E41" s="220" t="s">
        <v>98</v>
      </c>
      <c r="F41" s="148">
        <v>44973</v>
      </c>
      <c r="G41" s="149"/>
      <c r="H41" s="150">
        <v>6120</v>
      </c>
      <c r="I41" s="144" t="s">
        <v>34</v>
      </c>
      <c r="J41" s="151"/>
      <c r="K41" s="145"/>
      <c r="L41" s="152"/>
      <c r="M41" s="152"/>
      <c r="N41" s="167">
        <f t="shared" si="0"/>
        <v>6120</v>
      </c>
      <c r="O41" s="167">
        <f t="shared" si="1"/>
        <v>202302</v>
      </c>
    </row>
    <row r="42" spans="1:15">
      <c r="A42" s="146">
        <v>41</v>
      </c>
      <c r="B42" s="144" t="s">
        <v>188</v>
      </c>
      <c r="C42" s="146" t="s">
        <v>189</v>
      </c>
      <c r="D42" s="147" t="s">
        <v>190</v>
      </c>
      <c r="E42" s="220" t="s">
        <v>98</v>
      </c>
      <c r="F42" s="148">
        <v>44973</v>
      </c>
      <c r="G42" s="153"/>
      <c r="H42" s="154">
        <v>86641.38</v>
      </c>
      <c r="I42" s="144" t="s">
        <v>39</v>
      </c>
      <c r="J42" s="155"/>
      <c r="K42" s="146"/>
      <c r="L42" s="147"/>
      <c r="M42" s="156"/>
      <c r="N42" s="167">
        <f t="shared" si="0"/>
        <v>86641.38</v>
      </c>
      <c r="O42" s="167">
        <f t="shared" si="1"/>
        <v>202302</v>
      </c>
    </row>
    <row r="43" spans="1:15">
      <c r="A43" s="146">
        <v>42</v>
      </c>
      <c r="B43" s="144" t="s">
        <v>188</v>
      </c>
      <c r="C43" s="145" t="s">
        <v>189</v>
      </c>
      <c r="D43" s="145" t="s">
        <v>191</v>
      </c>
      <c r="E43" s="220" t="s">
        <v>98</v>
      </c>
      <c r="F43" s="148">
        <v>44973</v>
      </c>
      <c r="G43" s="149"/>
      <c r="H43" s="150">
        <v>18294.900000000001</v>
      </c>
      <c r="I43" s="144" t="s">
        <v>39</v>
      </c>
      <c r="J43" s="151"/>
      <c r="K43" s="145"/>
      <c r="L43" s="152"/>
      <c r="M43" s="152"/>
      <c r="N43" s="167">
        <f t="shared" si="0"/>
        <v>18294.900000000001</v>
      </c>
      <c r="O43" s="167">
        <f t="shared" si="1"/>
        <v>202302</v>
      </c>
    </row>
    <row r="44" spans="1:15">
      <c r="A44" s="146">
        <v>43</v>
      </c>
      <c r="B44" s="144" t="s">
        <v>192</v>
      </c>
      <c r="C44" s="146" t="s">
        <v>155</v>
      </c>
      <c r="D44" s="147" t="s">
        <v>193</v>
      </c>
      <c r="E44" s="220" t="s">
        <v>98</v>
      </c>
      <c r="F44" s="148">
        <v>44974</v>
      </c>
      <c r="G44" s="153">
        <v>770</v>
      </c>
      <c r="H44" s="154">
        <v>1470.89</v>
      </c>
      <c r="I44" s="144" t="s">
        <v>72</v>
      </c>
      <c r="J44" s="155"/>
      <c r="K44" s="146"/>
      <c r="L44" s="147"/>
      <c r="M44" s="156"/>
      <c r="N44" s="167">
        <f t="shared" si="0"/>
        <v>1470.89</v>
      </c>
      <c r="O44" s="167">
        <f t="shared" si="1"/>
        <v>202302</v>
      </c>
    </row>
    <row r="45" spans="1:15">
      <c r="A45" s="146">
        <v>44</v>
      </c>
      <c r="B45" s="144" t="s">
        <v>194</v>
      </c>
      <c r="C45" s="145" t="s">
        <v>155</v>
      </c>
      <c r="D45" s="145" t="s">
        <v>195</v>
      </c>
      <c r="E45" s="220" t="s">
        <v>98</v>
      </c>
      <c r="F45" s="148">
        <v>44974</v>
      </c>
      <c r="G45" s="149">
        <v>2006.3</v>
      </c>
      <c r="H45" s="150">
        <v>17160.419999999998</v>
      </c>
      <c r="I45" s="144" t="s">
        <v>72</v>
      </c>
      <c r="J45" s="151"/>
      <c r="K45" s="145"/>
      <c r="L45" s="152"/>
      <c r="M45" s="152"/>
      <c r="N45" s="167">
        <f t="shared" si="0"/>
        <v>17160.419999999998</v>
      </c>
      <c r="O45" s="167">
        <f t="shared" si="1"/>
        <v>202302</v>
      </c>
    </row>
    <row r="46" spans="1:15">
      <c r="A46" s="146">
        <v>45</v>
      </c>
      <c r="B46" s="144" t="s">
        <v>196</v>
      </c>
      <c r="C46" s="146" t="s">
        <v>155</v>
      </c>
      <c r="D46" s="147" t="s">
        <v>197</v>
      </c>
      <c r="E46" s="220" t="s">
        <v>98</v>
      </c>
      <c r="F46" s="148">
        <v>44974</v>
      </c>
      <c r="G46" s="153">
        <v>6219.53</v>
      </c>
      <c r="H46" s="154">
        <v>62909.84</v>
      </c>
      <c r="I46" s="144" t="s">
        <v>72</v>
      </c>
      <c r="J46" s="155"/>
      <c r="K46" s="146"/>
      <c r="L46" s="147"/>
      <c r="M46" s="156"/>
      <c r="N46" s="167">
        <f t="shared" si="0"/>
        <v>62909.84</v>
      </c>
      <c r="O46" s="167">
        <f t="shared" si="1"/>
        <v>202302</v>
      </c>
    </row>
    <row r="47" spans="1:15">
      <c r="A47" s="146">
        <v>46</v>
      </c>
      <c r="B47" s="144" t="s">
        <v>160</v>
      </c>
      <c r="C47" s="145" t="s">
        <v>172</v>
      </c>
      <c r="D47" s="145" t="s">
        <v>198</v>
      </c>
      <c r="E47" s="220" t="s">
        <v>98</v>
      </c>
      <c r="F47" s="148">
        <v>44974</v>
      </c>
      <c r="G47" s="149"/>
      <c r="H47" s="150">
        <v>54869.01</v>
      </c>
      <c r="I47" s="144" t="s">
        <v>39</v>
      </c>
      <c r="J47" s="151"/>
      <c r="K47" s="145"/>
      <c r="L47" s="152"/>
      <c r="M47" s="152"/>
      <c r="N47" s="167">
        <f t="shared" si="0"/>
        <v>54869.01</v>
      </c>
      <c r="O47" s="167">
        <f t="shared" si="1"/>
        <v>202302</v>
      </c>
    </row>
    <row r="48" spans="1:15">
      <c r="A48" s="146">
        <v>47</v>
      </c>
      <c r="B48" s="144" t="s">
        <v>3841</v>
      </c>
      <c r="C48" s="146" t="s">
        <v>199</v>
      </c>
      <c r="D48" s="147" t="s">
        <v>200</v>
      </c>
      <c r="E48" s="220" t="s">
        <v>98</v>
      </c>
      <c r="F48" s="148">
        <v>44974</v>
      </c>
      <c r="G48" s="153"/>
      <c r="H48" s="154">
        <v>213</v>
      </c>
      <c r="I48" s="144" t="s">
        <v>40</v>
      </c>
      <c r="J48" s="155"/>
      <c r="K48" s="146"/>
      <c r="L48" s="147"/>
      <c r="M48" s="156"/>
      <c r="N48" s="167">
        <f t="shared" si="0"/>
        <v>213</v>
      </c>
      <c r="O48" s="167">
        <f t="shared" si="1"/>
        <v>202302</v>
      </c>
    </row>
    <row r="49" spans="1:15">
      <c r="A49" s="146">
        <v>48</v>
      </c>
      <c r="B49" s="144" t="s">
        <v>166</v>
      </c>
      <c r="C49" s="145" t="s">
        <v>167</v>
      </c>
      <c r="D49" s="145" t="s">
        <v>201</v>
      </c>
      <c r="E49" s="220" t="s">
        <v>98</v>
      </c>
      <c r="F49" s="148">
        <v>44975</v>
      </c>
      <c r="G49" s="149"/>
      <c r="H49" s="150">
        <v>258528.29</v>
      </c>
      <c r="I49" s="144" t="s">
        <v>39</v>
      </c>
      <c r="J49" s="151"/>
      <c r="K49" s="145"/>
      <c r="L49" s="152"/>
      <c r="M49" s="152"/>
      <c r="N49" s="167">
        <f t="shared" si="0"/>
        <v>258528.29</v>
      </c>
      <c r="O49" s="167">
        <f t="shared" si="1"/>
        <v>202302</v>
      </c>
    </row>
    <row r="50" spans="1:15">
      <c r="A50" s="146">
        <v>49</v>
      </c>
      <c r="B50" s="144" t="s">
        <v>202</v>
      </c>
      <c r="C50" s="146" t="s">
        <v>203</v>
      </c>
      <c r="D50" s="147" t="s">
        <v>204</v>
      </c>
      <c r="E50" s="220" t="s">
        <v>98</v>
      </c>
      <c r="F50" s="148">
        <v>44977</v>
      </c>
      <c r="G50" s="153"/>
      <c r="H50" s="154">
        <v>24649.5</v>
      </c>
      <c r="I50" s="144" t="s">
        <v>37</v>
      </c>
      <c r="J50" s="155"/>
      <c r="K50" s="146"/>
      <c r="L50" s="147"/>
      <c r="M50" s="156"/>
      <c r="N50" s="167">
        <f t="shared" si="0"/>
        <v>24649.5</v>
      </c>
      <c r="O50" s="167">
        <f t="shared" si="1"/>
        <v>202302</v>
      </c>
    </row>
    <row r="51" spans="1:15">
      <c r="A51" s="146">
        <v>50</v>
      </c>
      <c r="B51" s="144" t="s">
        <v>123</v>
      </c>
      <c r="C51" s="145" t="s">
        <v>124</v>
      </c>
      <c r="D51" s="145" t="s">
        <v>205</v>
      </c>
      <c r="E51" s="220" t="s">
        <v>98</v>
      </c>
      <c r="F51" s="148">
        <v>44981</v>
      </c>
      <c r="G51" s="149"/>
      <c r="H51" s="150">
        <v>1400</v>
      </c>
      <c r="I51" s="144" t="s">
        <v>33</v>
      </c>
      <c r="J51" s="151"/>
      <c r="K51" s="145"/>
      <c r="L51" s="152"/>
      <c r="M51" s="152"/>
      <c r="N51" s="167">
        <f t="shared" si="0"/>
        <v>1400</v>
      </c>
      <c r="O51" s="167">
        <f t="shared" si="1"/>
        <v>202302</v>
      </c>
    </row>
    <row r="52" spans="1:15">
      <c r="A52" s="146">
        <v>51</v>
      </c>
      <c r="B52" s="144" t="s">
        <v>206</v>
      </c>
      <c r="C52" s="146" t="s">
        <v>207</v>
      </c>
      <c r="D52" s="147" t="s">
        <v>208</v>
      </c>
      <c r="E52" s="220" t="s">
        <v>98</v>
      </c>
      <c r="F52" s="148">
        <v>44981</v>
      </c>
      <c r="G52" s="153"/>
      <c r="H52" s="154">
        <v>3160</v>
      </c>
      <c r="I52" s="144" t="s">
        <v>33</v>
      </c>
      <c r="J52" s="155"/>
      <c r="K52" s="146"/>
      <c r="L52" s="147"/>
      <c r="M52" s="156"/>
      <c r="N52" s="167">
        <f t="shared" si="0"/>
        <v>3160</v>
      </c>
      <c r="O52" s="167">
        <f t="shared" si="1"/>
        <v>202302</v>
      </c>
    </row>
    <row r="53" spans="1:15">
      <c r="A53" s="146">
        <v>52</v>
      </c>
      <c r="B53" s="144" t="s">
        <v>209</v>
      </c>
      <c r="C53" s="145" t="s">
        <v>210</v>
      </c>
      <c r="D53" s="145" t="s">
        <v>211</v>
      </c>
      <c r="E53" s="220" t="s">
        <v>98</v>
      </c>
      <c r="F53" s="148">
        <v>44982</v>
      </c>
      <c r="G53" s="149"/>
      <c r="H53" s="150">
        <v>56249.599999999999</v>
      </c>
      <c r="I53" s="144" t="s">
        <v>39</v>
      </c>
      <c r="J53" s="151"/>
      <c r="K53" s="145"/>
      <c r="L53" s="152"/>
      <c r="M53" s="152"/>
      <c r="N53" s="167">
        <f t="shared" si="0"/>
        <v>56249.599999999999</v>
      </c>
      <c r="O53" s="167">
        <f t="shared" si="1"/>
        <v>202302</v>
      </c>
    </row>
    <row r="54" spans="1:15">
      <c r="A54" s="146">
        <v>53</v>
      </c>
      <c r="B54" s="144" t="s">
        <v>188</v>
      </c>
      <c r="C54" s="146" t="s">
        <v>189</v>
      </c>
      <c r="D54" s="147" t="s">
        <v>212</v>
      </c>
      <c r="E54" s="221" t="s">
        <v>98</v>
      </c>
      <c r="F54" s="148">
        <v>44984</v>
      </c>
      <c r="G54" s="153"/>
      <c r="H54" s="154">
        <v>11974.52</v>
      </c>
      <c r="I54" s="144" t="s">
        <v>39</v>
      </c>
      <c r="J54" s="155"/>
      <c r="K54" s="146"/>
      <c r="L54" s="147"/>
      <c r="M54" s="156"/>
      <c r="N54" s="167">
        <f t="shared" si="0"/>
        <v>11974.52</v>
      </c>
      <c r="O54" s="167">
        <f t="shared" si="1"/>
        <v>202302</v>
      </c>
    </row>
    <row r="55" spans="1:15">
      <c r="A55" s="146">
        <v>54</v>
      </c>
      <c r="B55" s="144" t="s">
        <v>105</v>
      </c>
      <c r="C55" s="145" t="s">
        <v>106</v>
      </c>
      <c r="D55" s="145" t="s">
        <v>213</v>
      </c>
      <c r="E55" s="220" t="s">
        <v>98</v>
      </c>
      <c r="F55" s="148">
        <v>44984</v>
      </c>
      <c r="G55" s="149"/>
      <c r="H55" s="150">
        <v>10160.25</v>
      </c>
      <c r="I55" s="144" t="s">
        <v>33</v>
      </c>
      <c r="J55" s="151"/>
      <c r="K55" s="145"/>
      <c r="L55" s="152"/>
      <c r="M55" s="152"/>
      <c r="N55" s="167">
        <f t="shared" si="0"/>
        <v>10160.25</v>
      </c>
      <c r="O55" s="167">
        <f t="shared" si="1"/>
        <v>202302</v>
      </c>
    </row>
    <row r="56" spans="1:15">
      <c r="A56" s="146">
        <v>55</v>
      </c>
      <c r="B56" s="144" t="s">
        <v>123</v>
      </c>
      <c r="C56" s="146" t="s">
        <v>124</v>
      </c>
      <c r="D56" s="147" t="s">
        <v>214</v>
      </c>
      <c r="E56" s="220" t="s">
        <v>98</v>
      </c>
      <c r="F56" s="148">
        <v>44985</v>
      </c>
      <c r="G56" s="153"/>
      <c r="H56" s="154">
        <v>1430</v>
      </c>
      <c r="I56" s="144" t="s">
        <v>33</v>
      </c>
      <c r="J56" s="155"/>
      <c r="K56" s="146"/>
      <c r="L56" s="147"/>
      <c r="M56" s="156"/>
      <c r="N56" s="167">
        <f t="shared" si="0"/>
        <v>1430</v>
      </c>
      <c r="O56" s="167">
        <f t="shared" si="1"/>
        <v>202302</v>
      </c>
    </row>
    <row r="57" spans="1:15">
      <c r="A57" s="146">
        <v>56</v>
      </c>
      <c r="B57" s="144" t="s">
        <v>160</v>
      </c>
      <c r="C57" s="145" t="s">
        <v>172</v>
      </c>
      <c r="D57" s="145" t="s">
        <v>215</v>
      </c>
      <c r="E57" s="220" t="s">
        <v>98</v>
      </c>
      <c r="F57" s="148">
        <v>44985</v>
      </c>
      <c r="G57" s="149"/>
      <c r="H57" s="150">
        <v>20905.54</v>
      </c>
      <c r="I57" s="144" t="s">
        <v>39</v>
      </c>
      <c r="J57" s="151"/>
      <c r="K57" s="145"/>
      <c r="L57" s="152"/>
      <c r="M57" s="152"/>
      <c r="N57" s="167">
        <f t="shared" si="0"/>
        <v>20905.54</v>
      </c>
      <c r="O57" s="167">
        <f t="shared" si="1"/>
        <v>202302</v>
      </c>
    </row>
    <row r="58" spans="1:15">
      <c r="A58" s="146">
        <v>57</v>
      </c>
      <c r="B58" s="144" t="s">
        <v>166</v>
      </c>
      <c r="C58" s="146" t="s">
        <v>167</v>
      </c>
      <c r="D58" s="147" t="s">
        <v>216</v>
      </c>
      <c r="E58" s="220" t="s">
        <v>98</v>
      </c>
      <c r="F58" s="148">
        <v>44985</v>
      </c>
      <c r="G58" s="153"/>
      <c r="H58" s="154">
        <v>184534.75</v>
      </c>
      <c r="I58" s="144" t="s">
        <v>39</v>
      </c>
      <c r="J58" s="155"/>
      <c r="K58" s="146"/>
      <c r="L58" s="147"/>
      <c r="M58" s="156"/>
      <c r="N58" s="167">
        <f t="shared" si="0"/>
        <v>184534.75</v>
      </c>
      <c r="O58" s="167">
        <f t="shared" si="1"/>
        <v>202302</v>
      </c>
    </row>
    <row r="59" spans="1:15">
      <c r="A59" s="146">
        <v>58</v>
      </c>
      <c r="B59" s="144" t="s">
        <v>100</v>
      </c>
      <c r="C59" s="145" t="s">
        <v>101</v>
      </c>
      <c r="D59" s="145" t="s">
        <v>217</v>
      </c>
      <c r="E59" s="220" t="s">
        <v>98</v>
      </c>
      <c r="F59" s="148">
        <v>44986</v>
      </c>
      <c r="G59" s="149"/>
      <c r="H59" s="150">
        <v>133753.34</v>
      </c>
      <c r="I59" s="144" t="s">
        <v>32</v>
      </c>
      <c r="J59" s="151"/>
      <c r="K59" s="145"/>
      <c r="L59" s="152"/>
      <c r="M59" s="152"/>
      <c r="N59" s="167">
        <f t="shared" si="0"/>
        <v>133753.34</v>
      </c>
      <c r="O59" s="167">
        <f t="shared" si="1"/>
        <v>202303</v>
      </c>
    </row>
    <row r="60" spans="1:15">
      <c r="A60" s="146">
        <v>59</v>
      </c>
      <c r="B60" s="144" t="s">
        <v>218</v>
      </c>
      <c r="C60" s="146" t="s">
        <v>219</v>
      </c>
      <c r="D60" s="147" t="s">
        <v>220</v>
      </c>
      <c r="E60" s="220" t="s">
        <v>98</v>
      </c>
      <c r="F60" s="148">
        <v>44986</v>
      </c>
      <c r="G60" s="153"/>
      <c r="H60" s="154">
        <v>19509.3</v>
      </c>
      <c r="I60" s="144" t="s">
        <v>33</v>
      </c>
      <c r="J60" s="155"/>
      <c r="K60" s="146"/>
      <c r="L60" s="147"/>
      <c r="M60" s="156"/>
      <c r="N60" s="167">
        <f t="shared" si="0"/>
        <v>19509.3</v>
      </c>
      <c r="O60" s="167">
        <f t="shared" si="1"/>
        <v>202303</v>
      </c>
    </row>
    <row r="61" spans="1:15">
      <c r="A61" s="146">
        <v>60</v>
      </c>
      <c r="B61" s="144" t="s">
        <v>120</v>
      </c>
      <c r="C61" s="145" t="s">
        <v>121</v>
      </c>
      <c r="D61" s="145" t="s">
        <v>221</v>
      </c>
      <c r="E61" s="220" t="s">
        <v>98</v>
      </c>
      <c r="F61" s="148">
        <v>44987</v>
      </c>
      <c r="G61" s="149"/>
      <c r="H61" s="150">
        <v>1083.19</v>
      </c>
      <c r="I61" s="144" t="s">
        <v>33</v>
      </c>
      <c r="J61" s="151"/>
      <c r="K61" s="145"/>
      <c r="L61" s="152"/>
      <c r="M61" s="152"/>
      <c r="N61" s="167">
        <f t="shared" si="0"/>
        <v>1083.19</v>
      </c>
      <c r="O61" s="167">
        <f t="shared" si="1"/>
        <v>202303</v>
      </c>
    </row>
    <row r="62" spans="1:15">
      <c r="A62" s="146">
        <v>61</v>
      </c>
      <c r="B62" s="144" t="s">
        <v>120</v>
      </c>
      <c r="C62" s="146" t="s">
        <v>121</v>
      </c>
      <c r="D62" s="147" t="s">
        <v>222</v>
      </c>
      <c r="E62" s="220" t="s">
        <v>98</v>
      </c>
      <c r="F62" s="148">
        <v>44987</v>
      </c>
      <c r="G62" s="153"/>
      <c r="H62" s="154">
        <v>1085.52</v>
      </c>
      <c r="I62" s="144" t="s">
        <v>33</v>
      </c>
      <c r="J62" s="155"/>
      <c r="K62" s="146"/>
      <c r="L62" s="147"/>
      <c r="M62" s="156"/>
      <c r="N62" s="167">
        <f t="shared" si="0"/>
        <v>1085.52</v>
      </c>
      <c r="O62" s="167">
        <f t="shared" si="1"/>
        <v>202303</v>
      </c>
    </row>
    <row r="63" spans="1:15">
      <c r="A63" s="146">
        <v>62</v>
      </c>
      <c r="B63" s="144" t="s">
        <v>223</v>
      </c>
      <c r="C63" s="145" t="s">
        <v>224</v>
      </c>
      <c r="D63" s="145" t="s">
        <v>225</v>
      </c>
      <c r="E63" s="220" t="s">
        <v>98</v>
      </c>
      <c r="F63" s="148">
        <v>44988</v>
      </c>
      <c r="G63" s="149"/>
      <c r="H63" s="150">
        <v>128164.48</v>
      </c>
      <c r="I63" s="144" t="s">
        <v>33</v>
      </c>
      <c r="J63" s="151"/>
      <c r="K63" s="145"/>
      <c r="L63" s="152"/>
      <c r="M63" s="152"/>
      <c r="N63" s="167">
        <f t="shared" si="0"/>
        <v>128164.48</v>
      </c>
      <c r="O63" s="167">
        <f t="shared" si="1"/>
        <v>202303</v>
      </c>
    </row>
    <row r="64" spans="1:15">
      <c r="A64" s="146">
        <v>63</v>
      </c>
      <c r="B64" s="144" t="s">
        <v>226</v>
      </c>
      <c r="C64" s="146" t="s">
        <v>227</v>
      </c>
      <c r="D64" s="147" t="s">
        <v>228</v>
      </c>
      <c r="E64" s="220" t="s">
        <v>98</v>
      </c>
      <c r="F64" s="148">
        <v>44991</v>
      </c>
      <c r="G64" s="153"/>
      <c r="H64" s="154">
        <v>7500</v>
      </c>
      <c r="I64" s="144" t="s">
        <v>33</v>
      </c>
      <c r="J64" s="155"/>
      <c r="K64" s="146"/>
      <c r="L64" s="147"/>
      <c r="M64" s="156"/>
      <c r="N64" s="167">
        <f t="shared" si="0"/>
        <v>7500</v>
      </c>
      <c r="O64" s="167">
        <f t="shared" si="1"/>
        <v>202303</v>
      </c>
    </row>
    <row r="65" spans="1:15">
      <c r="A65" s="146">
        <v>64</v>
      </c>
      <c r="B65" s="144" t="s">
        <v>154</v>
      </c>
      <c r="C65" s="145" t="s">
        <v>155</v>
      </c>
      <c r="D65" s="145">
        <v>9001333408</v>
      </c>
      <c r="E65" s="220" t="s">
        <v>98</v>
      </c>
      <c r="F65" s="148">
        <v>44992</v>
      </c>
      <c r="G65" s="149">
        <v>140</v>
      </c>
      <c r="H65" s="150">
        <v>370.62</v>
      </c>
      <c r="I65" s="144" t="s">
        <v>72</v>
      </c>
      <c r="J65" s="151"/>
      <c r="K65" s="145"/>
      <c r="L65" s="152"/>
      <c r="M65" s="152"/>
      <c r="N65" s="167">
        <f t="shared" si="0"/>
        <v>370.62</v>
      </c>
      <c r="O65" s="167">
        <f t="shared" si="1"/>
        <v>202303</v>
      </c>
    </row>
    <row r="66" spans="1:15">
      <c r="A66" s="146">
        <v>65</v>
      </c>
      <c r="B66" s="144" t="s">
        <v>120</v>
      </c>
      <c r="C66" s="146" t="s">
        <v>121</v>
      </c>
      <c r="D66" s="147" t="s">
        <v>229</v>
      </c>
      <c r="E66" s="220" t="s">
        <v>98</v>
      </c>
      <c r="F66" s="148">
        <v>44992</v>
      </c>
      <c r="G66" s="153"/>
      <c r="H66" s="154">
        <v>1931.29</v>
      </c>
      <c r="I66" s="144" t="s">
        <v>33</v>
      </c>
      <c r="J66" s="155"/>
      <c r="K66" s="146"/>
      <c r="L66" s="147"/>
      <c r="M66" s="156"/>
      <c r="N66" s="167">
        <f t="shared" ref="N66:N129" si="2">H66/COUNTIF(I66:M66,"&lt;&gt;")</f>
        <v>1931.29</v>
      </c>
      <c r="O66" s="167">
        <f t="shared" ref="O66:O129" si="3">YEAR(F66)*100+MONTH(F66)</f>
        <v>202303</v>
      </c>
    </row>
    <row r="67" spans="1:15">
      <c r="A67" s="146">
        <v>66</v>
      </c>
      <c r="B67" s="144" t="s">
        <v>188</v>
      </c>
      <c r="C67" s="145" t="s">
        <v>189</v>
      </c>
      <c r="D67" s="145" t="s">
        <v>230</v>
      </c>
      <c r="E67" s="220" t="s">
        <v>98</v>
      </c>
      <c r="F67" s="148">
        <v>44992</v>
      </c>
      <c r="G67" s="149"/>
      <c r="H67" s="150">
        <v>2027.33</v>
      </c>
      <c r="I67" s="144" t="s">
        <v>39</v>
      </c>
      <c r="J67" s="151"/>
      <c r="K67" s="145"/>
      <c r="L67" s="152"/>
      <c r="M67" s="152"/>
      <c r="N67" s="167">
        <f t="shared" si="2"/>
        <v>2027.33</v>
      </c>
      <c r="O67" s="167">
        <f t="shared" si="3"/>
        <v>202303</v>
      </c>
    </row>
    <row r="68" spans="1:15">
      <c r="A68" s="146">
        <v>67</v>
      </c>
      <c r="B68" s="144" t="s">
        <v>166</v>
      </c>
      <c r="C68" s="146" t="s">
        <v>167</v>
      </c>
      <c r="D68" s="147" t="s">
        <v>231</v>
      </c>
      <c r="E68" s="220" t="s">
        <v>98</v>
      </c>
      <c r="F68" s="148">
        <v>44993</v>
      </c>
      <c r="G68" s="153"/>
      <c r="H68" s="154">
        <v>71672.44</v>
      </c>
      <c r="I68" s="144" t="s">
        <v>39</v>
      </c>
      <c r="J68" s="155"/>
      <c r="K68" s="146"/>
      <c r="L68" s="147"/>
      <c r="M68" s="156"/>
      <c r="N68" s="167">
        <f t="shared" si="2"/>
        <v>71672.44</v>
      </c>
      <c r="O68" s="167">
        <f t="shared" si="3"/>
        <v>202303</v>
      </c>
    </row>
    <row r="69" spans="1:15">
      <c r="A69" s="146">
        <v>68</v>
      </c>
      <c r="B69" s="144" t="s">
        <v>232</v>
      </c>
      <c r="C69" s="145" t="s">
        <v>233</v>
      </c>
      <c r="D69" s="145" t="s">
        <v>234</v>
      </c>
      <c r="E69" s="220" t="s">
        <v>98</v>
      </c>
      <c r="F69" s="148">
        <v>44993</v>
      </c>
      <c r="G69" s="149"/>
      <c r="H69" s="150">
        <v>72500.350000000006</v>
      </c>
      <c r="I69" s="144" t="s">
        <v>39</v>
      </c>
      <c r="J69" s="151"/>
      <c r="K69" s="145"/>
      <c r="L69" s="152"/>
      <c r="M69" s="152"/>
      <c r="N69" s="167">
        <f t="shared" si="2"/>
        <v>72500.350000000006</v>
      </c>
      <c r="O69" s="167">
        <f t="shared" si="3"/>
        <v>202303</v>
      </c>
    </row>
    <row r="70" spans="1:15">
      <c r="A70" s="146">
        <v>69</v>
      </c>
      <c r="B70" s="144" t="s">
        <v>138</v>
      </c>
      <c r="C70" s="146" t="s">
        <v>139</v>
      </c>
      <c r="D70" s="147" t="s">
        <v>235</v>
      </c>
      <c r="E70" s="220" t="s">
        <v>98</v>
      </c>
      <c r="F70" s="148">
        <v>44994</v>
      </c>
      <c r="G70" s="153"/>
      <c r="H70" s="154">
        <v>63700</v>
      </c>
      <c r="I70" s="144" t="s">
        <v>32</v>
      </c>
      <c r="J70" s="155"/>
      <c r="K70" s="146"/>
      <c r="L70" s="147"/>
      <c r="M70" s="156"/>
      <c r="N70" s="167">
        <f t="shared" si="2"/>
        <v>63700</v>
      </c>
      <c r="O70" s="167">
        <f t="shared" si="3"/>
        <v>202303</v>
      </c>
    </row>
    <row r="71" spans="1:15">
      <c r="A71" s="146">
        <v>70</v>
      </c>
      <c r="B71" s="144" t="s">
        <v>236</v>
      </c>
      <c r="C71" s="145" t="s">
        <v>237</v>
      </c>
      <c r="D71" s="145" t="s">
        <v>238</v>
      </c>
      <c r="E71" s="220" t="s">
        <v>98</v>
      </c>
      <c r="F71" s="148">
        <v>44994</v>
      </c>
      <c r="G71" s="149"/>
      <c r="H71" s="150">
        <v>117000</v>
      </c>
      <c r="I71" s="144" t="s">
        <v>32</v>
      </c>
      <c r="J71" s="151"/>
      <c r="K71" s="145"/>
      <c r="L71" s="152"/>
      <c r="M71" s="152"/>
      <c r="N71" s="167">
        <f t="shared" si="2"/>
        <v>117000</v>
      </c>
      <c r="O71" s="167">
        <f t="shared" si="3"/>
        <v>202303</v>
      </c>
    </row>
    <row r="72" spans="1:15">
      <c r="A72" s="146">
        <v>71</v>
      </c>
      <c r="B72" s="144" t="s">
        <v>154</v>
      </c>
      <c r="C72" s="146" t="s">
        <v>155</v>
      </c>
      <c r="D72" s="147">
        <v>9001335834</v>
      </c>
      <c r="E72" s="220" t="s">
        <v>98</v>
      </c>
      <c r="F72" s="148">
        <v>44995</v>
      </c>
      <c r="G72" s="153">
        <v>4116.12</v>
      </c>
      <c r="H72" s="154">
        <v>38168.25</v>
      </c>
      <c r="I72" s="144" t="s">
        <v>72</v>
      </c>
      <c r="J72" s="155"/>
      <c r="K72" s="146"/>
      <c r="L72" s="147"/>
      <c r="M72" s="156"/>
      <c r="N72" s="167">
        <f t="shared" si="2"/>
        <v>38168.25</v>
      </c>
      <c r="O72" s="167">
        <f t="shared" si="3"/>
        <v>202303</v>
      </c>
    </row>
    <row r="73" spans="1:15">
      <c r="A73" s="146">
        <v>72</v>
      </c>
      <c r="B73" s="144" t="s">
        <v>144</v>
      </c>
      <c r="C73" s="145" t="s">
        <v>145</v>
      </c>
      <c r="D73" s="145" t="s">
        <v>239</v>
      </c>
      <c r="E73" s="220" t="s">
        <v>98</v>
      </c>
      <c r="F73" s="148">
        <v>44995</v>
      </c>
      <c r="G73" s="149"/>
      <c r="H73" s="150">
        <v>613474.41</v>
      </c>
      <c r="I73" s="144" t="s">
        <v>37</v>
      </c>
      <c r="J73" s="151"/>
      <c r="K73" s="145"/>
      <c r="L73" s="152"/>
      <c r="M73" s="152"/>
      <c r="N73" s="167">
        <f t="shared" si="2"/>
        <v>613474.41</v>
      </c>
      <c r="O73" s="167">
        <f t="shared" si="3"/>
        <v>202303</v>
      </c>
    </row>
    <row r="74" spans="1:15">
      <c r="A74" s="146">
        <v>73</v>
      </c>
      <c r="B74" s="144" t="s">
        <v>114</v>
      </c>
      <c r="C74" s="146" t="s">
        <v>115</v>
      </c>
      <c r="D74" s="147" t="s">
        <v>240</v>
      </c>
      <c r="E74" s="220" t="s">
        <v>98</v>
      </c>
      <c r="F74" s="148">
        <v>44995</v>
      </c>
      <c r="G74" s="153"/>
      <c r="H74" s="154">
        <v>154580.94</v>
      </c>
      <c r="I74" s="144" t="s">
        <v>39</v>
      </c>
      <c r="J74" s="155"/>
      <c r="K74" s="146"/>
      <c r="L74" s="147"/>
      <c r="M74" s="156"/>
      <c r="N74" s="167">
        <f t="shared" si="2"/>
        <v>154580.94</v>
      </c>
      <c r="O74" s="167">
        <f t="shared" si="3"/>
        <v>202303</v>
      </c>
    </row>
    <row r="75" spans="1:15">
      <c r="A75" s="146">
        <v>74</v>
      </c>
      <c r="B75" s="144" t="s">
        <v>241</v>
      </c>
      <c r="C75" s="145" t="s">
        <v>242</v>
      </c>
      <c r="D75" s="145">
        <v>2023017152599</v>
      </c>
      <c r="E75" s="220" t="s">
        <v>98</v>
      </c>
      <c r="F75" s="148">
        <v>44996</v>
      </c>
      <c r="G75" s="149"/>
      <c r="H75" s="150">
        <v>86.21</v>
      </c>
      <c r="I75" s="144" t="s">
        <v>33</v>
      </c>
      <c r="J75" s="151"/>
      <c r="K75" s="145"/>
      <c r="L75" s="152"/>
      <c r="M75" s="152"/>
      <c r="N75" s="167">
        <f t="shared" si="2"/>
        <v>86.21</v>
      </c>
      <c r="O75" s="167">
        <f t="shared" si="3"/>
        <v>202303</v>
      </c>
    </row>
    <row r="76" spans="1:15">
      <c r="A76" s="146">
        <v>75</v>
      </c>
      <c r="B76" s="144" t="s">
        <v>116</v>
      </c>
      <c r="C76" s="146" t="s">
        <v>117</v>
      </c>
      <c r="D76" s="147" t="s">
        <v>243</v>
      </c>
      <c r="E76" s="220" t="s">
        <v>98</v>
      </c>
      <c r="F76" s="148">
        <v>44998</v>
      </c>
      <c r="G76" s="153"/>
      <c r="H76" s="154">
        <v>7000</v>
      </c>
      <c r="I76" s="144" t="s">
        <v>32</v>
      </c>
      <c r="J76" s="155"/>
      <c r="K76" s="146"/>
      <c r="L76" s="147"/>
      <c r="M76" s="156"/>
      <c r="N76" s="167">
        <f t="shared" si="2"/>
        <v>7000</v>
      </c>
      <c r="O76" s="167">
        <f t="shared" si="3"/>
        <v>202303</v>
      </c>
    </row>
    <row r="77" spans="1:15">
      <c r="A77" s="146">
        <v>76</v>
      </c>
      <c r="B77" s="144" t="s">
        <v>177</v>
      </c>
      <c r="C77" s="145" t="s">
        <v>178</v>
      </c>
      <c r="D77" s="145" t="s">
        <v>244</v>
      </c>
      <c r="E77" s="220" t="s">
        <v>98</v>
      </c>
      <c r="F77" s="148">
        <v>44998</v>
      </c>
      <c r="G77" s="149"/>
      <c r="H77" s="150">
        <v>845</v>
      </c>
      <c r="I77" s="144" t="s">
        <v>33</v>
      </c>
      <c r="J77" s="151"/>
      <c r="K77" s="145"/>
      <c r="L77" s="152"/>
      <c r="M77" s="152"/>
      <c r="N77" s="167">
        <f t="shared" si="2"/>
        <v>845</v>
      </c>
      <c r="O77" s="167">
        <f t="shared" si="3"/>
        <v>202303</v>
      </c>
    </row>
    <row r="78" spans="1:15">
      <c r="A78" s="146">
        <v>77</v>
      </c>
      <c r="B78" s="144" t="s">
        <v>166</v>
      </c>
      <c r="C78" s="146" t="s">
        <v>167</v>
      </c>
      <c r="D78" s="147" t="s">
        <v>245</v>
      </c>
      <c r="E78" s="220" t="s">
        <v>98</v>
      </c>
      <c r="F78" s="148">
        <v>44998</v>
      </c>
      <c r="G78" s="153"/>
      <c r="H78" s="154">
        <v>250090.2</v>
      </c>
      <c r="I78" s="144" t="s">
        <v>39</v>
      </c>
      <c r="J78" s="155"/>
      <c r="K78" s="146"/>
      <c r="L78" s="147"/>
      <c r="M78" s="156"/>
      <c r="N78" s="167">
        <f t="shared" si="2"/>
        <v>250090.2</v>
      </c>
      <c r="O78" s="167">
        <f t="shared" si="3"/>
        <v>202303</v>
      </c>
    </row>
    <row r="79" spans="1:15">
      <c r="A79" s="146">
        <v>78</v>
      </c>
      <c r="B79" s="144" t="s">
        <v>184</v>
      </c>
      <c r="C79" s="145" t="s">
        <v>185</v>
      </c>
      <c r="D79" s="145" t="s">
        <v>246</v>
      </c>
      <c r="E79" s="220" t="s">
        <v>98</v>
      </c>
      <c r="F79" s="148">
        <v>44999</v>
      </c>
      <c r="G79" s="149"/>
      <c r="H79" s="150">
        <v>22950</v>
      </c>
      <c r="I79" s="144" t="s">
        <v>34</v>
      </c>
      <c r="J79" s="151"/>
      <c r="K79" s="145"/>
      <c r="L79" s="152"/>
      <c r="M79" s="152"/>
      <c r="N79" s="167">
        <f t="shared" si="2"/>
        <v>22950</v>
      </c>
      <c r="O79" s="167">
        <f t="shared" si="3"/>
        <v>202303</v>
      </c>
    </row>
    <row r="80" spans="1:15">
      <c r="A80" s="146">
        <v>79</v>
      </c>
      <c r="B80" s="144" t="s">
        <v>188</v>
      </c>
      <c r="C80" s="146" t="s">
        <v>189</v>
      </c>
      <c r="D80" s="147">
        <v>239875</v>
      </c>
      <c r="E80" s="221" t="s">
        <v>98</v>
      </c>
      <c r="F80" s="148">
        <v>44999</v>
      </c>
      <c r="G80" s="153"/>
      <c r="H80" s="154">
        <v>497.47</v>
      </c>
      <c r="I80" s="144" t="s">
        <v>39</v>
      </c>
      <c r="J80" s="155"/>
      <c r="K80" s="146"/>
      <c r="L80" s="147"/>
      <c r="M80" s="156"/>
      <c r="N80" s="167">
        <f t="shared" si="2"/>
        <v>497.47</v>
      </c>
      <c r="O80" s="167">
        <f t="shared" si="3"/>
        <v>202303</v>
      </c>
    </row>
    <row r="81" spans="1:15">
      <c r="A81" s="146">
        <v>80</v>
      </c>
      <c r="B81" s="144" t="s">
        <v>247</v>
      </c>
      <c r="C81" s="145" t="s">
        <v>248</v>
      </c>
      <c r="D81" s="145" t="s">
        <v>249</v>
      </c>
      <c r="E81" s="220" t="s">
        <v>98</v>
      </c>
      <c r="F81" s="148">
        <v>45000</v>
      </c>
      <c r="G81" s="149"/>
      <c r="H81" s="150">
        <v>18000</v>
      </c>
      <c r="I81" s="144" t="s">
        <v>39</v>
      </c>
      <c r="J81" s="151"/>
      <c r="K81" s="145"/>
      <c r="L81" s="152"/>
      <c r="M81" s="152"/>
      <c r="N81" s="167">
        <f t="shared" si="2"/>
        <v>18000</v>
      </c>
      <c r="O81" s="167">
        <f t="shared" si="3"/>
        <v>202303</v>
      </c>
    </row>
    <row r="82" spans="1:15">
      <c r="A82" s="146">
        <v>81</v>
      </c>
      <c r="B82" s="144" t="s">
        <v>177</v>
      </c>
      <c r="C82" s="146" t="s">
        <v>178</v>
      </c>
      <c r="D82" s="147" t="s">
        <v>250</v>
      </c>
      <c r="E82" s="220" t="s">
        <v>98</v>
      </c>
      <c r="F82" s="148">
        <v>45000</v>
      </c>
      <c r="G82" s="153"/>
      <c r="H82" s="154">
        <v>845</v>
      </c>
      <c r="I82" s="144" t="s">
        <v>33</v>
      </c>
      <c r="J82" s="155"/>
      <c r="K82" s="146"/>
      <c r="L82" s="147"/>
      <c r="M82" s="156"/>
      <c r="N82" s="167">
        <f t="shared" si="2"/>
        <v>845</v>
      </c>
      <c r="O82" s="167">
        <f t="shared" si="3"/>
        <v>202303</v>
      </c>
    </row>
    <row r="83" spans="1:15">
      <c r="A83" s="146">
        <v>82</v>
      </c>
      <c r="B83" s="144" t="s">
        <v>166</v>
      </c>
      <c r="C83" s="145" t="s">
        <v>167</v>
      </c>
      <c r="D83" s="145" t="s">
        <v>251</v>
      </c>
      <c r="E83" s="220" t="s">
        <v>98</v>
      </c>
      <c r="F83" s="148">
        <v>45000</v>
      </c>
      <c r="G83" s="149"/>
      <c r="H83" s="150">
        <v>289823.76</v>
      </c>
      <c r="I83" s="144" t="s">
        <v>39</v>
      </c>
      <c r="J83" s="151"/>
      <c r="K83" s="145"/>
      <c r="L83" s="152"/>
      <c r="M83" s="152"/>
      <c r="N83" s="167">
        <f t="shared" si="2"/>
        <v>289823.76</v>
      </c>
      <c r="O83" s="167">
        <f t="shared" si="3"/>
        <v>202303</v>
      </c>
    </row>
    <row r="84" spans="1:15">
      <c r="A84" s="146">
        <v>83</v>
      </c>
      <c r="B84" s="144" t="s">
        <v>252</v>
      </c>
      <c r="C84" s="146" t="s">
        <v>253</v>
      </c>
      <c r="D84" s="147" t="s">
        <v>254</v>
      </c>
      <c r="E84" s="220" t="s">
        <v>98</v>
      </c>
      <c r="F84" s="148">
        <v>45000</v>
      </c>
      <c r="G84" s="153"/>
      <c r="H84" s="154">
        <v>263176.56</v>
      </c>
      <c r="I84" s="144" t="s">
        <v>39</v>
      </c>
      <c r="J84" s="155"/>
      <c r="K84" s="146"/>
      <c r="L84" s="147"/>
      <c r="M84" s="156"/>
      <c r="N84" s="167">
        <f t="shared" si="2"/>
        <v>263176.56</v>
      </c>
      <c r="O84" s="167">
        <f t="shared" si="3"/>
        <v>202303</v>
      </c>
    </row>
    <row r="85" spans="1:15">
      <c r="A85" s="146">
        <v>84</v>
      </c>
      <c r="B85" s="144" t="s">
        <v>114</v>
      </c>
      <c r="C85" s="145" t="s">
        <v>115</v>
      </c>
      <c r="D85" s="145" t="s">
        <v>255</v>
      </c>
      <c r="E85" s="220" t="s">
        <v>98</v>
      </c>
      <c r="F85" s="148">
        <v>45001</v>
      </c>
      <c r="G85" s="149"/>
      <c r="H85" s="150">
        <v>105238.06</v>
      </c>
      <c r="I85" s="144" t="s">
        <v>39</v>
      </c>
      <c r="J85" s="151"/>
      <c r="K85" s="145"/>
      <c r="L85" s="152"/>
      <c r="M85" s="152"/>
      <c r="N85" s="167">
        <f t="shared" si="2"/>
        <v>105238.06</v>
      </c>
      <c r="O85" s="167">
        <f t="shared" si="3"/>
        <v>202303</v>
      </c>
    </row>
    <row r="86" spans="1:15">
      <c r="A86" s="146">
        <v>85</v>
      </c>
      <c r="B86" s="144" t="s">
        <v>247</v>
      </c>
      <c r="C86" s="146" t="s">
        <v>248</v>
      </c>
      <c r="D86" s="147">
        <v>444</v>
      </c>
      <c r="E86" s="220" t="s">
        <v>98</v>
      </c>
      <c r="F86" s="148">
        <v>45002</v>
      </c>
      <c r="G86" s="153"/>
      <c r="H86" s="154">
        <v>19700</v>
      </c>
      <c r="I86" s="144" t="s">
        <v>39</v>
      </c>
      <c r="J86" s="155"/>
      <c r="K86" s="146"/>
      <c r="L86" s="147"/>
      <c r="M86" s="156"/>
      <c r="N86" s="167">
        <f t="shared" si="2"/>
        <v>19700</v>
      </c>
      <c r="O86" s="167">
        <f t="shared" si="3"/>
        <v>202303</v>
      </c>
    </row>
    <row r="87" spans="1:15">
      <c r="A87" s="146">
        <v>86</v>
      </c>
      <c r="B87" s="144" t="s">
        <v>247</v>
      </c>
      <c r="C87" s="145" t="s">
        <v>248</v>
      </c>
      <c r="D87" s="145">
        <v>445</v>
      </c>
      <c r="E87" s="220" t="s">
        <v>98</v>
      </c>
      <c r="F87" s="148">
        <v>45002</v>
      </c>
      <c r="G87" s="149"/>
      <c r="H87" s="150">
        <v>27000</v>
      </c>
      <c r="I87" s="144" t="s">
        <v>39</v>
      </c>
      <c r="J87" s="151"/>
      <c r="K87" s="145"/>
      <c r="L87" s="152"/>
      <c r="M87" s="152"/>
      <c r="N87" s="167">
        <f t="shared" si="2"/>
        <v>27000</v>
      </c>
      <c r="O87" s="167">
        <f t="shared" si="3"/>
        <v>202303</v>
      </c>
    </row>
    <row r="88" spans="1:15">
      <c r="A88" s="146">
        <v>87</v>
      </c>
      <c r="B88" s="144" t="s">
        <v>114</v>
      </c>
      <c r="C88" s="146" t="s">
        <v>115</v>
      </c>
      <c r="D88" s="147" t="s">
        <v>256</v>
      </c>
      <c r="E88" s="220" t="s">
        <v>98</v>
      </c>
      <c r="F88" s="148">
        <v>45002</v>
      </c>
      <c r="G88" s="153"/>
      <c r="H88" s="154">
        <v>134110.9</v>
      </c>
      <c r="I88" s="144" t="s">
        <v>39</v>
      </c>
      <c r="J88" s="155"/>
      <c r="K88" s="146"/>
      <c r="L88" s="147"/>
      <c r="M88" s="156"/>
      <c r="N88" s="167">
        <f t="shared" si="2"/>
        <v>134110.9</v>
      </c>
      <c r="O88" s="167">
        <f t="shared" si="3"/>
        <v>202303</v>
      </c>
    </row>
    <row r="89" spans="1:15">
      <c r="A89" s="146">
        <v>88</v>
      </c>
      <c r="B89" s="144" t="s">
        <v>252</v>
      </c>
      <c r="C89" s="145" t="s">
        <v>253</v>
      </c>
      <c r="D89" s="145" t="s">
        <v>257</v>
      </c>
      <c r="E89" s="220" t="s">
        <v>98</v>
      </c>
      <c r="F89" s="148">
        <v>45002</v>
      </c>
      <c r="G89" s="149"/>
      <c r="H89" s="150">
        <v>5868</v>
      </c>
      <c r="I89" s="144" t="s">
        <v>39</v>
      </c>
      <c r="J89" s="151"/>
      <c r="K89" s="145"/>
      <c r="L89" s="152"/>
      <c r="M89" s="152"/>
      <c r="N89" s="167">
        <f t="shared" si="2"/>
        <v>5868</v>
      </c>
      <c r="O89" s="167">
        <f t="shared" si="3"/>
        <v>202303</v>
      </c>
    </row>
    <row r="90" spans="1:15">
      <c r="A90" s="146">
        <v>89</v>
      </c>
      <c r="B90" s="144" t="s">
        <v>252</v>
      </c>
      <c r="C90" s="146" t="s">
        <v>253</v>
      </c>
      <c r="D90" s="147" t="s">
        <v>258</v>
      </c>
      <c r="E90" s="220" t="s">
        <v>98</v>
      </c>
      <c r="F90" s="148">
        <v>45002</v>
      </c>
      <c r="G90" s="153"/>
      <c r="H90" s="154">
        <v>327173.2</v>
      </c>
      <c r="I90" s="144" t="s">
        <v>39</v>
      </c>
      <c r="J90" s="155"/>
      <c r="K90" s="146"/>
      <c r="L90" s="147"/>
      <c r="M90" s="156"/>
      <c r="N90" s="167">
        <f t="shared" si="2"/>
        <v>327173.2</v>
      </c>
      <c r="O90" s="167">
        <f t="shared" si="3"/>
        <v>202303</v>
      </c>
    </row>
    <row r="91" spans="1:15">
      <c r="A91" s="146">
        <v>90</v>
      </c>
      <c r="B91" s="144" t="s">
        <v>252</v>
      </c>
      <c r="C91" s="145" t="s">
        <v>253</v>
      </c>
      <c r="D91" s="145" t="s">
        <v>259</v>
      </c>
      <c r="E91" s="220" t="s">
        <v>98</v>
      </c>
      <c r="F91" s="148">
        <v>45002</v>
      </c>
      <c r="G91" s="149"/>
      <c r="H91" s="150">
        <v>401371.2</v>
      </c>
      <c r="I91" s="144" t="s">
        <v>39</v>
      </c>
      <c r="J91" s="151"/>
      <c r="K91" s="145"/>
      <c r="L91" s="152"/>
      <c r="M91" s="152"/>
      <c r="N91" s="167">
        <f t="shared" si="2"/>
        <v>401371.2</v>
      </c>
      <c r="O91" s="167">
        <f t="shared" si="3"/>
        <v>202303</v>
      </c>
    </row>
    <row r="92" spans="1:15">
      <c r="A92" s="146">
        <v>91</v>
      </c>
      <c r="B92" s="144" t="s">
        <v>192</v>
      </c>
      <c r="C92" s="146" t="s">
        <v>155</v>
      </c>
      <c r="D92" s="147" t="s">
        <v>260</v>
      </c>
      <c r="E92" s="220" t="s">
        <v>98</v>
      </c>
      <c r="F92" s="148">
        <v>45005</v>
      </c>
      <c r="G92" s="153">
        <v>3197.7</v>
      </c>
      <c r="H92" s="154">
        <v>1781361.89</v>
      </c>
      <c r="I92" s="144" t="s">
        <v>72</v>
      </c>
      <c r="J92" s="155"/>
      <c r="K92" s="146"/>
      <c r="L92" s="147"/>
      <c r="M92" s="156"/>
      <c r="N92" s="167">
        <f t="shared" si="2"/>
        <v>1781361.89</v>
      </c>
      <c r="O92" s="167">
        <f t="shared" si="3"/>
        <v>202303</v>
      </c>
    </row>
    <row r="93" spans="1:15">
      <c r="A93" s="146">
        <v>92</v>
      </c>
      <c r="B93" s="144" t="s">
        <v>194</v>
      </c>
      <c r="C93" s="145" t="s">
        <v>155</v>
      </c>
      <c r="D93" s="145" t="s">
        <v>261</v>
      </c>
      <c r="E93" s="220" t="s">
        <v>98</v>
      </c>
      <c r="F93" s="148">
        <v>45005</v>
      </c>
      <c r="G93" s="149">
        <v>290.7</v>
      </c>
      <c r="H93" s="150">
        <v>25777.9</v>
      </c>
      <c r="I93" s="144" t="s">
        <v>72</v>
      </c>
      <c r="J93" s="151"/>
      <c r="K93" s="145"/>
      <c r="L93" s="152"/>
      <c r="M93" s="152"/>
      <c r="N93" s="167">
        <f t="shared" si="2"/>
        <v>25777.9</v>
      </c>
      <c r="O93" s="167">
        <f t="shared" si="3"/>
        <v>202303</v>
      </c>
    </row>
    <row r="94" spans="1:15">
      <c r="A94" s="146">
        <v>93</v>
      </c>
      <c r="B94" s="144" t="s">
        <v>196</v>
      </c>
      <c r="C94" s="146" t="s">
        <v>155</v>
      </c>
      <c r="D94" s="147" t="s">
        <v>262</v>
      </c>
      <c r="E94" s="220" t="s">
        <v>98</v>
      </c>
      <c r="F94" s="148">
        <v>45005</v>
      </c>
      <c r="G94" s="153">
        <v>1351.76</v>
      </c>
      <c r="H94" s="154">
        <v>51016.01</v>
      </c>
      <c r="I94" s="144" t="s">
        <v>72</v>
      </c>
      <c r="J94" s="155"/>
      <c r="K94" s="146"/>
      <c r="L94" s="147"/>
      <c r="M94" s="156"/>
      <c r="N94" s="167">
        <f t="shared" si="2"/>
        <v>51016.01</v>
      </c>
      <c r="O94" s="167">
        <f t="shared" si="3"/>
        <v>202303</v>
      </c>
    </row>
    <row r="95" spans="1:15">
      <c r="A95" s="146">
        <v>94</v>
      </c>
      <c r="B95" s="144" t="s">
        <v>160</v>
      </c>
      <c r="C95" s="145" t="s">
        <v>172</v>
      </c>
      <c r="D95" s="145" t="s">
        <v>263</v>
      </c>
      <c r="E95" s="220" t="s">
        <v>98</v>
      </c>
      <c r="F95" s="148">
        <v>45005</v>
      </c>
      <c r="G95" s="149"/>
      <c r="H95" s="150">
        <v>6318.9</v>
      </c>
      <c r="I95" s="144" t="s">
        <v>39</v>
      </c>
      <c r="J95" s="151"/>
      <c r="K95" s="145"/>
      <c r="L95" s="152"/>
      <c r="M95" s="152"/>
      <c r="N95" s="167">
        <f t="shared" si="2"/>
        <v>6318.9</v>
      </c>
      <c r="O95" s="167">
        <f t="shared" si="3"/>
        <v>202303</v>
      </c>
    </row>
    <row r="96" spans="1:15">
      <c r="A96" s="146">
        <v>95</v>
      </c>
      <c r="B96" s="144" t="s">
        <v>188</v>
      </c>
      <c r="C96" s="146" t="s">
        <v>189</v>
      </c>
      <c r="D96" s="147" t="s">
        <v>264</v>
      </c>
      <c r="E96" s="220" t="s">
        <v>98</v>
      </c>
      <c r="F96" s="148">
        <v>45005</v>
      </c>
      <c r="G96" s="153"/>
      <c r="H96" s="154">
        <v>17585.97</v>
      </c>
      <c r="I96" s="144" t="s">
        <v>39</v>
      </c>
      <c r="J96" s="155"/>
      <c r="K96" s="146"/>
      <c r="L96" s="147"/>
      <c r="M96" s="156"/>
      <c r="N96" s="167">
        <f t="shared" si="2"/>
        <v>17585.97</v>
      </c>
      <c r="O96" s="167">
        <f t="shared" si="3"/>
        <v>202303</v>
      </c>
    </row>
    <row r="97" spans="1:15">
      <c r="A97" s="146">
        <v>96</v>
      </c>
      <c r="B97" s="144" t="s">
        <v>166</v>
      </c>
      <c r="C97" s="145" t="s">
        <v>167</v>
      </c>
      <c r="D97" s="145" t="s">
        <v>265</v>
      </c>
      <c r="E97" s="220" t="s">
        <v>98</v>
      </c>
      <c r="F97" s="148">
        <v>45006</v>
      </c>
      <c r="G97" s="149"/>
      <c r="H97" s="150">
        <v>257271.08</v>
      </c>
      <c r="I97" s="144" t="s">
        <v>39</v>
      </c>
      <c r="J97" s="151"/>
      <c r="K97" s="145"/>
      <c r="L97" s="152"/>
      <c r="M97" s="152"/>
      <c r="N97" s="167">
        <f t="shared" si="2"/>
        <v>257271.08</v>
      </c>
      <c r="O97" s="167">
        <f t="shared" si="3"/>
        <v>202303</v>
      </c>
    </row>
    <row r="98" spans="1:15">
      <c r="A98" s="146">
        <v>97</v>
      </c>
      <c r="B98" s="144" t="s">
        <v>166</v>
      </c>
      <c r="C98" s="146" t="s">
        <v>167</v>
      </c>
      <c r="D98" s="147" t="s">
        <v>266</v>
      </c>
      <c r="E98" s="220" t="s">
        <v>98</v>
      </c>
      <c r="F98" s="148">
        <v>45006</v>
      </c>
      <c r="G98" s="153"/>
      <c r="H98" s="154">
        <v>291128.06</v>
      </c>
      <c r="I98" s="144" t="s">
        <v>39</v>
      </c>
      <c r="J98" s="155"/>
      <c r="K98" s="146"/>
      <c r="L98" s="147"/>
      <c r="M98" s="156"/>
      <c r="N98" s="167">
        <f t="shared" si="2"/>
        <v>291128.06</v>
      </c>
      <c r="O98" s="167">
        <f t="shared" si="3"/>
        <v>202303</v>
      </c>
    </row>
    <row r="99" spans="1:15">
      <c r="A99" s="146">
        <v>98</v>
      </c>
      <c r="B99" s="144" t="s">
        <v>114</v>
      </c>
      <c r="C99" s="145" t="s">
        <v>115</v>
      </c>
      <c r="D99" s="145" t="s">
        <v>267</v>
      </c>
      <c r="E99" s="220" t="s">
        <v>98</v>
      </c>
      <c r="F99" s="148">
        <v>45008</v>
      </c>
      <c r="G99" s="149"/>
      <c r="H99" s="150">
        <v>144527.70000000001</v>
      </c>
      <c r="I99" s="144" t="s">
        <v>39</v>
      </c>
      <c r="J99" s="151"/>
      <c r="K99" s="145"/>
      <c r="L99" s="152"/>
      <c r="M99" s="152"/>
      <c r="N99" s="167">
        <f t="shared" si="2"/>
        <v>144527.70000000001</v>
      </c>
      <c r="O99" s="167">
        <f t="shared" si="3"/>
        <v>202303</v>
      </c>
    </row>
    <row r="100" spans="1:15">
      <c r="A100" s="146">
        <v>99</v>
      </c>
      <c r="B100" s="144" t="s">
        <v>268</v>
      </c>
      <c r="C100" s="146" t="s">
        <v>269</v>
      </c>
      <c r="D100" s="147" t="s">
        <v>270</v>
      </c>
      <c r="E100" s="220" t="s">
        <v>98</v>
      </c>
      <c r="F100" s="148">
        <v>45008</v>
      </c>
      <c r="G100" s="153"/>
      <c r="H100" s="154">
        <v>222.08</v>
      </c>
      <c r="I100" s="144" t="s">
        <v>33</v>
      </c>
      <c r="J100" s="155"/>
      <c r="K100" s="146"/>
      <c r="L100" s="147"/>
      <c r="M100" s="156"/>
      <c r="N100" s="167">
        <f t="shared" si="2"/>
        <v>222.08</v>
      </c>
      <c r="O100" s="167">
        <f t="shared" si="3"/>
        <v>202303</v>
      </c>
    </row>
    <row r="101" spans="1:15">
      <c r="A101" s="146">
        <v>100</v>
      </c>
      <c r="B101" s="144" t="s">
        <v>271</v>
      </c>
      <c r="C101" s="145" t="s">
        <v>272</v>
      </c>
      <c r="D101" s="145" t="s">
        <v>273</v>
      </c>
      <c r="E101" s="220" t="s">
        <v>98</v>
      </c>
      <c r="F101" s="148">
        <v>45009</v>
      </c>
      <c r="G101" s="149"/>
      <c r="H101" s="150">
        <v>428852.67</v>
      </c>
      <c r="I101" s="144" t="s">
        <v>39</v>
      </c>
      <c r="J101" s="151"/>
      <c r="K101" s="145"/>
      <c r="L101" s="152"/>
      <c r="M101" s="152"/>
      <c r="N101" s="167">
        <f t="shared" si="2"/>
        <v>428852.67</v>
      </c>
      <c r="O101" s="167">
        <f t="shared" si="3"/>
        <v>202303</v>
      </c>
    </row>
    <row r="102" spans="1:15">
      <c r="A102" s="146">
        <v>101</v>
      </c>
      <c r="B102" s="144" t="s">
        <v>166</v>
      </c>
      <c r="C102" s="146" t="s">
        <v>167</v>
      </c>
      <c r="D102" s="147" t="s">
        <v>274</v>
      </c>
      <c r="E102" s="220" t="s">
        <v>98</v>
      </c>
      <c r="F102" s="148">
        <v>45009</v>
      </c>
      <c r="G102" s="153"/>
      <c r="H102" s="154">
        <v>243981.33</v>
      </c>
      <c r="I102" s="144" t="s">
        <v>39</v>
      </c>
      <c r="J102" s="155"/>
      <c r="K102" s="146"/>
      <c r="L102" s="147"/>
      <c r="M102" s="156"/>
      <c r="N102" s="167">
        <f t="shared" si="2"/>
        <v>243981.33</v>
      </c>
      <c r="O102" s="167">
        <f t="shared" si="3"/>
        <v>202303</v>
      </c>
    </row>
    <row r="103" spans="1:15">
      <c r="A103" s="146">
        <v>102</v>
      </c>
      <c r="B103" s="144" t="s">
        <v>166</v>
      </c>
      <c r="C103" s="145" t="s">
        <v>167</v>
      </c>
      <c r="D103" s="145">
        <v>2616190</v>
      </c>
      <c r="E103" s="221" t="s">
        <v>98</v>
      </c>
      <c r="F103" s="148">
        <v>45009</v>
      </c>
      <c r="G103" s="149"/>
      <c r="H103" s="150">
        <v>254196.23</v>
      </c>
      <c r="I103" s="144" t="s">
        <v>39</v>
      </c>
      <c r="J103" s="151"/>
      <c r="K103" s="145"/>
      <c r="L103" s="152"/>
      <c r="M103" s="152"/>
      <c r="N103" s="167">
        <f t="shared" si="2"/>
        <v>254196.23</v>
      </c>
      <c r="O103" s="167">
        <f t="shared" si="3"/>
        <v>202303</v>
      </c>
    </row>
    <row r="104" spans="1:15">
      <c r="A104" s="146">
        <v>103</v>
      </c>
      <c r="B104" s="144" t="s">
        <v>166</v>
      </c>
      <c r="C104" s="146" t="s">
        <v>167</v>
      </c>
      <c r="D104" s="147">
        <v>2616688</v>
      </c>
      <c r="E104" s="221" t="s">
        <v>98</v>
      </c>
      <c r="F104" s="148">
        <v>45010</v>
      </c>
      <c r="G104" s="153"/>
      <c r="H104" s="154">
        <v>320057.75</v>
      </c>
      <c r="I104" s="144" t="s">
        <v>39</v>
      </c>
      <c r="J104" s="155"/>
      <c r="K104" s="146"/>
      <c r="L104" s="147"/>
      <c r="M104" s="156"/>
      <c r="N104" s="167">
        <f t="shared" si="2"/>
        <v>320057.75</v>
      </c>
      <c r="O104" s="167">
        <f t="shared" si="3"/>
        <v>202303</v>
      </c>
    </row>
    <row r="105" spans="1:15">
      <c r="A105" s="146">
        <v>104</v>
      </c>
      <c r="B105" s="144" t="s">
        <v>247</v>
      </c>
      <c r="C105" s="145" t="s">
        <v>248</v>
      </c>
      <c r="D105" s="145" t="s">
        <v>275</v>
      </c>
      <c r="E105" s="220" t="s">
        <v>98</v>
      </c>
      <c r="F105" s="148">
        <v>45012</v>
      </c>
      <c r="G105" s="149"/>
      <c r="H105" s="150">
        <v>20000</v>
      </c>
      <c r="I105" s="144" t="s">
        <v>39</v>
      </c>
      <c r="J105" s="151"/>
      <c r="K105" s="145"/>
      <c r="L105" s="152"/>
      <c r="M105" s="152"/>
      <c r="N105" s="167">
        <f t="shared" si="2"/>
        <v>20000</v>
      </c>
      <c r="O105" s="167">
        <f t="shared" si="3"/>
        <v>202303</v>
      </c>
    </row>
    <row r="106" spans="1:15">
      <c r="A106" s="146">
        <v>105</v>
      </c>
      <c r="B106" s="144" t="s">
        <v>141</v>
      </c>
      <c r="C106" s="146" t="s">
        <v>142</v>
      </c>
      <c r="D106" s="147" t="s">
        <v>276</v>
      </c>
      <c r="E106" s="220" t="s">
        <v>98</v>
      </c>
      <c r="F106" s="148">
        <v>45012</v>
      </c>
      <c r="G106" s="153"/>
      <c r="H106" s="154">
        <v>21366.1</v>
      </c>
      <c r="I106" s="144" t="s">
        <v>43</v>
      </c>
      <c r="J106" s="155"/>
      <c r="K106" s="146"/>
      <c r="L106" s="147"/>
      <c r="M106" s="156"/>
      <c r="N106" s="167">
        <f t="shared" si="2"/>
        <v>21366.1</v>
      </c>
      <c r="O106" s="167">
        <f t="shared" si="3"/>
        <v>202303</v>
      </c>
    </row>
    <row r="107" spans="1:15">
      <c r="A107" s="146">
        <v>106</v>
      </c>
      <c r="B107" s="144" t="s">
        <v>247</v>
      </c>
      <c r="C107" s="145" t="s">
        <v>248</v>
      </c>
      <c r="D107" s="145" t="s">
        <v>277</v>
      </c>
      <c r="E107" s="220" t="s">
        <v>98</v>
      </c>
      <c r="F107" s="148">
        <v>45012</v>
      </c>
      <c r="G107" s="149"/>
      <c r="H107" s="150">
        <v>3212.64</v>
      </c>
      <c r="I107" s="144" t="s">
        <v>39</v>
      </c>
      <c r="J107" s="151"/>
      <c r="K107" s="145"/>
      <c r="L107" s="152"/>
      <c r="M107" s="152"/>
      <c r="N107" s="167">
        <f t="shared" si="2"/>
        <v>3212.64</v>
      </c>
      <c r="O107" s="167">
        <f t="shared" si="3"/>
        <v>202303</v>
      </c>
    </row>
    <row r="108" spans="1:15">
      <c r="A108" s="146">
        <v>107</v>
      </c>
      <c r="B108" s="144" t="s">
        <v>160</v>
      </c>
      <c r="C108" s="146" t="s">
        <v>172</v>
      </c>
      <c r="D108" s="147" t="s">
        <v>278</v>
      </c>
      <c r="E108" s="220" t="s">
        <v>98</v>
      </c>
      <c r="F108" s="148">
        <v>45012</v>
      </c>
      <c r="G108" s="153"/>
      <c r="H108" s="154">
        <v>20556.349999999999</v>
      </c>
      <c r="I108" s="144" t="s">
        <v>39</v>
      </c>
      <c r="J108" s="155"/>
      <c r="K108" s="146"/>
      <c r="L108" s="147"/>
      <c r="M108" s="156"/>
      <c r="N108" s="167">
        <f t="shared" si="2"/>
        <v>20556.349999999999</v>
      </c>
      <c r="O108" s="167">
        <f t="shared" si="3"/>
        <v>202303</v>
      </c>
    </row>
    <row r="109" spans="1:15">
      <c r="A109" s="146">
        <v>108</v>
      </c>
      <c r="B109" s="144" t="s">
        <v>247</v>
      </c>
      <c r="C109" s="145" t="s">
        <v>248</v>
      </c>
      <c r="D109" s="145" t="s">
        <v>279</v>
      </c>
      <c r="E109" s="220" t="s">
        <v>98</v>
      </c>
      <c r="F109" s="148">
        <v>45012</v>
      </c>
      <c r="G109" s="149"/>
      <c r="H109" s="150">
        <v>4221.25</v>
      </c>
      <c r="I109" s="144" t="s">
        <v>39</v>
      </c>
      <c r="J109" s="151"/>
      <c r="K109" s="145"/>
      <c r="L109" s="152"/>
      <c r="M109" s="152"/>
      <c r="N109" s="167">
        <f t="shared" si="2"/>
        <v>4221.25</v>
      </c>
      <c r="O109" s="167">
        <f t="shared" si="3"/>
        <v>202303</v>
      </c>
    </row>
    <row r="110" spans="1:15">
      <c r="A110" s="146">
        <v>109</v>
      </c>
      <c r="B110" s="144" t="s">
        <v>166</v>
      </c>
      <c r="C110" s="146" t="s">
        <v>167</v>
      </c>
      <c r="D110" s="147" t="s">
        <v>280</v>
      </c>
      <c r="E110" s="220" t="s">
        <v>98</v>
      </c>
      <c r="F110" s="148">
        <v>45013</v>
      </c>
      <c r="G110" s="153"/>
      <c r="H110" s="154">
        <v>84847.02</v>
      </c>
      <c r="I110" s="144" t="s">
        <v>39</v>
      </c>
      <c r="J110" s="155"/>
      <c r="K110" s="146"/>
      <c r="L110" s="147"/>
      <c r="M110" s="156"/>
      <c r="N110" s="167">
        <f t="shared" si="2"/>
        <v>84847.02</v>
      </c>
      <c r="O110" s="167">
        <f t="shared" si="3"/>
        <v>202303</v>
      </c>
    </row>
    <row r="111" spans="1:15">
      <c r="A111" s="146">
        <v>110</v>
      </c>
      <c r="B111" s="144" t="s">
        <v>232</v>
      </c>
      <c r="C111" s="145" t="s">
        <v>233</v>
      </c>
      <c r="D111" s="145" t="s">
        <v>281</v>
      </c>
      <c r="E111" s="220" t="s">
        <v>98</v>
      </c>
      <c r="F111" s="148">
        <v>45013</v>
      </c>
      <c r="G111" s="149"/>
      <c r="H111" s="150">
        <v>91579.54</v>
      </c>
      <c r="I111" s="144" t="s">
        <v>39</v>
      </c>
      <c r="J111" s="151"/>
      <c r="K111" s="145"/>
      <c r="L111" s="152"/>
      <c r="M111" s="152"/>
      <c r="N111" s="167">
        <f t="shared" si="2"/>
        <v>91579.54</v>
      </c>
      <c r="O111" s="167">
        <f t="shared" si="3"/>
        <v>202303</v>
      </c>
    </row>
    <row r="112" spans="1:15">
      <c r="A112" s="146">
        <v>111</v>
      </c>
      <c r="B112" s="144" t="s">
        <v>166</v>
      </c>
      <c r="C112" s="146" t="s">
        <v>167</v>
      </c>
      <c r="D112" s="147">
        <v>2620249</v>
      </c>
      <c r="E112" s="221" t="s">
        <v>98</v>
      </c>
      <c r="F112" s="148">
        <v>45014</v>
      </c>
      <c r="G112" s="153"/>
      <c r="H112" s="154">
        <v>286453.5</v>
      </c>
      <c r="I112" s="144" t="s">
        <v>39</v>
      </c>
      <c r="J112" s="155"/>
      <c r="K112" s="146"/>
      <c r="L112" s="147"/>
      <c r="M112" s="156"/>
      <c r="N112" s="167">
        <f t="shared" si="2"/>
        <v>286453.5</v>
      </c>
      <c r="O112" s="167">
        <f t="shared" si="3"/>
        <v>202303</v>
      </c>
    </row>
    <row r="113" spans="1:15">
      <c r="A113" s="146">
        <v>112</v>
      </c>
      <c r="B113" s="144" t="s">
        <v>247</v>
      </c>
      <c r="C113" s="145" t="s">
        <v>248</v>
      </c>
      <c r="D113" s="145">
        <v>450</v>
      </c>
      <c r="E113" s="220" t="s">
        <v>98</v>
      </c>
      <c r="F113" s="148">
        <v>45015</v>
      </c>
      <c r="G113" s="149"/>
      <c r="H113" s="150">
        <v>20000</v>
      </c>
      <c r="I113" s="144" t="s">
        <v>39</v>
      </c>
      <c r="J113" s="151"/>
      <c r="K113" s="145"/>
      <c r="L113" s="152"/>
      <c r="M113" s="152"/>
      <c r="N113" s="167">
        <f t="shared" si="2"/>
        <v>20000</v>
      </c>
      <c r="O113" s="167">
        <f t="shared" si="3"/>
        <v>202303</v>
      </c>
    </row>
    <row r="114" spans="1:15">
      <c r="A114" s="146">
        <v>113</v>
      </c>
      <c r="B114" s="144" t="s">
        <v>247</v>
      </c>
      <c r="C114" s="146" t="s">
        <v>248</v>
      </c>
      <c r="D114" s="147" t="s">
        <v>282</v>
      </c>
      <c r="E114" s="220" t="s">
        <v>98</v>
      </c>
      <c r="F114" s="148">
        <v>45015</v>
      </c>
      <c r="G114" s="153"/>
      <c r="H114" s="154">
        <v>21417.599999999999</v>
      </c>
      <c r="I114" s="144" t="s">
        <v>39</v>
      </c>
      <c r="J114" s="155"/>
      <c r="K114" s="146"/>
      <c r="L114" s="147"/>
      <c r="M114" s="156"/>
      <c r="N114" s="167">
        <f t="shared" si="2"/>
        <v>21417.599999999999</v>
      </c>
      <c r="O114" s="167">
        <f t="shared" si="3"/>
        <v>202303</v>
      </c>
    </row>
    <row r="115" spans="1:15">
      <c r="A115" s="146">
        <v>114</v>
      </c>
      <c r="B115" s="144" t="s">
        <v>247</v>
      </c>
      <c r="C115" s="145" t="s">
        <v>248</v>
      </c>
      <c r="D115" s="145" t="s">
        <v>283</v>
      </c>
      <c r="E115" s="220" t="s">
        <v>98</v>
      </c>
      <c r="F115" s="148">
        <v>45015</v>
      </c>
      <c r="G115" s="149"/>
      <c r="H115" s="150">
        <v>28141.67</v>
      </c>
      <c r="I115" s="144" t="s">
        <v>39</v>
      </c>
      <c r="J115" s="151"/>
      <c r="K115" s="145"/>
      <c r="L115" s="152"/>
      <c r="M115" s="152"/>
      <c r="N115" s="167">
        <f t="shared" si="2"/>
        <v>28141.67</v>
      </c>
      <c r="O115" s="167">
        <f t="shared" si="3"/>
        <v>202303</v>
      </c>
    </row>
    <row r="116" spans="1:15">
      <c r="A116" s="146">
        <v>115</v>
      </c>
      <c r="B116" s="144" t="s">
        <v>284</v>
      </c>
      <c r="C116" s="146">
        <v>91993167</v>
      </c>
      <c r="D116" s="147" t="s">
        <v>285</v>
      </c>
      <c r="E116" s="220" t="s">
        <v>98</v>
      </c>
      <c r="F116" s="148">
        <v>45016</v>
      </c>
      <c r="G116" s="153"/>
      <c r="H116" s="154">
        <v>1367.95</v>
      </c>
      <c r="I116" s="144" t="s">
        <v>34</v>
      </c>
      <c r="J116" s="155"/>
      <c r="K116" s="146"/>
      <c r="L116" s="147"/>
      <c r="M116" s="156"/>
      <c r="N116" s="167">
        <f t="shared" si="2"/>
        <v>1367.95</v>
      </c>
      <c r="O116" s="167">
        <f t="shared" si="3"/>
        <v>202303</v>
      </c>
    </row>
    <row r="117" spans="1:15">
      <c r="A117" s="146">
        <v>116</v>
      </c>
      <c r="B117" s="144" t="s">
        <v>286</v>
      </c>
      <c r="C117" s="145" t="s">
        <v>287</v>
      </c>
      <c r="D117" s="145" t="s">
        <v>288</v>
      </c>
      <c r="E117" s="220" t="s">
        <v>98</v>
      </c>
      <c r="F117" s="148">
        <v>45016</v>
      </c>
      <c r="G117" s="149"/>
      <c r="H117" s="150">
        <v>20661.18</v>
      </c>
      <c r="I117" s="144" t="s">
        <v>34</v>
      </c>
      <c r="J117" s="151"/>
      <c r="K117" s="145"/>
      <c r="L117" s="152"/>
      <c r="M117" s="152"/>
      <c r="N117" s="167">
        <f t="shared" si="2"/>
        <v>20661.18</v>
      </c>
      <c r="O117" s="167">
        <f t="shared" si="3"/>
        <v>202303</v>
      </c>
    </row>
    <row r="118" spans="1:15">
      <c r="A118" s="146">
        <v>117</v>
      </c>
      <c r="B118" s="144" t="s">
        <v>111</v>
      </c>
      <c r="C118" s="146" t="s">
        <v>112</v>
      </c>
      <c r="D118" s="147" t="s">
        <v>289</v>
      </c>
      <c r="E118" s="220" t="s">
        <v>98</v>
      </c>
      <c r="F118" s="148">
        <v>45016</v>
      </c>
      <c r="G118" s="153"/>
      <c r="H118" s="154">
        <v>1921.73</v>
      </c>
      <c r="I118" s="144" t="s">
        <v>33</v>
      </c>
      <c r="J118" s="155"/>
      <c r="K118" s="146"/>
      <c r="L118" s="147"/>
      <c r="M118" s="156"/>
      <c r="N118" s="167">
        <f t="shared" si="2"/>
        <v>1921.73</v>
      </c>
      <c r="O118" s="167">
        <f t="shared" si="3"/>
        <v>202303</v>
      </c>
    </row>
    <row r="119" spans="1:15">
      <c r="A119" s="146">
        <v>118</v>
      </c>
      <c r="B119" s="144" t="s">
        <v>114</v>
      </c>
      <c r="C119" s="145" t="s">
        <v>115</v>
      </c>
      <c r="D119" s="145" t="s">
        <v>290</v>
      </c>
      <c r="E119" s="220" t="s">
        <v>98</v>
      </c>
      <c r="F119" s="148">
        <v>45017</v>
      </c>
      <c r="G119" s="149"/>
      <c r="H119" s="150">
        <v>168442.76</v>
      </c>
      <c r="I119" s="144" t="s">
        <v>39</v>
      </c>
      <c r="J119" s="151"/>
      <c r="K119" s="145"/>
      <c r="L119" s="152"/>
      <c r="M119" s="152"/>
      <c r="N119" s="167">
        <f t="shared" si="2"/>
        <v>168442.76</v>
      </c>
      <c r="O119" s="167">
        <f t="shared" si="3"/>
        <v>202304</v>
      </c>
    </row>
    <row r="120" spans="1:15">
      <c r="A120" s="146">
        <v>119</v>
      </c>
      <c r="B120" s="144" t="s">
        <v>177</v>
      </c>
      <c r="C120" s="146" t="s">
        <v>178</v>
      </c>
      <c r="D120" s="147" t="s">
        <v>291</v>
      </c>
      <c r="E120" s="220" t="s">
        <v>98</v>
      </c>
      <c r="F120" s="148">
        <v>45019</v>
      </c>
      <c r="G120" s="153"/>
      <c r="H120" s="154">
        <v>845</v>
      </c>
      <c r="I120" s="144" t="s">
        <v>33</v>
      </c>
      <c r="J120" s="155"/>
      <c r="K120" s="146"/>
      <c r="L120" s="147"/>
      <c r="M120" s="156"/>
      <c r="N120" s="167">
        <f t="shared" si="2"/>
        <v>845</v>
      </c>
      <c r="O120" s="167">
        <f t="shared" si="3"/>
        <v>202304</v>
      </c>
    </row>
    <row r="121" spans="1:15">
      <c r="A121" s="146">
        <v>120</v>
      </c>
      <c r="B121" s="144" t="s">
        <v>236</v>
      </c>
      <c r="C121" s="145" t="s">
        <v>237</v>
      </c>
      <c r="D121" s="145" t="s">
        <v>292</v>
      </c>
      <c r="E121" s="220" t="s">
        <v>98</v>
      </c>
      <c r="F121" s="148">
        <v>45019</v>
      </c>
      <c r="G121" s="149"/>
      <c r="H121" s="150">
        <v>117000</v>
      </c>
      <c r="I121" s="144" t="s">
        <v>32</v>
      </c>
      <c r="J121" s="151"/>
      <c r="K121" s="145"/>
      <c r="L121" s="152"/>
      <c r="M121" s="152"/>
      <c r="N121" s="167">
        <f t="shared" si="2"/>
        <v>117000</v>
      </c>
      <c r="O121" s="167">
        <f t="shared" si="3"/>
        <v>202304</v>
      </c>
    </row>
    <row r="122" spans="1:15">
      <c r="A122" s="146">
        <v>121</v>
      </c>
      <c r="B122" s="144" t="s">
        <v>293</v>
      </c>
      <c r="C122" s="146" t="s">
        <v>294</v>
      </c>
      <c r="D122" s="147" t="s">
        <v>295</v>
      </c>
      <c r="E122" s="220" t="s">
        <v>98</v>
      </c>
      <c r="F122" s="148">
        <v>45019</v>
      </c>
      <c r="G122" s="153"/>
      <c r="H122" s="154">
        <v>1141.1099999999999</v>
      </c>
      <c r="I122" s="144" t="s">
        <v>33</v>
      </c>
      <c r="J122" s="155"/>
      <c r="K122" s="146"/>
      <c r="L122" s="147"/>
      <c r="M122" s="156"/>
      <c r="N122" s="167">
        <f t="shared" si="2"/>
        <v>1141.1099999999999</v>
      </c>
      <c r="O122" s="167">
        <f t="shared" si="3"/>
        <v>202304</v>
      </c>
    </row>
    <row r="123" spans="1:15">
      <c r="A123" s="146">
        <v>122</v>
      </c>
      <c r="B123" s="144" t="s">
        <v>296</v>
      </c>
      <c r="C123" s="145" t="s">
        <v>297</v>
      </c>
      <c r="D123" s="145" t="s">
        <v>298</v>
      </c>
      <c r="E123" s="220" t="s">
        <v>98</v>
      </c>
      <c r="F123" s="148">
        <v>45021</v>
      </c>
      <c r="G123" s="149"/>
      <c r="H123" s="150">
        <v>989.9</v>
      </c>
      <c r="I123" s="144" t="s">
        <v>33</v>
      </c>
      <c r="J123" s="151"/>
      <c r="K123" s="145"/>
      <c r="L123" s="152"/>
      <c r="M123" s="152"/>
      <c r="N123" s="167">
        <f t="shared" si="2"/>
        <v>989.9</v>
      </c>
      <c r="O123" s="167">
        <f t="shared" si="3"/>
        <v>202304</v>
      </c>
    </row>
    <row r="124" spans="1:15">
      <c r="A124" s="146">
        <v>123</v>
      </c>
      <c r="B124" s="144" t="s">
        <v>299</v>
      </c>
      <c r="C124" s="146" t="s">
        <v>300</v>
      </c>
      <c r="D124" s="147" t="s">
        <v>301</v>
      </c>
      <c r="E124" s="220" t="s">
        <v>98</v>
      </c>
      <c r="F124" s="148">
        <v>45022</v>
      </c>
      <c r="G124" s="153"/>
      <c r="H124" s="154">
        <v>3250000</v>
      </c>
      <c r="I124" s="144" t="s">
        <v>69</v>
      </c>
      <c r="J124" s="155"/>
      <c r="K124" s="146"/>
      <c r="L124" s="147"/>
      <c r="M124" s="156"/>
      <c r="N124" s="167">
        <f t="shared" si="2"/>
        <v>3250000</v>
      </c>
      <c r="O124" s="167">
        <f t="shared" si="3"/>
        <v>202304</v>
      </c>
    </row>
    <row r="125" spans="1:15">
      <c r="A125" s="146">
        <v>124</v>
      </c>
      <c r="B125" s="144" t="s">
        <v>154</v>
      </c>
      <c r="C125" s="145" t="s">
        <v>155</v>
      </c>
      <c r="D125" s="145">
        <v>9001353003</v>
      </c>
      <c r="E125" s="220" t="s">
        <v>98</v>
      </c>
      <c r="F125" s="148">
        <v>45026</v>
      </c>
      <c r="G125" s="149">
        <v>4012.6</v>
      </c>
      <c r="H125" s="150">
        <v>40600.839999999997</v>
      </c>
      <c r="I125" s="144" t="s">
        <v>72</v>
      </c>
      <c r="J125" s="151"/>
      <c r="K125" s="145"/>
      <c r="L125" s="152"/>
      <c r="M125" s="152"/>
      <c r="N125" s="167">
        <f t="shared" si="2"/>
        <v>40600.839999999997</v>
      </c>
      <c r="O125" s="167">
        <f t="shared" si="3"/>
        <v>202304</v>
      </c>
    </row>
    <row r="126" spans="1:15">
      <c r="A126" s="146">
        <v>125</v>
      </c>
      <c r="B126" s="144" t="s">
        <v>114</v>
      </c>
      <c r="C126" s="146" t="s">
        <v>115</v>
      </c>
      <c r="D126" s="147" t="s">
        <v>302</v>
      </c>
      <c r="E126" s="220" t="s">
        <v>98</v>
      </c>
      <c r="F126" s="148">
        <v>45026</v>
      </c>
      <c r="G126" s="153"/>
      <c r="H126" s="154">
        <v>87069.56</v>
      </c>
      <c r="I126" s="144" t="s">
        <v>39</v>
      </c>
      <c r="J126" s="155"/>
      <c r="K126" s="146"/>
      <c r="L126" s="147"/>
      <c r="M126" s="156"/>
      <c r="N126" s="167">
        <f t="shared" si="2"/>
        <v>87069.56</v>
      </c>
      <c r="O126" s="167">
        <f t="shared" si="3"/>
        <v>202304</v>
      </c>
    </row>
    <row r="127" spans="1:15">
      <c r="A127" s="146">
        <v>126</v>
      </c>
      <c r="B127" s="144" t="s">
        <v>303</v>
      </c>
      <c r="C127" s="145" t="s">
        <v>304</v>
      </c>
      <c r="D127" s="145" t="s">
        <v>305</v>
      </c>
      <c r="E127" s="220" t="s">
        <v>98</v>
      </c>
      <c r="F127" s="148">
        <v>45026</v>
      </c>
      <c r="G127" s="149"/>
      <c r="H127" s="150">
        <v>1989</v>
      </c>
      <c r="I127" s="144" t="s">
        <v>38</v>
      </c>
      <c r="J127" s="151"/>
      <c r="K127" s="145"/>
      <c r="L127" s="157"/>
      <c r="M127" s="157"/>
      <c r="N127" s="167">
        <f t="shared" si="2"/>
        <v>1989</v>
      </c>
      <c r="O127" s="167">
        <f t="shared" si="3"/>
        <v>202304</v>
      </c>
    </row>
    <row r="128" spans="1:15">
      <c r="A128" s="146">
        <v>127</v>
      </c>
      <c r="B128" s="144" t="s">
        <v>306</v>
      </c>
      <c r="C128" s="146" t="s">
        <v>307</v>
      </c>
      <c r="D128" s="147" t="s">
        <v>308</v>
      </c>
      <c r="E128" s="220" t="s">
        <v>98</v>
      </c>
      <c r="F128" s="148">
        <v>45026</v>
      </c>
      <c r="G128" s="153"/>
      <c r="H128" s="154">
        <v>10833.38</v>
      </c>
      <c r="I128" s="144" t="s">
        <v>39</v>
      </c>
      <c r="J128" s="155"/>
      <c r="K128" s="146"/>
      <c r="L128" s="147"/>
      <c r="M128" s="156"/>
      <c r="N128" s="167">
        <f t="shared" si="2"/>
        <v>10833.38</v>
      </c>
      <c r="O128" s="167">
        <f t="shared" si="3"/>
        <v>202304</v>
      </c>
    </row>
    <row r="129" spans="1:15">
      <c r="A129" s="146">
        <v>128</v>
      </c>
      <c r="B129" s="144" t="s">
        <v>241</v>
      </c>
      <c r="C129" s="145" t="s">
        <v>242</v>
      </c>
      <c r="D129" s="145">
        <v>2023025850094</v>
      </c>
      <c r="E129" s="220" t="s">
        <v>98</v>
      </c>
      <c r="F129" s="148">
        <v>45027</v>
      </c>
      <c r="G129" s="149"/>
      <c r="H129" s="150">
        <v>90.64</v>
      </c>
      <c r="I129" s="144" t="s">
        <v>33</v>
      </c>
      <c r="J129" s="151"/>
      <c r="K129" s="145"/>
      <c r="L129" s="152"/>
      <c r="M129" s="152"/>
      <c r="N129" s="167">
        <f t="shared" si="2"/>
        <v>90.64</v>
      </c>
      <c r="O129" s="167">
        <f t="shared" si="3"/>
        <v>202304</v>
      </c>
    </row>
    <row r="130" spans="1:15">
      <c r="A130" s="146">
        <v>129</v>
      </c>
      <c r="B130" s="144" t="s">
        <v>309</v>
      </c>
      <c r="C130" s="146" t="s">
        <v>310</v>
      </c>
      <c r="D130" s="147">
        <v>71</v>
      </c>
      <c r="E130" s="221" t="s">
        <v>98</v>
      </c>
      <c r="F130" s="148">
        <v>45027</v>
      </c>
      <c r="G130" s="153"/>
      <c r="H130" s="154">
        <v>29200</v>
      </c>
      <c r="I130" s="144" t="s">
        <v>32</v>
      </c>
      <c r="J130" s="155"/>
      <c r="K130" s="146"/>
      <c r="L130" s="147"/>
      <c r="M130" s="156"/>
      <c r="N130" s="167">
        <f t="shared" ref="N130:N193" si="4">H130/COUNTIF(I130:M130,"&lt;&gt;")</f>
        <v>29200</v>
      </c>
      <c r="O130" s="167">
        <f t="shared" ref="O130:O193" si="5">YEAR(F130)*100+MONTH(F130)</f>
        <v>202304</v>
      </c>
    </row>
    <row r="131" spans="1:15">
      <c r="A131" s="146">
        <v>130</v>
      </c>
      <c r="B131" s="144" t="s">
        <v>252</v>
      </c>
      <c r="C131" s="145" t="s">
        <v>253</v>
      </c>
      <c r="D131" s="145" t="s">
        <v>311</v>
      </c>
      <c r="E131" s="220" t="s">
        <v>98</v>
      </c>
      <c r="F131" s="148">
        <v>45028</v>
      </c>
      <c r="G131" s="149"/>
      <c r="H131" s="150">
        <v>25058.880000000001</v>
      </c>
      <c r="I131" s="144" t="s">
        <v>39</v>
      </c>
      <c r="J131" s="151"/>
      <c r="K131" s="145"/>
      <c r="L131" s="152"/>
      <c r="M131" s="152"/>
      <c r="N131" s="167">
        <f t="shared" si="4"/>
        <v>25058.880000000001</v>
      </c>
      <c r="O131" s="167">
        <f t="shared" si="5"/>
        <v>202304</v>
      </c>
    </row>
    <row r="132" spans="1:15">
      <c r="A132" s="146">
        <v>131</v>
      </c>
      <c r="B132" s="144" t="s">
        <v>252</v>
      </c>
      <c r="C132" s="146" t="s">
        <v>253</v>
      </c>
      <c r="D132" s="147" t="s">
        <v>312</v>
      </c>
      <c r="E132" s="220" t="s">
        <v>98</v>
      </c>
      <c r="F132" s="148">
        <v>45028</v>
      </c>
      <c r="G132" s="153"/>
      <c r="H132" s="154">
        <v>95203.08</v>
      </c>
      <c r="I132" s="144" t="s">
        <v>39</v>
      </c>
      <c r="J132" s="155"/>
      <c r="K132" s="146"/>
      <c r="L132" s="147"/>
      <c r="M132" s="156"/>
      <c r="N132" s="167">
        <f t="shared" si="4"/>
        <v>95203.08</v>
      </c>
      <c r="O132" s="167">
        <f t="shared" si="5"/>
        <v>202304</v>
      </c>
    </row>
    <row r="133" spans="1:15">
      <c r="A133" s="146">
        <v>132</v>
      </c>
      <c r="B133" s="144" t="s">
        <v>150</v>
      </c>
      <c r="C133" s="145" t="s">
        <v>313</v>
      </c>
      <c r="D133" s="145" t="s">
        <v>314</v>
      </c>
      <c r="E133" s="220" t="s">
        <v>98</v>
      </c>
      <c r="F133" s="148">
        <v>45029</v>
      </c>
      <c r="G133" s="149"/>
      <c r="H133" s="150">
        <v>534.46</v>
      </c>
      <c r="I133" s="144" t="s">
        <v>33</v>
      </c>
      <c r="J133" s="151"/>
      <c r="K133" s="145"/>
      <c r="L133" s="152"/>
      <c r="M133" s="152"/>
      <c r="N133" s="167">
        <f t="shared" si="4"/>
        <v>534.46</v>
      </c>
      <c r="O133" s="167">
        <f t="shared" si="5"/>
        <v>202304</v>
      </c>
    </row>
    <row r="134" spans="1:15">
      <c r="A134" s="146">
        <v>133</v>
      </c>
      <c r="B134" s="144" t="s">
        <v>120</v>
      </c>
      <c r="C134" s="146" t="s">
        <v>121</v>
      </c>
      <c r="D134" s="147" t="s">
        <v>315</v>
      </c>
      <c r="E134" s="220" t="s">
        <v>98</v>
      </c>
      <c r="F134" s="148">
        <v>45029</v>
      </c>
      <c r="G134" s="153"/>
      <c r="H134" s="154">
        <v>5500</v>
      </c>
      <c r="I134" s="144" t="s">
        <v>33</v>
      </c>
      <c r="J134" s="155"/>
      <c r="K134" s="146"/>
      <c r="L134" s="147"/>
      <c r="M134" s="156"/>
      <c r="N134" s="167">
        <f t="shared" si="4"/>
        <v>5500</v>
      </c>
      <c r="O134" s="167">
        <f t="shared" si="5"/>
        <v>202304</v>
      </c>
    </row>
    <row r="135" spans="1:15">
      <c r="A135" s="146">
        <v>134</v>
      </c>
      <c r="B135" s="144" t="s">
        <v>293</v>
      </c>
      <c r="C135" s="145" t="s">
        <v>294</v>
      </c>
      <c r="D135" s="145" t="s">
        <v>316</v>
      </c>
      <c r="E135" s="220" t="s">
        <v>98</v>
      </c>
      <c r="F135" s="148">
        <v>45029</v>
      </c>
      <c r="G135" s="149"/>
      <c r="H135" s="150">
        <v>2362.6</v>
      </c>
      <c r="I135" s="144" t="s">
        <v>33</v>
      </c>
      <c r="J135" s="151"/>
      <c r="K135" s="145"/>
      <c r="L135" s="152"/>
      <c r="M135" s="152"/>
      <c r="N135" s="167">
        <f t="shared" si="4"/>
        <v>2362.6</v>
      </c>
      <c r="O135" s="167">
        <f t="shared" si="5"/>
        <v>202304</v>
      </c>
    </row>
    <row r="136" spans="1:15">
      <c r="A136" s="146">
        <v>135</v>
      </c>
      <c r="B136" s="144" t="s">
        <v>95</v>
      </c>
      <c r="C136" s="146" t="s">
        <v>96</v>
      </c>
      <c r="D136" s="147">
        <v>433</v>
      </c>
      <c r="E136" s="221" t="s">
        <v>98</v>
      </c>
      <c r="F136" s="148">
        <v>45029</v>
      </c>
      <c r="G136" s="153"/>
      <c r="H136" s="154">
        <v>60000</v>
      </c>
      <c r="I136" s="144" t="s">
        <v>32</v>
      </c>
      <c r="J136" s="155"/>
      <c r="K136" s="146"/>
      <c r="L136" s="147"/>
      <c r="M136" s="156"/>
      <c r="N136" s="167">
        <f t="shared" si="4"/>
        <v>60000</v>
      </c>
      <c r="O136" s="167">
        <f t="shared" si="5"/>
        <v>202304</v>
      </c>
    </row>
    <row r="137" spans="1:15">
      <c r="A137" s="146">
        <v>136</v>
      </c>
      <c r="B137" s="144" t="s">
        <v>177</v>
      </c>
      <c r="C137" s="145" t="s">
        <v>178</v>
      </c>
      <c r="D137" s="145" t="s">
        <v>317</v>
      </c>
      <c r="E137" s="220" t="s">
        <v>98</v>
      </c>
      <c r="F137" s="148">
        <v>45030</v>
      </c>
      <c r="G137" s="149"/>
      <c r="H137" s="150">
        <v>845</v>
      </c>
      <c r="I137" s="144" t="s">
        <v>33</v>
      </c>
      <c r="J137" s="151"/>
      <c r="K137" s="145"/>
      <c r="L137" s="152"/>
      <c r="M137" s="152"/>
      <c r="N137" s="167">
        <f t="shared" si="4"/>
        <v>845</v>
      </c>
      <c r="O137" s="167">
        <f t="shared" si="5"/>
        <v>202304</v>
      </c>
    </row>
    <row r="138" spans="1:15">
      <c r="A138" s="146">
        <v>137</v>
      </c>
      <c r="B138" s="144" t="s">
        <v>144</v>
      </c>
      <c r="C138" s="146" t="s">
        <v>318</v>
      </c>
      <c r="D138" s="147" t="s">
        <v>319</v>
      </c>
      <c r="E138" s="220" t="s">
        <v>98</v>
      </c>
      <c r="F138" s="148">
        <v>45030</v>
      </c>
      <c r="G138" s="153"/>
      <c r="H138" s="154">
        <v>235422.93</v>
      </c>
      <c r="I138" s="144" t="s">
        <v>37</v>
      </c>
      <c r="J138" s="155"/>
      <c r="K138" s="146"/>
      <c r="L138" s="147"/>
      <c r="M138" s="156"/>
      <c r="N138" s="167">
        <f t="shared" si="4"/>
        <v>235422.93</v>
      </c>
      <c r="O138" s="167">
        <f t="shared" si="5"/>
        <v>202304</v>
      </c>
    </row>
    <row r="139" spans="1:15">
      <c r="A139" s="146">
        <v>138</v>
      </c>
      <c r="B139" s="144" t="s">
        <v>320</v>
      </c>
      <c r="C139" s="145" t="s">
        <v>321</v>
      </c>
      <c r="D139" s="145" t="s">
        <v>322</v>
      </c>
      <c r="E139" s="220" t="s">
        <v>98</v>
      </c>
      <c r="F139" s="148">
        <v>45030</v>
      </c>
      <c r="G139" s="149"/>
      <c r="H139" s="150">
        <v>200000</v>
      </c>
      <c r="I139" s="144" t="s">
        <v>70</v>
      </c>
      <c r="J139" s="151"/>
      <c r="K139" s="145"/>
      <c r="L139" s="152"/>
      <c r="M139" s="152"/>
      <c r="N139" s="167">
        <f t="shared" si="4"/>
        <v>200000</v>
      </c>
      <c r="O139" s="167">
        <f t="shared" si="5"/>
        <v>202304</v>
      </c>
    </row>
    <row r="140" spans="1:15">
      <c r="A140" s="146">
        <v>139</v>
      </c>
      <c r="B140" s="144" t="s">
        <v>296</v>
      </c>
      <c r="C140" s="146" t="s">
        <v>297</v>
      </c>
      <c r="D140" s="147" t="s">
        <v>323</v>
      </c>
      <c r="E140" s="220" t="s">
        <v>98</v>
      </c>
      <c r="F140" s="148">
        <v>45030</v>
      </c>
      <c r="G140" s="153"/>
      <c r="H140" s="154">
        <v>87.8</v>
      </c>
      <c r="I140" s="144" t="s">
        <v>33</v>
      </c>
      <c r="J140" s="155"/>
      <c r="K140" s="146"/>
      <c r="L140" s="147"/>
      <c r="M140" s="156"/>
      <c r="N140" s="167">
        <f t="shared" si="4"/>
        <v>87.8</v>
      </c>
      <c r="O140" s="167">
        <f t="shared" si="5"/>
        <v>202304</v>
      </c>
    </row>
    <row r="141" spans="1:15">
      <c r="A141" s="146">
        <v>140</v>
      </c>
      <c r="B141" s="144" t="s">
        <v>324</v>
      </c>
      <c r="C141" s="145" t="s">
        <v>325</v>
      </c>
      <c r="D141" s="145" t="s">
        <v>326</v>
      </c>
      <c r="E141" s="220" t="s">
        <v>98</v>
      </c>
      <c r="F141" s="148">
        <v>45030</v>
      </c>
      <c r="G141" s="149"/>
      <c r="H141" s="150">
        <v>90592.45</v>
      </c>
      <c r="I141" s="144" t="s">
        <v>38</v>
      </c>
      <c r="J141" s="151"/>
      <c r="K141" s="145"/>
      <c r="L141" s="157"/>
      <c r="M141" s="157"/>
      <c r="N141" s="167">
        <f t="shared" si="4"/>
        <v>90592.45</v>
      </c>
      <c r="O141" s="167">
        <f t="shared" si="5"/>
        <v>202304</v>
      </c>
    </row>
    <row r="142" spans="1:15">
      <c r="A142" s="146">
        <v>141</v>
      </c>
      <c r="B142" s="144" t="s">
        <v>166</v>
      </c>
      <c r="C142" s="146" t="s">
        <v>167</v>
      </c>
      <c r="D142" s="147" t="s">
        <v>327</v>
      </c>
      <c r="E142" s="220" t="s">
        <v>98</v>
      </c>
      <c r="F142" s="148">
        <v>45030</v>
      </c>
      <c r="G142" s="153"/>
      <c r="H142" s="154">
        <v>18258.21</v>
      </c>
      <c r="I142" s="144" t="s">
        <v>39</v>
      </c>
      <c r="J142" s="155"/>
      <c r="K142" s="146"/>
      <c r="L142" s="147"/>
      <c r="M142" s="156"/>
      <c r="N142" s="167">
        <f t="shared" si="4"/>
        <v>18258.21</v>
      </c>
      <c r="O142" s="167">
        <f t="shared" si="5"/>
        <v>202304</v>
      </c>
    </row>
    <row r="143" spans="1:15">
      <c r="A143" s="146">
        <v>142</v>
      </c>
      <c r="B143" s="144" t="s">
        <v>184</v>
      </c>
      <c r="C143" s="145" t="s">
        <v>185</v>
      </c>
      <c r="D143" s="145" t="s">
        <v>328</v>
      </c>
      <c r="E143" s="220" t="s">
        <v>98</v>
      </c>
      <c r="F143" s="148">
        <v>45033</v>
      </c>
      <c r="G143" s="149"/>
      <c r="H143" s="150">
        <v>22950</v>
      </c>
      <c r="I143" s="144" t="s">
        <v>34</v>
      </c>
      <c r="J143" s="151"/>
      <c r="K143" s="145"/>
      <c r="L143" s="152"/>
      <c r="M143" s="152"/>
      <c r="N143" s="167">
        <f t="shared" si="4"/>
        <v>22950</v>
      </c>
      <c r="O143" s="167">
        <f t="shared" si="5"/>
        <v>202304</v>
      </c>
    </row>
    <row r="144" spans="1:15">
      <c r="A144" s="146">
        <v>143</v>
      </c>
      <c r="B144" s="144" t="s">
        <v>223</v>
      </c>
      <c r="C144" s="146" t="s">
        <v>224</v>
      </c>
      <c r="D144" s="147" t="s">
        <v>329</v>
      </c>
      <c r="E144" s="220" t="s">
        <v>98</v>
      </c>
      <c r="F144" s="148">
        <v>45034</v>
      </c>
      <c r="G144" s="153"/>
      <c r="H144" s="154">
        <v>172327.44</v>
      </c>
      <c r="I144" s="144" t="s">
        <v>33</v>
      </c>
      <c r="J144" s="155"/>
      <c r="K144" s="146"/>
      <c r="L144" s="147"/>
      <c r="M144" s="156"/>
      <c r="N144" s="167">
        <f t="shared" si="4"/>
        <v>172327.44</v>
      </c>
      <c r="O144" s="167">
        <f t="shared" si="5"/>
        <v>202304</v>
      </c>
    </row>
    <row r="145" spans="1:15">
      <c r="A145" s="146">
        <v>144</v>
      </c>
      <c r="B145" s="144" t="s">
        <v>247</v>
      </c>
      <c r="C145" s="145" t="s">
        <v>248</v>
      </c>
      <c r="D145" s="145" t="s">
        <v>330</v>
      </c>
      <c r="E145" s="220" t="s">
        <v>98</v>
      </c>
      <c r="F145" s="148">
        <v>45035</v>
      </c>
      <c r="G145" s="149"/>
      <c r="H145" s="150">
        <v>17700</v>
      </c>
      <c r="I145" s="144" t="s">
        <v>39</v>
      </c>
      <c r="J145" s="151"/>
      <c r="K145" s="145"/>
      <c r="L145" s="152"/>
      <c r="M145" s="152"/>
      <c r="N145" s="167">
        <f t="shared" si="4"/>
        <v>17700</v>
      </c>
      <c r="O145" s="167">
        <f t="shared" si="5"/>
        <v>202304</v>
      </c>
    </row>
    <row r="146" spans="1:15">
      <c r="A146" s="146">
        <v>145</v>
      </c>
      <c r="B146" s="144" t="s">
        <v>331</v>
      </c>
      <c r="C146" s="146" t="s">
        <v>332</v>
      </c>
      <c r="D146" s="147" t="s">
        <v>333</v>
      </c>
      <c r="E146" s="220" t="s">
        <v>98</v>
      </c>
      <c r="F146" s="148">
        <v>45035</v>
      </c>
      <c r="G146" s="153"/>
      <c r="H146" s="154">
        <v>450</v>
      </c>
      <c r="I146" s="144" t="s">
        <v>38</v>
      </c>
      <c r="J146" s="155"/>
      <c r="K146" s="146"/>
      <c r="L146" s="147"/>
      <c r="M146" s="158"/>
      <c r="N146" s="167">
        <f t="shared" si="4"/>
        <v>450</v>
      </c>
      <c r="O146" s="167">
        <f t="shared" si="5"/>
        <v>202304</v>
      </c>
    </row>
    <row r="147" spans="1:15">
      <c r="A147" s="146">
        <v>146</v>
      </c>
      <c r="B147" s="144" t="s">
        <v>252</v>
      </c>
      <c r="C147" s="145" t="s">
        <v>253</v>
      </c>
      <c r="D147" s="145" t="s">
        <v>334</v>
      </c>
      <c r="E147" s="220" t="s">
        <v>98</v>
      </c>
      <c r="F147" s="148">
        <v>45035</v>
      </c>
      <c r="G147" s="149"/>
      <c r="H147" s="150">
        <v>262557.46999999997</v>
      </c>
      <c r="I147" s="144" t="s">
        <v>39</v>
      </c>
      <c r="J147" s="151"/>
      <c r="K147" s="145"/>
      <c r="L147" s="152"/>
      <c r="M147" s="152"/>
      <c r="N147" s="167">
        <f t="shared" si="4"/>
        <v>262557.46999999997</v>
      </c>
      <c r="O147" s="167">
        <f t="shared" si="5"/>
        <v>202304</v>
      </c>
    </row>
    <row r="148" spans="1:15">
      <c r="A148" s="146">
        <v>147</v>
      </c>
      <c r="B148" s="144" t="s">
        <v>247</v>
      </c>
      <c r="C148" s="146" t="s">
        <v>248</v>
      </c>
      <c r="D148" s="147">
        <v>454</v>
      </c>
      <c r="E148" s="220" t="s">
        <v>98</v>
      </c>
      <c r="F148" s="148">
        <v>45036</v>
      </c>
      <c r="G148" s="153"/>
      <c r="H148" s="154">
        <v>20000</v>
      </c>
      <c r="I148" s="144" t="s">
        <v>39</v>
      </c>
      <c r="J148" s="155"/>
      <c r="K148" s="146"/>
      <c r="L148" s="147"/>
      <c r="M148" s="156"/>
      <c r="N148" s="167">
        <f t="shared" si="4"/>
        <v>20000</v>
      </c>
      <c r="O148" s="167">
        <f t="shared" si="5"/>
        <v>202304</v>
      </c>
    </row>
    <row r="149" spans="1:15">
      <c r="A149" s="146">
        <v>148</v>
      </c>
      <c r="B149" s="144" t="s">
        <v>192</v>
      </c>
      <c r="C149" s="145" t="s">
        <v>155</v>
      </c>
      <c r="D149" s="145" t="s">
        <v>335</v>
      </c>
      <c r="E149" s="220" t="s">
        <v>98</v>
      </c>
      <c r="F149" s="148">
        <v>45036</v>
      </c>
      <c r="G149" s="149">
        <v>70689.509999999995</v>
      </c>
      <c r="H149" s="150">
        <v>1777421.54</v>
      </c>
      <c r="I149" s="144" t="s">
        <v>72</v>
      </c>
      <c r="J149" s="151"/>
      <c r="K149" s="145"/>
      <c r="L149" s="152"/>
      <c r="M149" s="152"/>
      <c r="N149" s="167">
        <f t="shared" si="4"/>
        <v>1777421.54</v>
      </c>
      <c r="O149" s="167">
        <f t="shared" si="5"/>
        <v>202304</v>
      </c>
    </row>
    <row r="150" spans="1:15">
      <c r="A150" s="146">
        <v>149</v>
      </c>
      <c r="B150" s="144" t="s">
        <v>194</v>
      </c>
      <c r="C150" s="146" t="s">
        <v>155</v>
      </c>
      <c r="D150" s="147" t="s">
        <v>336</v>
      </c>
      <c r="E150" s="220" t="s">
        <v>98</v>
      </c>
      <c r="F150" s="148">
        <v>45036</v>
      </c>
      <c r="G150" s="153">
        <v>2235.8000000000002</v>
      </c>
      <c r="H150" s="154">
        <v>24528.33</v>
      </c>
      <c r="I150" s="144" t="s">
        <v>72</v>
      </c>
      <c r="J150" s="155"/>
      <c r="K150" s="146"/>
      <c r="L150" s="147"/>
      <c r="M150" s="156"/>
      <c r="N150" s="167">
        <f t="shared" si="4"/>
        <v>24528.33</v>
      </c>
      <c r="O150" s="167">
        <f t="shared" si="5"/>
        <v>202304</v>
      </c>
    </row>
    <row r="151" spans="1:15">
      <c r="A151" s="146">
        <v>150</v>
      </c>
      <c r="B151" s="144" t="s">
        <v>196</v>
      </c>
      <c r="C151" s="145" t="s">
        <v>155</v>
      </c>
      <c r="D151" s="145" t="s">
        <v>337</v>
      </c>
      <c r="E151" s="220" t="s">
        <v>98</v>
      </c>
      <c r="F151" s="148">
        <v>45036</v>
      </c>
      <c r="G151" s="149">
        <v>7571.29</v>
      </c>
      <c r="H151" s="150">
        <v>52602.44</v>
      </c>
      <c r="I151" s="144" t="s">
        <v>72</v>
      </c>
      <c r="J151" s="151"/>
      <c r="K151" s="145"/>
      <c r="L151" s="152"/>
      <c r="M151" s="152"/>
      <c r="N151" s="167">
        <f t="shared" si="4"/>
        <v>52602.44</v>
      </c>
      <c r="O151" s="167">
        <f t="shared" si="5"/>
        <v>202304</v>
      </c>
    </row>
    <row r="152" spans="1:15">
      <c r="A152" s="146">
        <v>151</v>
      </c>
      <c r="B152" s="144" t="s">
        <v>247</v>
      </c>
      <c r="C152" s="146" t="s">
        <v>248</v>
      </c>
      <c r="D152" s="147" t="s">
        <v>338</v>
      </c>
      <c r="E152" s="220" t="s">
        <v>98</v>
      </c>
      <c r="F152" s="148">
        <v>45036</v>
      </c>
      <c r="G152" s="153"/>
      <c r="H152" s="154">
        <v>108345.60000000001</v>
      </c>
      <c r="I152" s="144" t="s">
        <v>39</v>
      </c>
      <c r="J152" s="155"/>
      <c r="K152" s="146"/>
      <c r="L152" s="147"/>
      <c r="M152" s="156"/>
      <c r="N152" s="167">
        <f t="shared" si="4"/>
        <v>108345.60000000001</v>
      </c>
      <c r="O152" s="167">
        <f t="shared" si="5"/>
        <v>202304</v>
      </c>
    </row>
    <row r="153" spans="1:15">
      <c r="A153" s="146">
        <v>152</v>
      </c>
      <c r="B153" s="144" t="s">
        <v>247</v>
      </c>
      <c r="C153" s="145" t="s">
        <v>248</v>
      </c>
      <c r="D153" s="145">
        <v>455</v>
      </c>
      <c r="E153" s="220" t="s">
        <v>98</v>
      </c>
      <c r="F153" s="148">
        <v>45040</v>
      </c>
      <c r="G153" s="149"/>
      <c r="H153" s="150">
        <v>13500</v>
      </c>
      <c r="I153" s="144" t="s">
        <v>39</v>
      </c>
      <c r="J153" s="151"/>
      <c r="K153" s="145"/>
      <c r="L153" s="152"/>
      <c r="M153" s="152"/>
      <c r="N153" s="167">
        <f t="shared" si="4"/>
        <v>13500</v>
      </c>
      <c r="O153" s="167">
        <f t="shared" si="5"/>
        <v>202304</v>
      </c>
    </row>
    <row r="154" spans="1:15">
      <c r="A154" s="146">
        <v>153</v>
      </c>
      <c r="B154" s="144" t="s">
        <v>114</v>
      </c>
      <c r="C154" s="146" t="s">
        <v>115</v>
      </c>
      <c r="D154" s="147" t="s">
        <v>339</v>
      </c>
      <c r="E154" s="220" t="s">
        <v>98</v>
      </c>
      <c r="F154" s="148">
        <v>45040</v>
      </c>
      <c r="G154" s="153"/>
      <c r="H154" s="154">
        <v>124535.71</v>
      </c>
      <c r="I154" s="144" t="s">
        <v>39</v>
      </c>
      <c r="J154" s="155"/>
      <c r="K154" s="146"/>
      <c r="L154" s="147"/>
      <c r="M154" s="156"/>
      <c r="N154" s="167">
        <f t="shared" si="4"/>
        <v>124535.71</v>
      </c>
      <c r="O154" s="167">
        <f t="shared" si="5"/>
        <v>202304</v>
      </c>
    </row>
    <row r="155" spans="1:15">
      <c r="A155" s="146">
        <v>154</v>
      </c>
      <c r="B155" s="144" t="s">
        <v>340</v>
      </c>
      <c r="C155" s="145" t="s">
        <v>341</v>
      </c>
      <c r="D155" s="145" t="s">
        <v>342</v>
      </c>
      <c r="E155" s="220" t="s">
        <v>98</v>
      </c>
      <c r="F155" s="148">
        <v>45040</v>
      </c>
      <c r="G155" s="149"/>
      <c r="H155" s="150">
        <v>22880</v>
      </c>
      <c r="I155" s="144" t="s">
        <v>38</v>
      </c>
      <c r="J155" s="151"/>
      <c r="K155" s="145"/>
      <c r="L155" s="157"/>
      <c r="M155" s="157"/>
      <c r="N155" s="167">
        <f t="shared" si="4"/>
        <v>22880</v>
      </c>
      <c r="O155" s="167">
        <f t="shared" si="5"/>
        <v>202304</v>
      </c>
    </row>
    <row r="156" spans="1:15">
      <c r="A156" s="146">
        <v>155</v>
      </c>
      <c r="B156" s="144" t="s">
        <v>247</v>
      </c>
      <c r="C156" s="146" t="s">
        <v>248</v>
      </c>
      <c r="D156" s="147" t="s">
        <v>343</v>
      </c>
      <c r="E156" s="220" t="s">
        <v>98</v>
      </c>
      <c r="F156" s="148">
        <v>45040</v>
      </c>
      <c r="G156" s="153"/>
      <c r="H156" s="154">
        <v>70004</v>
      </c>
      <c r="I156" s="144" t="s">
        <v>39</v>
      </c>
      <c r="J156" s="155"/>
      <c r="K156" s="146"/>
      <c r="L156" s="147"/>
      <c r="M156" s="156"/>
      <c r="N156" s="167">
        <f t="shared" si="4"/>
        <v>70004</v>
      </c>
      <c r="O156" s="167">
        <f t="shared" si="5"/>
        <v>202304</v>
      </c>
    </row>
    <row r="157" spans="1:15">
      <c r="A157" s="146">
        <v>156</v>
      </c>
      <c r="B157" s="144" t="s">
        <v>344</v>
      </c>
      <c r="C157" s="145" t="s">
        <v>345</v>
      </c>
      <c r="D157" s="145" t="s">
        <v>346</v>
      </c>
      <c r="E157" s="220" t="s">
        <v>98</v>
      </c>
      <c r="F157" s="148">
        <v>45040</v>
      </c>
      <c r="G157" s="149"/>
      <c r="H157" s="150">
        <v>1643.1</v>
      </c>
      <c r="I157" s="144" t="s">
        <v>33</v>
      </c>
      <c r="J157" s="151"/>
      <c r="K157" s="145"/>
      <c r="L157" s="152"/>
      <c r="M157" s="152"/>
      <c r="N157" s="167">
        <f t="shared" si="4"/>
        <v>1643.1</v>
      </c>
      <c r="O157" s="167">
        <f t="shared" si="5"/>
        <v>202304</v>
      </c>
    </row>
    <row r="158" spans="1:15">
      <c r="A158" s="146">
        <v>157</v>
      </c>
      <c r="B158" s="144" t="s">
        <v>296</v>
      </c>
      <c r="C158" s="146" t="s">
        <v>297</v>
      </c>
      <c r="D158" s="147" t="s">
        <v>347</v>
      </c>
      <c r="E158" s="220" t="s">
        <v>98</v>
      </c>
      <c r="F158" s="148">
        <v>45041</v>
      </c>
      <c r="G158" s="153"/>
      <c r="H158" s="154">
        <v>275.7</v>
      </c>
      <c r="I158" s="144" t="s">
        <v>33</v>
      </c>
      <c r="J158" s="155"/>
      <c r="K158" s="146"/>
      <c r="L158" s="147"/>
      <c r="M158" s="156"/>
      <c r="N158" s="167">
        <f t="shared" si="4"/>
        <v>275.7</v>
      </c>
      <c r="O158" s="167">
        <f t="shared" si="5"/>
        <v>202304</v>
      </c>
    </row>
    <row r="159" spans="1:15">
      <c r="A159" s="146">
        <v>158</v>
      </c>
      <c r="B159" s="144" t="s">
        <v>111</v>
      </c>
      <c r="C159" s="145" t="s">
        <v>112</v>
      </c>
      <c r="D159" s="145" t="s">
        <v>348</v>
      </c>
      <c r="E159" s="220" t="s">
        <v>98</v>
      </c>
      <c r="F159" s="148">
        <v>45041</v>
      </c>
      <c r="G159" s="149"/>
      <c r="H159" s="150">
        <v>150.75</v>
      </c>
      <c r="I159" s="144" t="s">
        <v>33</v>
      </c>
      <c r="J159" s="151"/>
      <c r="K159" s="145"/>
      <c r="L159" s="152"/>
      <c r="M159" s="152"/>
      <c r="N159" s="167">
        <f t="shared" si="4"/>
        <v>150.75</v>
      </c>
      <c r="O159" s="167">
        <f t="shared" si="5"/>
        <v>202304</v>
      </c>
    </row>
    <row r="160" spans="1:15">
      <c r="A160" s="146">
        <v>159</v>
      </c>
      <c r="B160" s="144" t="s">
        <v>303</v>
      </c>
      <c r="C160" s="146" t="s">
        <v>304</v>
      </c>
      <c r="D160" s="147" t="s">
        <v>349</v>
      </c>
      <c r="E160" s="220" t="s">
        <v>98</v>
      </c>
      <c r="F160" s="148">
        <v>45041</v>
      </c>
      <c r="G160" s="153"/>
      <c r="H160" s="154">
        <v>3256</v>
      </c>
      <c r="I160" s="144" t="s">
        <v>38</v>
      </c>
      <c r="J160" s="155"/>
      <c r="K160" s="146"/>
      <c r="L160" s="147"/>
      <c r="M160" s="158"/>
      <c r="N160" s="167">
        <f t="shared" si="4"/>
        <v>3256</v>
      </c>
      <c r="O160" s="167">
        <f t="shared" si="5"/>
        <v>202304</v>
      </c>
    </row>
    <row r="161" spans="1:15">
      <c r="A161" s="146">
        <v>160</v>
      </c>
      <c r="B161" s="144" t="s">
        <v>303</v>
      </c>
      <c r="C161" s="145" t="s">
        <v>304</v>
      </c>
      <c r="D161" s="145" t="s">
        <v>350</v>
      </c>
      <c r="E161" s="220" t="s">
        <v>98</v>
      </c>
      <c r="F161" s="148">
        <v>45041</v>
      </c>
      <c r="G161" s="149"/>
      <c r="H161" s="150">
        <v>5918.7</v>
      </c>
      <c r="I161" s="144" t="s">
        <v>33</v>
      </c>
      <c r="J161" s="151" t="s">
        <v>38</v>
      </c>
      <c r="K161" s="145"/>
      <c r="L161" s="152"/>
      <c r="M161" s="152"/>
      <c r="N161" s="167">
        <f t="shared" si="4"/>
        <v>2959.35</v>
      </c>
      <c r="O161" s="167">
        <f t="shared" si="5"/>
        <v>202304</v>
      </c>
    </row>
    <row r="162" spans="1:15">
      <c r="A162" s="146">
        <v>161</v>
      </c>
      <c r="B162" s="144" t="s">
        <v>293</v>
      </c>
      <c r="C162" s="146" t="s">
        <v>294</v>
      </c>
      <c r="D162" s="147" t="s">
        <v>351</v>
      </c>
      <c r="E162" s="220" t="s">
        <v>98</v>
      </c>
      <c r="F162" s="148">
        <v>45041</v>
      </c>
      <c r="G162" s="153"/>
      <c r="H162" s="154">
        <v>307.60000000000002</v>
      </c>
      <c r="I162" s="144" t="s">
        <v>33</v>
      </c>
      <c r="J162" s="155"/>
      <c r="K162" s="146"/>
      <c r="L162" s="147"/>
      <c r="M162" s="156"/>
      <c r="N162" s="167">
        <f t="shared" si="4"/>
        <v>307.60000000000002</v>
      </c>
      <c r="O162" s="167">
        <f t="shared" si="5"/>
        <v>202304</v>
      </c>
    </row>
    <row r="163" spans="1:15">
      <c r="A163" s="146">
        <v>162</v>
      </c>
      <c r="B163" s="144" t="s">
        <v>293</v>
      </c>
      <c r="C163" s="145" t="s">
        <v>294</v>
      </c>
      <c r="D163" s="145" t="s">
        <v>352</v>
      </c>
      <c r="E163" s="220" t="s">
        <v>98</v>
      </c>
      <c r="F163" s="148">
        <v>45041</v>
      </c>
      <c r="G163" s="149"/>
      <c r="H163" s="150">
        <v>1013.88</v>
      </c>
      <c r="I163" s="144" t="s">
        <v>33</v>
      </c>
      <c r="J163" s="151"/>
      <c r="K163" s="145"/>
      <c r="L163" s="152"/>
      <c r="M163" s="152"/>
      <c r="N163" s="167">
        <f t="shared" si="4"/>
        <v>1013.88</v>
      </c>
      <c r="O163" s="167">
        <f t="shared" si="5"/>
        <v>202304</v>
      </c>
    </row>
    <row r="164" spans="1:15">
      <c r="A164" s="146">
        <v>163</v>
      </c>
      <c r="B164" s="144" t="s">
        <v>114</v>
      </c>
      <c r="C164" s="146" t="s">
        <v>115</v>
      </c>
      <c r="D164" s="147" t="s">
        <v>353</v>
      </c>
      <c r="E164" s="220" t="s">
        <v>98</v>
      </c>
      <c r="F164" s="148">
        <v>45042</v>
      </c>
      <c r="G164" s="153"/>
      <c r="H164" s="154">
        <v>131207.1</v>
      </c>
      <c r="I164" s="144" t="s">
        <v>39</v>
      </c>
      <c r="J164" s="155"/>
      <c r="K164" s="146"/>
      <c r="L164" s="147"/>
      <c r="M164" s="156"/>
      <c r="N164" s="167">
        <f t="shared" si="4"/>
        <v>131207.1</v>
      </c>
      <c r="O164" s="167">
        <f t="shared" si="5"/>
        <v>202304</v>
      </c>
    </row>
    <row r="165" spans="1:15">
      <c r="A165" s="146">
        <v>164</v>
      </c>
      <c r="B165" s="144" t="s">
        <v>340</v>
      </c>
      <c r="C165" s="145" t="s">
        <v>341</v>
      </c>
      <c r="D165" s="145" t="s">
        <v>354</v>
      </c>
      <c r="E165" s="220" t="s">
        <v>98</v>
      </c>
      <c r="F165" s="148">
        <v>45042</v>
      </c>
      <c r="G165" s="149"/>
      <c r="H165" s="150">
        <v>27456</v>
      </c>
      <c r="I165" s="144" t="s">
        <v>38</v>
      </c>
      <c r="J165" s="151"/>
      <c r="K165" s="145"/>
      <c r="L165" s="157"/>
      <c r="M165" s="157"/>
      <c r="N165" s="167">
        <f t="shared" si="4"/>
        <v>27456</v>
      </c>
      <c r="O165" s="167">
        <f t="shared" si="5"/>
        <v>202304</v>
      </c>
    </row>
    <row r="166" spans="1:15">
      <c r="A166" s="146">
        <v>165</v>
      </c>
      <c r="B166" s="144" t="s">
        <v>166</v>
      </c>
      <c r="C166" s="146" t="s">
        <v>167</v>
      </c>
      <c r="D166" s="147">
        <v>2648269</v>
      </c>
      <c r="E166" s="221" t="s">
        <v>98</v>
      </c>
      <c r="F166" s="148">
        <v>45043</v>
      </c>
      <c r="G166" s="153"/>
      <c r="H166" s="154">
        <v>123003.61</v>
      </c>
      <c r="I166" s="144" t="s">
        <v>39</v>
      </c>
      <c r="J166" s="155"/>
      <c r="K166" s="146"/>
      <c r="L166" s="147"/>
      <c r="M166" s="156"/>
      <c r="N166" s="167">
        <f t="shared" si="4"/>
        <v>123003.61</v>
      </c>
      <c r="O166" s="167">
        <f t="shared" si="5"/>
        <v>202304</v>
      </c>
    </row>
    <row r="167" spans="1:15">
      <c r="A167" s="146">
        <v>166</v>
      </c>
      <c r="B167" s="144" t="s">
        <v>324</v>
      </c>
      <c r="C167" s="145" t="s">
        <v>325</v>
      </c>
      <c r="D167" s="145" t="s">
        <v>355</v>
      </c>
      <c r="E167" s="220" t="s">
        <v>98</v>
      </c>
      <c r="F167" s="148">
        <v>45044</v>
      </c>
      <c r="G167" s="149"/>
      <c r="H167" s="150">
        <v>104976.34</v>
      </c>
      <c r="I167" s="144" t="s">
        <v>38</v>
      </c>
      <c r="J167" s="151" t="s">
        <v>39</v>
      </c>
      <c r="K167" s="145"/>
      <c r="L167" s="157"/>
      <c r="M167" s="157"/>
      <c r="N167" s="167">
        <f t="shared" si="4"/>
        <v>52488.17</v>
      </c>
      <c r="O167" s="167">
        <f t="shared" si="5"/>
        <v>202304</v>
      </c>
    </row>
    <row r="168" spans="1:15">
      <c r="A168" s="146">
        <v>167</v>
      </c>
      <c r="B168" s="144" t="s">
        <v>166</v>
      </c>
      <c r="C168" s="146" t="s">
        <v>167</v>
      </c>
      <c r="D168" s="147">
        <v>2648621</v>
      </c>
      <c r="E168" s="221" t="s">
        <v>98</v>
      </c>
      <c r="F168" s="148">
        <v>45044</v>
      </c>
      <c r="G168" s="153"/>
      <c r="H168" s="154">
        <v>107420.06</v>
      </c>
      <c r="I168" s="144" t="s">
        <v>39</v>
      </c>
      <c r="J168" s="155"/>
      <c r="K168" s="146"/>
      <c r="L168" s="147"/>
      <c r="M168" s="156"/>
      <c r="N168" s="167">
        <f t="shared" si="4"/>
        <v>107420.06</v>
      </c>
      <c r="O168" s="167">
        <f t="shared" si="5"/>
        <v>202304</v>
      </c>
    </row>
    <row r="169" spans="1:15">
      <c r="A169" s="146">
        <v>168</v>
      </c>
      <c r="B169" s="144" t="s">
        <v>166</v>
      </c>
      <c r="C169" s="145" t="s">
        <v>167</v>
      </c>
      <c r="D169" s="145">
        <v>2648623</v>
      </c>
      <c r="E169" s="221" t="s">
        <v>98</v>
      </c>
      <c r="F169" s="148">
        <v>45044</v>
      </c>
      <c r="G169" s="149"/>
      <c r="H169" s="150">
        <v>84304.37</v>
      </c>
      <c r="I169" s="144" t="s">
        <v>39</v>
      </c>
      <c r="J169" s="151"/>
      <c r="K169" s="145"/>
      <c r="L169" s="152"/>
      <c r="M169" s="152"/>
      <c r="N169" s="167">
        <f t="shared" si="4"/>
        <v>84304.37</v>
      </c>
      <c r="O169" s="167">
        <f t="shared" si="5"/>
        <v>202304</v>
      </c>
    </row>
    <row r="170" spans="1:15">
      <c r="A170" s="146">
        <v>169</v>
      </c>
      <c r="B170" s="144" t="s">
        <v>340</v>
      </c>
      <c r="C170" s="146" t="s">
        <v>341</v>
      </c>
      <c r="D170" s="147" t="s">
        <v>356</v>
      </c>
      <c r="E170" s="220" t="s">
        <v>98</v>
      </c>
      <c r="F170" s="148">
        <v>45045</v>
      </c>
      <c r="G170" s="153"/>
      <c r="H170" s="154">
        <v>22880</v>
      </c>
      <c r="I170" s="144" t="s">
        <v>38</v>
      </c>
      <c r="J170" s="155"/>
      <c r="K170" s="146"/>
      <c r="L170" s="147"/>
      <c r="M170" s="158"/>
      <c r="N170" s="167">
        <f t="shared" si="4"/>
        <v>22880</v>
      </c>
      <c r="O170" s="167">
        <f t="shared" si="5"/>
        <v>202304</v>
      </c>
    </row>
    <row r="171" spans="1:15">
      <c r="A171" s="146">
        <v>170</v>
      </c>
      <c r="B171" s="144" t="s">
        <v>123</v>
      </c>
      <c r="C171" s="145" t="s">
        <v>124</v>
      </c>
      <c r="D171" s="145" t="s">
        <v>357</v>
      </c>
      <c r="E171" s="220" t="s">
        <v>98</v>
      </c>
      <c r="F171" s="148">
        <v>45046</v>
      </c>
      <c r="G171" s="149"/>
      <c r="H171" s="150">
        <v>1430</v>
      </c>
      <c r="I171" s="144" t="s">
        <v>33</v>
      </c>
      <c r="J171" s="151"/>
      <c r="K171" s="145"/>
      <c r="L171" s="152"/>
      <c r="M171" s="152"/>
      <c r="N171" s="167">
        <f t="shared" si="4"/>
        <v>1430</v>
      </c>
      <c r="O171" s="167">
        <f t="shared" si="5"/>
        <v>202304</v>
      </c>
    </row>
    <row r="172" spans="1:15">
      <c r="A172" s="146">
        <v>171</v>
      </c>
      <c r="B172" s="144" t="s">
        <v>100</v>
      </c>
      <c r="C172" s="146" t="s">
        <v>101</v>
      </c>
      <c r="D172" s="147" t="s">
        <v>358</v>
      </c>
      <c r="E172" s="220" t="s">
        <v>98</v>
      </c>
      <c r="F172" s="148">
        <v>45048</v>
      </c>
      <c r="G172" s="153"/>
      <c r="H172" s="154">
        <v>92831.46</v>
      </c>
      <c r="I172" s="144" t="s">
        <v>32</v>
      </c>
      <c r="J172" s="155"/>
      <c r="K172" s="146"/>
      <c r="L172" s="147"/>
      <c r="M172" s="156"/>
      <c r="N172" s="167">
        <f t="shared" si="4"/>
        <v>92831.46</v>
      </c>
      <c r="O172" s="167">
        <f t="shared" si="5"/>
        <v>202305</v>
      </c>
    </row>
    <row r="173" spans="1:15">
      <c r="A173" s="146">
        <v>172</v>
      </c>
      <c r="B173" s="144" t="s">
        <v>177</v>
      </c>
      <c r="C173" s="145" t="s">
        <v>178</v>
      </c>
      <c r="D173" s="145" t="s">
        <v>359</v>
      </c>
      <c r="E173" s="220" t="s">
        <v>98</v>
      </c>
      <c r="F173" s="148">
        <v>45048</v>
      </c>
      <c r="G173" s="149"/>
      <c r="H173" s="150">
        <v>845</v>
      </c>
      <c r="I173" s="144" t="s">
        <v>33</v>
      </c>
      <c r="J173" s="151"/>
      <c r="K173" s="145"/>
      <c r="L173" s="152"/>
      <c r="M173" s="152"/>
      <c r="N173" s="167">
        <f t="shared" si="4"/>
        <v>845</v>
      </c>
      <c r="O173" s="167">
        <f t="shared" si="5"/>
        <v>202305</v>
      </c>
    </row>
    <row r="174" spans="1:15">
      <c r="A174" s="146">
        <v>173</v>
      </c>
      <c r="B174" s="144" t="s">
        <v>236</v>
      </c>
      <c r="C174" s="146" t="s">
        <v>237</v>
      </c>
      <c r="D174" s="147" t="s">
        <v>360</v>
      </c>
      <c r="E174" s="220" t="s">
        <v>98</v>
      </c>
      <c r="F174" s="148">
        <v>45048</v>
      </c>
      <c r="G174" s="153"/>
      <c r="H174" s="154">
        <v>116000</v>
      </c>
      <c r="I174" s="144" t="s">
        <v>32</v>
      </c>
      <c r="J174" s="155"/>
      <c r="K174" s="146"/>
      <c r="L174" s="147"/>
      <c r="M174" s="156"/>
      <c r="N174" s="167">
        <f t="shared" si="4"/>
        <v>116000</v>
      </c>
      <c r="O174" s="167">
        <f t="shared" si="5"/>
        <v>202305</v>
      </c>
    </row>
    <row r="175" spans="1:15">
      <c r="A175" s="146">
        <v>174</v>
      </c>
      <c r="B175" s="144" t="s">
        <v>340</v>
      </c>
      <c r="C175" s="145" t="s">
        <v>341</v>
      </c>
      <c r="D175" s="145" t="s">
        <v>361</v>
      </c>
      <c r="E175" s="220" t="s">
        <v>98</v>
      </c>
      <c r="F175" s="148">
        <v>45048</v>
      </c>
      <c r="G175" s="149"/>
      <c r="H175" s="150">
        <v>1400</v>
      </c>
      <c r="I175" s="144" t="s">
        <v>38</v>
      </c>
      <c r="J175" s="151"/>
      <c r="K175" s="145"/>
      <c r="L175" s="157"/>
      <c r="M175" s="157"/>
      <c r="N175" s="167">
        <f t="shared" si="4"/>
        <v>1400</v>
      </c>
      <c r="O175" s="167">
        <f t="shared" si="5"/>
        <v>202305</v>
      </c>
    </row>
    <row r="176" spans="1:15">
      <c r="A176" s="146">
        <v>175</v>
      </c>
      <c r="B176" s="144" t="s">
        <v>340</v>
      </c>
      <c r="C176" s="146" t="s">
        <v>341</v>
      </c>
      <c r="D176" s="147" t="s">
        <v>362</v>
      </c>
      <c r="E176" s="220" t="s">
        <v>98</v>
      </c>
      <c r="F176" s="148">
        <v>45048</v>
      </c>
      <c r="G176" s="153"/>
      <c r="H176" s="154">
        <v>8592</v>
      </c>
      <c r="I176" s="144" t="s">
        <v>38</v>
      </c>
      <c r="J176" s="155"/>
      <c r="K176" s="146"/>
      <c r="L176" s="147"/>
      <c r="M176" s="158"/>
      <c r="N176" s="167">
        <f t="shared" si="4"/>
        <v>8592</v>
      </c>
      <c r="O176" s="167">
        <f t="shared" si="5"/>
        <v>202305</v>
      </c>
    </row>
    <row r="177" spans="1:15">
      <c r="A177" s="146">
        <v>176</v>
      </c>
      <c r="B177" s="144" t="s">
        <v>324</v>
      </c>
      <c r="C177" s="145" t="s">
        <v>325</v>
      </c>
      <c r="D177" s="145" t="s">
        <v>363</v>
      </c>
      <c r="E177" s="220" t="s">
        <v>98</v>
      </c>
      <c r="F177" s="148">
        <v>45048</v>
      </c>
      <c r="G177" s="149"/>
      <c r="H177" s="150">
        <v>57362.5</v>
      </c>
      <c r="I177" s="144" t="s">
        <v>38</v>
      </c>
      <c r="J177" s="151"/>
      <c r="K177" s="145"/>
      <c r="L177" s="157"/>
      <c r="M177" s="157"/>
      <c r="N177" s="167">
        <f t="shared" si="4"/>
        <v>57362.5</v>
      </c>
      <c r="O177" s="167">
        <f t="shared" si="5"/>
        <v>202305</v>
      </c>
    </row>
    <row r="178" spans="1:15">
      <c r="A178" s="146">
        <v>177</v>
      </c>
      <c r="B178" s="144" t="s">
        <v>114</v>
      </c>
      <c r="C178" s="146" t="s">
        <v>115</v>
      </c>
      <c r="D178" s="147" t="s">
        <v>364</v>
      </c>
      <c r="E178" s="220" t="s">
        <v>98</v>
      </c>
      <c r="F178" s="148">
        <v>45049</v>
      </c>
      <c r="G178" s="153"/>
      <c r="H178" s="154">
        <v>129347.83</v>
      </c>
      <c r="I178" s="144" t="s">
        <v>39</v>
      </c>
      <c r="J178" s="155"/>
      <c r="K178" s="146"/>
      <c r="L178" s="147"/>
      <c r="M178" s="156"/>
      <c r="N178" s="167">
        <f t="shared" si="4"/>
        <v>129347.83</v>
      </c>
      <c r="O178" s="167">
        <f t="shared" si="5"/>
        <v>202305</v>
      </c>
    </row>
    <row r="179" spans="1:15">
      <c r="A179" s="146">
        <v>178</v>
      </c>
      <c r="B179" s="144" t="s">
        <v>340</v>
      </c>
      <c r="C179" s="145" t="s">
        <v>341</v>
      </c>
      <c r="D179" s="145" t="s">
        <v>365</v>
      </c>
      <c r="E179" s="220" t="s">
        <v>98</v>
      </c>
      <c r="F179" s="148">
        <v>45049</v>
      </c>
      <c r="G179" s="149"/>
      <c r="H179" s="150">
        <v>1680</v>
      </c>
      <c r="I179" s="144" t="s">
        <v>38</v>
      </c>
      <c r="J179" s="151"/>
      <c r="K179" s="145"/>
      <c r="L179" s="157"/>
      <c r="M179" s="157"/>
      <c r="N179" s="167">
        <f t="shared" si="4"/>
        <v>1680</v>
      </c>
      <c r="O179" s="167">
        <f t="shared" si="5"/>
        <v>202305</v>
      </c>
    </row>
    <row r="180" spans="1:15">
      <c r="A180" s="146">
        <v>179</v>
      </c>
      <c r="B180" s="144" t="s">
        <v>340</v>
      </c>
      <c r="C180" s="146" t="s">
        <v>341</v>
      </c>
      <c r="D180" s="147" t="s">
        <v>366</v>
      </c>
      <c r="E180" s="220" t="s">
        <v>98</v>
      </c>
      <c r="F180" s="148">
        <v>45049</v>
      </c>
      <c r="G180" s="153"/>
      <c r="H180" s="154">
        <v>25776</v>
      </c>
      <c r="I180" s="144" t="s">
        <v>38</v>
      </c>
      <c r="J180" s="155"/>
      <c r="K180" s="146"/>
      <c r="L180" s="147"/>
      <c r="M180" s="158"/>
      <c r="N180" s="167">
        <f t="shared" si="4"/>
        <v>25776</v>
      </c>
      <c r="O180" s="167">
        <f t="shared" si="5"/>
        <v>202305</v>
      </c>
    </row>
    <row r="181" spans="1:15">
      <c r="A181" s="146">
        <v>180</v>
      </c>
      <c r="B181" s="144" t="s">
        <v>367</v>
      </c>
      <c r="C181" s="145" t="s">
        <v>368</v>
      </c>
      <c r="D181" s="145" t="s">
        <v>369</v>
      </c>
      <c r="E181" s="220" t="s">
        <v>98</v>
      </c>
      <c r="F181" s="148">
        <v>45050</v>
      </c>
      <c r="G181" s="149"/>
      <c r="H181" s="150">
        <v>4576</v>
      </c>
      <c r="I181" s="144" t="s">
        <v>34</v>
      </c>
      <c r="J181" s="151"/>
      <c r="K181" s="145"/>
      <c r="L181" s="152"/>
      <c r="M181" s="152"/>
      <c r="N181" s="167">
        <f t="shared" si="4"/>
        <v>4576</v>
      </c>
      <c r="O181" s="167">
        <f t="shared" si="5"/>
        <v>202305</v>
      </c>
    </row>
    <row r="182" spans="1:15">
      <c r="A182" s="146">
        <v>181</v>
      </c>
      <c r="B182" s="144" t="s">
        <v>95</v>
      </c>
      <c r="C182" s="146" t="s">
        <v>96</v>
      </c>
      <c r="D182" s="147" t="s">
        <v>370</v>
      </c>
      <c r="E182" s="220" t="s">
        <v>98</v>
      </c>
      <c r="F182" s="148">
        <v>45051</v>
      </c>
      <c r="G182" s="153"/>
      <c r="H182" s="154">
        <v>20000</v>
      </c>
      <c r="I182" s="144" t="s">
        <v>32</v>
      </c>
      <c r="J182" s="155"/>
      <c r="K182" s="146"/>
      <c r="L182" s="147"/>
      <c r="M182" s="156"/>
      <c r="N182" s="167">
        <f t="shared" si="4"/>
        <v>20000</v>
      </c>
      <c r="O182" s="167">
        <f t="shared" si="5"/>
        <v>202305</v>
      </c>
    </row>
    <row r="183" spans="1:15">
      <c r="A183" s="146">
        <v>182</v>
      </c>
      <c r="B183" s="144" t="s">
        <v>340</v>
      </c>
      <c r="C183" s="145" t="s">
        <v>341</v>
      </c>
      <c r="D183" s="145" t="s">
        <v>371</v>
      </c>
      <c r="E183" s="220" t="s">
        <v>98</v>
      </c>
      <c r="F183" s="148">
        <v>45051</v>
      </c>
      <c r="G183" s="149"/>
      <c r="H183" s="150">
        <v>102102</v>
      </c>
      <c r="I183" s="144" t="s">
        <v>38</v>
      </c>
      <c r="J183" s="151"/>
      <c r="K183" s="145"/>
      <c r="L183" s="157"/>
      <c r="M183" s="157"/>
      <c r="N183" s="167">
        <f t="shared" si="4"/>
        <v>102102</v>
      </c>
      <c r="O183" s="167">
        <f t="shared" si="5"/>
        <v>202305</v>
      </c>
    </row>
    <row r="184" spans="1:15">
      <c r="A184" s="146">
        <v>183</v>
      </c>
      <c r="B184" s="144" t="s">
        <v>340</v>
      </c>
      <c r="C184" s="146" t="s">
        <v>341</v>
      </c>
      <c r="D184" s="147" t="s">
        <v>372</v>
      </c>
      <c r="E184" s="220" t="s">
        <v>98</v>
      </c>
      <c r="F184" s="148">
        <v>45054</v>
      </c>
      <c r="G184" s="153"/>
      <c r="H184" s="154">
        <v>41184</v>
      </c>
      <c r="I184" s="144" t="s">
        <v>38</v>
      </c>
      <c r="J184" s="155"/>
      <c r="K184" s="146"/>
      <c r="L184" s="147"/>
      <c r="M184" s="158"/>
      <c r="N184" s="167">
        <f t="shared" si="4"/>
        <v>41184</v>
      </c>
      <c r="O184" s="167">
        <f t="shared" si="5"/>
        <v>202305</v>
      </c>
    </row>
    <row r="185" spans="1:15">
      <c r="A185" s="146">
        <v>184</v>
      </c>
      <c r="B185" s="144" t="s">
        <v>309</v>
      </c>
      <c r="C185" s="145" t="s">
        <v>310</v>
      </c>
      <c r="D185" s="145" t="s">
        <v>205</v>
      </c>
      <c r="E185" s="220" t="s">
        <v>98</v>
      </c>
      <c r="F185" s="148">
        <v>45055</v>
      </c>
      <c r="G185" s="149"/>
      <c r="H185" s="150">
        <v>29200</v>
      </c>
      <c r="I185" s="144" t="s">
        <v>32</v>
      </c>
      <c r="J185" s="151"/>
      <c r="K185" s="145"/>
      <c r="L185" s="152"/>
      <c r="M185" s="152"/>
      <c r="N185" s="167">
        <f t="shared" si="4"/>
        <v>29200</v>
      </c>
      <c r="O185" s="167">
        <f t="shared" si="5"/>
        <v>202305</v>
      </c>
    </row>
    <row r="186" spans="1:15">
      <c r="A186" s="146">
        <v>185</v>
      </c>
      <c r="B186" s="144" t="s">
        <v>340</v>
      </c>
      <c r="C186" s="146" t="s">
        <v>341</v>
      </c>
      <c r="D186" s="147" t="s">
        <v>373</v>
      </c>
      <c r="E186" s="220" t="s">
        <v>98</v>
      </c>
      <c r="F186" s="148">
        <v>45055</v>
      </c>
      <c r="G186" s="153"/>
      <c r="H186" s="154">
        <v>41184</v>
      </c>
      <c r="I186" s="144" t="s">
        <v>38</v>
      </c>
      <c r="J186" s="155"/>
      <c r="K186" s="146"/>
      <c r="L186" s="147"/>
      <c r="M186" s="158"/>
      <c r="N186" s="167">
        <f t="shared" si="4"/>
        <v>41184</v>
      </c>
      <c r="O186" s="167">
        <f t="shared" si="5"/>
        <v>202305</v>
      </c>
    </row>
    <row r="187" spans="1:15">
      <c r="A187" s="146">
        <v>186</v>
      </c>
      <c r="B187" s="144" t="s">
        <v>154</v>
      </c>
      <c r="C187" s="145" t="s">
        <v>155</v>
      </c>
      <c r="D187" s="145">
        <v>9001363931</v>
      </c>
      <c r="E187" s="220" t="s">
        <v>98</v>
      </c>
      <c r="F187" s="148">
        <v>45056</v>
      </c>
      <c r="G187" s="149">
        <v>6000</v>
      </c>
      <c r="H187" s="150">
        <v>77459.17</v>
      </c>
      <c r="I187" s="144" t="s">
        <v>72</v>
      </c>
      <c r="J187" s="151"/>
      <c r="K187" s="145"/>
      <c r="L187" s="152"/>
      <c r="M187" s="152"/>
      <c r="N187" s="167">
        <f t="shared" si="4"/>
        <v>77459.17</v>
      </c>
      <c r="O187" s="167">
        <f t="shared" si="5"/>
        <v>202305</v>
      </c>
    </row>
    <row r="188" spans="1:15">
      <c r="A188" s="146">
        <v>187</v>
      </c>
      <c r="B188" s="144" t="s">
        <v>374</v>
      </c>
      <c r="C188" s="146" t="s">
        <v>375</v>
      </c>
      <c r="D188" s="147" t="s">
        <v>376</v>
      </c>
      <c r="E188" s="220" t="s">
        <v>98</v>
      </c>
      <c r="F188" s="148">
        <v>45056</v>
      </c>
      <c r="G188" s="153"/>
      <c r="H188" s="154">
        <v>226102.14</v>
      </c>
      <c r="I188" s="144" t="s">
        <v>38</v>
      </c>
      <c r="J188" s="155"/>
      <c r="K188" s="146"/>
      <c r="L188" s="147"/>
      <c r="M188" s="158"/>
      <c r="N188" s="167">
        <f t="shared" si="4"/>
        <v>226102.14</v>
      </c>
      <c r="O188" s="167">
        <f t="shared" si="5"/>
        <v>202305</v>
      </c>
    </row>
    <row r="189" spans="1:15">
      <c r="A189" s="146">
        <v>188</v>
      </c>
      <c r="B189" s="144" t="s">
        <v>299</v>
      </c>
      <c r="C189" s="145" t="s">
        <v>300</v>
      </c>
      <c r="D189" s="145" t="s">
        <v>377</v>
      </c>
      <c r="E189" s="220" t="s">
        <v>98</v>
      </c>
      <c r="F189" s="148">
        <v>45056</v>
      </c>
      <c r="G189" s="149"/>
      <c r="H189" s="150">
        <v>3250000</v>
      </c>
      <c r="I189" s="144" t="s">
        <v>69</v>
      </c>
      <c r="J189" s="151"/>
      <c r="K189" s="145"/>
      <c r="L189" s="152"/>
      <c r="M189" s="152"/>
      <c r="N189" s="167">
        <f t="shared" si="4"/>
        <v>3250000</v>
      </c>
      <c r="O189" s="167">
        <f t="shared" si="5"/>
        <v>202305</v>
      </c>
    </row>
    <row r="190" spans="1:15">
      <c r="A190" s="146">
        <v>189</v>
      </c>
      <c r="B190" s="144" t="s">
        <v>340</v>
      </c>
      <c r="C190" s="146" t="s">
        <v>341</v>
      </c>
      <c r="D190" s="147" t="s">
        <v>378</v>
      </c>
      <c r="E190" s="220" t="s">
        <v>98</v>
      </c>
      <c r="F190" s="148">
        <v>45056</v>
      </c>
      <c r="G190" s="153"/>
      <c r="H190" s="154">
        <v>45760</v>
      </c>
      <c r="I190" s="144" t="s">
        <v>38</v>
      </c>
      <c r="J190" s="155"/>
      <c r="K190" s="146"/>
      <c r="L190" s="147"/>
      <c r="M190" s="158"/>
      <c r="N190" s="167">
        <f t="shared" si="4"/>
        <v>45760</v>
      </c>
      <c r="O190" s="167">
        <f t="shared" si="5"/>
        <v>202305</v>
      </c>
    </row>
    <row r="191" spans="1:15">
      <c r="A191" s="146">
        <v>190</v>
      </c>
      <c r="B191" s="144" t="s">
        <v>141</v>
      </c>
      <c r="C191" s="145" t="s">
        <v>142</v>
      </c>
      <c r="D191" s="145" t="s">
        <v>379</v>
      </c>
      <c r="E191" s="220" t="s">
        <v>98</v>
      </c>
      <c r="F191" s="148">
        <v>45056</v>
      </c>
      <c r="G191" s="149"/>
      <c r="H191" s="150">
        <v>160.72</v>
      </c>
      <c r="I191" s="144" t="s">
        <v>39</v>
      </c>
      <c r="J191" s="151"/>
      <c r="K191" s="145"/>
      <c r="L191" s="152"/>
      <c r="M191" s="152"/>
      <c r="N191" s="167">
        <f t="shared" si="4"/>
        <v>160.72</v>
      </c>
      <c r="O191" s="167">
        <f t="shared" si="5"/>
        <v>202305</v>
      </c>
    </row>
    <row r="192" spans="1:15">
      <c r="A192" s="146">
        <v>191</v>
      </c>
      <c r="B192" s="144" t="s">
        <v>141</v>
      </c>
      <c r="C192" s="146" t="s">
        <v>142</v>
      </c>
      <c r="D192" s="147" t="s">
        <v>380</v>
      </c>
      <c r="E192" s="220" t="s">
        <v>98</v>
      </c>
      <c r="F192" s="148">
        <v>45056</v>
      </c>
      <c r="G192" s="153"/>
      <c r="H192" s="154">
        <v>5943.05</v>
      </c>
      <c r="I192" s="144" t="s">
        <v>39</v>
      </c>
      <c r="J192" s="155"/>
      <c r="K192" s="146"/>
      <c r="L192" s="147"/>
      <c r="M192" s="156"/>
      <c r="N192" s="167">
        <f t="shared" si="4"/>
        <v>5943.05</v>
      </c>
      <c r="O192" s="167">
        <f t="shared" si="5"/>
        <v>202305</v>
      </c>
    </row>
    <row r="193" spans="1:15">
      <c r="A193" s="146">
        <v>192</v>
      </c>
      <c r="B193" s="144" t="s">
        <v>154</v>
      </c>
      <c r="C193" s="145" t="s">
        <v>155</v>
      </c>
      <c r="D193" s="145" t="s">
        <v>381</v>
      </c>
      <c r="E193" s="220" t="s">
        <v>98</v>
      </c>
      <c r="F193" s="148">
        <v>45056</v>
      </c>
      <c r="G193" s="149">
        <v>97500</v>
      </c>
      <c r="H193" s="150">
        <v>97500</v>
      </c>
      <c r="I193" s="144" t="s">
        <v>72</v>
      </c>
      <c r="J193" s="151"/>
      <c r="K193" s="145"/>
      <c r="L193" s="152"/>
      <c r="M193" s="152"/>
      <c r="N193" s="167">
        <f t="shared" si="4"/>
        <v>97500</v>
      </c>
      <c r="O193" s="167">
        <f t="shared" si="5"/>
        <v>202305</v>
      </c>
    </row>
    <row r="194" spans="1:15">
      <c r="A194" s="146">
        <v>193</v>
      </c>
      <c r="B194" s="144" t="s">
        <v>241</v>
      </c>
      <c r="C194" s="146" t="s">
        <v>242</v>
      </c>
      <c r="D194" s="147">
        <v>2023036733169</v>
      </c>
      <c r="E194" s="220" t="s">
        <v>98</v>
      </c>
      <c r="F194" s="148">
        <v>45057</v>
      </c>
      <c r="G194" s="153"/>
      <c r="H194" s="154">
        <v>82.35</v>
      </c>
      <c r="I194" s="144" t="s">
        <v>33</v>
      </c>
      <c r="J194" s="155"/>
      <c r="K194" s="146"/>
      <c r="L194" s="147"/>
      <c r="M194" s="156"/>
      <c r="N194" s="167">
        <f t="shared" ref="N194:N257" si="6">H194/COUNTIF(I194:M194,"&lt;&gt;")</f>
        <v>82.35</v>
      </c>
      <c r="O194" s="167">
        <f t="shared" ref="O194:O257" si="7">YEAR(F194)*100+MONTH(F194)</f>
        <v>202305</v>
      </c>
    </row>
    <row r="195" spans="1:15">
      <c r="A195" s="146">
        <v>194</v>
      </c>
      <c r="B195" s="144" t="s">
        <v>184</v>
      </c>
      <c r="C195" s="145" t="s">
        <v>185</v>
      </c>
      <c r="D195" s="145" t="s">
        <v>382</v>
      </c>
      <c r="E195" s="220" t="s">
        <v>98</v>
      </c>
      <c r="F195" s="148">
        <v>45057</v>
      </c>
      <c r="G195" s="149"/>
      <c r="H195" s="150">
        <v>22950</v>
      </c>
      <c r="I195" s="144" t="s">
        <v>34</v>
      </c>
      <c r="J195" s="151"/>
      <c r="K195" s="145"/>
      <c r="L195" s="152"/>
      <c r="M195" s="152"/>
      <c r="N195" s="167">
        <f t="shared" si="6"/>
        <v>22950</v>
      </c>
      <c r="O195" s="167">
        <f t="shared" si="7"/>
        <v>202305</v>
      </c>
    </row>
    <row r="196" spans="1:15">
      <c r="A196" s="146">
        <v>195</v>
      </c>
      <c r="B196" s="144" t="s">
        <v>340</v>
      </c>
      <c r="C196" s="146" t="s">
        <v>341</v>
      </c>
      <c r="D196" s="147" t="s">
        <v>383</v>
      </c>
      <c r="E196" s="220" t="s">
        <v>98</v>
      </c>
      <c r="F196" s="148">
        <v>45057</v>
      </c>
      <c r="G196" s="153"/>
      <c r="H196" s="154">
        <v>45760</v>
      </c>
      <c r="I196" s="144" t="s">
        <v>38</v>
      </c>
      <c r="J196" s="155"/>
      <c r="K196" s="146"/>
      <c r="L196" s="147"/>
      <c r="M196" s="158"/>
      <c r="N196" s="167">
        <f t="shared" si="6"/>
        <v>45760</v>
      </c>
      <c r="O196" s="167">
        <f t="shared" si="7"/>
        <v>202305</v>
      </c>
    </row>
    <row r="197" spans="1:15">
      <c r="A197" s="146">
        <v>196</v>
      </c>
      <c r="B197" s="144" t="s">
        <v>324</v>
      </c>
      <c r="C197" s="145" t="s">
        <v>325</v>
      </c>
      <c r="D197" s="145" t="s">
        <v>384</v>
      </c>
      <c r="E197" s="220" t="s">
        <v>98</v>
      </c>
      <c r="F197" s="148">
        <v>45057</v>
      </c>
      <c r="G197" s="149"/>
      <c r="H197" s="150">
        <v>4572.1499999999996</v>
      </c>
      <c r="I197" s="144" t="s">
        <v>38</v>
      </c>
      <c r="J197" s="151"/>
      <c r="K197" s="145"/>
      <c r="L197" s="157"/>
      <c r="M197" s="157"/>
      <c r="N197" s="167">
        <f t="shared" si="6"/>
        <v>4572.1499999999996</v>
      </c>
      <c r="O197" s="167">
        <f t="shared" si="7"/>
        <v>202305</v>
      </c>
    </row>
    <row r="198" spans="1:15">
      <c r="A198" s="146">
        <v>197</v>
      </c>
      <c r="B198" s="144" t="s">
        <v>340</v>
      </c>
      <c r="C198" s="146" t="s">
        <v>341</v>
      </c>
      <c r="D198" s="147" t="s">
        <v>385</v>
      </c>
      <c r="E198" s="220" t="s">
        <v>98</v>
      </c>
      <c r="F198" s="148">
        <v>45058</v>
      </c>
      <c r="G198" s="153"/>
      <c r="H198" s="154">
        <v>41184</v>
      </c>
      <c r="I198" s="144" t="s">
        <v>38</v>
      </c>
      <c r="J198" s="155"/>
      <c r="K198" s="146"/>
      <c r="L198" s="147"/>
      <c r="M198" s="158"/>
      <c r="N198" s="167">
        <f t="shared" si="6"/>
        <v>41184</v>
      </c>
      <c r="O198" s="167">
        <f t="shared" si="7"/>
        <v>202305</v>
      </c>
    </row>
    <row r="199" spans="1:15">
      <c r="A199" s="146">
        <v>198</v>
      </c>
      <c r="B199" s="144" t="s">
        <v>386</v>
      </c>
      <c r="C199" s="145" t="s">
        <v>387</v>
      </c>
      <c r="D199" s="145" t="s">
        <v>388</v>
      </c>
      <c r="E199" s="220" t="s">
        <v>98</v>
      </c>
      <c r="F199" s="148">
        <v>45059</v>
      </c>
      <c r="G199" s="149"/>
      <c r="H199" s="150">
        <v>304.43</v>
      </c>
      <c r="I199" s="144" t="s">
        <v>33</v>
      </c>
      <c r="J199" s="151"/>
      <c r="K199" s="145"/>
      <c r="L199" s="152"/>
      <c r="M199" s="152"/>
      <c r="N199" s="167">
        <f t="shared" si="6"/>
        <v>304.43</v>
      </c>
      <c r="O199" s="167">
        <f t="shared" si="7"/>
        <v>202305</v>
      </c>
    </row>
    <row r="200" spans="1:15">
      <c r="A200" s="146">
        <v>199</v>
      </c>
      <c r="B200" s="144" t="s">
        <v>177</v>
      </c>
      <c r="C200" s="146" t="s">
        <v>178</v>
      </c>
      <c r="D200" s="147" t="s">
        <v>389</v>
      </c>
      <c r="E200" s="220" t="s">
        <v>98</v>
      </c>
      <c r="F200" s="148">
        <v>45061</v>
      </c>
      <c r="G200" s="153"/>
      <c r="H200" s="154">
        <v>845</v>
      </c>
      <c r="I200" s="144" t="s">
        <v>33</v>
      </c>
      <c r="J200" s="155"/>
      <c r="K200" s="146"/>
      <c r="L200" s="147"/>
      <c r="M200" s="156"/>
      <c r="N200" s="167">
        <f t="shared" si="6"/>
        <v>845</v>
      </c>
      <c r="O200" s="167">
        <f t="shared" si="7"/>
        <v>202305</v>
      </c>
    </row>
    <row r="201" spans="1:15">
      <c r="A201" s="146">
        <v>200</v>
      </c>
      <c r="B201" s="144" t="s">
        <v>390</v>
      </c>
      <c r="C201" s="145" t="s">
        <v>391</v>
      </c>
      <c r="D201" s="145" t="s">
        <v>392</v>
      </c>
      <c r="E201" s="220" t="s">
        <v>98</v>
      </c>
      <c r="F201" s="148">
        <v>45061</v>
      </c>
      <c r="G201" s="149"/>
      <c r="H201" s="150">
        <v>1600</v>
      </c>
      <c r="I201" s="144" t="s">
        <v>33</v>
      </c>
      <c r="J201" s="151"/>
      <c r="K201" s="145"/>
      <c r="L201" s="152"/>
      <c r="M201" s="152"/>
      <c r="N201" s="167">
        <f t="shared" si="6"/>
        <v>1600</v>
      </c>
      <c r="O201" s="167">
        <f t="shared" si="7"/>
        <v>202305</v>
      </c>
    </row>
    <row r="202" spans="1:15">
      <c r="A202" s="146">
        <v>201</v>
      </c>
      <c r="B202" s="144" t="s">
        <v>340</v>
      </c>
      <c r="C202" s="146" t="s">
        <v>341</v>
      </c>
      <c r="D202" s="147" t="s">
        <v>393</v>
      </c>
      <c r="E202" s="220" t="s">
        <v>98</v>
      </c>
      <c r="F202" s="148">
        <v>45061</v>
      </c>
      <c r="G202" s="153"/>
      <c r="H202" s="154">
        <v>18584</v>
      </c>
      <c r="I202" s="144" t="s">
        <v>38</v>
      </c>
      <c r="J202" s="155"/>
      <c r="K202" s="146"/>
      <c r="L202" s="147"/>
      <c r="M202" s="158"/>
      <c r="N202" s="167">
        <f t="shared" si="6"/>
        <v>18584</v>
      </c>
      <c r="O202" s="167">
        <f t="shared" si="7"/>
        <v>202305</v>
      </c>
    </row>
    <row r="203" spans="1:15">
      <c r="A203" s="146">
        <v>202</v>
      </c>
      <c r="B203" s="144" t="s">
        <v>247</v>
      </c>
      <c r="C203" s="145" t="s">
        <v>248</v>
      </c>
      <c r="D203" s="145" t="s">
        <v>394</v>
      </c>
      <c r="E203" s="220" t="s">
        <v>98</v>
      </c>
      <c r="F203" s="148">
        <v>45062</v>
      </c>
      <c r="G203" s="149"/>
      <c r="H203" s="150">
        <v>20000</v>
      </c>
      <c r="I203" s="144" t="s">
        <v>39</v>
      </c>
      <c r="J203" s="151"/>
      <c r="K203" s="145"/>
      <c r="L203" s="152"/>
      <c r="M203" s="152"/>
      <c r="N203" s="167">
        <f t="shared" si="6"/>
        <v>20000</v>
      </c>
      <c r="O203" s="167">
        <f t="shared" si="7"/>
        <v>202305</v>
      </c>
    </row>
    <row r="204" spans="1:15">
      <c r="A204" s="146">
        <v>203</v>
      </c>
      <c r="B204" s="144" t="s">
        <v>114</v>
      </c>
      <c r="C204" s="146" t="s">
        <v>115</v>
      </c>
      <c r="D204" s="147" t="s">
        <v>395</v>
      </c>
      <c r="E204" s="220" t="s">
        <v>98</v>
      </c>
      <c r="F204" s="148">
        <v>45062</v>
      </c>
      <c r="G204" s="153"/>
      <c r="H204" s="154">
        <v>38706.29</v>
      </c>
      <c r="I204" s="144" t="s">
        <v>39</v>
      </c>
      <c r="J204" s="155"/>
      <c r="K204" s="146"/>
      <c r="L204" s="147"/>
      <c r="M204" s="156"/>
      <c r="N204" s="167">
        <f t="shared" si="6"/>
        <v>38706.29</v>
      </c>
      <c r="O204" s="167">
        <f t="shared" si="7"/>
        <v>202305</v>
      </c>
    </row>
    <row r="205" spans="1:15">
      <c r="A205" s="146">
        <v>204</v>
      </c>
      <c r="B205" s="144" t="s">
        <v>340</v>
      </c>
      <c r="C205" s="145" t="s">
        <v>341</v>
      </c>
      <c r="D205" s="145" t="s">
        <v>396</v>
      </c>
      <c r="E205" s="220" t="s">
        <v>98</v>
      </c>
      <c r="F205" s="148">
        <v>45062</v>
      </c>
      <c r="G205" s="149"/>
      <c r="H205" s="150">
        <v>1400</v>
      </c>
      <c r="I205" s="144" t="s">
        <v>38</v>
      </c>
      <c r="J205" s="151"/>
      <c r="K205" s="145"/>
      <c r="L205" s="157"/>
      <c r="M205" s="157"/>
      <c r="N205" s="167">
        <f t="shared" si="6"/>
        <v>1400</v>
      </c>
      <c r="O205" s="167">
        <f t="shared" si="7"/>
        <v>202305</v>
      </c>
    </row>
    <row r="206" spans="1:15">
      <c r="A206" s="146">
        <v>205</v>
      </c>
      <c r="B206" s="144" t="s">
        <v>340</v>
      </c>
      <c r="C206" s="146" t="s">
        <v>341</v>
      </c>
      <c r="D206" s="147" t="s">
        <v>397</v>
      </c>
      <c r="E206" s="220" t="s">
        <v>98</v>
      </c>
      <c r="F206" s="148">
        <v>45062</v>
      </c>
      <c r="G206" s="153"/>
      <c r="H206" s="154">
        <v>17184</v>
      </c>
      <c r="I206" s="144" t="s">
        <v>38</v>
      </c>
      <c r="J206" s="155"/>
      <c r="K206" s="146"/>
      <c r="L206" s="147"/>
      <c r="M206" s="158"/>
      <c r="N206" s="167">
        <f t="shared" si="6"/>
        <v>17184</v>
      </c>
      <c r="O206" s="167">
        <f t="shared" si="7"/>
        <v>202305</v>
      </c>
    </row>
    <row r="207" spans="1:15">
      <c r="A207" s="146">
        <v>206</v>
      </c>
      <c r="B207" s="144" t="s">
        <v>247</v>
      </c>
      <c r="C207" s="145" t="s">
        <v>248</v>
      </c>
      <c r="D207" s="145" t="s">
        <v>398</v>
      </c>
      <c r="E207" s="220" t="s">
        <v>98</v>
      </c>
      <c r="F207" s="148">
        <v>45062</v>
      </c>
      <c r="G207" s="149"/>
      <c r="H207" s="150">
        <v>25207.599999999999</v>
      </c>
      <c r="I207" s="144" t="s">
        <v>39</v>
      </c>
      <c r="J207" s="151"/>
      <c r="K207" s="145"/>
      <c r="L207" s="152"/>
      <c r="M207" s="152"/>
      <c r="N207" s="167">
        <f t="shared" si="6"/>
        <v>25207.599999999999</v>
      </c>
      <c r="O207" s="167">
        <f t="shared" si="7"/>
        <v>202305</v>
      </c>
    </row>
    <row r="208" spans="1:15">
      <c r="A208" s="146">
        <v>207</v>
      </c>
      <c r="B208" s="144" t="s">
        <v>247</v>
      </c>
      <c r="C208" s="146" t="s">
        <v>248</v>
      </c>
      <c r="D208" s="147" t="s">
        <v>399</v>
      </c>
      <c r="E208" s="220" t="s">
        <v>98</v>
      </c>
      <c r="F208" s="148">
        <v>45062</v>
      </c>
      <c r="G208" s="153"/>
      <c r="H208" s="154">
        <v>70012.800000000003</v>
      </c>
      <c r="I208" s="144" t="s">
        <v>39</v>
      </c>
      <c r="J208" s="155"/>
      <c r="K208" s="146"/>
      <c r="L208" s="147"/>
      <c r="M208" s="156"/>
      <c r="N208" s="167">
        <f t="shared" si="6"/>
        <v>70012.800000000003</v>
      </c>
      <c r="O208" s="167">
        <f t="shared" si="7"/>
        <v>202305</v>
      </c>
    </row>
    <row r="209" spans="1:15">
      <c r="A209" s="146">
        <v>208</v>
      </c>
      <c r="B209" s="144" t="s">
        <v>247</v>
      </c>
      <c r="C209" s="145" t="s">
        <v>248</v>
      </c>
      <c r="D209" s="145" t="s">
        <v>400</v>
      </c>
      <c r="E209" s="220" t="s">
        <v>98</v>
      </c>
      <c r="F209" s="148">
        <v>45062</v>
      </c>
      <c r="G209" s="149"/>
      <c r="H209" s="150">
        <v>14393.28</v>
      </c>
      <c r="I209" s="144" t="s">
        <v>39</v>
      </c>
      <c r="J209" s="151"/>
      <c r="K209" s="145"/>
      <c r="L209" s="152"/>
      <c r="M209" s="152"/>
      <c r="N209" s="167">
        <f t="shared" si="6"/>
        <v>14393.28</v>
      </c>
      <c r="O209" s="167">
        <f t="shared" si="7"/>
        <v>202305</v>
      </c>
    </row>
    <row r="210" spans="1:15">
      <c r="A210" s="146">
        <v>209</v>
      </c>
      <c r="B210" s="144" t="s">
        <v>340</v>
      </c>
      <c r="C210" s="146" t="s">
        <v>341</v>
      </c>
      <c r="D210" s="147" t="s">
        <v>401</v>
      </c>
      <c r="E210" s="220" t="s">
        <v>98</v>
      </c>
      <c r="F210" s="148">
        <v>45063</v>
      </c>
      <c r="G210" s="153"/>
      <c r="H210" s="154">
        <v>1400</v>
      </c>
      <c r="I210" s="144" t="s">
        <v>38</v>
      </c>
      <c r="J210" s="155"/>
      <c r="K210" s="146"/>
      <c r="L210" s="147"/>
      <c r="M210" s="158"/>
      <c r="N210" s="167">
        <f t="shared" si="6"/>
        <v>1400</v>
      </c>
      <c r="O210" s="167">
        <f t="shared" si="7"/>
        <v>202305</v>
      </c>
    </row>
    <row r="211" spans="1:15">
      <c r="A211" s="146">
        <v>210</v>
      </c>
      <c r="B211" s="144" t="s">
        <v>340</v>
      </c>
      <c r="C211" s="145" t="s">
        <v>341</v>
      </c>
      <c r="D211" s="145" t="s">
        <v>402</v>
      </c>
      <c r="E211" s="220" t="s">
        <v>98</v>
      </c>
      <c r="F211" s="148">
        <v>45063</v>
      </c>
      <c r="G211" s="149"/>
      <c r="H211" s="150">
        <v>17184</v>
      </c>
      <c r="I211" s="144" t="s">
        <v>38</v>
      </c>
      <c r="J211" s="151"/>
      <c r="K211" s="145"/>
      <c r="L211" s="157"/>
      <c r="M211" s="157"/>
      <c r="N211" s="167">
        <f t="shared" si="6"/>
        <v>17184</v>
      </c>
      <c r="O211" s="167">
        <f t="shared" si="7"/>
        <v>202305</v>
      </c>
    </row>
    <row r="212" spans="1:15">
      <c r="A212" s="146">
        <v>211</v>
      </c>
      <c r="B212" s="144" t="s">
        <v>340</v>
      </c>
      <c r="C212" s="146" t="s">
        <v>341</v>
      </c>
      <c r="D212" s="147" t="s">
        <v>403</v>
      </c>
      <c r="E212" s="220" t="s">
        <v>98</v>
      </c>
      <c r="F212" s="148">
        <v>45064</v>
      </c>
      <c r="G212" s="153"/>
      <c r="H212" s="154">
        <v>1400</v>
      </c>
      <c r="I212" s="144" t="s">
        <v>38</v>
      </c>
      <c r="J212" s="155"/>
      <c r="K212" s="146"/>
      <c r="L212" s="147"/>
      <c r="M212" s="158"/>
      <c r="N212" s="167">
        <f t="shared" si="6"/>
        <v>1400</v>
      </c>
      <c r="O212" s="167">
        <f t="shared" si="7"/>
        <v>202305</v>
      </c>
    </row>
    <row r="213" spans="1:15">
      <c r="A213" s="146">
        <v>212</v>
      </c>
      <c r="B213" s="144" t="s">
        <v>340</v>
      </c>
      <c r="C213" s="145" t="s">
        <v>341</v>
      </c>
      <c r="D213" s="145" t="s">
        <v>404</v>
      </c>
      <c r="E213" s="220" t="s">
        <v>98</v>
      </c>
      <c r="F213" s="148">
        <v>45064</v>
      </c>
      <c r="G213" s="149"/>
      <c r="H213" s="150">
        <v>11277</v>
      </c>
      <c r="I213" s="144" t="s">
        <v>38</v>
      </c>
      <c r="J213" s="151"/>
      <c r="K213" s="145"/>
      <c r="L213" s="157"/>
      <c r="M213" s="157"/>
      <c r="N213" s="167">
        <f t="shared" si="6"/>
        <v>11277</v>
      </c>
      <c r="O213" s="167">
        <f t="shared" si="7"/>
        <v>202305</v>
      </c>
    </row>
    <row r="214" spans="1:15">
      <c r="A214" s="146">
        <v>213</v>
      </c>
      <c r="B214" s="144" t="s">
        <v>405</v>
      </c>
      <c r="C214" s="146" t="s">
        <v>406</v>
      </c>
      <c r="D214" s="147" t="s">
        <v>407</v>
      </c>
      <c r="E214" s="220" t="s">
        <v>98</v>
      </c>
      <c r="F214" s="148">
        <v>45064</v>
      </c>
      <c r="G214" s="153"/>
      <c r="H214" s="154">
        <v>3076.5</v>
      </c>
      <c r="I214" s="144" t="s">
        <v>33</v>
      </c>
      <c r="J214" s="155" t="s">
        <v>38</v>
      </c>
      <c r="K214" s="146"/>
      <c r="L214" s="147"/>
      <c r="M214" s="156"/>
      <c r="N214" s="167">
        <f t="shared" si="6"/>
        <v>1538.25</v>
      </c>
      <c r="O214" s="167">
        <f t="shared" si="7"/>
        <v>202305</v>
      </c>
    </row>
    <row r="215" spans="1:15">
      <c r="A215" s="146">
        <v>214</v>
      </c>
      <c r="B215" s="144" t="s">
        <v>293</v>
      </c>
      <c r="C215" s="145" t="s">
        <v>294</v>
      </c>
      <c r="D215" s="145" t="s">
        <v>408</v>
      </c>
      <c r="E215" s="220" t="s">
        <v>98</v>
      </c>
      <c r="F215" s="148">
        <v>45064</v>
      </c>
      <c r="G215" s="149"/>
      <c r="H215" s="150">
        <v>523.04999999999995</v>
      </c>
      <c r="I215" s="144" t="s">
        <v>38</v>
      </c>
      <c r="J215" s="151"/>
      <c r="K215" s="145"/>
      <c r="L215" s="157"/>
      <c r="M215" s="157"/>
      <c r="N215" s="167">
        <f t="shared" si="6"/>
        <v>523.04999999999995</v>
      </c>
      <c r="O215" s="167">
        <f t="shared" si="7"/>
        <v>202305</v>
      </c>
    </row>
    <row r="216" spans="1:15">
      <c r="A216" s="146">
        <v>215</v>
      </c>
      <c r="B216" s="144" t="s">
        <v>247</v>
      </c>
      <c r="C216" s="146" t="s">
        <v>248</v>
      </c>
      <c r="D216" s="147">
        <v>458</v>
      </c>
      <c r="E216" s="220" t="s">
        <v>98</v>
      </c>
      <c r="F216" s="148">
        <v>45065</v>
      </c>
      <c r="G216" s="153"/>
      <c r="H216" s="154">
        <v>13500</v>
      </c>
      <c r="I216" s="144" t="s">
        <v>39</v>
      </c>
      <c r="J216" s="155"/>
      <c r="K216" s="146"/>
      <c r="L216" s="147"/>
      <c r="M216" s="156"/>
      <c r="N216" s="167">
        <f t="shared" si="6"/>
        <v>13500</v>
      </c>
      <c r="O216" s="167">
        <f t="shared" si="7"/>
        <v>202305</v>
      </c>
    </row>
    <row r="217" spans="1:15">
      <c r="A217" s="146">
        <v>216</v>
      </c>
      <c r="B217" s="144" t="s">
        <v>192</v>
      </c>
      <c r="C217" s="145" t="s">
        <v>155</v>
      </c>
      <c r="D217" s="145" t="s">
        <v>409</v>
      </c>
      <c r="E217" s="220" t="s">
        <v>98</v>
      </c>
      <c r="F217" s="148">
        <v>45065</v>
      </c>
      <c r="G217" s="149">
        <v>242921.02</v>
      </c>
      <c r="H217" s="150">
        <v>2351899.7000000002</v>
      </c>
      <c r="I217" s="144" t="s">
        <v>72</v>
      </c>
      <c r="J217" s="151"/>
      <c r="K217" s="145"/>
      <c r="L217" s="152"/>
      <c r="M217" s="152"/>
      <c r="N217" s="167">
        <f t="shared" si="6"/>
        <v>2351899.7000000002</v>
      </c>
      <c r="O217" s="167">
        <f t="shared" si="7"/>
        <v>202305</v>
      </c>
    </row>
    <row r="218" spans="1:15">
      <c r="A218" s="146">
        <v>217</v>
      </c>
      <c r="B218" s="144" t="s">
        <v>194</v>
      </c>
      <c r="C218" s="146" t="s">
        <v>155</v>
      </c>
      <c r="D218" s="147" t="s">
        <v>410</v>
      </c>
      <c r="E218" s="220" t="s">
        <v>98</v>
      </c>
      <c r="F218" s="148">
        <v>45065</v>
      </c>
      <c r="G218" s="153">
        <v>3667.5</v>
      </c>
      <c r="H218" s="154">
        <v>18776.39</v>
      </c>
      <c r="I218" s="144" t="s">
        <v>72</v>
      </c>
      <c r="J218" s="155"/>
      <c r="K218" s="146"/>
      <c r="L218" s="147"/>
      <c r="M218" s="156"/>
      <c r="N218" s="167">
        <f t="shared" si="6"/>
        <v>18776.39</v>
      </c>
      <c r="O218" s="167">
        <f t="shared" si="7"/>
        <v>202305</v>
      </c>
    </row>
    <row r="219" spans="1:15">
      <c r="A219" s="146">
        <v>218</v>
      </c>
      <c r="B219" s="144" t="s">
        <v>196</v>
      </c>
      <c r="C219" s="145" t="s">
        <v>155</v>
      </c>
      <c r="D219" s="145" t="s">
        <v>411</v>
      </c>
      <c r="E219" s="220" t="s">
        <v>98</v>
      </c>
      <c r="F219" s="148">
        <v>45065</v>
      </c>
      <c r="G219" s="149">
        <v>11724.98</v>
      </c>
      <c r="H219" s="150">
        <v>66760.06</v>
      </c>
      <c r="I219" s="144" t="s">
        <v>72</v>
      </c>
      <c r="J219" s="151"/>
      <c r="K219" s="145"/>
      <c r="L219" s="152"/>
      <c r="M219" s="152"/>
      <c r="N219" s="167">
        <f t="shared" si="6"/>
        <v>66760.06</v>
      </c>
      <c r="O219" s="167">
        <f t="shared" si="7"/>
        <v>202305</v>
      </c>
    </row>
    <row r="220" spans="1:15">
      <c r="A220" s="146">
        <v>219</v>
      </c>
      <c r="B220" s="144" t="s">
        <v>324</v>
      </c>
      <c r="C220" s="146" t="s">
        <v>325</v>
      </c>
      <c r="D220" s="147" t="s">
        <v>412</v>
      </c>
      <c r="E220" s="220" t="s">
        <v>98</v>
      </c>
      <c r="F220" s="148">
        <v>45065</v>
      </c>
      <c r="G220" s="153"/>
      <c r="H220" s="154">
        <v>33892.199999999997</v>
      </c>
      <c r="I220" s="144" t="s">
        <v>38</v>
      </c>
      <c r="J220" s="155"/>
      <c r="K220" s="146"/>
      <c r="L220" s="147"/>
      <c r="M220" s="158"/>
      <c r="N220" s="167">
        <f t="shared" si="6"/>
        <v>33892.199999999997</v>
      </c>
      <c r="O220" s="167">
        <f t="shared" si="7"/>
        <v>202305</v>
      </c>
    </row>
    <row r="221" spans="1:15">
      <c r="A221" s="146">
        <v>220</v>
      </c>
      <c r="B221" s="144" t="s">
        <v>111</v>
      </c>
      <c r="C221" s="145" t="s">
        <v>112</v>
      </c>
      <c r="D221" s="145" t="s">
        <v>413</v>
      </c>
      <c r="E221" s="220" t="s">
        <v>98</v>
      </c>
      <c r="F221" s="148">
        <v>45065</v>
      </c>
      <c r="G221" s="149"/>
      <c r="H221" s="150">
        <v>4650</v>
      </c>
      <c r="I221" s="144" t="s">
        <v>33</v>
      </c>
      <c r="J221" s="151"/>
      <c r="K221" s="145"/>
      <c r="L221" s="152"/>
      <c r="M221" s="152"/>
      <c r="N221" s="167">
        <f t="shared" si="6"/>
        <v>4650</v>
      </c>
      <c r="O221" s="167">
        <f t="shared" si="7"/>
        <v>202305</v>
      </c>
    </row>
    <row r="222" spans="1:15">
      <c r="A222" s="146">
        <v>221</v>
      </c>
      <c r="B222" s="144" t="s">
        <v>141</v>
      </c>
      <c r="C222" s="146" t="s">
        <v>142</v>
      </c>
      <c r="D222" s="147" t="s">
        <v>414</v>
      </c>
      <c r="E222" s="220" t="s">
        <v>98</v>
      </c>
      <c r="F222" s="148">
        <v>45065</v>
      </c>
      <c r="G222" s="153"/>
      <c r="H222" s="154">
        <v>1247.4000000000001</v>
      </c>
      <c r="I222" s="144" t="s">
        <v>39</v>
      </c>
      <c r="J222" s="155"/>
      <c r="K222" s="146"/>
      <c r="L222" s="147"/>
      <c r="M222" s="156"/>
      <c r="N222" s="167">
        <f t="shared" si="6"/>
        <v>1247.4000000000001</v>
      </c>
      <c r="O222" s="167">
        <f t="shared" si="7"/>
        <v>202305</v>
      </c>
    </row>
    <row r="223" spans="1:15">
      <c r="A223" s="146">
        <v>222</v>
      </c>
      <c r="B223" s="144" t="s">
        <v>247</v>
      </c>
      <c r="C223" s="145" t="s">
        <v>248</v>
      </c>
      <c r="D223" s="145" t="s">
        <v>415</v>
      </c>
      <c r="E223" s="220" t="s">
        <v>98</v>
      </c>
      <c r="F223" s="148">
        <v>45065</v>
      </c>
      <c r="G223" s="149"/>
      <c r="H223" s="150">
        <v>57578.400000000001</v>
      </c>
      <c r="I223" s="144" t="s">
        <v>39</v>
      </c>
      <c r="J223" s="151"/>
      <c r="K223" s="145"/>
      <c r="L223" s="152"/>
      <c r="M223" s="152"/>
      <c r="N223" s="167">
        <f t="shared" si="6"/>
        <v>57578.400000000001</v>
      </c>
      <c r="O223" s="167">
        <f t="shared" si="7"/>
        <v>202305</v>
      </c>
    </row>
    <row r="224" spans="1:15">
      <c r="A224" s="146">
        <v>223</v>
      </c>
      <c r="B224" s="144" t="s">
        <v>247</v>
      </c>
      <c r="C224" s="146" t="s">
        <v>248</v>
      </c>
      <c r="D224" s="147" t="s">
        <v>416</v>
      </c>
      <c r="E224" s="220" t="s">
        <v>98</v>
      </c>
      <c r="F224" s="148">
        <v>45065</v>
      </c>
      <c r="G224" s="153"/>
      <c r="H224" s="154">
        <v>12355.2</v>
      </c>
      <c r="I224" s="144" t="s">
        <v>39</v>
      </c>
      <c r="J224" s="155"/>
      <c r="K224" s="146"/>
      <c r="L224" s="147"/>
      <c r="M224" s="156"/>
      <c r="N224" s="167">
        <f t="shared" si="6"/>
        <v>12355.2</v>
      </c>
      <c r="O224" s="167">
        <f t="shared" si="7"/>
        <v>202305</v>
      </c>
    </row>
    <row r="225" spans="1:15">
      <c r="A225" s="146">
        <v>224</v>
      </c>
      <c r="B225" s="144" t="s">
        <v>120</v>
      </c>
      <c r="C225" s="145" t="s">
        <v>121</v>
      </c>
      <c r="D225" s="145" t="s">
        <v>417</v>
      </c>
      <c r="E225" s="220" t="s">
        <v>98</v>
      </c>
      <c r="F225" s="148">
        <v>45065</v>
      </c>
      <c r="G225" s="149"/>
      <c r="H225" s="150">
        <v>6000</v>
      </c>
      <c r="I225" s="144" t="s">
        <v>62</v>
      </c>
      <c r="J225" s="151"/>
      <c r="K225" s="145"/>
      <c r="L225" s="152"/>
      <c r="M225" s="152"/>
      <c r="N225" s="167">
        <f t="shared" si="6"/>
        <v>6000</v>
      </c>
      <c r="O225" s="167">
        <f t="shared" si="7"/>
        <v>202305</v>
      </c>
    </row>
    <row r="226" spans="1:15">
      <c r="A226" s="146">
        <v>225</v>
      </c>
      <c r="B226" s="144" t="s">
        <v>418</v>
      </c>
      <c r="C226" s="146" t="s">
        <v>419</v>
      </c>
      <c r="D226" s="147" t="s">
        <v>420</v>
      </c>
      <c r="E226" s="220" t="s">
        <v>98</v>
      </c>
      <c r="F226" s="148">
        <v>45068</v>
      </c>
      <c r="G226" s="153"/>
      <c r="H226" s="154">
        <v>33940</v>
      </c>
      <c r="I226" s="144" t="s">
        <v>37</v>
      </c>
      <c r="J226" s="155"/>
      <c r="K226" s="146"/>
      <c r="L226" s="147"/>
      <c r="M226" s="156"/>
      <c r="N226" s="167">
        <f t="shared" si="6"/>
        <v>33940</v>
      </c>
      <c r="O226" s="167">
        <f t="shared" si="7"/>
        <v>202305</v>
      </c>
    </row>
    <row r="227" spans="1:15">
      <c r="A227" s="146">
        <v>226</v>
      </c>
      <c r="B227" s="144" t="s">
        <v>340</v>
      </c>
      <c r="C227" s="145" t="s">
        <v>341</v>
      </c>
      <c r="D227" s="145" t="s">
        <v>421</v>
      </c>
      <c r="E227" s="220" t="s">
        <v>98</v>
      </c>
      <c r="F227" s="148">
        <v>45068</v>
      </c>
      <c r="G227" s="149"/>
      <c r="H227" s="150">
        <v>2800</v>
      </c>
      <c r="I227" s="144" t="s">
        <v>38</v>
      </c>
      <c r="J227" s="151"/>
      <c r="K227" s="145"/>
      <c r="L227" s="157"/>
      <c r="M227" s="157"/>
      <c r="N227" s="167">
        <f t="shared" si="6"/>
        <v>2800</v>
      </c>
      <c r="O227" s="167">
        <f t="shared" si="7"/>
        <v>202305</v>
      </c>
    </row>
    <row r="228" spans="1:15">
      <c r="A228" s="146">
        <v>227</v>
      </c>
      <c r="B228" s="144" t="s">
        <v>340</v>
      </c>
      <c r="C228" s="146" t="s">
        <v>341</v>
      </c>
      <c r="D228" s="147" t="s">
        <v>422</v>
      </c>
      <c r="E228" s="220" t="s">
        <v>98</v>
      </c>
      <c r="F228" s="148">
        <v>45068</v>
      </c>
      <c r="G228" s="153"/>
      <c r="H228" s="154">
        <v>34368</v>
      </c>
      <c r="I228" s="144" t="s">
        <v>38</v>
      </c>
      <c r="J228" s="155"/>
      <c r="K228" s="146"/>
      <c r="L228" s="147"/>
      <c r="M228" s="158"/>
      <c r="N228" s="167">
        <f t="shared" si="6"/>
        <v>34368</v>
      </c>
      <c r="O228" s="167">
        <f t="shared" si="7"/>
        <v>202305</v>
      </c>
    </row>
    <row r="229" spans="1:15">
      <c r="A229" s="146">
        <v>228</v>
      </c>
      <c r="B229" s="144" t="s">
        <v>340</v>
      </c>
      <c r="C229" s="145" t="s">
        <v>341</v>
      </c>
      <c r="D229" s="145" t="s">
        <v>423</v>
      </c>
      <c r="E229" s="220" t="s">
        <v>98</v>
      </c>
      <c r="F229" s="148">
        <v>45068</v>
      </c>
      <c r="G229" s="149"/>
      <c r="H229" s="150">
        <v>4200</v>
      </c>
      <c r="I229" s="144" t="s">
        <v>38</v>
      </c>
      <c r="J229" s="151"/>
      <c r="K229" s="145"/>
      <c r="L229" s="157"/>
      <c r="M229" s="157"/>
      <c r="N229" s="167">
        <f t="shared" si="6"/>
        <v>4200</v>
      </c>
      <c r="O229" s="167">
        <f t="shared" si="7"/>
        <v>202305</v>
      </c>
    </row>
    <row r="230" spans="1:15">
      <c r="A230" s="146">
        <v>229</v>
      </c>
      <c r="B230" s="144" t="s">
        <v>340</v>
      </c>
      <c r="C230" s="146" t="s">
        <v>341</v>
      </c>
      <c r="D230" s="147" t="s">
        <v>424</v>
      </c>
      <c r="E230" s="220" t="s">
        <v>98</v>
      </c>
      <c r="F230" s="148">
        <v>45068</v>
      </c>
      <c r="G230" s="153"/>
      <c r="H230" s="154">
        <v>47256</v>
      </c>
      <c r="I230" s="144" t="s">
        <v>38</v>
      </c>
      <c r="J230" s="155"/>
      <c r="K230" s="146"/>
      <c r="L230" s="147"/>
      <c r="M230" s="158"/>
      <c r="N230" s="167">
        <f t="shared" si="6"/>
        <v>47256</v>
      </c>
      <c r="O230" s="167">
        <f t="shared" si="7"/>
        <v>202305</v>
      </c>
    </row>
    <row r="231" spans="1:15">
      <c r="A231" s="146">
        <v>230</v>
      </c>
      <c r="B231" s="144" t="s">
        <v>324</v>
      </c>
      <c r="C231" s="145" t="s">
        <v>325</v>
      </c>
      <c r="D231" s="145" t="s">
        <v>425</v>
      </c>
      <c r="E231" s="220" t="s">
        <v>98</v>
      </c>
      <c r="F231" s="148">
        <v>45068</v>
      </c>
      <c r="G231" s="149"/>
      <c r="H231" s="150">
        <v>13403.63</v>
      </c>
      <c r="I231" s="144" t="s">
        <v>38</v>
      </c>
      <c r="J231" s="151"/>
      <c r="K231" s="145"/>
      <c r="L231" s="157"/>
      <c r="M231" s="157"/>
      <c r="N231" s="167">
        <f t="shared" si="6"/>
        <v>13403.63</v>
      </c>
      <c r="O231" s="167">
        <f t="shared" si="7"/>
        <v>202305</v>
      </c>
    </row>
    <row r="232" spans="1:15">
      <c r="A232" s="146">
        <v>231</v>
      </c>
      <c r="B232" s="144" t="s">
        <v>123</v>
      </c>
      <c r="C232" s="146" t="s">
        <v>124</v>
      </c>
      <c r="D232" s="147" t="s">
        <v>426</v>
      </c>
      <c r="E232" s="220" t="s">
        <v>98</v>
      </c>
      <c r="F232" s="148">
        <v>45069</v>
      </c>
      <c r="G232" s="153"/>
      <c r="H232" s="154">
        <v>700</v>
      </c>
      <c r="I232" s="144" t="s">
        <v>33</v>
      </c>
      <c r="J232" s="155"/>
      <c r="K232" s="146"/>
      <c r="L232" s="147"/>
      <c r="M232" s="156"/>
      <c r="N232" s="167">
        <f t="shared" si="6"/>
        <v>700</v>
      </c>
      <c r="O232" s="167">
        <f t="shared" si="7"/>
        <v>202305</v>
      </c>
    </row>
    <row r="233" spans="1:15">
      <c r="A233" s="146">
        <v>232</v>
      </c>
      <c r="B233" s="144" t="s">
        <v>427</v>
      </c>
      <c r="C233" s="145" t="s">
        <v>428</v>
      </c>
      <c r="D233" s="145" t="s">
        <v>429</v>
      </c>
      <c r="E233" s="220" t="s">
        <v>98</v>
      </c>
      <c r="F233" s="148">
        <v>45069</v>
      </c>
      <c r="G233" s="149"/>
      <c r="H233" s="150">
        <v>4512</v>
      </c>
      <c r="I233" s="144" t="s">
        <v>38</v>
      </c>
      <c r="J233" s="151"/>
      <c r="K233" s="145"/>
      <c r="L233" s="157"/>
      <c r="M233" s="157"/>
      <c r="N233" s="167">
        <f t="shared" si="6"/>
        <v>4512</v>
      </c>
      <c r="O233" s="167">
        <f t="shared" si="7"/>
        <v>202305</v>
      </c>
    </row>
    <row r="234" spans="1:15">
      <c r="A234" s="146">
        <v>233</v>
      </c>
      <c r="B234" s="144" t="s">
        <v>223</v>
      </c>
      <c r="C234" s="146" t="s">
        <v>224</v>
      </c>
      <c r="D234" s="147" t="s">
        <v>430</v>
      </c>
      <c r="E234" s="220" t="s">
        <v>98</v>
      </c>
      <c r="F234" s="148">
        <v>45069</v>
      </c>
      <c r="G234" s="153"/>
      <c r="H234" s="154">
        <v>102986.53</v>
      </c>
      <c r="I234" s="144" t="s">
        <v>33</v>
      </c>
      <c r="J234" s="155"/>
      <c r="K234" s="146"/>
      <c r="L234" s="147"/>
      <c r="M234" s="156"/>
      <c r="N234" s="167">
        <f t="shared" si="6"/>
        <v>102986.53</v>
      </c>
      <c r="O234" s="167">
        <f t="shared" si="7"/>
        <v>202305</v>
      </c>
    </row>
    <row r="235" spans="1:15">
      <c r="A235" s="146">
        <v>234</v>
      </c>
      <c r="B235" s="144" t="s">
        <v>120</v>
      </c>
      <c r="C235" s="145" t="s">
        <v>121</v>
      </c>
      <c r="D235" s="145" t="s">
        <v>431</v>
      </c>
      <c r="E235" s="220" t="s">
        <v>98</v>
      </c>
      <c r="F235" s="148">
        <v>45069</v>
      </c>
      <c r="G235" s="149"/>
      <c r="H235" s="150">
        <v>237.3</v>
      </c>
      <c r="I235" s="144" t="s">
        <v>33</v>
      </c>
      <c r="J235" s="151"/>
      <c r="K235" s="145"/>
      <c r="L235" s="152"/>
      <c r="M235" s="152"/>
      <c r="N235" s="167">
        <f t="shared" si="6"/>
        <v>237.3</v>
      </c>
      <c r="O235" s="167">
        <f t="shared" si="7"/>
        <v>202305</v>
      </c>
    </row>
    <row r="236" spans="1:15">
      <c r="A236" s="146">
        <v>235</v>
      </c>
      <c r="B236" s="144" t="s">
        <v>154</v>
      </c>
      <c r="C236" s="146" t="s">
        <v>155</v>
      </c>
      <c r="D236" s="147" t="s">
        <v>432</v>
      </c>
      <c r="E236" s="220" t="s">
        <v>98</v>
      </c>
      <c r="F236" s="148">
        <v>45071</v>
      </c>
      <c r="G236" s="153">
        <v>823.68</v>
      </c>
      <c r="H236" s="154">
        <v>864.45</v>
      </c>
      <c r="I236" s="144" t="s">
        <v>72</v>
      </c>
      <c r="J236" s="155"/>
      <c r="K236" s="146"/>
      <c r="L236" s="147"/>
      <c r="M236" s="156"/>
      <c r="N236" s="167">
        <f t="shared" si="6"/>
        <v>864.45</v>
      </c>
      <c r="O236" s="167">
        <f t="shared" si="7"/>
        <v>202305</v>
      </c>
    </row>
    <row r="237" spans="1:15">
      <c r="A237" s="146">
        <v>236</v>
      </c>
      <c r="B237" s="144" t="s">
        <v>154</v>
      </c>
      <c r="C237" s="145" t="s">
        <v>155</v>
      </c>
      <c r="D237" s="145" t="s">
        <v>433</v>
      </c>
      <c r="E237" s="220" t="s">
        <v>98</v>
      </c>
      <c r="F237" s="148">
        <v>45071</v>
      </c>
      <c r="G237" s="149">
        <v>686.4</v>
      </c>
      <c r="H237" s="150">
        <v>720.38</v>
      </c>
      <c r="I237" s="144" t="s">
        <v>72</v>
      </c>
      <c r="J237" s="151"/>
      <c r="K237" s="145"/>
      <c r="L237" s="152"/>
      <c r="M237" s="152"/>
      <c r="N237" s="167">
        <f t="shared" si="6"/>
        <v>720.38</v>
      </c>
      <c r="O237" s="167">
        <f t="shared" si="7"/>
        <v>202305</v>
      </c>
    </row>
    <row r="238" spans="1:15">
      <c r="A238" s="146">
        <v>237</v>
      </c>
      <c r="B238" s="144" t="s">
        <v>154</v>
      </c>
      <c r="C238" s="146" t="s">
        <v>155</v>
      </c>
      <c r="D238" s="147" t="s">
        <v>434</v>
      </c>
      <c r="E238" s="220" t="s">
        <v>98</v>
      </c>
      <c r="F238" s="148">
        <v>45071</v>
      </c>
      <c r="G238" s="153">
        <v>33.79</v>
      </c>
      <c r="H238" s="154">
        <v>35.46</v>
      </c>
      <c r="I238" s="144" t="s">
        <v>72</v>
      </c>
      <c r="J238" s="155"/>
      <c r="K238" s="146"/>
      <c r="L238" s="147"/>
      <c r="M238" s="156"/>
      <c r="N238" s="167">
        <f t="shared" si="6"/>
        <v>35.46</v>
      </c>
      <c r="O238" s="167">
        <f t="shared" si="7"/>
        <v>202305</v>
      </c>
    </row>
    <row r="239" spans="1:15">
      <c r="A239" s="146">
        <v>238</v>
      </c>
      <c r="B239" s="144" t="s">
        <v>324</v>
      </c>
      <c r="C239" s="145" t="s">
        <v>325</v>
      </c>
      <c r="D239" s="145" t="s">
        <v>435</v>
      </c>
      <c r="E239" s="220" t="s">
        <v>98</v>
      </c>
      <c r="F239" s="148">
        <v>45071</v>
      </c>
      <c r="G239" s="149"/>
      <c r="H239" s="150">
        <v>55005.15</v>
      </c>
      <c r="I239" s="144" t="s">
        <v>38</v>
      </c>
      <c r="J239" s="151"/>
      <c r="K239" s="145"/>
      <c r="L239" s="157"/>
      <c r="M239" s="157"/>
      <c r="N239" s="167">
        <f t="shared" si="6"/>
        <v>55005.15</v>
      </c>
      <c r="O239" s="167">
        <f t="shared" si="7"/>
        <v>202305</v>
      </c>
    </row>
    <row r="240" spans="1:15">
      <c r="A240" s="146">
        <v>239</v>
      </c>
      <c r="B240" s="144" t="s">
        <v>324</v>
      </c>
      <c r="C240" s="146" t="s">
        <v>325</v>
      </c>
      <c r="D240" s="147" t="s">
        <v>436</v>
      </c>
      <c r="E240" s="220" t="s">
        <v>98</v>
      </c>
      <c r="F240" s="148">
        <v>45071</v>
      </c>
      <c r="G240" s="153"/>
      <c r="H240" s="154">
        <v>37513.449999999997</v>
      </c>
      <c r="I240" s="144" t="s">
        <v>38</v>
      </c>
      <c r="J240" s="155"/>
      <c r="K240" s="146"/>
      <c r="L240" s="147"/>
      <c r="M240" s="158"/>
      <c r="N240" s="167">
        <f t="shared" si="6"/>
        <v>37513.449999999997</v>
      </c>
      <c r="O240" s="167">
        <f t="shared" si="7"/>
        <v>202305</v>
      </c>
    </row>
    <row r="241" spans="1:15">
      <c r="A241" s="146">
        <v>240</v>
      </c>
      <c r="B241" s="144" t="s">
        <v>120</v>
      </c>
      <c r="C241" s="145" t="s">
        <v>121</v>
      </c>
      <c r="D241" s="145" t="s">
        <v>437</v>
      </c>
      <c r="E241" s="220" t="s">
        <v>98</v>
      </c>
      <c r="F241" s="148">
        <v>45071</v>
      </c>
      <c r="G241" s="149"/>
      <c r="H241" s="150">
        <v>2494.6999999999998</v>
      </c>
      <c r="I241" s="144" t="s">
        <v>38</v>
      </c>
      <c r="J241" s="151"/>
      <c r="K241" s="145"/>
      <c r="L241" s="157"/>
      <c r="M241" s="157"/>
      <c r="N241" s="167">
        <f t="shared" si="6"/>
        <v>2494.6999999999998</v>
      </c>
      <c r="O241" s="167">
        <f t="shared" si="7"/>
        <v>202305</v>
      </c>
    </row>
    <row r="242" spans="1:15">
      <c r="A242" s="146">
        <v>241</v>
      </c>
      <c r="B242" s="144" t="s">
        <v>438</v>
      </c>
      <c r="C242" s="146" t="s">
        <v>375</v>
      </c>
      <c r="D242" s="147" t="s">
        <v>439</v>
      </c>
      <c r="E242" s="221" t="s">
        <v>98</v>
      </c>
      <c r="F242" s="148">
        <v>45071</v>
      </c>
      <c r="G242" s="153"/>
      <c r="H242" s="154">
        <v>138769.85999999999</v>
      </c>
      <c r="I242" s="144" t="s">
        <v>38</v>
      </c>
      <c r="J242" s="155"/>
      <c r="K242" s="146"/>
      <c r="L242" s="147"/>
      <c r="M242" s="158"/>
      <c r="N242" s="167">
        <f t="shared" si="6"/>
        <v>138769.85999999999</v>
      </c>
      <c r="O242" s="167">
        <f t="shared" si="7"/>
        <v>202305</v>
      </c>
    </row>
    <row r="243" spans="1:15">
      <c r="A243" s="146">
        <v>242</v>
      </c>
      <c r="B243" s="144" t="s">
        <v>340</v>
      </c>
      <c r="C243" s="145" t="s">
        <v>341</v>
      </c>
      <c r="D243" s="145" t="s">
        <v>440</v>
      </c>
      <c r="E243" s="220" t="s">
        <v>98</v>
      </c>
      <c r="F243" s="148">
        <v>45075</v>
      </c>
      <c r="G243" s="149"/>
      <c r="H243" s="150">
        <v>10752</v>
      </c>
      <c r="I243" s="144" t="s">
        <v>38</v>
      </c>
      <c r="J243" s="151"/>
      <c r="K243" s="145"/>
      <c r="L243" s="157"/>
      <c r="M243" s="157"/>
      <c r="N243" s="167">
        <f t="shared" si="6"/>
        <v>10752</v>
      </c>
      <c r="O243" s="167">
        <f t="shared" si="7"/>
        <v>202305</v>
      </c>
    </row>
    <row r="244" spans="1:15">
      <c r="A244" s="146">
        <v>243</v>
      </c>
      <c r="B244" s="144" t="s">
        <v>340</v>
      </c>
      <c r="C244" s="146" t="s">
        <v>341</v>
      </c>
      <c r="D244" s="147" t="s">
        <v>441</v>
      </c>
      <c r="E244" s="220" t="s">
        <v>98</v>
      </c>
      <c r="F244" s="148">
        <v>45077</v>
      </c>
      <c r="G244" s="153"/>
      <c r="H244" s="154">
        <v>18432</v>
      </c>
      <c r="I244" s="144" t="s">
        <v>38</v>
      </c>
      <c r="J244" s="155"/>
      <c r="K244" s="146"/>
      <c r="L244" s="147"/>
      <c r="M244" s="158"/>
      <c r="N244" s="167">
        <f t="shared" si="6"/>
        <v>18432</v>
      </c>
      <c r="O244" s="167">
        <f t="shared" si="7"/>
        <v>202305</v>
      </c>
    </row>
    <row r="245" spans="1:15">
      <c r="A245" s="146">
        <v>244</v>
      </c>
      <c r="B245" s="144" t="s">
        <v>123</v>
      </c>
      <c r="C245" s="145" t="s">
        <v>124</v>
      </c>
      <c r="D245" s="145" t="s">
        <v>442</v>
      </c>
      <c r="E245" s="220" t="s">
        <v>98</v>
      </c>
      <c r="F245" s="148">
        <v>45077</v>
      </c>
      <c r="G245" s="149"/>
      <c r="H245" s="150">
        <v>2310</v>
      </c>
      <c r="I245" s="144" t="s">
        <v>33</v>
      </c>
      <c r="J245" s="151"/>
      <c r="K245" s="145"/>
      <c r="L245" s="152"/>
      <c r="M245" s="152"/>
      <c r="N245" s="167">
        <f t="shared" si="6"/>
        <v>2310</v>
      </c>
      <c r="O245" s="167">
        <f t="shared" si="7"/>
        <v>202305</v>
      </c>
    </row>
    <row r="246" spans="1:15">
      <c r="A246" s="146">
        <v>245</v>
      </c>
      <c r="B246" s="144" t="s">
        <v>324</v>
      </c>
      <c r="C246" s="146" t="s">
        <v>325</v>
      </c>
      <c r="D246" s="147" t="s">
        <v>443</v>
      </c>
      <c r="E246" s="220" t="s">
        <v>98</v>
      </c>
      <c r="F246" s="148">
        <v>45077</v>
      </c>
      <c r="G246" s="153"/>
      <c r="H246" s="154">
        <v>2289.38</v>
      </c>
      <c r="I246" s="144" t="s">
        <v>38</v>
      </c>
      <c r="J246" s="155"/>
      <c r="K246" s="146"/>
      <c r="L246" s="147"/>
      <c r="M246" s="158"/>
      <c r="N246" s="167">
        <f t="shared" si="6"/>
        <v>2289.38</v>
      </c>
      <c r="O246" s="167">
        <f t="shared" si="7"/>
        <v>202305</v>
      </c>
    </row>
    <row r="247" spans="1:15">
      <c r="A247" s="146">
        <v>246</v>
      </c>
      <c r="B247" s="144" t="s">
        <v>100</v>
      </c>
      <c r="C247" s="145" t="s">
        <v>101</v>
      </c>
      <c r="D247" s="145" t="s">
        <v>444</v>
      </c>
      <c r="E247" s="220" t="s">
        <v>98</v>
      </c>
      <c r="F247" s="148">
        <v>45078</v>
      </c>
      <c r="G247" s="149"/>
      <c r="H247" s="150">
        <v>92831.47</v>
      </c>
      <c r="I247" s="144" t="s">
        <v>32</v>
      </c>
      <c r="J247" s="151"/>
      <c r="K247" s="145"/>
      <c r="L247" s="152"/>
      <c r="M247" s="152"/>
      <c r="N247" s="167">
        <f t="shared" si="6"/>
        <v>92831.47</v>
      </c>
      <c r="O247" s="167">
        <f t="shared" si="7"/>
        <v>202306</v>
      </c>
    </row>
    <row r="248" spans="1:15">
      <c r="A248" s="146">
        <v>247</v>
      </c>
      <c r="B248" s="144" t="s">
        <v>177</v>
      </c>
      <c r="C248" s="146" t="s">
        <v>178</v>
      </c>
      <c r="D248" s="147" t="s">
        <v>445</v>
      </c>
      <c r="E248" s="220" t="s">
        <v>98</v>
      </c>
      <c r="F248" s="148">
        <v>45078</v>
      </c>
      <c r="G248" s="153"/>
      <c r="H248" s="154">
        <v>845</v>
      </c>
      <c r="I248" s="144" t="s">
        <v>33</v>
      </c>
      <c r="J248" s="155"/>
      <c r="K248" s="146"/>
      <c r="L248" s="147"/>
      <c r="M248" s="156"/>
      <c r="N248" s="167">
        <f t="shared" si="6"/>
        <v>845</v>
      </c>
      <c r="O248" s="167">
        <f t="shared" si="7"/>
        <v>202306</v>
      </c>
    </row>
    <row r="249" spans="1:15">
      <c r="A249" s="146">
        <v>248</v>
      </c>
      <c r="B249" s="144" t="s">
        <v>114</v>
      </c>
      <c r="C249" s="145" t="s">
        <v>115</v>
      </c>
      <c r="D249" s="145" t="s">
        <v>446</v>
      </c>
      <c r="E249" s="220" t="s">
        <v>98</v>
      </c>
      <c r="F249" s="148">
        <v>45078</v>
      </c>
      <c r="G249" s="149"/>
      <c r="H249" s="150">
        <v>95353.36</v>
      </c>
      <c r="I249" s="144" t="s">
        <v>39</v>
      </c>
      <c r="J249" s="151"/>
      <c r="K249" s="145"/>
      <c r="L249" s="152"/>
      <c r="M249" s="152"/>
      <c r="N249" s="167">
        <f t="shared" si="6"/>
        <v>95353.36</v>
      </c>
      <c r="O249" s="167">
        <f t="shared" si="7"/>
        <v>202306</v>
      </c>
    </row>
    <row r="250" spans="1:15">
      <c r="A250" s="146">
        <v>249</v>
      </c>
      <c r="B250" s="144" t="s">
        <v>138</v>
      </c>
      <c r="C250" s="146" t="s">
        <v>139</v>
      </c>
      <c r="D250" s="147" t="s">
        <v>447</v>
      </c>
      <c r="E250" s="220" t="s">
        <v>98</v>
      </c>
      <c r="F250" s="148">
        <v>45078</v>
      </c>
      <c r="G250" s="153"/>
      <c r="H250" s="154">
        <v>27300</v>
      </c>
      <c r="I250" s="144" t="s">
        <v>32</v>
      </c>
      <c r="J250" s="155"/>
      <c r="K250" s="146"/>
      <c r="L250" s="147"/>
      <c r="M250" s="156"/>
      <c r="N250" s="167">
        <f t="shared" si="6"/>
        <v>27300</v>
      </c>
      <c r="O250" s="167">
        <f t="shared" si="7"/>
        <v>202306</v>
      </c>
    </row>
    <row r="251" spans="1:15">
      <c r="A251" s="146">
        <v>250</v>
      </c>
      <c r="B251" s="144" t="s">
        <v>320</v>
      </c>
      <c r="C251" s="145" t="s">
        <v>321</v>
      </c>
      <c r="D251" s="145" t="s">
        <v>448</v>
      </c>
      <c r="E251" s="220" t="s">
        <v>98</v>
      </c>
      <c r="F251" s="148">
        <v>45079</v>
      </c>
      <c r="G251" s="149"/>
      <c r="H251" s="150">
        <v>100000</v>
      </c>
      <c r="I251" s="144" t="s">
        <v>70</v>
      </c>
      <c r="J251" s="151"/>
      <c r="K251" s="145"/>
      <c r="L251" s="152"/>
      <c r="M251" s="152"/>
      <c r="N251" s="167">
        <f t="shared" si="6"/>
        <v>100000</v>
      </c>
      <c r="O251" s="167">
        <f t="shared" si="7"/>
        <v>202306</v>
      </c>
    </row>
    <row r="252" spans="1:15">
      <c r="A252" s="146">
        <v>251</v>
      </c>
      <c r="B252" s="144" t="s">
        <v>340</v>
      </c>
      <c r="C252" s="146" t="s">
        <v>341</v>
      </c>
      <c r="D252" s="147" t="s">
        <v>449</v>
      </c>
      <c r="E252" s="220" t="s">
        <v>98</v>
      </c>
      <c r="F252" s="148">
        <v>45079</v>
      </c>
      <c r="G252" s="153"/>
      <c r="H252" s="154">
        <v>8192</v>
      </c>
      <c r="I252" s="144" t="s">
        <v>38</v>
      </c>
      <c r="J252" s="155"/>
      <c r="K252" s="146"/>
      <c r="L252" s="147"/>
      <c r="M252" s="158"/>
      <c r="N252" s="167">
        <f t="shared" si="6"/>
        <v>8192</v>
      </c>
      <c r="O252" s="167">
        <f t="shared" si="7"/>
        <v>202306</v>
      </c>
    </row>
    <row r="253" spans="1:15">
      <c r="A253" s="146">
        <v>252</v>
      </c>
      <c r="B253" s="144" t="s">
        <v>218</v>
      </c>
      <c r="C253" s="145" t="s">
        <v>219</v>
      </c>
      <c r="D253" s="145" t="s">
        <v>450</v>
      </c>
      <c r="E253" s="220" t="s">
        <v>98</v>
      </c>
      <c r="F253" s="148">
        <v>45080</v>
      </c>
      <c r="G253" s="149"/>
      <c r="H253" s="150">
        <v>133260.32</v>
      </c>
      <c r="I253" s="144" t="s">
        <v>38</v>
      </c>
      <c r="J253" s="151" t="s">
        <v>39</v>
      </c>
      <c r="K253" s="145"/>
      <c r="L253" s="157"/>
      <c r="M253" s="157"/>
      <c r="N253" s="167">
        <f t="shared" si="6"/>
        <v>66630.16</v>
      </c>
      <c r="O253" s="167">
        <f t="shared" si="7"/>
        <v>202306</v>
      </c>
    </row>
    <row r="254" spans="1:15">
      <c r="A254" s="146">
        <v>253</v>
      </c>
      <c r="B254" s="144" t="s">
        <v>247</v>
      </c>
      <c r="C254" s="146" t="s">
        <v>248</v>
      </c>
      <c r="D254" s="147" t="s">
        <v>451</v>
      </c>
      <c r="E254" s="220" t="s">
        <v>98</v>
      </c>
      <c r="F254" s="148">
        <v>45082</v>
      </c>
      <c r="G254" s="153"/>
      <c r="H254" s="154">
        <v>20000</v>
      </c>
      <c r="I254" s="144" t="s">
        <v>39</v>
      </c>
      <c r="J254" s="155"/>
      <c r="K254" s="146"/>
      <c r="L254" s="147"/>
      <c r="M254" s="156"/>
      <c r="N254" s="167">
        <f t="shared" si="6"/>
        <v>20000</v>
      </c>
      <c r="O254" s="167">
        <f t="shared" si="7"/>
        <v>202306</v>
      </c>
    </row>
    <row r="255" spans="1:15">
      <c r="A255" s="146">
        <v>254</v>
      </c>
      <c r="B255" s="144" t="s">
        <v>367</v>
      </c>
      <c r="C255" s="145" t="s">
        <v>368</v>
      </c>
      <c r="D255" s="145" t="s">
        <v>452</v>
      </c>
      <c r="E255" s="220" t="s">
        <v>98</v>
      </c>
      <c r="F255" s="148">
        <v>45082</v>
      </c>
      <c r="G255" s="149"/>
      <c r="H255" s="150">
        <v>10560</v>
      </c>
      <c r="I255" s="144" t="s">
        <v>34</v>
      </c>
      <c r="J255" s="151"/>
      <c r="K255" s="145"/>
      <c r="L255" s="152"/>
      <c r="M255" s="152"/>
      <c r="N255" s="167">
        <f t="shared" si="6"/>
        <v>10560</v>
      </c>
      <c r="O255" s="167">
        <f t="shared" si="7"/>
        <v>202306</v>
      </c>
    </row>
    <row r="256" spans="1:15">
      <c r="A256" s="146">
        <v>255</v>
      </c>
      <c r="B256" s="144" t="s">
        <v>247</v>
      </c>
      <c r="C256" s="146" t="s">
        <v>248</v>
      </c>
      <c r="D256" s="147" t="s">
        <v>453</v>
      </c>
      <c r="E256" s="220" t="s">
        <v>98</v>
      </c>
      <c r="F256" s="148">
        <v>45082</v>
      </c>
      <c r="G256" s="153"/>
      <c r="H256" s="154">
        <v>47968.800000000003</v>
      </c>
      <c r="I256" s="144" t="s">
        <v>39</v>
      </c>
      <c r="J256" s="155"/>
      <c r="K256" s="146"/>
      <c r="L256" s="147"/>
      <c r="M256" s="156"/>
      <c r="N256" s="167">
        <f t="shared" si="6"/>
        <v>47968.800000000003</v>
      </c>
      <c r="O256" s="167">
        <f t="shared" si="7"/>
        <v>202306</v>
      </c>
    </row>
    <row r="257" spans="1:15">
      <c r="A257" s="146">
        <v>256</v>
      </c>
      <c r="B257" s="144" t="s">
        <v>247</v>
      </c>
      <c r="C257" s="145" t="s">
        <v>248</v>
      </c>
      <c r="D257" s="145" t="s">
        <v>454</v>
      </c>
      <c r="E257" s="220" t="s">
        <v>98</v>
      </c>
      <c r="F257" s="148">
        <v>45082</v>
      </c>
      <c r="G257" s="149"/>
      <c r="H257" s="150">
        <v>62321.599999999999</v>
      </c>
      <c r="I257" s="144" t="s">
        <v>39</v>
      </c>
      <c r="J257" s="151"/>
      <c r="K257" s="145"/>
      <c r="L257" s="152"/>
      <c r="M257" s="152"/>
      <c r="N257" s="167">
        <f t="shared" si="6"/>
        <v>62321.599999999999</v>
      </c>
      <c r="O257" s="167">
        <f t="shared" si="7"/>
        <v>202306</v>
      </c>
    </row>
    <row r="258" spans="1:15">
      <c r="A258" s="146">
        <v>257</v>
      </c>
      <c r="B258" s="144" t="s">
        <v>126</v>
      </c>
      <c r="C258" s="146" t="s">
        <v>127</v>
      </c>
      <c r="D258" s="147" t="s">
        <v>455</v>
      </c>
      <c r="E258" s="220" t="s">
        <v>98</v>
      </c>
      <c r="F258" s="148">
        <v>45083</v>
      </c>
      <c r="G258" s="153"/>
      <c r="H258" s="154">
        <v>18687.5</v>
      </c>
      <c r="I258" s="144" t="s">
        <v>32</v>
      </c>
      <c r="J258" s="155"/>
      <c r="K258" s="146"/>
      <c r="L258" s="147"/>
      <c r="M258" s="156"/>
      <c r="N258" s="167">
        <f t="shared" ref="N258:N321" si="8">H258/COUNTIF(I258:M258,"&lt;&gt;")</f>
        <v>18687.5</v>
      </c>
      <c r="O258" s="167">
        <f t="shared" ref="O258:O321" si="9">YEAR(F258)*100+MONTH(F258)</f>
        <v>202306</v>
      </c>
    </row>
    <row r="259" spans="1:15">
      <c r="A259" s="146">
        <v>258</v>
      </c>
      <c r="B259" s="144" t="s">
        <v>144</v>
      </c>
      <c r="C259" s="145" t="s">
        <v>318</v>
      </c>
      <c r="D259" s="145" t="s">
        <v>456</v>
      </c>
      <c r="E259" s="220" t="s">
        <v>98</v>
      </c>
      <c r="F259" s="148">
        <v>45084</v>
      </c>
      <c r="G259" s="149"/>
      <c r="H259" s="150">
        <v>102294.91</v>
      </c>
      <c r="I259" s="144" t="s">
        <v>37</v>
      </c>
      <c r="J259" s="151"/>
      <c r="K259" s="145"/>
      <c r="L259" s="152"/>
      <c r="M259" s="152"/>
      <c r="N259" s="167">
        <f t="shared" si="8"/>
        <v>102294.91</v>
      </c>
      <c r="O259" s="167">
        <f t="shared" si="9"/>
        <v>202306</v>
      </c>
    </row>
    <row r="260" spans="1:15">
      <c r="A260" s="146">
        <v>259</v>
      </c>
      <c r="B260" s="144" t="s">
        <v>114</v>
      </c>
      <c r="C260" s="146" t="s">
        <v>115</v>
      </c>
      <c r="D260" s="147" t="s">
        <v>457</v>
      </c>
      <c r="E260" s="220" t="s">
        <v>98</v>
      </c>
      <c r="F260" s="148">
        <v>45084</v>
      </c>
      <c r="G260" s="153"/>
      <c r="H260" s="154">
        <v>218644.35</v>
      </c>
      <c r="I260" s="144" t="s">
        <v>39</v>
      </c>
      <c r="J260" s="155"/>
      <c r="K260" s="146"/>
      <c r="L260" s="147"/>
      <c r="M260" s="156"/>
      <c r="N260" s="167">
        <f t="shared" si="8"/>
        <v>218644.35</v>
      </c>
      <c r="O260" s="167">
        <f t="shared" si="9"/>
        <v>202306</v>
      </c>
    </row>
    <row r="261" spans="1:15">
      <c r="A261" s="146">
        <v>260</v>
      </c>
      <c r="B261" s="144" t="s">
        <v>340</v>
      </c>
      <c r="C261" s="145" t="s">
        <v>341</v>
      </c>
      <c r="D261" s="145" t="s">
        <v>458</v>
      </c>
      <c r="E261" s="220" t="s">
        <v>98</v>
      </c>
      <c r="F261" s="148">
        <v>45084</v>
      </c>
      <c r="G261" s="149"/>
      <c r="H261" s="150">
        <v>8192</v>
      </c>
      <c r="I261" s="144" t="s">
        <v>38</v>
      </c>
      <c r="J261" s="151"/>
      <c r="K261" s="145"/>
      <c r="L261" s="157"/>
      <c r="M261" s="157"/>
      <c r="N261" s="167">
        <f t="shared" si="8"/>
        <v>8192</v>
      </c>
      <c r="O261" s="167">
        <f t="shared" si="9"/>
        <v>202306</v>
      </c>
    </row>
    <row r="262" spans="1:15">
      <c r="A262" s="146">
        <v>261</v>
      </c>
      <c r="B262" s="144" t="s">
        <v>120</v>
      </c>
      <c r="C262" s="146" t="s">
        <v>121</v>
      </c>
      <c r="D262" s="147" t="s">
        <v>459</v>
      </c>
      <c r="E262" s="220" t="s">
        <v>98</v>
      </c>
      <c r="F262" s="148">
        <v>45084</v>
      </c>
      <c r="G262" s="153"/>
      <c r="H262" s="154">
        <v>1010.53</v>
      </c>
      <c r="I262" s="144" t="s">
        <v>38</v>
      </c>
      <c r="J262" s="155"/>
      <c r="K262" s="146"/>
      <c r="L262" s="147"/>
      <c r="M262" s="158"/>
      <c r="N262" s="167">
        <f t="shared" si="8"/>
        <v>1010.53</v>
      </c>
      <c r="O262" s="167">
        <f t="shared" si="9"/>
        <v>202306</v>
      </c>
    </row>
    <row r="263" spans="1:15">
      <c r="A263" s="146">
        <v>262</v>
      </c>
      <c r="B263" s="144" t="s">
        <v>120</v>
      </c>
      <c r="C263" s="145" t="s">
        <v>121</v>
      </c>
      <c r="D263" s="145" t="s">
        <v>460</v>
      </c>
      <c r="E263" s="220" t="s">
        <v>98</v>
      </c>
      <c r="F263" s="148">
        <v>45084</v>
      </c>
      <c r="G263" s="149"/>
      <c r="H263" s="150">
        <v>1010.52</v>
      </c>
      <c r="I263" s="144" t="s">
        <v>62</v>
      </c>
      <c r="J263" s="151"/>
      <c r="K263" s="145"/>
      <c r="L263" s="152"/>
      <c r="M263" s="152"/>
      <c r="N263" s="167">
        <f t="shared" si="8"/>
        <v>1010.52</v>
      </c>
      <c r="O263" s="167">
        <f t="shared" si="9"/>
        <v>202306</v>
      </c>
    </row>
    <row r="264" spans="1:15">
      <c r="A264" s="146">
        <v>263</v>
      </c>
      <c r="B264" s="144" t="s">
        <v>461</v>
      </c>
      <c r="C264" s="146" t="s">
        <v>462</v>
      </c>
      <c r="D264" s="147" t="s">
        <v>463</v>
      </c>
      <c r="E264" s="220" t="s">
        <v>98</v>
      </c>
      <c r="F264" s="148">
        <v>45084</v>
      </c>
      <c r="G264" s="153"/>
      <c r="H264" s="154">
        <v>2697</v>
      </c>
      <c r="I264" s="144" t="s">
        <v>33</v>
      </c>
      <c r="J264" s="155" t="s">
        <v>38</v>
      </c>
      <c r="K264" s="146"/>
      <c r="L264" s="147"/>
      <c r="M264" s="156"/>
      <c r="N264" s="167">
        <f t="shared" si="8"/>
        <v>1348.5</v>
      </c>
      <c r="O264" s="167">
        <f t="shared" si="9"/>
        <v>202306</v>
      </c>
    </row>
    <row r="265" spans="1:15">
      <c r="A265" s="146">
        <v>264</v>
      </c>
      <c r="B265" s="144" t="s">
        <v>154</v>
      </c>
      <c r="C265" s="145" t="s">
        <v>155</v>
      </c>
      <c r="D265" s="145">
        <v>9001373902</v>
      </c>
      <c r="E265" s="220" t="s">
        <v>98</v>
      </c>
      <c r="F265" s="148">
        <v>45086</v>
      </c>
      <c r="G265" s="149">
        <v>2784.94</v>
      </c>
      <c r="H265" s="150">
        <v>84013.43</v>
      </c>
      <c r="I265" s="144" t="s">
        <v>72</v>
      </c>
      <c r="J265" s="151"/>
      <c r="K265" s="145"/>
      <c r="L265" s="152"/>
      <c r="M265" s="152"/>
      <c r="N265" s="167">
        <f t="shared" si="8"/>
        <v>84013.43</v>
      </c>
      <c r="O265" s="167">
        <f t="shared" si="9"/>
        <v>202306</v>
      </c>
    </row>
    <row r="266" spans="1:15">
      <c r="A266" s="146">
        <v>265</v>
      </c>
      <c r="B266" s="144" t="s">
        <v>340</v>
      </c>
      <c r="C266" s="146" t="s">
        <v>341</v>
      </c>
      <c r="D266" s="147" t="s">
        <v>464</v>
      </c>
      <c r="E266" s="220" t="s">
        <v>98</v>
      </c>
      <c r="F266" s="148">
        <v>45086</v>
      </c>
      <c r="G266" s="153"/>
      <c r="H266" s="154">
        <v>18432</v>
      </c>
      <c r="I266" s="144" t="s">
        <v>38</v>
      </c>
      <c r="J266" s="155"/>
      <c r="K266" s="146"/>
      <c r="L266" s="147"/>
      <c r="M266" s="158"/>
      <c r="N266" s="167">
        <f t="shared" si="8"/>
        <v>18432</v>
      </c>
      <c r="O266" s="167">
        <f t="shared" si="9"/>
        <v>202306</v>
      </c>
    </row>
    <row r="267" spans="1:15">
      <c r="A267" s="146">
        <v>266</v>
      </c>
      <c r="B267" s="144" t="s">
        <v>120</v>
      </c>
      <c r="C267" s="145" t="s">
        <v>121</v>
      </c>
      <c r="D267" s="145" t="s">
        <v>465</v>
      </c>
      <c r="E267" s="220" t="s">
        <v>98</v>
      </c>
      <c r="F267" s="148">
        <v>45086</v>
      </c>
      <c r="G267" s="149"/>
      <c r="H267" s="150">
        <v>186.05</v>
      </c>
      <c r="I267" s="144" t="s">
        <v>38</v>
      </c>
      <c r="J267" s="151"/>
      <c r="K267" s="145"/>
      <c r="L267" s="157"/>
      <c r="M267" s="157"/>
      <c r="N267" s="167">
        <f t="shared" si="8"/>
        <v>186.05</v>
      </c>
      <c r="O267" s="167">
        <f t="shared" si="9"/>
        <v>202306</v>
      </c>
    </row>
    <row r="268" spans="1:15">
      <c r="A268" s="146">
        <v>267</v>
      </c>
      <c r="B268" s="144" t="s">
        <v>120</v>
      </c>
      <c r="C268" s="146" t="s">
        <v>121</v>
      </c>
      <c r="D268" s="147" t="s">
        <v>466</v>
      </c>
      <c r="E268" s="220" t="s">
        <v>98</v>
      </c>
      <c r="F268" s="148">
        <v>45086</v>
      </c>
      <c r="G268" s="153"/>
      <c r="H268" s="154">
        <v>3064.6</v>
      </c>
      <c r="I268" s="144" t="s">
        <v>33</v>
      </c>
      <c r="J268" s="155"/>
      <c r="K268" s="146"/>
      <c r="L268" s="147"/>
      <c r="M268" s="156"/>
      <c r="N268" s="167">
        <f t="shared" si="8"/>
        <v>3064.6</v>
      </c>
      <c r="O268" s="167">
        <f t="shared" si="9"/>
        <v>202306</v>
      </c>
    </row>
    <row r="269" spans="1:15">
      <c r="A269" s="146">
        <v>268</v>
      </c>
      <c r="B269" s="144" t="s">
        <v>247</v>
      </c>
      <c r="C269" s="145" t="s">
        <v>248</v>
      </c>
      <c r="D269" s="145" t="s">
        <v>467</v>
      </c>
      <c r="E269" s="220" t="s">
        <v>98</v>
      </c>
      <c r="F269" s="148">
        <v>45087</v>
      </c>
      <c r="G269" s="149"/>
      <c r="H269" s="150">
        <v>11398.2</v>
      </c>
      <c r="I269" s="144" t="s">
        <v>39</v>
      </c>
      <c r="J269" s="151"/>
      <c r="K269" s="145"/>
      <c r="L269" s="152"/>
      <c r="M269" s="152"/>
      <c r="N269" s="167">
        <f t="shared" si="8"/>
        <v>11398.2</v>
      </c>
      <c r="O269" s="167">
        <f t="shared" si="9"/>
        <v>202306</v>
      </c>
    </row>
    <row r="270" spans="1:15">
      <c r="A270" s="146">
        <v>269</v>
      </c>
      <c r="B270" s="144" t="s">
        <v>241</v>
      </c>
      <c r="C270" s="146" t="s">
        <v>242</v>
      </c>
      <c r="D270" s="147">
        <v>2023048313004</v>
      </c>
      <c r="E270" s="220" t="s">
        <v>98</v>
      </c>
      <c r="F270" s="148">
        <v>45088</v>
      </c>
      <c r="G270" s="153"/>
      <c r="H270" s="154">
        <v>82.97</v>
      </c>
      <c r="I270" s="144" t="s">
        <v>33</v>
      </c>
      <c r="J270" s="155"/>
      <c r="K270" s="146"/>
      <c r="L270" s="147"/>
      <c r="M270" s="156"/>
      <c r="N270" s="167">
        <f t="shared" si="8"/>
        <v>82.97</v>
      </c>
      <c r="O270" s="167">
        <f t="shared" si="9"/>
        <v>202306</v>
      </c>
    </row>
    <row r="271" spans="1:15">
      <c r="A271" s="146">
        <v>270</v>
      </c>
      <c r="B271" s="144" t="s">
        <v>247</v>
      </c>
      <c r="C271" s="145" t="s">
        <v>248</v>
      </c>
      <c r="D271" s="145" t="s">
        <v>468</v>
      </c>
      <c r="E271" s="220" t="s">
        <v>98</v>
      </c>
      <c r="F271" s="148">
        <v>45089</v>
      </c>
      <c r="G271" s="149"/>
      <c r="H271" s="150">
        <v>13440</v>
      </c>
      <c r="I271" s="144" t="s">
        <v>39</v>
      </c>
      <c r="J271" s="151"/>
      <c r="K271" s="145"/>
      <c r="L271" s="152"/>
      <c r="M271" s="152"/>
      <c r="N271" s="167">
        <f t="shared" si="8"/>
        <v>13440</v>
      </c>
      <c r="O271" s="167">
        <f t="shared" si="9"/>
        <v>202306</v>
      </c>
    </row>
    <row r="272" spans="1:15">
      <c r="A272" s="146">
        <v>271</v>
      </c>
      <c r="B272" s="144" t="s">
        <v>469</v>
      </c>
      <c r="C272" s="146" t="s">
        <v>470</v>
      </c>
      <c r="D272" s="147" t="s">
        <v>471</v>
      </c>
      <c r="E272" s="220" t="s">
        <v>98</v>
      </c>
      <c r="F272" s="148">
        <v>45089</v>
      </c>
      <c r="G272" s="153"/>
      <c r="H272" s="154">
        <v>7081.96</v>
      </c>
      <c r="I272" s="144" t="s">
        <v>33</v>
      </c>
      <c r="J272" s="155"/>
      <c r="K272" s="146"/>
      <c r="L272" s="147"/>
      <c r="M272" s="156"/>
      <c r="N272" s="167">
        <f t="shared" si="8"/>
        <v>7081.96</v>
      </c>
      <c r="O272" s="167">
        <f t="shared" si="9"/>
        <v>202306</v>
      </c>
    </row>
    <row r="273" spans="1:15">
      <c r="A273" s="146">
        <v>272</v>
      </c>
      <c r="B273" s="144" t="s">
        <v>154</v>
      </c>
      <c r="C273" s="145" t="s">
        <v>155</v>
      </c>
      <c r="D273" s="145" t="s">
        <v>472</v>
      </c>
      <c r="E273" s="220" t="s">
        <v>98</v>
      </c>
      <c r="F273" s="148">
        <v>45089</v>
      </c>
      <c r="G273" s="149">
        <v>504</v>
      </c>
      <c r="H273" s="150">
        <v>504</v>
      </c>
      <c r="I273" s="144" t="s">
        <v>72</v>
      </c>
      <c r="J273" s="151"/>
      <c r="K273" s="145"/>
      <c r="L273" s="152"/>
      <c r="M273" s="152"/>
      <c r="N273" s="167">
        <f t="shared" si="8"/>
        <v>504</v>
      </c>
      <c r="O273" s="167">
        <f t="shared" si="9"/>
        <v>202306</v>
      </c>
    </row>
    <row r="274" spans="1:15">
      <c r="A274" s="146">
        <v>273</v>
      </c>
      <c r="B274" s="144" t="s">
        <v>154</v>
      </c>
      <c r="C274" s="146" t="s">
        <v>155</v>
      </c>
      <c r="D274" s="147" t="s">
        <v>473</v>
      </c>
      <c r="E274" s="220" t="s">
        <v>98</v>
      </c>
      <c r="F274" s="148">
        <v>45089</v>
      </c>
      <c r="G274" s="153">
        <v>62.24</v>
      </c>
      <c r="H274" s="154">
        <v>62.24</v>
      </c>
      <c r="I274" s="144" t="s">
        <v>72</v>
      </c>
      <c r="J274" s="155"/>
      <c r="K274" s="146"/>
      <c r="L274" s="147"/>
      <c r="M274" s="156"/>
      <c r="N274" s="167">
        <f t="shared" si="8"/>
        <v>62.24</v>
      </c>
      <c r="O274" s="167">
        <f t="shared" si="9"/>
        <v>202306</v>
      </c>
    </row>
    <row r="275" spans="1:15">
      <c r="A275" s="146">
        <v>274</v>
      </c>
      <c r="B275" s="144" t="s">
        <v>154</v>
      </c>
      <c r="C275" s="145" t="s">
        <v>155</v>
      </c>
      <c r="D275" s="145" t="s">
        <v>474</v>
      </c>
      <c r="E275" s="220" t="s">
        <v>98</v>
      </c>
      <c r="F275" s="148">
        <v>45089</v>
      </c>
      <c r="G275" s="149">
        <v>33.79</v>
      </c>
      <c r="H275" s="150">
        <v>33.79</v>
      </c>
      <c r="I275" s="144" t="s">
        <v>72</v>
      </c>
      <c r="J275" s="151"/>
      <c r="K275" s="145"/>
      <c r="L275" s="152"/>
      <c r="M275" s="152"/>
      <c r="N275" s="167">
        <f t="shared" si="8"/>
        <v>33.79</v>
      </c>
      <c r="O275" s="167">
        <f t="shared" si="9"/>
        <v>202306</v>
      </c>
    </row>
    <row r="276" spans="1:15">
      <c r="A276" s="146">
        <v>275</v>
      </c>
      <c r="B276" s="144" t="s">
        <v>154</v>
      </c>
      <c r="C276" s="146" t="s">
        <v>155</v>
      </c>
      <c r="D276" s="147" t="s">
        <v>475</v>
      </c>
      <c r="E276" s="220" t="s">
        <v>98</v>
      </c>
      <c r="F276" s="148">
        <v>45089</v>
      </c>
      <c r="G276" s="153">
        <v>12521.46</v>
      </c>
      <c r="H276" s="154">
        <v>12521.46</v>
      </c>
      <c r="I276" s="144" t="s">
        <v>72</v>
      </c>
      <c r="J276" s="155"/>
      <c r="K276" s="146"/>
      <c r="L276" s="147"/>
      <c r="M276" s="156"/>
      <c r="N276" s="167">
        <f t="shared" si="8"/>
        <v>12521.46</v>
      </c>
      <c r="O276" s="167">
        <f t="shared" si="9"/>
        <v>202306</v>
      </c>
    </row>
    <row r="277" spans="1:15">
      <c r="A277" s="146">
        <v>276</v>
      </c>
      <c r="B277" s="144" t="s">
        <v>154</v>
      </c>
      <c r="C277" s="145" t="s">
        <v>155</v>
      </c>
      <c r="D277" s="145" t="s">
        <v>476</v>
      </c>
      <c r="E277" s="220" t="s">
        <v>98</v>
      </c>
      <c r="F277" s="148">
        <v>45089</v>
      </c>
      <c r="G277" s="149">
        <v>1031.04</v>
      </c>
      <c r="H277" s="150">
        <v>1031.04</v>
      </c>
      <c r="I277" s="144" t="s">
        <v>72</v>
      </c>
      <c r="J277" s="151"/>
      <c r="K277" s="145"/>
      <c r="L277" s="152"/>
      <c r="M277" s="152"/>
      <c r="N277" s="167">
        <f t="shared" si="8"/>
        <v>1031.04</v>
      </c>
      <c r="O277" s="167">
        <f t="shared" si="9"/>
        <v>202306</v>
      </c>
    </row>
    <row r="278" spans="1:15">
      <c r="A278" s="146">
        <v>277</v>
      </c>
      <c r="B278" s="144" t="s">
        <v>154</v>
      </c>
      <c r="C278" s="146" t="s">
        <v>155</v>
      </c>
      <c r="D278" s="147" t="s">
        <v>477</v>
      </c>
      <c r="E278" s="220" t="s">
        <v>98</v>
      </c>
      <c r="F278" s="148">
        <v>45089</v>
      </c>
      <c r="G278" s="153">
        <v>97500</v>
      </c>
      <c r="H278" s="154">
        <v>97500</v>
      </c>
      <c r="I278" s="144" t="s">
        <v>72</v>
      </c>
      <c r="J278" s="155"/>
      <c r="K278" s="146"/>
      <c r="L278" s="147"/>
      <c r="M278" s="156"/>
      <c r="N278" s="167">
        <f t="shared" si="8"/>
        <v>97500</v>
      </c>
      <c r="O278" s="167">
        <f t="shared" si="9"/>
        <v>202306</v>
      </c>
    </row>
    <row r="279" spans="1:15">
      <c r="A279" s="146">
        <v>278</v>
      </c>
      <c r="B279" s="144" t="s">
        <v>154</v>
      </c>
      <c r="C279" s="145" t="s">
        <v>155</v>
      </c>
      <c r="D279" s="145" t="s">
        <v>478</v>
      </c>
      <c r="E279" s="220" t="s">
        <v>98</v>
      </c>
      <c r="F279" s="148">
        <v>45089</v>
      </c>
      <c r="G279" s="149">
        <v>1369.35</v>
      </c>
      <c r="H279" s="150">
        <v>1369.35</v>
      </c>
      <c r="I279" s="144" t="s">
        <v>72</v>
      </c>
      <c r="J279" s="151"/>
      <c r="K279" s="145"/>
      <c r="L279" s="152"/>
      <c r="M279" s="152"/>
      <c r="N279" s="167">
        <f t="shared" si="8"/>
        <v>1369.35</v>
      </c>
      <c r="O279" s="167">
        <f t="shared" si="9"/>
        <v>202306</v>
      </c>
    </row>
    <row r="280" spans="1:15">
      <c r="A280" s="146">
        <v>279</v>
      </c>
      <c r="B280" s="144" t="s">
        <v>154</v>
      </c>
      <c r="C280" s="146" t="s">
        <v>155</v>
      </c>
      <c r="D280" s="147" t="s">
        <v>479</v>
      </c>
      <c r="E280" s="220" t="s">
        <v>98</v>
      </c>
      <c r="F280" s="148">
        <v>45089</v>
      </c>
      <c r="G280" s="153">
        <v>210</v>
      </c>
      <c r="H280" s="154">
        <v>210</v>
      </c>
      <c r="I280" s="144" t="s">
        <v>72</v>
      </c>
      <c r="J280" s="155"/>
      <c r="K280" s="146"/>
      <c r="L280" s="147"/>
      <c r="M280" s="156"/>
      <c r="N280" s="167">
        <f t="shared" si="8"/>
        <v>210</v>
      </c>
      <c r="O280" s="167">
        <f t="shared" si="9"/>
        <v>202306</v>
      </c>
    </row>
    <row r="281" spans="1:15">
      <c r="A281" s="146">
        <v>280</v>
      </c>
      <c r="B281" s="144" t="s">
        <v>340</v>
      </c>
      <c r="C281" s="145" t="s">
        <v>341</v>
      </c>
      <c r="D281" s="145" t="s">
        <v>480</v>
      </c>
      <c r="E281" s="220" t="s">
        <v>98</v>
      </c>
      <c r="F281" s="148">
        <v>45089</v>
      </c>
      <c r="G281" s="149"/>
      <c r="H281" s="150">
        <v>14336</v>
      </c>
      <c r="I281" s="144" t="s">
        <v>38</v>
      </c>
      <c r="J281" s="151"/>
      <c r="K281" s="145"/>
      <c r="L281" s="157"/>
      <c r="M281" s="157"/>
      <c r="N281" s="167">
        <f t="shared" si="8"/>
        <v>14336</v>
      </c>
      <c r="O281" s="167">
        <f t="shared" si="9"/>
        <v>202306</v>
      </c>
    </row>
    <row r="282" spans="1:15">
      <c r="A282" s="146">
        <v>281</v>
      </c>
      <c r="B282" s="144" t="s">
        <v>247</v>
      </c>
      <c r="C282" s="146" t="s">
        <v>248</v>
      </c>
      <c r="D282" s="147" t="s">
        <v>481</v>
      </c>
      <c r="E282" s="220" t="s">
        <v>98</v>
      </c>
      <c r="F282" s="148">
        <v>45089</v>
      </c>
      <c r="G282" s="153"/>
      <c r="H282" s="154">
        <v>70353.36</v>
      </c>
      <c r="I282" s="144" t="s">
        <v>39</v>
      </c>
      <c r="J282" s="155"/>
      <c r="K282" s="146"/>
      <c r="L282" s="147"/>
      <c r="M282" s="156"/>
      <c r="N282" s="167">
        <f t="shared" si="8"/>
        <v>70353.36</v>
      </c>
      <c r="O282" s="167">
        <f t="shared" si="9"/>
        <v>202306</v>
      </c>
    </row>
    <row r="283" spans="1:15">
      <c r="A283" s="146">
        <v>282</v>
      </c>
      <c r="B283" s="144" t="s">
        <v>386</v>
      </c>
      <c r="C283" s="145" t="s">
        <v>387</v>
      </c>
      <c r="D283" s="145" t="s">
        <v>482</v>
      </c>
      <c r="E283" s="220" t="s">
        <v>98</v>
      </c>
      <c r="F283" s="148">
        <v>45090</v>
      </c>
      <c r="G283" s="149"/>
      <c r="H283" s="150">
        <v>857.93</v>
      </c>
      <c r="I283" s="144" t="s">
        <v>33</v>
      </c>
      <c r="J283" s="151"/>
      <c r="K283" s="145"/>
      <c r="L283" s="152"/>
      <c r="M283" s="152"/>
      <c r="N283" s="167">
        <f t="shared" si="8"/>
        <v>857.93</v>
      </c>
      <c r="O283" s="167">
        <f t="shared" si="9"/>
        <v>202306</v>
      </c>
    </row>
    <row r="284" spans="1:15">
      <c r="A284" s="146">
        <v>283</v>
      </c>
      <c r="B284" s="144" t="s">
        <v>184</v>
      </c>
      <c r="C284" s="146" t="s">
        <v>185</v>
      </c>
      <c r="D284" s="147" t="s">
        <v>483</v>
      </c>
      <c r="E284" s="220" t="s">
        <v>98</v>
      </c>
      <c r="F284" s="148">
        <v>45090</v>
      </c>
      <c r="G284" s="153"/>
      <c r="H284" s="154">
        <v>22950</v>
      </c>
      <c r="I284" s="144" t="s">
        <v>34</v>
      </c>
      <c r="J284" s="155"/>
      <c r="K284" s="146"/>
      <c r="L284" s="147"/>
      <c r="M284" s="156"/>
      <c r="N284" s="167">
        <f t="shared" si="8"/>
        <v>22950</v>
      </c>
      <c r="O284" s="167">
        <f t="shared" si="9"/>
        <v>202306</v>
      </c>
    </row>
    <row r="285" spans="1:15">
      <c r="A285" s="146">
        <v>284</v>
      </c>
      <c r="B285" s="144" t="s">
        <v>114</v>
      </c>
      <c r="C285" s="145" t="s">
        <v>115</v>
      </c>
      <c r="D285" s="145" t="s">
        <v>484</v>
      </c>
      <c r="E285" s="220" t="s">
        <v>98</v>
      </c>
      <c r="F285" s="148">
        <v>45091</v>
      </c>
      <c r="G285" s="149"/>
      <c r="H285" s="150">
        <v>137975.03</v>
      </c>
      <c r="I285" s="144" t="s">
        <v>39</v>
      </c>
      <c r="J285" s="151"/>
      <c r="K285" s="145"/>
      <c r="L285" s="152"/>
      <c r="M285" s="152"/>
      <c r="N285" s="167">
        <f t="shared" si="8"/>
        <v>137975.03</v>
      </c>
      <c r="O285" s="167">
        <f t="shared" si="9"/>
        <v>202306</v>
      </c>
    </row>
    <row r="286" spans="1:15">
      <c r="A286" s="146">
        <v>285</v>
      </c>
      <c r="B286" s="144" t="s">
        <v>340</v>
      </c>
      <c r="C286" s="146" t="s">
        <v>341</v>
      </c>
      <c r="D286" s="147" t="s">
        <v>485</v>
      </c>
      <c r="E286" s="220" t="s">
        <v>98</v>
      </c>
      <c r="F286" s="148">
        <v>45091</v>
      </c>
      <c r="G286" s="153"/>
      <c r="H286" s="154">
        <v>11008</v>
      </c>
      <c r="I286" s="144" t="s">
        <v>38</v>
      </c>
      <c r="J286" s="155"/>
      <c r="K286" s="146"/>
      <c r="L286" s="147"/>
      <c r="M286" s="158"/>
      <c r="N286" s="167">
        <f t="shared" si="8"/>
        <v>11008</v>
      </c>
      <c r="O286" s="167">
        <f t="shared" si="9"/>
        <v>202306</v>
      </c>
    </row>
    <row r="287" spans="1:15">
      <c r="A287" s="146">
        <v>286</v>
      </c>
      <c r="B287" s="144" t="s">
        <v>177</v>
      </c>
      <c r="C287" s="145" t="s">
        <v>178</v>
      </c>
      <c r="D287" s="145" t="s">
        <v>486</v>
      </c>
      <c r="E287" s="220" t="s">
        <v>98</v>
      </c>
      <c r="F287" s="148">
        <v>45092</v>
      </c>
      <c r="G287" s="149"/>
      <c r="H287" s="150">
        <v>845</v>
      </c>
      <c r="I287" s="144" t="s">
        <v>33</v>
      </c>
      <c r="J287" s="151"/>
      <c r="K287" s="145"/>
      <c r="L287" s="152"/>
      <c r="M287" s="152"/>
      <c r="N287" s="167">
        <f t="shared" si="8"/>
        <v>845</v>
      </c>
      <c r="O287" s="167">
        <f t="shared" si="9"/>
        <v>202306</v>
      </c>
    </row>
    <row r="288" spans="1:15">
      <c r="A288" s="146">
        <v>287</v>
      </c>
      <c r="B288" s="144" t="s">
        <v>132</v>
      </c>
      <c r="C288" s="146" t="s">
        <v>133</v>
      </c>
      <c r="D288" s="147" t="s">
        <v>487</v>
      </c>
      <c r="E288" s="220" t="s">
        <v>98</v>
      </c>
      <c r="F288" s="148">
        <v>45092</v>
      </c>
      <c r="G288" s="153"/>
      <c r="H288" s="154">
        <v>11300</v>
      </c>
      <c r="I288" s="144" t="s">
        <v>38</v>
      </c>
      <c r="J288" s="155"/>
      <c r="K288" s="146"/>
      <c r="L288" s="147"/>
      <c r="M288" s="158"/>
      <c r="N288" s="167">
        <f t="shared" si="8"/>
        <v>11300</v>
      </c>
      <c r="O288" s="167">
        <f t="shared" si="9"/>
        <v>202306</v>
      </c>
    </row>
    <row r="289" spans="1:15">
      <c r="A289" s="146">
        <v>288</v>
      </c>
      <c r="B289" s="144" t="s">
        <v>390</v>
      </c>
      <c r="C289" s="145" t="s">
        <v>391</v>
      </c>
      <c r="D289" s="145" t="s">
        <v>488</v>
      </c>
      <c r="E289" s="220" t="s">
        <v>98</v>
      </c>
      <c r="F289" s="148">
        <v>45092</v>
      </c>
      <c r="G289" s="149"/>
      <c r="H289" s="150">
        <v>1000</v>
      </c>
      <c r="I289" s="144" t="s">
        <v>33</v>
      </c>
      <c r="J289" s="151"/>
      <c r="K289" s="145"/>
      <c r="L289" s="152"/>
      <c r="M289" s="152"/>
      <c r="N289" s="167">
        <f t="shared" si="8"/>
        <v>1000</v>
      </c>
      <c r="O289" s="167">
        <f t="shared" si="9"/>
        <v>202306</v>
      </c>
    </row>
    <row r="290" spans="1:15">
      <c r="A290" s="146">
        <v>289</v>
      </c>
      <c r="B290" s="144" t="s">
        <v>299</v>
      </c>
      <c r="C290" s="146" t="s">
        <v>300</v>
      </c>
      <c r="D290" s="147" t="s">
        <v>489</v>
      </c>
      <c r="E290" s="221" t="s">
        <v>98</v>
      </c>
      <c r="F290" s="148">
        <v>45092</v>
      </c>
      <c r="G290" s="153"/>
      <c r="H290" s="154">
        <v>1500000</v>
      </c>
      <c r="I290" s="144" t="s">
        <v>69</v>
      </c>
      <c r="J290" s="155"/>
      <c r="K290" s="146"/>
      <c r="L290" s="147"/>
      <c r="M290" s="156"/>
      <c r="N290" s="167">
        <f t="shared" si="8"/>
        <v>1500000</v>
      </c>
      <c r="O290" s="167">
        <f t="shared" si="9"/>
        <v>202306</v>
      </c>
    </row>
    <row r="291" spans="1:15">
      <c r="A291" s="146">
        <v>290</v>
      </c>
      <c r="B291" s="144" t="s">
        <v>218</v>
      </c>
      <c r="C291" s="145" t="s">
        <v>219</v>
      </c>
      <c r="D291" s="145" t="s">
        <v>490</v>
      </c>
      <c r="E291" s="220" t="s">
        <v>98</v>
      </c>
      <c r="F291" s="148">
        <v>45093</v>
      </c>
      <c r="G291" s="149"/>
      <c r="H291" s="150">
        <v>193456.02</v>
      </c>
      <c r="I291" s="144" t="s">
        <v>38</v>
      </c>
      <c r="J291" s="151" t="s">
        <v>39</v>
      </c>
      <c r="K291" s="145"/>
      <c r="L291" s="157"/>
      <c r="M291" s="157"/>
      <c r="N291" s="167">
        <f t="shared" si="8"/>
        <v>96728.01</v>
      </c>
      <c r="O291" s="167">
        <f t="shared" si="9"/>
        <v>202306</v>
      </c>
    </row>
    <row r="292" spans="1:15">
      <c r="A292" s="146">
        <v>291</v>
      </c>
      <c r="B292" s="144" t="s">
        <v>340</v>
      </c>
      <c r="C292" s="146" t="s">
        <v>341</v>
      </c>
      <c r="D292" s="147" t="s">
        <v>491</v>
      </c>
      <c r="E292" s="220" t="s">
        <v>98</v>
      </c>
      <c r="F292" s="148">
        <v>45093</v>
      </c>
      <c r="G292" s="153"/>
      <c r="H292" s="154">
        <v>1400</v>
      </c>
      <c r="I292" s="144" t="s">
        <v>38</v>
      </c>
      <c r="J292" s="155"/>
      <c r="K292" s="146"/>
      <c r="L292" s="147"/>
      <c r="M292" s="158"/>
      <c r="N292" s="167">
        <f t="shared" si="8"/>
        <v>1400</v>
      </c>
      <c r="O292" s="167">
        <f t="shared" si="9"/>
        <v>202306</v>
      </c>
    </row>
    <row r="293" spans="1:15">
      <c r="A293" s="146">
        <v>292</v>
      </c>
      <c r="B293" s="144" t="s">
        <v>340</v>
      </c>
      <c r="C293" s="145" t="s">
        <v>341</v>
      </c>
      <c r="D293" s="145" t="s">
        <v>492</v>
      </c>
      <c r="E293" s="220" t="s">
        <v>98</v>
      </c>
      <c r="F293" s="148">
        <v>45093</v>
      </c>
      <c r="G293" s="149"/>
      <c r="H293" s="150">
        <v>15120</v>
      </c>
      <c r="I293" s="144" t="s">
        <v>38</v>
      </c>
      <c r="J293" s="151"/>
      <c r="K293" s="145"/>
      <c r="L293" s="157"/>
      <c r="M293" s="157"/>
      <c r="N293" s="167">
        <f t="shared" si="8"/>
        <v>15120</v>
      </c>
      <c r="O293" s="167">
        <f t="shared" si="9"/>
        <v>202306</v>
      </c>
    </row>
    <row r="294" spans="1:15">
      <c r="A294" s="146">
        <v>293</v>
      </c>
      <c r="B294" s="144" t="s">
        <v>247</v>
      </c>
      <c r="C294" s="146" t="s">
        <v>248</v>
      </c>
      <c r="D294" s="147" t="s">
        <v>493</v>
      </c>
      <c r="E294" s="220" t="s">
        <v>98</v>
      </c>
      <c r="F294" s="148">
        <v>45096</v>
      </c>
      <c r="G294" s="153"/>
      <c r="H294" s="154">
        <v>13500</v>
      </c>
      <c r="I294" s="144" t="s">
        <v>39</v>
      </c>
      <c r="J294" s="155"/>
      <c r="K294" s="146"/>
      <c r="L294" s="147"/>
      <c r="M294" s="156"/>
      <c r="N294" s="167">
        <f t="shared" si="8"/>
        <v>13500</v>
      </c>
      <c r="O294" s="167">
        <f t="shared" si="9"/>
        <v>202306</v>
      </c>
    </row>
    <row r="295" spans="1:15">
      <c r="A295" s="146">
        <v>294</v>
      </c>
      <c r="B295" s="144" t="s">
        <v>331</v>
      </c>
      <c r="C295" s="145" t="s">
        <v>332</v>
      </c>
      <c r="D295" s="145" t="s">
        <v>494</v>
      </c>
      <c r="E295" s="220" t="s">
        <v>98</v>
      </c>
      <c r="F295" s="148">
        <v>45096</v>
      </c>
      <c r="G295" s="149"/>
      <c r="H295" s="150">
        <v>180</v>
      </c>
      <c r="I295" s="144" t="s">
        <v>38</v>
      </c>
      <c r="J295" s="151"/>
      <c r="K295" s="145"/>
      <c r="L295" s="157"/>
      <c r="M295" s="157"/>
      <c r="N295" s="167">
        <f t="shared" si="8"/>
        <v>180</v>
      </c>
      <c r="O295" s="167">
        <f t="shared" si="9"/>
        <v>202306</v>
      </c>
    </row>
    <row r="296" spans="1:15">
      <c r="A296" s="146">
        <v>295</v>
      </c>
      <c r="B296" s="144" t="s">
        <v>340</v>
      </c>
      <c r="C296" s="146" t="s">
        <v>341</v>
      </c>
      <c r="D296" s="147" t="s">
        <v>495</v>
      </c>
      <c r="E296" s="220" t="s">
        <v>98</v>
      </c>
      <c r="F296" s="148">
        <v>45096</v>
      </c>
      <c r="G296" s="153"/>
      <c r="H296" s="154">
        <v>2800</v>
      </c>
      <c r="I296" s="144" t="s">
        <v>38</v>
      </c>
      <c r="J296" s="155"/>
      <c r="K296" s="146"/>
      <c r="L296" s="147"/>
      <c r="M296" s="158"/>
      <c r="N296" s="167">
        <f t="shared" si="8"/>
        <v>2800</v>
      </c>
      <c r="O296" s="167">
        <f t="shared" si="9"/>
        <v>202306</v>
      </c>
    </row>
    <row r="297" spans="1:15">
      <c r="A297" s="146">
        <v>296</v>
      </c>
      <c r="B297" s="144" t="s">
        <v>340</v>
      </c>
      <c r="C297" s="145" t="s">
        <v>341</v>
      </c>
      <c r="D297" s="145" t="s">
        <v>496</v>
      </c>
      <c r="E297" s="220" t="s">
        <v>98</v>
      </c>
      <c r="F297" s="148">
        <v>45096</v>
      </c>
      <c r="G297" s="149"/>
      <c r="H297" s="150">
        <v>4096</v>
      </c>
      <c r="I297" s="144" t="s">
        <v>38</v>
      </c>
      <c r="J297" s="151"/>
      <c r="K297" s="145"/>
      <c r="L297" s="157"/>
      <c r="M297" s="157"/>
      <c r="N297" s="167">
        <f t="shared" si="8"/>
        <v>4096</v>
      </c>
      <c r="O297" s="167">
        <f t="shared" si="9"/>
        <v>202306</v>
      </c>
    </row>
    <row r="298" spans="1:15">
      <c r="A298" s="146">
        <v>297</v>
      </c>
      <c r="B298" s="144" t="s">
        <v>340</v>
      </c>
      <c r="C298" s="146" t="s">
        <v>341</v>
      </c>
      <c r="D298" s="147" t="s">
        <v>497</v>
      </c>
      <c r="E298" s="220" t="s">
        <v>98</v>
      </c>
      <c r="F298" s="148">
        <v>45096</v>
      </c>
      <c r="G298" s="153"/>
      <c r="H298" s="154">
        <v>12888</v>
      </c>
      <c r="I298" s="144" t="s">
        <v>38</v>
      </c>
      <c r="J298" s="155"/>
      <c r="K298" s="146"/>
      <c r="L298" s="147"/>
      <c r="M298" s="158"/>
      <c r="N298" s="167">
        <f t="shared" si="8"/>
        <v>12888</v>
      </c>
      <c r="O298" s="167">
        <f t="shared" si="9"/>
        <v>202306</v>
      </c>
    </row>
    <row r="299" spans="1:15">
      <c r="A299" s="146">
        <v>298</v>
      </c>
      <c r="B299" s="144" t="s">
        <v>340</v>
      </c>
      <c r="C299" s="145" t="s">
        <v>341</v>
      </c>
      <c r="D299" s="145" t="s">
        <v>498</v>
      </c>
      <c r="E299" s="220" t="s">
        <v>98</v>
      </c>
      <c r="F299" s="148">
        <v>45096</v>
      </c>
      <c r="G299" s="149"/>
      <c r="H299" s="150">
        <v>20160</v>
      </c>
      <c r="I299" s="144" t="s">
        <v>38</v>
      </c>
      <c r="J299" s="151"/>
      <c r="K299" s="145"/>
      <c r="L299" s="157"/>
      <c r="M299" s="157"/>
      <c r="N299" s="167">
        <f t="shared" si="8"/>
        <v>20160</v>
      </c>
      <c r="O299" s="167">
        <f t="shared" si="9"/>
        <v>202306</v>
      </c>
    </row>
    <row r="300" spans="1:15">
      <c r="A300" s="146">
        <v>299</v>
      </c>
      <c r="B300" s="144" t="s">
        <v>247</v>
      </c>
      <c r="C300" s="146" t="s">
        <v>248</v>
      </c>
      <c r="D300" s="147" t="s">
        <v>499</v>
      </c>
      <c r="E300" s="220" t="s">
        <v>98</v>
      </c>
      <c r="F300" s="148">
        <v>45096</v>
      </c>
      <c r="G300" s="153"/>
      <c r="H300" s="154">
        <v>56311.199999999997</v>
      </c>
      <c r="I300" s="144" t="s">
        <v>39</v>
      </c>
      <c r="J300" s="155"/>
      <c r="K300" s="146"/>
      <c r="L300" s="147"/>
      <c r="M300" s="156"/>
      <c r="N300" s="167">
        <f t="shared" si="8"/>
        <v>56311.199999999997</v>
      </c>
      <c r="O300" s="167">
        <f t="shared" si="9"/>
        <v>202306</v>
      </c>
    </row>
    <row r="301" spans="1:15">
      <c r="A301" s="146">
        <v>300</v>
      </c>
      <c r="B301" s="144" t="s">
        <v>194</v>
      </c>
      <c r="C301" s="145" t="s">
        <v>155</v>
      </c>
      <c r="D301" s="145" t="s">
        <v>500</v>
      </c>
      <c r="E301" s="220" t="s">
        <v>98</v>
      </c>
      <c r="F301" s="148">
        <v>45097</v>
      </c>
      <c r="G301" s="149">
        <v>2059.9699999999998</v>
      </c>
      <c r="H301" s="150">
        <v>20027.919999999998</v>
      </c>
      <c r="I301" s="144" t="s">
        <v>72</v>
      </c>
      <c r="J301" s="151"/>
      <c r="K301" s="145"/>
      <c r="L301" s="152"/>
      <c r="M301" s="152"/>
      <c r="N301" s="167">
        <f t="shared" si="8"/>
        <v>20027.919999999998</v>
      </c>
      <c r="O301" s="167">
        <f t="shared" si="9"/>
        <v>202306</v>
      </c>
    </row>
    <row r="302" spans="1:15">
      <c r="A302" s="146">
        <v>301</v>
      </c>
      <c r="B302" s="144" t="s">
        <v>196</v>
      </c>
      <c r="C302" s="146" t="s">
        <v>155</v>
      </c>
      <c r="D302" s="147" t="s">
        <v>501</v>
      </c>
      <c r="E302" s="220" t="s">
        <v>98</v>
      </c>
      <c r="F302" s="148">
        <v>45097</v>
      </c>
      <c r="G302" s="153">
        <v>5383.83</v>
      </c>
      <c r="H302" s="154">
        <v>49867.82</v>
      </c>
      <c r="I302" s="144" t="s">
        <v>72</v>
      </c>
      <c r="J302" s="155"/>
      <c r="K302" s="146"/>
      <c r="L302" s="147"/>
      <c r="M302" s="156"/>
      <c r="N302" s="167">
        <f t="shared" si="8"/>
        <v>49867.82</v>
      </c>
      <c r="O302" s="167">
        <f t="shared" si="9"/>
        <v>202306</v>
      </c>
    </row>
    <row r="303" spans="1:15">
      <c r="A303" s="146">
        <v>302</v>
      </c>
      <c r="B303" s="144" t="s">
        <v>120</v>
      </c>
      <c r="C303" s="145" t="s">
        <v>121</v>
      </c>
      <c r="D303" s="145" t="s">
        <v>502</v>
      </c>
      <c r="E303" s="220" t="s">
        <v>98</v>
      </c>
      <c r="F303" s="148">
        <v>45097</v>
      </c>
      <c r="G303" s="149"/>
      <c r="H303" s="150">
        <v>3400</v>
      </c>
      <c r="I303" s="144" t="s">
        <v>62</v>
      </c>
      <c r="J303" s="151"/>
      <c r="K303" s="145"/>
      <c r="L303" s="152"/>
      <c r="M303" s="152"/>
      <c r="N303" s="167">
        <f t="shared" si="8"/>
        <v>3400</v>
      </c>
      <c r="O303" s="167">
        <f t="shared" si="9"/>
        <v>202306</v>
      </c>
    </row>
    <row r="304" spans="1:15">
      <c r="A304" s="146">
        <v>303</v>
      </c>
      <c r="B304" s="144" t="s">
        <v>194</v>
      </c>
      <c r="C304" s="146" t="s">
        <v>503</v>
      </c>
      <c r="D304" s="147" t="s">
        <v>504</v>
      </c>
      <c r="E304" s="221" t="s">
        <v>98</v>
      </c>
      <c r="F304" s="148">
        <v>45097</v>
      </c>
      <c r="G304" s="153">
        <v>217584.51</v>
      </c>
      <c r="H304" s="154">
        <v>3121841.69</v>
      </c>
      <c r="I304" s="144" t="s">
        <v>72</v>
      </c>
      <c r="J304" s="155"/>
      <c r="K304" s="146"/>
      <c r="L304" s="147"/>
      <c r="M304" s="156"/>
      <c r="N304" s="167">
        <f t="shared" si="8"/>
        <v>3121841.69</v>
      </c>
      <c r="O304" s="167">
        <f t="shared" si="9"/>
        <v>202306</v>
      </c>
    </row>
    <row r="305" spans="1:15">
      <c r="A305" s="146">
        <v>304</v>
      </c>
      <c r="B305" s="144" t="s">
        <v>340</v>
      </c>
      <c r="C305" s="145" t="s">
        <v>341</v>
      </c>
      <c r="D305" s="145" t="s">
        <v>505</v>
      </c>
      <c r="E305" s="220" t="s">
        <v>98</v>
      </c>
      <c r="F305" s="148">
        <v>45098</v>
      </c>
      <c r="G305" s="149"/>
      <c r="H305" s="150">
        <v>21480</v>
      </c>
      <c r="I305" s="144" t="s">
        <v>38</v>
      </c>
      <c r="J305" s="151"/>
      <c r="K305" s="145"/>
      <c r="L305" s="157"/>
      <c r="M305" s="157"/>
      <c r="N305" s="167">
        <f t="shared" si="8"/>
        <v>21480</v>
      </c>
      <c r="O305" s="167">
        <f t="shared" si="9"/>
        <v>202306</v>
      </c>
    </row>
    <row r="306" spans="1:15">
      <c r="A306" s="146">
        <v>305</v>
      </c>
      <c r="B306" s="144" t="s">
        <v>340</v>
      </c>
      <c r="C306" s="146" t="s">
        <v>341</v>
      </c>
      <c r="D306" s="147" t="s">
        <v>506</v>
      </c>
      <c r="E306" s="220" t="s">
        <v>98</v>
      </c>
      <c r="F306" s="148">
        <v>45098</v>
      </c>
      <c r="G306" s="153"/>
      <c r="H306" s="154">
        <v>20160</v>
      </c>
      <c r="I306" s="144" t="s">
        <v>38</v>
      </c>
      <c r="J306" s="155"/>
      <c r="K306" s="146"/>
      <c r="L306" s="147"/>
      <c r="M306" s="158"/>
      <c r="N306" s="167">
        <f t="shared" si="8"/>
        <v>20160</v>
      </c>
      <c r="O306" s="167">
        <f t="shared" si="9"/>
        <v>202306</v>
      </c>
    </row>
    <row r="307" spans="1:15">
      <c r="A307" s="146">
        <v>306</v>
      </c>
      <c r="B307" s="144" t="s">
        <v>340</v>
      </c>
      <c r="C307" s="145" t="s">
        <v>341</v>
      </c>
      <c r="D307" s="145" t="s">
        <v>507</v>
      </c>
      <c r="E307" s="220" t="s">
        <v>98</v>
      </c>
      <c r="F307" s="148">
        <v>45098</v>
      </c>
      <c r="G307" s="149"/>
      <c r="H307" s="150">
        <v>2800</v>
      </c>
      <c r="I307" s="144" t="s">
        <v>38</v>
      </c>
      <c r="J307" s="151"/>
      <c r="K307" s="145"/>
      <c r="L307" s="157"/>
      <c r="M307" s="157"/>
      <c r="N307" s="167">
        <f t="shared" si="8"/>
        <v>2800</v>
      </c>
      <c r="O307" s="167">
        <f t="shared" si="9"/>
        <v>202306</v>
      </c>
    </row>
    <row r="308" spans="1:15">
      <c r="A308" s="146">
        <v>307</v>
      </c>
      <c r="B308" s="144" t="s">
        <v>340</v>
      </c>
      <c r="C308" s="146" t="s">
        <v>341</v>
      </c>
      <c r="D308" s="147" t="s">
        <v>508</v>
      </c>
      <c r="E308" s="220" t="s">
        <v>98</v>
      </c>
      <c r="F308" s="148">
        <v>45098</v>
      </c>
      <c r="G308" s="153"/>
      <c r="H308" s="154">
        <v>12288</v>
      </c>
      <c r="I308" s="144" t="s">
        <v>38</v>
      </c>
      <c r="J308" s="155"/>
      <c r="K308" s="146"/>
      <c r="L308" s="147"/>
      <c r="M308" s="158"/>
      <c r="N308" s="167">
        <f t="shared" si="8"/>
        <v>12288</v>
      </c>
      <c r="O308" s="167">
        <f t="shared" si="9"/>
        <v>202306</v>
      </c>
    </row>
    <row r="309" spans="1:15">
      <c r="A309" s="146">
        <v>308</v>
      </c>
      <c r="B309" s="144" t="s">
        <v>509</v>
      </c>
      <c r="C309" s="145" t="s">
        <v>510</v>
      </c>
      <c r="D309" s="145" t="s">
        <v>511</v>
      </c>
      <c r="E309" s="220" t="s">
        <v>98</v>
      </c>
      <c r="F309" s="148">
        <v>45099</v>
      </c>
      <c r="G309" s="149"/>
      <c r="H309" s="150">
        <v>90481.07</v>
      </c>
      <c r="I309" s="144" t="s">
        <v>39</v>
      </c>
      <c r="J309" s="151"/>
      <c r="K309" s="145"/>
      <c r="L309" s="152"/>
      <c r="M309" s="152"/>
      <c r="N309" s="167">
        <f t="shared" si="8"/>
        <v>90481.07</v>
      </c>
      <c r="O309" s="167">
        <f t="shared" si="9"/>
        <v>202306</v>
      </c>
    </row>
    <row r="310" spans="1:15">
      <c r="A310" s="146">
        <v>309</v>
      </c>
      <c r="B310" s="144" t="s">
        <v>509</v>
      </c>
      <c r="C310" s="146" t="s">
        <v>510</v>
      </c>
      <c r="D310" s="147" t="s">
        <v>512</v>
      </c>
      <c r="E310" s="220" t="s">
        <v>98</v>
      </c>
      <c r="F310" s="148">
        <v>45099</v>
      </c>
      <c r="G310" s="153"/>
      <c r="H310" s="154">
        <v>94891.73</v>
      </c>
      <c r="I310" s="144" t="s">
        <v>39</v>
      </c>
      <c r="J310" s="155"/>
      <c r="K310" s="146"/>
      <c r="L310" s="147"/>
      <c r="M310" s="156"/>
      <c r="N310" s="167">
        <f t="shared" si="8"/>
        <v>94891.73</v>
      </c>
      <c r="O310" s="167">
        <f t="shared" si="9"/>
        <v>202306</v>
      </c>
    </row>
    <row r="311" spans="1:15">
      <c r="A311" s="146">
        <v>310</v>
      </c>
      <c r="B311" s="144" t="s">
        <v>509</v>
      </c>
      <c r="C311" s="145" t="s">
        <v>510</v>
      </c>
      <c r="D311" s="145" t="s">
        <v>513</v>
      </c>
      <c r="E311" s="220" t="s">
        <v>98</v>
      </c>
      <c r="F311" s="148">
        <v>45099</v>
      </c>
      <c r="G311" s="149"/>
      <c r="H311" s="150">
        <v>94107.37</v>
      </c>
      <c r="I311" s="144" t="s">
        <v>39</v>
      </c>
      <c r="J311" s="151"/>
      <c r="K311" s="145"/>
      <c r="L311" s="152"/>
      <c r="M311" s="152"/>
      <c r="N311" s="167">
        <f t="shared" si="8"/>
        <v>94107.37</v>
      </c>
      <c r="O311" s="167">
        <f t="shared" si="9"/>
        <v>202306</v>
      </c>
    </row>
    <row r="312" spans="1:15">
      <c r="A312" s="146">
        <v>311</v>
      </c>
      <c r="B312" s="144" t="s">
        <v>509</v>
      </c>
      <c r="C312" s="146" t="s">
        <v>510</v>
      </c>
      <c r="D312" s="147" t="s">
        <v>514</v>
      </c>
      <c r="E312" s="220" t="s">
        <v>98</v>
      </c>
      <c r="F312" s="148">
        <v>45099</v>
      </c>
      <c r="G312" s="153"/>
      <c r="H312" s="154">
        <v>100421.18</v>
      </c>
      <c r="I312" s="144" t="s">
        <v>39</v>
      </c>
      <c r="J312" s="155"/>
      <c r="K312" s="146"/>
      <c r="L312" s="147"/>
      <c r="M312" s="156"/>
      <c r="N312" s="167">
        <f t="shared" si="8"/>
        <v>100421.18</v>
      </c>
      <c r="O312" s="167">
        <f t="shared" si="9"/>
        <v>202306</v>
      </c>
    </row>
    <row r="313" spans="1:15">
      <c r="A313" s="146">
        <v>312</v>
      </c>
      <c r="B313" s="144" t="s">
        <v>340</v>
      </c>
      <c r="C313" s="145" t="s">
        <v>341</v>
      </c>
      <c r="D313" s="145" t="s">
        <v>515</v>
      </c>
      <c r="E313" s="220" t="s">
        <v>98</v>
      </c>
      <c r="F313" s="148">
        <v>45100</v>
      </c>
      <c r="G313" s="149"/>
      <c r="H313" s="150">
        <v>1400</v>
      </c>
      <c r="I313" s="144" t="s">
        <v>38</v>
      </c>
      <c r="J313" s="151"/>
      <c r="K313" s="145"/>
      <c r="L313" s="157"/>
      <c r="M313" s="157"/>
      <c r="N313" s="167">
        <f t="shared" si="8"/>
        <v>1400</v>
      </c>
      <c r="O313" s="167">
        <f t="shared" si="9"/>
        <v>202306</v>
      </c>
    </row>
    <row r="314" spans="1:15">
      <c r="A314" s="146">
        <v>313</v>
      </c>
      <c r="B314" s="144" t="s">
        <v>340</v>
      </c>
      <c r="C314" s="146" t="s">
        <v>341</v>
      </c>
      <c r="D314" s="147" t="s">
        <v>516</v>
      </c>
      <c r="E314" s="220" t="s">
        <v>98</v>
      </c>
      <c r="F314" s="148">
        <v>45100</v>
      </c>
      <c r="G314" s="153"/>
      <c r="H314" s="154">
        <v>6656</v>
      </c>
      <c r="I314" s="144" t="s">
        <v>38</v>
      </c>
      <c r="J314" s="155"/>
      <c r="K314" s="146"/>
      <c r="L314" s="147"/>
      <c r="M314" s="158"/>
      <c r="N314" s="167">
        <f t="shared" si="8"/>
        <v>6656</v>
      </c>
      <c r="O314" s="167">
        <f t="shared" si="9"/>
        <v>202306</v>
      </c>
    </row>
    <row r="315" spans="1:15">
      <c r="A315" s="146">
        <v>314</v>
      </c>
      <c r="B315" s="144" t="s">
        <v>340</v>
      </c>
      <c r="C315" s="145" t="s">
        <v>341</v>
      </c>
      <c r="D315" s="145" t="s">
        <v>517</v>
      </c>
      <c r="E315" s="220" t="s">
        <v>98</v>
      </c>
      <c r="F315" s="148">
        <v>45100</v>
      </c>
      <c r="G315" s="149"/>
      <c r="H315" s="150">
        <v>21480</v>
      </c>
      <c r="I315" s="144" t="s">
        <v>38</v>
      </c>
      <c r="J315" s="151"/>
      <c r="K315" s="145"/>
      <c r="L315" s="157"/>
      <c r="M315" s="157"/>
      <c r="N315" s="167">
        <f t="shared" si="8"/>
        <v>21480</v>
      </c>
      <c r="O315" s="167">
        <f t="shared" si="9"/>
        <v>202306</v>
      </c>
    </row>
    <row r="316" spans="1:15">
      <c r="A316" s="146">
        <v>315</v>
      </c>
      <c r="B316" s="144" t="s">
        <v>509</v>
      </c>
      <c r="C316" s="146" t="s">
        <v>510</v>
      </c>
      <c r="D316" s="147" t="s">
        <v>518</v>
      </c>
      <c r="E316" s="220" t="s">
        <v>98</v>
      </c>
      <c r="F316" s="148">
        <v>45100</v>
      </c>
      <c r="G316" s="153"/>
      <c r="H316" s="154">
        <v>84124.99</v>
      </c>
      <c r="I316" s="144" t="s">
        <v>39</v>
      </c>
      <c r="J316" s="155"/>
      <c r="K316" s="146"/>
      <c r="L316" s="147"/>
      <c r="M316" s="156"/>
      <c r="N316" s="167">
        <f t="shared" si="8"/>
        <v>84124.99</v>
      </c>
      <c r="O316" s="167">
        <f t="shared" si="9"/>
        <v>202306</v>
      </c>
    </row>
    <row r="317" spans="1:15">
      <c r="A317" s="146">
        <v>316</v>
      </c>
      <c r="B317" s="144" t="s">
        <v>509</v>
      </c>
      <c r="C317" s="145" t="s">
        <v>510</v>
      </c>
      <c r="D317" s="145" t="s">
        <v>519</v>
      </c>
      <c r="E317" s="220" t="s">
        <v>98</v>
      </c>
      <c r="F317" s="148">
        <v>45100</v>
      </c>
      <c r="G317" s="149"/>
      <c r="H317" s="150">
        <v>93743.77</v>
      </c>
      <c r="I317" s="144" t="s">
        <v>39</v>
      </c>
      <c r="J317" s="151"/>
      <c r="K317" s="145"/>
      <c r="L317" s="152"/>
      <c r="M317" s="152"/>
      <c r="N317" s="167">
        <f t="shared" si="8"/>
        <v>93743.77</v>
      </c>
      <c r="O317" s="167">
        <f t="shared" si="9"/>
        <v>202306</v>
      </c>
    </row>
    <row r="318" spans="1:15">
      <c r="A318" s="146">
        <v>317</v>
      </c>
      <c r="B318" s="144" t="s">
        <v>509</v>
      </c>
      <c r="C318" s="146" t="s">
        <v>510</v>
      </c>
      <c r="D318" s="147" t="s">
        <v>520</v>
      </c>
      <c r="E318" s="220" t="s">
        <v>98</v>
      </c>
      <c r="F318" s="148">
        <v>45100</v>
      </c>
      <c r="G318" s="153"/>
      <c r="H318" s="154">
        <v>87398.33</v>
      </c>
      <c r="I318" s="144" t="s">
        <v>39</v>
      </c>
      <c r="J318" s="155"/>
      <c r="K318" s="146"/>
      <c r="L318" s="147"/>
      <c r="M318" s="156"/>
      <c r="N318" s="167">
        <f t="shared" si="8"/>
        <v>87398.33</v>
      </c>
      <c r="O318" s="167">
        <f t="shared" si="9"/>
        <v>202306</v>
      </c>
    </row>
    <row r="319" spans="1:15">
      <c r="A319" s="146">
        <v>318</v>
      </c>
      <c r="B319" s="144" t="s">
        <v>166</v>
      </c>
      <c r="C319" s="145" t="s">
        <v>167</v>
      </c>
      <c r="D319" s="145" t="s">
        <v>521</v>
      </c>
      <c r="E319" s="220" t="s">
        <v>98</v>
      </c>
      <c r="F319" s="148">
        <v>45103</v>
      </c>
      <c r="G319" s="149"/>
      <c r="H319" s="150">
        <v>378982.72</v>
      </c>
      <c r="I319" s="144" t="s">
        <v>39</v>
      </c>
      <c r="J319" s="151"/>
      <c r="K319" s="145"/>
      <c r="L319" s="152"/>
      <c r="M319" s="152"/>
      <c r="N319" s="167">
        <f t="shared" si="8"/>
        <v>378982.72</v>
      </c>
      <c r="O319" s="167">
        <f t="shared" si="9"/>
        <v>202306</v>
      </c>
    </row>
    <row r="320" spans="1:15">
      <c r="A320" s="146">
        <v>319</v>
      </c>
      <c r="B320" s="144" t="s">
        <v>3842</v>
      </c>
      <c r="C320" s="146" t="s">
        <v>522</v>
      </c>
      <c r="D320" s="147" t="s">
        <v>523</v>
      </c>
      <c r="E320" s="220" t="s">
        <v>98</v>
      </c>
      <c r="F320" s="148">
        <v>45103</v>
      </c>
      <c r="G320" s="153"/>
      <c r="H320" s="154">
        <v>76357.490000000005</v>
      </c>
      <c r="I320" s="144" t="s">
        <v>39</v>
      </c>
      <c r="J320" s="155"/>
      <c r="K320" s="146"/>
      <c r="L320" s="147"/>
      <c r="M320" s="156"/>
      <c r="N320" s="167">
        <f t="shared" si="8"/>
        <v>76357.490000000005</v>
      </c>
      <c r="O320" s="167">
        <f t="shared" si="9"/>
        <v>202306</v>
      </c>
    </row>
    <row r="321" spans="1:15">
      <c r="A321" s="146">
        <v>320</v>
      </c>
      <c r="B321" s="144" t="s">
        <v>154</v>
      </c>
      <c r="C321" s="145" t="s">
        <v>155</v>
      </c>
      <c r="D321" s="145" t="s">
        <v>524</v>
      </c>
      <c r="E321" s="220" t="s">
        <v>98</v>
      </c>
      <c r="F321" s="148">
        <v>45103</v>
      </c>
      <c r="G321" s="149">
        <v>1269.94</v>
      </c>
      <c r="H321" s="150">
        <v>1536.63</v>
      </c>
      <c r="I321" s="144" t="s">
        <v>72</v>
      </c>
      <c r="J321" s="151"/>
      <c r="K321" s="145"/>
      <c r="L321" s="152"/>
      <c r="M321" s="152"/>
      <c r="N321" s="167">
        <f t="shared" si="8"/>
        <v>1536.63</v>
      </c>
      <c r="O321" s="167">
        <f t="shared" si="9"/>
        <v>202306</v>
      </c>
    </row>
    <row r="322" spans="1:15">
      <c r="A322" s="146">
        <v>321</v>
      </c>
      <c r="B322" s="144" t="s">
        <v>154</v>
      </c>
      <c r="C322" s="146" t="s">
        <v>155</v>
      </c>
      <c r="D322" s="147" t="s">
        <v>525</v>
      </c>
      <c r="E322" s="220" t="s">
        <v>98</v>
      </c>
      <c r="F322" s="148">
        <v>45103</v>
      </c>
      <c r="G322" s="153">
        <v>322.56</v>
      </c>
      <c r="H322" s="154">
        <v>337.46</v>
      </c>
      <c r="I322" s="144" t="s">
        <v>72</v>
      </c>
      <c r="J322" s="155"/>
      <c r="K322" s="146"/>
      <c r="L322" s="147"/>
      <c r="M322" s="156"/>
      <c r="N322" s="167">
        <f t="shared" ref="N322:N385" si="10">H322/COUNTIF(I322:M322,"&lt;&gt;")</f>
        <v>337.46</v>
      </c>
      <c r="O322" s="167">
        <f t="shared" ref="O322:O385" si="11">YEAR(F322)*100+MONTH(F322)</f>
        <v>202306</v>
      </c>
    </row>
    <row r="323" spans="1:15">
      <c r="A323" s="146">
        <v>322</v>
      </c>
      <c r="B323" s="144" t="s">
        <v>154</v>
      </c>
      <c r="C323" s="145" t="s">
        <v>155</v>
      </c>
      <c r="D323" s="145" t="s">
        <v>526</v>
      </c>
      <c r="E323" s="220" t="s">
        <v>98</v>
      </c>
      <c r="F323" s="148">
        <v>45103</v>
      </c>
      <c r="G323" s="149">
        <v>142.97</v>
      </c>
      <c r="H323" s="150">
        <v>172.99</v>
      </c>
      <c r="I323" s="144" t="s">
        <v>72</v>
      </c>
      <c r="J323" s="151"/>
      <c r="K323" s="145"/>
      <c r="L323" s="152"/>
      <c r="M323" s="152"/>
      <c r="N323" s="167">
        <f t="shared" si="10"/>
        <v>172.99</v>
      </c>
      <c r="O323" s="167">
        <f t="shared" si="11"/>
        <v>202306</v>
      </c>
    </row>
    <row r="324" spans="1:15">
      <c r="A324" s="146">
        <v>323</v>
      </c>
      <c r="B324" s="144" t="s">
        <v>154</v>
      </c>
      <c r="C324" s="146" t="s">
        <v>155</v>
      </c>
      <c r="D324" s="147" t="s">
        <v>527</v>
      </c>
      <c r="E324" s="220" t="s">
        <v>98</v>
      </c>
      <c r="F324" s="148">
        <v>45103</v>
      </c>
      <c r="G324" s="153">
        <v>34.51</v>
      </c>
      <c r="H324" s="154">
        <v>41.76</v>
      </c>
      <c r="I324" s="144" t="s">
        <v>72</v>
      </c>
      <c r="J324" s="155"/>
      <c r="K324" s="146"/>
      <c r="L324" s="147"/>
      <c r="M324" s="156"/>
      <c r="N324" s="167">
        <f t="shared" si="10"/>
        <v>41.76</v>
      </c>
      <c r="O324" s="167">
        <f t="shared" si="11"/>
        <v>202306</v>
      </c>
    </row>
    <row r="325" spans="1:15">
      <c r="A325" s="146">
        <v>324</v>
      </c>
      <c r="B325" s="144" t="s">
        <v>340</v>
      </c>
      <c r="C325" s="145" t="s">
        <v>341</v>
      </c>
      <c r="D325" s="145" t="s">
        <v>528</v>
      </c>
      <c r="E325" s="220" t="s">
        <v>98</v>
      </c>
      <c r="F325" s="148">
        <v>45103</v>
      </c>
      <c r="G325" s="149"/>
      <c r="H325" s="150">
        <v>1400</v>
      </c>
      <c r="I325" s="144" t="s">
        <v>38</v>
      </c>
      <c r="J325" s="151"/>
      <c r="K325" s="145"/>
      <c r="L325" s="157"/>
      <c r="M325" s="157"/>
      <c r="N325" s="167">
        <f t="shared" si="10"/>
        <v>1400</v>
      </c>
      <c r="O325" s="167">
        <f t="shared" si="11"/>
        <v>202306</v>
      </c>
    </row>
    <row r="326" spans="1:15">
      <c r="A326" s="146">
        <v>325</v>
      </c>
      <c r="B326" s="144" t="s">
        <v>340</v>
      </c>
      <c r="C326" s="146" t="s">
        <v>341</v>
      </c>
      <c r="D326" s="147" t="s">
        <v>529</v>
      </c>
      <c r="E326" s="220" t="s">
        <v>98</v>
      </c>
      <c r="F326" s="148">
        <v>45103</v>
      </c>
      <c r="G326" s="153"/>
      <c r="H326" s="154">
        <v>17184</v>
      </c>
      <c r="I326" s="144" t="s">
        <v>38</v>
      </c>
      <c r="J326" s="155"/>
      <c r="K326" s="146"/>
      <c r="L326" s="147"/>
      <c r="M326" s="158"/>
      <c r="N326" s="167">
        <f t="shared" si="10"/>
        <v>17184</v>
      </c>
      <c r="O326" s="167">
        <f t="shared" si="11"/>
        <v>202306</v>
      </c>
    </row>
    <row r="327" spans="1:15">
      <c r="A327" s="146">
        <v>326</v>
      </c>
      <c r="B327" s="144" t="s">
        <v>418</v>
      </c>
      <c r="C327" s="145" t="s">
        <v>419</v>
      </c>
      <c r="D327" s="145" t="s">
        <v>530</v>
      </c>
      <c r="E327" s="220" t="s">
        <v>98</v>
      </c>
      <c r="F327" s="148">
        <v>45105</v>
      </c>
      <c r="G327" s="149"/>
      <c r="H327" s="150">
        <v>29540</v>
      </c>
      <c r="I327" s="144" t="s">
        <v>36</v>
      </c>
      <c r="J327" s="151"/>
      <c r="K327" s="145"/>
      <c r="L327" s="152"/>
      <c r="M327" s="152"/>
      <c r="N327" s="167">
        <f t="shared" si="10"/>
        <v>29540</v>
      </c>
      <c r="O327" s="167">
        <f t="shared" si="11"/>
        <v>202306</v>
      </c>
    </row>
    <row r="328" spans="1:15">
      <c r="A328" s="146">
        <v>327</v>
      </c>
      <c r="B328" s="144" t="s">
        <v>340</v>
      </c>
      <c r="C328" s="146" t="s">
        <v>341</v>
      </c>
      <c r="D328" s="147" t="s">
        <v>531</v>
      </c>
      <c r="E328" s="220" t="s">
        <v>98</v>
      </c>
      <c r="F328" s="148">
        <v>45105</v>
      </c>
      <c r="G328" s="153"/>
      <c r="H328" s="154">
        <v>2800</v>
      </c>
      <c r="I328" s="144" t="s">
        <v>38</v>
      </c>
      <c r="J328" s="155"/>
      <c r="K328" s="146"/>
      <c r="L328" s="147"/>
      <c r="M328" s="158"/>
      <c r="N328" s="167">
        <f t="shared" si="10"/>
        <v>2800</v>
      </c>
      <c r="O328" s="167">
        <f t="shared" si="11"/>
        <v>202306</v>
      </c>
    </row>
    <row r="329" spans="1:15">
      <c r="A329" s="146">
        <v>328</v>
      </c>
      <c r="B329" s="144" t="s">
        <v>340</v>
      </c>
      <c r="C329" s="145" t="s">
        <v>341</v>
      </c>
      <c r="D329" s="145" t="s">
        <v>532</v>
      </c>
      <c r="E329" s="220" t="s">
        <v>98</v>
      </c>
      <c r="F329" s="148">
        <v>45105</v>
      </c>
      <c r="G329" s="149"/>
      <c r="H329" s="150">
        <v>42960</v>
      </c>
      <c r="I329" s="144" t="s">
        <v>38</v>
      </c>
      <c r="J329" s="151"/>
      <c r="K329" s="145"/>
      <c r="L329" s="157"/>
      <c r="M329" s="157"/>
      <c r="N329" s="167">
        <f t="shared" si="10"/>
        <v>42960</v>
      </c>
      <c r="O329" s="167">
        <f t="shared" si="11"/>
        <v>202306</v>
      </c>
    </row>
    <row r="330" spans="1:15">
      <c r="A330" s="146">
        <v>329</v>
      </c>
      <c r="B330" s="144" t="s">
        <v>268</v>
      </c>
      <c r="C330" s="146" t="s">
        <v>269</v>
      </c>
      <c r="D330" s="147" t="s">
        <v>533</v>
      </c>
      <c r="E330" s="220" t="s">
        <v>98</v>
      </c>
      <c r="F330" s="148">
        <v>45105</v>
      </c>
      <c r="G330" s="153"/>
      <c r="H330" s="154">
        <v>385</v>
      </c>
      <c r="I330" s="144" t="s">
        <v>39</v>
      </c>
      <c r="J330" s="155"/>
      <c r="K330" s="146"/>
      <c r="L330" s="147"/>
      <c r="M330" s="156"/>
      <c r="N330" s="167">
        <f t="shared" si="10"/>
        <v>385</v>
      </c>
      <c r="O330" s="167">
        <f t="shared" si="11"/>
        <v>202306</v>
      </c>
    </row>
    <row r="331" spans="1:15">
      <c r="A331" s="146">
        <v>330</v>
      </c>
      <c r="B331" s="144" t="s">
        <v>324</v>
      </c>
      <c r="C331" s="145" t="s">
        <v>325</v>
      </c>
      <c r="D331" s="145" t="s">
        <v>534</v>
      </c>
      <c r="E331" s="220" t="s">
        <v>98</v>
      </c>
      <c r="F331" s="148">
        <v>45105</v>
      </c>
      <c r="G331" s="149"/>
      <c r="H331" s="150">
        <v>60061.87</v>
      </c>
      <c r="I331" s="144" t="s">
        <v>38</v>
      </c>
      <c r="J331" s="151"/>
      <c r="K331" s="145"/>
      <c r="L331" s="157"/>
      <c r="M331" s="157"/>
      <c r="N331" s="167">
        <f t="shared" si="10"/>
        <v>60061.87</v>
      </c>
      <c r="O331" s="167">
        <f t="shared" si="11"/>
        <v>202306</v>
      </c>
    </row>
    <row r="332" spans="1:15">
      <c r="A332" s="146">
        <v>331</v>
      </c>
      <c r="B332" s="144" t="s">
        <v>324</v>
      </c>
      <c r="C332" s="146" t="s">
        <v>325</v>
      </c>
      <c r="D332" s="147" t="s">
        <v>535</v>
      </c>
      <c r="E332" s="220" t="s">
        <v>98</v>
      </c>
      <c r="F332" s="148">
        <v>45105</v>
      </c>
      <c r="G332" s="153"/>
      <c r="H332" s="154">
        <v>4201.1099999999997</v>
      </c>
      <c r="I332" s="144" t="s">
        <v>38</v>
      </c>
      <c r="J332" s="155"/>
      <c r="K332" s="146"/>
      <c r="L332" s="147"/>
      <c r="M332" s="158"/>
      <c r="N332" s="167">
        <f t="shared" si="10"/>
        <v>4201.1099999999997</v>
      </c>
      <c r="O332" s="167">
        <f t="shared" si="11"/>
        <v>202306</v>
      </c>
    </row>
    <row r="333" spans="1:15">
      <c r="A333" s="146">
        <v>332</v>
      </c>
      <c r="B333" s="144" t="s">
        <v>324</v>
      </c>
      <c r="C333" s="145" t="s">
        <v>325</v>
      </c>
      <c r="D333" s="145" t="s">
        <v>536</v>
      </c>
      <c r="E333" s="220" t="s">
        <v>98</v>
      </c>
      <c r="F333" s="148">
        <v>45105</v>
      </c>
      <c r="G333" s="149"/>
      <c r="H333" s="150">
        <v>11296.66</v>
      </c>
      <c r="I333" s="144" t="s">
        <v>38</v>
      </c>
      <c r="J333" s="151"/>
      <c r="K333" s="145"/>
      <c r="L333" s="157"/>
      <c r="M333" s="157"/>
      <c r="N333" s="167">
        <f t="shared" si="10"/>
        <v>11296.66</v>
      </c>
      <c r="O333" s="167">
        <f t="shared" si="11"/>
        <v>202306</v>
      </c>
    </row>
    <row r="334" spans="1:15">
      <c r="A334" s="146">
        <v>333</v>
      </c>
      <c r="B334" s="144" t="s">
        <v>303</v>
      </c>
      <c r="C334" s="146" t="s">
        <v>304</v>
      </c>
      <c r="D334" s="147" t="s">
        <v>537</v>
      </c>
      <c r="E334" s="220" t="s">
        <v>98</v>
      </c>
      <c r="F334" s="148">
        <v>45105</v>
      </c>
      <c r="G334" s="153"/>
      <c r="H334" s="154">
        <v>31008</v>
      </c>
      <c r="I334" s="144" t="s">
        <v>33</v>
      </c>
      <c r="J334" s="155" t="s">
        <v>38</v>
      </c>
      <c r="K334" s="146"/>
      <c r="L334" s="147"/>
      <c r="M334" s="156"/>
      <c r="N334" s="167">
        <f t="shared" si="10"/>
        <v>15504</v>
      </c>
      <c r="O334" s="167">
        <f t="shared" si="11"/>
        <v>202306</v>
      </c>
    </row>
    <row r="335" spans="1:15">
      <c r="A335" s="146">
        <v>334</v>
      </c>
      <c r="B335" s="144" t="s">
        <v>303</v>
      </c>
      <c r="C335" s="145" t="s">
        <v>304</v>
      </c>
      <c r="D335" s="145" t="s">
        <v>538</v>
      </c>
      <c r="E335" s="220" t="s">
        <v>98</v>
      </c>
      <c r="F335" s="148">
        <v>45105</v>
      </c>
      <c r="G335" s="149"/>
      <c r="H335" s="150">
        <v>31325.7</v>
      </c>
      <c r="I335" s="144" t="s">
        <v>33</v>
      </c>
      <c r="J335" s="151" t="s">
        <v>38</v>
      </c>
      <c r="K335" s="145"/>
      <c r="L335" s="152"/>
      <c r="M335" s="152"/>
      <c r="N335" s="167">
        <f t="shared" si="10"/>
        <v>15662.85</v>
      </c>
      <c r="O335" s="167">
        <f t="shared" si="11"/>
        <v>202306</v>
      </c>
    </row>
    <row r="336" spans="1:15">
      <c r="A336" s="146">
        <v>335</v>
      </c>
      <c r="B336" s="144" t="s">
        <v>539</v>
      </c>
      <c r="C336" s="146">
        <v>92051241</v>
      </c>
      <c r="D336" s="147" t="s">
        <v>540</v>
      </c>
      <c r="E336" s="220" t="s">
        <v>98</v>
      </c>
      <c r="F336" s="148">
        <v>45107</v>
      </c>
      <c r="G336" s="153"/>
      <c r="H336" s="154">
        <v>16250.01</v>
      </c>
      <c r="I336" s="144" t="s">
        <v>34</v>
      </c>
      <c r="J336" s="155"/>
      <c r="K336" s="146"/>
      <c r="L336" s="147"/>
      <c r="M336" s="156"/>
      <c r="N336" s="167">
        <f t="shared" si="10"/>
        <v>16250.01</v>
      </c>
      <c r="O336" s="167">
        <f t="shared" si="11"/>
        <v>202306</v>
      </c>
    </row>
    <row r="337" spans="1:15">
      <c r="A337" s="146">
        <v>336</v>
      </c>
      <c r="B337" s="144" t="s">
        <v>340</v>
      </c>
      <c r="C337" s="145" t="s">
        <v>341</v>
      </c>
      <c r="D337" s="145" t="s">
        <v>541</v>
      </c>
      <c r="E337" s="220" t="s">
        <v>98</v>
      </c>
      <c r="F337" s="148">
        <v>45107</v>
      </c>
      <c r="G337" s="149"/>
      <c r="H337" s="150">
        <v>4096</v>
      </c>
      <c r="I337" s="144" t="s">
        <v>38</v>
      </c>
      <c r="J337" s="151"/>
      <c r="K337" s="145"/>
      <c r="L337" s="157"/>
      <c r="M337" s="157"/>
      <c r="N337" s="167">
        <f t="shared" si="10"/>
        <v>4096</v>
      </c>
      <c r="O337" s="167">
        <f t="shared" si="11"/>
        <v>202306</v>
      </c>
    </row>
    <row r="338" spans="1:15">
      <c r="A338" s="146">
        <v>337</v>
      </c>
      <c r="B338" s="144" t="s">
        <v>340</v>
      </c>
      <c r="C338" s="146" t="s">
        <v>341</v>
      </c>
      <c r="D338" s="147" t="s">
        <v>542</v>
      </c>
      <c r="E338" s="220" t="s">
        <v>98</v>
      </c>
      <c r="F338" s="148">
        <v>45107</v>
      </c>
      <c r="G338" s="153"/>
      <c r="H338" s="154">
        <v>5040</v>
      </c>
      <c r="I338" s="144" t="s">
        <v>38</v>
      </c>
      <c r="J338" s="155"/>
      <c r="K338" s="146"/>
      <c r="L338" s="147"/>
      <c r="M338" s="158"/>
      <c r="N338" s="167">
        <f t="shared" si="10"/>
        <v>5040</v>
      </c>
      <c r="O338" s="167">
        <f t="shared" si="11"/>
        <v>202306</v>
      </c>
    </row>
    <row r="339" spans="1:15">
      <c r="A339" s="146">
        <v>338</v>
      </c>
      <c r="B339" s="144" t="s">
        <v>340</v>
      </c>
      <c r="C339" s="145" t="s">
        <v>341</v>
      </c>
      <c r="D339" s="145" t="s">
        <v>543</v>
      </c>
      <c r="E339" s="220" t="s">
        <v>98</v>
      </c>
      <c r="F339" s="148">
        <v>45107</v>
      </c>
      <c r="G339" s="149"/>
      <c r="H339" s="150">
        <v>2800</v>
      </c>
      <c r="I339" s="144" t="s">
        <v>38</v>
      </c>
      <c r="J339" s="151"/>
      <c r="K339" s="145"/>
      <c r="L339" s="157"/>
      <c r="M339" s="157"/>
      <c r="N339" s="167">
        <f t="shared" si="10"/>
        <v>2800</v>
      </c>
      <c r="O339" s="167">
        <f t="shared" si="11"/>
        <v>202306</v>
      </c>
    </row>
    <row r="340" spans="1:15">
      <c r="A340" s="146">
        <v>339</v>
      </c>
      <c r="B340" s="144" t="s">
        <v>340</v>
      </c>
      <c r="C340" s="146" t="s">
        <v>341</v>
      </c>
      <c r="D340" s="147" t="s">
        <v>544</v>
      </c>
      <c r="E340" s="220" t="s">
        <v>98</v>
      </c>
      <c r="F340" s="148">
        <v>45107</v>
      </c>
      <c r="G340" s="153"/>
      <c r="H340" s="154">
        <v>30072</v>
      </c>
      <c r="I340" s="144" t="s">
        <v>38</v>
      </c>
      <c r="J340" s="155"/>
      <c r="K340" s="146"/>
      <c r="L340" s="147"/>
      <c r="M340" s="158"/>
      <c r="N340" s="167">
        <f t="shared" si="10"/>
        <v>30072</v>
      </c>
      <c r="O340" s="167">
        <f t="shared" si="11"/>
        <v>202306</v>
      </c>
    </row>
    <row r="341" spans="1:15">
      <c r="A341" s="146">
        <v>340</v>
      </c>
      <c r="B341" s="144" t="s">
        <v>123</v>
      </c>
      <c r="C341" s="145" t="s">
        <v>124</v>
      </c>
      <c r="D341" s="145" t="s">
        <v>545</v>
      </c>
      <c r="E341" s="220" t="s">
        <v>98</v>
      </c>
      <c r="F341" s="148">
        <v>45107</v>
      </c>
      <c r="G341" s="149"/>
      <c r="H341" s="150">
        <v>2310</v>
      </c>
      <c r="I341" s="144" t="s">
        <v>33</v>
      </c>
      <c r="J341" s="151"/>
      <c r="K341" s="145"/>
      <c r="L341" s="152"/>
      <c r="M341" s="152"/>
      <c r="N341" s="167">
        <f t="shared" si="10"/>
        <v>2310</v>
      </c>
      <c r="O341" s="167">
        <f t="shared" si="11"/>
        <v>202306</v>
      </c>
    </row>
    <row r="342" spans="1:15">
      <c r="A342" s="146">
        <v>341</v>
      </c>
      <c r="B342" s="144" t="s">
        <v>177</v>
      </c>
      <c r="C342" s="146" t="s">
        <v>178</v>
      </c>
      <c r="D342" s="147" t="s">
        <v>546</v>
      </c>
      <c r="E342" s="220" t="s">
        <v>98</v>
      </c>
      <c r="F342" s="148">
        <v>45110</v>
      </c>
      <c r="G342" s="153"/>
      <c r="H342" s="154">
        <v>845</v>
      </c>
      <c r="I342" s="144" t="s">
        <v>33</v>
      </c>
      <c r="J342" s="155"/>
      <c r="K342" s="146"/>
      <c r="L342" s="147"/>
      <c r="M342" s="156"/>
      <c r="N342" s="167">
        <f t="shared" si="10"/>
        <v>845</v>
      </c>
      <c r="O342" s="167">
        <f t="shared" si="11"/>
        <v>202307</v>
      </c>
    </row>
    <row r="343" spans="1:15">
      <c r="A343" s="146">
        <v>342</v>
      </c>
      <c r="B343" s="144" t="s">
        <v>114</v>
      </c>
      <c r="C343" s="145" t="s">
        <v>115</v>
      </c>
      <c r="D343" s="145" t="s">
        <v>547</v>
      </c>
      <c r="E343" s="220" t="s">
        <v>98</v>
      </c>
      <c r="F343" s="148">
        <v>45110</v>
      </c>
      <c r="G343" s="149"/>
      <c r="H343" s="150">
        <v>227339.71</v>
      </c>
      <c r="I343" s="144" t="s">
        <v>39</v>
      </c>
      <c r="J343" s="151"/>
      <c r="K343" s="145"/>
      <c r="L343" s="152"/>
      <c r="M343" s="152"/>
      <c r="N343" s="167">
        <f t="shared" si="10"/>
        <v>227339.71</v>
      </c>
      <c r="O343" s="167">
        <f t="shared" si="11"/>
        <v>202307</v>
      </c>
    </row>
    <row r="344" spans="1:15">
      <c r="A344" s="146">
        <v>343</v>
      </c>
      <c r="B344" s="144" t="s">
        <v>548</v>
      </c>
      <c r="C344" s="146" t="s">
        <v>549</v>
      </c>
      <c r="D344" s="147" t="s">
        <v>550</v>
      </c>
      <c r="E344" s="220" t="s">
        <v>98</v>
      </c>
      <c r="F344" s="148">
        <v>45110</v>
      </c>
      <c r="G344" s="153"/>
      <c r="H344" s="154">
        <v>542.6</v>
      </c>
      <c r="I344" s="144" t="s">
        <v>32</v>
      </c>
      <c r="J344" s="155"/>
      <c r="K344" s="146"/>
      <c r="L344" s="147"/>
      <c r="M344" s="156"/>
      <c r="N344" s="167">
        <f t="shared" si="10"/>
        <v>542.6</v>
      </c>
      <c r="O344" s="167">
        <f t="shared" si="11"/>
        <v>202307</v>
      </c>
    </row>
    <row r="345" spans="1:15">
      <c r="A345" s="146">
        <v>344</v>
      </c>
      <c r="B345" s="144" t="s">
        <v>340</v>
      </c>
      <c r="C345" s="145" t="s">
        <v>341</v>
      </c>
      <c r="D345" s="145" t="s">
        <v>551</v>
      </c>
      <c r="E345" s="220" t="s">
        <v>98</v>
      </c>
      <c r="F345" s="148">
        <v>45110</v>
      </c>
      <c r="G345" s="149"/>
      <c r="H345" s="150">
        <v>1400</v>
      </c>
      <c r="I345" s="144" t="s">
        <v>38</v>
      </c>
      <c r="J345" s="151"/>
      <c r="K345" s="145"/>
      <c r="L345" s="157"/>
      <c r="M345" s="157"/>
      <c r="N345" s="167">
        <f t="shared" si="10"/>
        <v>1400</v>
      </c>
      <c r="O345" s="167">
        <f t="shared" si="11"/>
        <v>202307</v>
      </c>
    </row>
    <row r="346" spans="1:15">
      <c r="A346" s="146">
        <v>345</v>
      </c>
      <c r="B346" s="144" t="s">
        <v>340</v>
      </c>
      <c r="C346" s="146" t="s">
        <v>341</v>
      </c>
      <c r="D346" s="147" t="s">
        <v>552</v>
      </c>
      <c r="E346" s="220" t="s">
        <v>98</v>
      </c>
      <c r="F346" s="148">
        <v>45110</v>
      </c>
      <c r="G346" s="153"/>
      <c r="H346" s="154">
        <v>17184</v>
      </c>
      <c r="I346" s="144" t="s">
        <v>38</v>
      </c>
      <c r="J346" s="155"/>
      <c r="K346" s="146"/>
      <c r="L346" s="147"/>
      <c r="M346" s="158"/>
      <c r="N346" s="167">
        <f t="shared" si="10"/>
        <v>17184</v>
      </c>
      <c r="O346" s="167">
        <f t="shared" si="11"/>
        <v>202307</v>
      </c>
    </row>
    <row r="347" spans="1:15">
      <c r="A347" s="146">
        <v>346</v>
      </c>
      <c r="B347" s="144" t="s">
        <v>100</v>
      </c>
      <c r="C347" s="145" t="s">
        <v>101</v>
      </c>
      <c r="D347" s="145" t="s">
        <v>553</v>
      </c>
      <c r="E347" s="220" t="s">
        <v>98</v>
      </c>
      <c r="F347" s="148">
        <v>45110</v>
      </c>
      <c r="G347" s="149"/>
      <c r="H347" s="150">
        <v>92831.47</v>
      </c>
      <c r="I347" s="144" t="s">
        <v>32</v>
      </c>
      <c r="J347" s="151"/>
      <c r="K347" s="145"/>
      <c r="L347" s="152"/>
      <c r="M347" s="152"/>
      <c r="N347" s="167">
        <f t="shared" si="10"/>
        <v>92831.47</v>
      </c>
      <c r="O347" s="167">
        <f t="shared" si="11"/>
        <v>202307</v>
      </c>
    </row>
    <row r="348" spans="1:15">
      <c r="A348" s="146">
        <v>347</v>
      </c>
      <c r="B348" s="144" t="s">
        <v>340</v>
      </c>
      <c r="C348" s="146" t="s">
        <v>341</v>
      </c>
      <c r="D348" s="147">
        <v>103645</v>
      </c>
      <c r="E348" s="221" t="s">
        <v>98</v>
      </c>
      <c r="F348" s="148">
        <v>45110</v>
      </c>
      <c r="G348" s="153"/>
      <c r="H348" s="154">
        <v>12288</v>
      </c>
      <c r="I348" s="144" t="s">
        <v>38</v>
      </c>
      <c r="J348" s="155"/>
      <c r="K348" s="146"/>
      <c r="L348" s="147"/>
      <c r="M348" s="158"/>
      <c r="N348" s="167">
        <f t="shared" si="10"/>
        <v>12288</v>
      </c>
      <c r="O348" s="167">
        <f t="shared" si="11"/>
        <v>202307</v>
      </c>
    </row>
    <row r="349" spans="1:15">
      <c r="A349" s="146">
        <v>348</v>
      </c>
      <c r="B349" s="144" t="s">
        <v>247</v>
      </c>
      <c r="C349" s="145" t="s">
        <v>248</v>
      </c>
      <c r="D349" s="145">
        <v>467</v>
      </c>
      <c r="E349" s="220" t="s">
        <v>98</v>
      </c>
      <c r="F349" s="148">
        <v>45111</v>
      </c>
      <c r="G349" s="149"/>
      <c r="H349" s="150">
        <v>13500</v>
      </c>
      <c r="I349" s="144" t="s">
        <v>39</v>
      </c>
      <c r="J349" s="151"/>
      <c r="K349" s="145"/>
      <c r="L349" s="152"/>
      <c r="M349" s="152"/>
      <c r="N349" s="167">
        <f t="shared" si="10"/>
        <v>13500</v>
      </c>
      <c r="O349" s="167">
        <f t="shared" si="11"/>
        <v>202307</v>
      </c>
    </row>
    <row r="350" spans="1:15">
      <c r="A350" s="146">
        <v>349</v>
      </c>
      <c r="B350" s="144" t="s">
        <v>554</v>
      </c>
      <c r="C350" s="146" t="s">
        <v>391</v>
      </c>
      <c r="D350" s="147" t="s">
        <v>555</v>
      </c>
      <c r="E350" s="220" t="s">
        <v>98</v>
      </c>
      <c r="F350" s="148">
        <v>45111</v>
      </c>
      <c r="G350" s="153"/>
      <c r="H350" s="154">
        <v>1000</v>
      </c>
      <c r="I350" s="144" t="s">
        <v>33</v>
      </c>
      <c r="J350" s="155"/>
      <c r="K350" s="146"/>
      <c r="L350" s="147"/>
      <c r="M350" s="156"/>
      <c r="N350" s="167">
        <f t="shared" si="10"/>
        <v>1000</v>
      </c>
      <c r="O350" s="167">
        <f t="shared" si="11"/>
        <v>202307</v>
      </c>
    </row>
    <row r="351" spans="1:15">
      <c r="A351" s="146">
        <v>350</v>
      </c>
      <c r="B351" s="144" t="s">
        <v>324</v>
      </c>
      <c r="C351" s="145" t="s">
        <v>325</v>
      </c>
      <c r="D351" s="145" t="s">
        <v>556</v>
      </c>
      <c r="E351" s="222" t="s">
        <v>98</v>
      </c>
      <c r="F351" s="148">
        <v>45111</v>
      </c>
      <c r="G351" s="149"/>
      <c r="H351" s="150">
        <v>2961.4</v>
      </c>
      <c r="I351" s="144" t="s">
        <v>38</v>
      </c>
      <c r="J351" s="151"/>
      <c r="K351" s="145"/>
      <c r="L351" s="157"/>
      <c r="M351" s="157"/>
      <c r="N351" s="167">
        <f t="shared" si="10"/>
        <v>2961.4</v>
      </c>
      <c r="O351" s="167">
        <f t="shared" si="11"/>
        <v>202307</v>
      </c>
    </row>
    <row r="352" spans="1:15">
      <c r="A352" s="146">
        <v>351</v>
      </c>
      <c r="B352" s="144" t="s">
        <v>247</v>
      </c>
      <c r="C352" s="146" t="s">
        <v>248</v>
      </c>
      <c r="D352" s="147" t="s">
        <v>557</v>
      </c>
      <c r="E352" s="222" t="s">
        <v>98</v>
      </c>
      <c r="F352" s="148">
        <v>45111</v>
      </c>
      <c r="G352" s="153"/>
      <c r="H352" s="154">
        <v>63676.800000000003</v>
      </c>
      <c r="I352" s="144" t="s">
        <v>39</v>
      </c>
      <c r="J352" s="155"/>
      <c r="K352" s="146"/>
      <c r="L352" s="147"/>
      <c r="M352" s="156"/>
      <c r="N352" s="167">
        <f t="shared" si="10"/>
        <v>63676.800000000003</v>
      </c>
      <c r="O352" s="167">
        <f t="shared" si="11"/>
        <v>202307</v>
      </c>
    </row>
    <row r="353" spans="1:15">
      <c r="A353" s="146">
        <v>352</v>
      </c>
      <c r="B353" s="144" t="s">
        <v>3843</v>
      </c>
      <c r="C353" s="145" t="s">
        <v>558</v>
      </c>
      <c r="D353" s="145" t="s">
        <v>559</v>
      </c>
      <c r="E353" s="220" t="s">
        <v>98</v>
      </c>
      <c r="F353" s="148">
        <v>45111</v>
      </c>
      <c r="G353" s="149"/>
      <c r="H353" s="150">
        <v>2344.5700000000002</v>
      </c>
      <c r="I353" s="144" t="s">
        <v>39</v>
      </c>
      <c r="J353" s="151"/>
      <c r="K353" s="145"/>
      <c r="L353" s="152"/>
      <c r="M353" s="152"/>
      <c r="N353" s="167">
        <f t="shared" si="10"/>
        <v>2344.5700000000002</v>
      </c>
      <c r="O353" s="167">
        <f t="shared" si="11"/>
        <v>202307</v>
      </c>
    </row>
    <row r="354" spans="1:15">
      <c r="A354" s="146">
        <v>353</v>
      </c>
      <c r="B354" s="144" t="s">
        <v>560</v>
      </c>
      <c r="C354" s="146" t="s">
        <v>561</v>
      </c>
      <c r="D354" s="147" t="s">
        <v>562</v>
      </c>
      <c r="E354" s="220" t="s">
        <v>98</v>
      </c>
      <c r="F354" s="148">
        <v>45111</v>
      </c>
      <c r="G354" s="153"/>
      <c r="H354" s="154">
        <v>1012.26</v>
      </c>
      <c r="I354" s="144" t="s">
        <v>33</v>
      </c>
      <c r="J354" s="155"/>
      <c r="K354" s="146"/>
      <c r="L354" s="147"/>
      <c r="M354" s="156"/>
      <c r="N354" s="167">
        <f t="shared" si="10"/>
        <v>1012.26</v>
      </c>
      <c r="O354" s="167">
        <f t="shared" si="11"/>
        <v>202307</v>
      </c>
    </row>
    <row r="355" spans="1:15">
      <c r="A355" s="146">
        <v>354</v>
      </c>
      <c r="B355" s="144" t="s">
        <v>306</v>
      </c>
      <c r="C355" s="145" t="s">
        <v>307</v>
      </c>
      <c r="D355" s="145" t="s">
        <v>563</v>
      </c>
      <c r="E355" s="220" t="s">
        <v>98</v>
      </c>
      <c r="F355" s="148">
        <v>45111</v>
      </c>
      <c r="G355" s="149"/>
      <c r="H355" s="150">
        <v>111073.15</v>
      </c>
      <c r="I355" s="144" t="s">
        <v>39</v>
      </c>
      <c r="J355" s="151"/>
      <c r="K355" s="145"/>
      <c r="L355" s="152"/>
      <c r="M355" s="152"/>
      <c r="N355" s="167">
        <f t="shared" si="10"/>
        <v>111073.15</v>
      </c>
      <c r="O355" s="167">
        <f t="shared" si="11"/>
        <v>202307</v>
      </c>
    </row>
    <row r="356" spans="1:15">
      <c r="A356" s="146">
        <v>355</v>
      </c>
      <c r="B356" s="144" t="s">
        <v>340</v>
      </c>
      <c r="C356" s="146" t="s">
        <v>341</v>
      </c>
      <c r="D356" s="147" t="s">
        <v>564</v>
      </c>
      <c r="E356" s="220" t="s">
        <v>98</v>
      </c>
      <c r="F356" s="148">
        <v>45112</v>
      </c>
      <c r="G356" s="153"/>
      <c r="H356" s="154">
        <v>34368</v>
      </c>
      <c r="I356" s="144" t="s">
        <v>38</v>
      </c>
      <c r="J356" s="155"/>
      <c r="K356" s="146"/>
      <c r="L356" s="147"/>
      <c r="M356" s="158"/>
      <c r="N356" s="167">
        <f t="shared" si="10"/>
        <v>34368</v>
      </c>
      <c r="O356" s="167">
        <f t="shared" si="11"/>
        <v>202307</v>
      </c>
    </row>
    <row r="357" spans="1:15">
      <c r="A357" s="146">
        <v>356</v>
      </c>
      <c r="B357" s="144" t="s">
        <v>340</v>
      </c>
      <c r="C357" s="145" t="s">
        <v>341</v>
      </c>
      <c r="D357" s="145" t="s">
        <v>565</v>
      </c>
      <c r="E357" s="220" t="s">
        <v>98</v>
      </c>
      <c r="F357" s="148">
        <v>45112</v>
      </c>
      <c r="G357" s="149"/>
      <c r="H357" s="150">
        <v>8192</v>
      </c>
      <c r="I357" s="144" t="s">
        <v>38</v>
      </c>
      <c r="J357" s="151"/>
      <c r="K357" s="145"/>
      <c r="L357" s="157"/>
      <c r="M357" s="157"/>
      <c r="N357" s="167">
        <f t="shared" si="10"/>
        <v>8192</v>
      </c>
      <c r="O357" s="167">
        <f t="shared" si="11"/>
        <v>202307</v>
      </c>
    </row>
    <row r="358" spans="1:15">
      <c r="A358" s="146">
        <v>357</v>
      </c>
      <c r="B358" s="144" t="s">
        <v>340</v>
      </c>
      <c r="C358" s="146" t="s">
        <v>341</v>
      </c>
      <c r="D358" s="147" t="s">
        <v>566</v>
      </c>
      <c r="E358" s="220" t="s">
        <v>98</v>
      </c>
      <c r="F358" s="148">
        <v>45112</v>
      </c>
      <c r="G358" s="153"/>
      <c r="H358" s="154">
        <v>2800</v>
      </c>
      <c r="I358" s="144" t="s">
        <v>38</v>
      </c>
      <c r="J358" s="155"/>
      <c r="K358" s="146"/>
      <c r="L358" s="147"/>
      <c r="M358" s="158"/>
      <c r="N358" s="167">
        <f t="shared" si="10"/>
        <v>2800</v>
      </c>
      <c r="O358" s="167">
        <f t="shared" si="11"/>
        <v>202307</v>
      </c>
    </row>
    <row r="359" spans="1:15">
      <c r="A359" s="146">
        <v>358</v>
      </c>
      <c r="B359" s="144" t="s">
        <v>539</v>
      </c>
      <c r="C359" s="145" t="s">
        <v>567</v>
      </c>
      <c r="D359" s="145" t="s">
        <v>568</v>
      </c>
      <c r="E359" s="221" t="s">
        <v>98</v>
      </c>
      <c r="F359" s="148">
        <v>45112</v>
      </c>
      <c r="G359" s="149"/>
      <c r="H359" s="150">
        <v>16250.01</v>
      </c>
      <c r="I359" s="144" t="s">
        <v>34</v>
      </c>
      <c r="J359" s="151"/>
      <c r="K359" s="145"/>
      <c r="L359" s="152"/>
      <c r="M359" s="152"/>
      <c r="N359" s="167">
        <f t="shared" si="10"/>
        <v>16250.01</v>
      </c>
      <c r="O359" s="167">
        <f t="shared" si="11"/>
        <v>202307</v>
      </c>
    </row>
    <row r="360" spans="1:15">
      <c r="A360" s="146">
        <v>359</v>
      </c>
      <c r="B360" s="144" t="s">
        <v>320</v>
      </c>
      <c r="C360" s="146" t="s">
        <v>321</v>
      </c>
      <c r="D360" s="147" t="s">
        <v>569</v>
      </c>
      <c r="E360" s="220" t="s">
        <v>98</v>
      </c>
      <c r="F360" s="148">
        <v>45113</v>
      </c>
      <c r="G360" s="153"/>
      <c r="H360" s="154">
        <v>100000</v>
      </c>
      <c r="I360" s="144" t="s">
        <v>70</v>
      </c>
      <c r="J360" s="155"/>
      <c r="K360" s="146"/>
      <c r="L360" s="147"/>
      <c r="M360" s="156"/>
      <c r="N360" s="167">
        <f t="shared" si="10"/>
        <v>100000</v>
      </c>
      <c r="O360" s="167">
        <f t="shared" si="11"/>
        <v>202307</v>
      </c>
    </row>
    <row r="361" spans="1:15">
      <c r="A361" s="146">
        <v>360</v>
      </c>
      <c r="B361" s="144" t="s">
        <v>367</v>
      </c>
      <c r="C361" s="145" t="s">
        <v>368</v>
      </c>
      <c r="D361" s="145" t="s">
        <v>570</v>
      </c>
      <c r="E361" s="220" t="s">
        <v>98</v>
      </c>
      <c r="F361" s="148">
        <v>45113</v>
      </c>
      <c r="G361" s="149"/>
      <c r="H361" s="150">
        <v>11056.62</v>
      </c>
      <c r="I361" s="144" t="s">
        <v>34</v>
      </c>
      <c r="J361" s="151"/>
      <c r="K361" s="145"/>
      <c r="L361" s="152"/>
      <c r="M361" s="152"/>
      <c r="N361" s="167">
        <f t="shared" si="10"/>
        <v>11056.62</v>
      </c>
      <c r="O361" s="167">
        <f t="shared" si="11"/>
        <v>202307</v>
      </c>
    </row>
    <row r="362" spans="1:15">
      <c r="A362" s="146">
        <v>361</v>
      </c>
      <c r="B362" s="144" t="s">
        <v>324</v>
      </c>
      <c r="C362" s="146" t="s">
        <v>325</v>
      </c>
      <c r="D362" s="147" t="s">
        <v>571</v>
      </c>
      <c r="E362" s="220" t="s">
        <v>98</v>
      </c>
      <c r="F362" s="148">
        <v>45113</v>
      </c>
      <c r="G362" s="153"/>
      <c r="H362" s="154">
        <v>9078.61</v>
      </c>
      <c r="I362" s="144" t="s">
        <v>38</v>
      </c>
      <c r="J362" s="155"/>
      <c r="K362" s="146"/>
      <c r="L362" s="147"/>
      <c r="M362" s="158"/>
      <c r="N362" s="167">
        <f t="shared" si="10"/>
        <v>9078.61</v>
      </c>
      <c r="O362" s="167">
        <f t="shared" si="11"/>
        <v>202307</v>
      </c>
    </row>
    <row r="363" spans="1:15">
      <c r="A363" s="146">
        <v>362</v>
      </c>
      <c r="B363" s="144" t="s">
        <v>306</v>
      </c>
      <c r="C363" s="145" t="s">
        <v>307</v>
      </c>
      <c r="D363" s="145" t="s">
        <v>572</v>
      </c>
      <c r="E363" s="220" t="s">
        <v>98</v>
      </c>
      <c r="F363" s="148">
        <v>45113</v>
      </c>
      <c r="G363" s="149"/>
      <c r="H363" s="150">
        <v>46172.77</v>
      </c>
      <c r="I363" s="144" t="s">
        <v>39</v>
      </c>
      <c r="J363" s="151"/>
      <c r="K363" s="145"/>
      <c r="L363" s="152"/>
      <c r="M363" s="152"/>
      <c r="N363" s="167">
        <f t="shared" si="10"/>
        <v>46172.77</v>
      </c>
      <c r="O363" s="167">
        <f t="shared" si="11"/>
        <v>202307</v>
      </c>
    </row>
    <row r="364" spans="1:15">
      <c r="A364" s="146">
        <v>363</v>
      </c>
      <c r="B364" s="144" t="s">
        <v>154</v>
      </c>
      <c r="C364" s="146" t="s">
        <v>155</v>
      </c>
      <c r="D364" s="147">
        <v>7.0666081917592003E+19</v>
      </c>
      <c r="E364" s="221" t="s">
        <v>98</v>
      </c>
      <c r="F364" s="148">
        <v>45113</v>
      </c>
      <c r="G364" s="153">
        <v>33.79</v>
      </c>
      <c r="H364" s="154">
        <v>33.79</v>
      </c>
      <c r="I364" s="144" t="s">
        <v>72</v>
      </c>
      <c r="J364" s="155"/>
      <c r="K364" s="146"/>
      <c r="L364" s="147"/>
      <c r="M364" s="156"/>
      <c r="N364" s="167">
        <f t="shared" si="10"/>
        <v>33.79</v>
      </c>
      <c r="O364" s="167">
        <f t="shared" si="11"/>
        <v>202307</v>
      </c>
    </row>
    <row r="365" spans="1:15">
      <c r="A365" s="146">
        <v>364</v>
      </c>
      <c r="B365" s="144" t="s">
        <v>573</v>
      </c>
      <c r="C365" s="145" t="s">
        <v>574</v>
      </c>
      <c r="D365" s="145" t="s">
        <v>575</v>
      </c>
      <c r="E365" s="220" t="s">
        <v>98</v>
      </c>
      <c r="F365" s="148">
        <v>45114</v>
      </c>
      <c r="G365" s="149"/>
      <c r="H365" s="150">
        <v>7048.16</v>
      </c>
      <c r="I365" s="144" t="s">
        <v>32</v>
      </c>
      <c r="J365" s="151"/>
      <c r="K365" s="145"/>
      <c r="L365" s="152"/>
      <c r="M365" s="152"/>
      <c r="N365" s="167">
        <f t="shared" si="10"/>
        <v>7048.16</v>
      </c>
      <c r="O365" s="167">
        <f t="shared" si="11"/>
        <v>202307</v>
      </c>
    </row>
    <row r="366" spans="1:15">
      <c r="A366" s="146">
        <v>365</v>
      </c>
      <c r="B366" s="144" t="s">
        <v>299</v>
      </c>
      <c r="C366" s="146" t="s">
        <v>300</v>
      </c>
      <c r="D366" s="147" t="s">
        <v>576</v>
      </c>
      <c r="E366" s="220" t="s">
        <v>98</v>
      </c>
      <c r="F366" s="148">
        <v>45114</v>
      </c>
      <c r="G366" s="153"/>
      <c r="H366" s="154">
        <v>2000000</v>
      </c>
      <c r="I366" s="144" t="s">
        <v>69</v>
      </c>
      <c r="J366" s="155"/>
      <c r="K366" s="146"/>
      <c r="L366" s="147"/>
      <c r="M366" s="156"/>
      <c r="N366" s="167">
        <f t="shared" si="10"/>
        <v>2000000</v>
      </c>
      <c r="O366" s="167">
        <f t="shared" si="11"/>
        <v>202307</v>
      </c>
    </row>
    <row r="367" spans="1:15">
      <c r="A367" s="146">
        <v>366</v>
      </c>
      <c r="B367" s="144" t="s">
        <v>340</v>
      </c>
      <c r="C367" s="145" t="s">
        <v>341</v>
      </c>
      <c r="D367" s="145" t="s">
        <v>577</v>
      </c>
      <c r="E367" s="220" t="s">
        <v>98</v>
      </c>
      <c r="F367" s="148">
        <v>45114</v>
      </c>
      <c r="G367" s="149"/>
      <c r="H367" s="150">
        <v>2800</v>
      </c>
      <c r="I367" s="144" t="s">
        <v>38</v>
      </c>
      <c r="J367" s="151"/>
      <c r="K367" s="145"/>
      <c r="L367" s="157"/>
      <c r="M367" s="157"/>
      <c r="N367" s="167">
        <f t="shared" si="10"/>
        <v>2800</v>
      </c>
      <c r="O367" s="167">
        <f t="shared" si="11"/>
        <v>202307</v>
      </c>
    </row>
    <row r="368" spans="1:15">
      <c r="A368" s="146">
        <v>367</v>
      </c>
      <c r="B368" s="144" t="s">
        <v>340</v>
      </c>
      <c r="C368" s="146" t="s">
        <v>341</v>
      </c>
      <c r="D368" s="147" t="s">
        <v>578</v>
      </c>
      <c r="E368" s="220" t="s">
        <v>98</v>
      </c>
      <c r="F368" s="148">
        <v>45114</v>
      </c>
      <c r="G368" s="153"/>
      <c r="H368" s="154">
        <v>38664</v>
      </c>
      <c r="I368" s="144" t="s">
        <v>38</v>
      </c>
      <c r="J368" s="155"/>
      <c r="K368" s="146"/>
      <c r="L368" s="147"/>
      <c r="M368" s="158"/>
      <c r="N368" s="167">
        <f t="shared" si="10"/>
        <v>38664</v>
      </c>
      <c r="O368" s="167">
        <f t="shared" si="11"/>
        <v>202307</v>
      </c>
    </row>
    <row r="369" spans="1:15">
      <c r="A369" s="146">
        <v>368</v>
      </c>
      <c r="B369" s="144" t="s">
        <v>579</v>
      </c>
      <c r="C369" s="145" t="s">
        <v>580</v>
      </c>
      <c r="D369" s="145" t="s">
        <v>581</v>
      </c>
      <c r="E369" s="220" t="s">
        <v>98</v>
      </c>
      <c r="F369" s="148">
        <v>45114</v>
      </c>
      <c r="G369" s="149"/>
      <c r="H369" s="150">
        <v>6335</v>
      </c>
      <c r="I369" s="144" t="s">
        <v>38</v>
      </c>
      <c r="J369" s="151"/>
      <c r="K369" s="145"/>
      <c r="L369" s="157"/>
      <c r="M369" s="157"/>
      <c r="N369" s="167">
        <f t="shared" si="10"/>
        <v>6335</v>
      </c>
      <c r="O369" s="167">
        <f t="shared" si="11"/>
        <v>202307</v>
      </c>
    </row>
    <row r="370" spans="1:15">
      <c r="A370" s="146">
        <v>369</v>
      </c>
      <c r="B370" s="144" t="s">
        <v>579</v>
      </c>
      <c r="C370" s="146" t="s">
        <v>580</v>
      </c>
      <c r="D370" s="147" t="s">
        <v>582</v>
      </c>
      <c r="E370" s="220" t="s">
        <v>98</v>
      </c>
      <c r="F370" s="148">
        <v>45114</v>
      </c>
      <c r="G370" s="153"/>
      <c r="H370" s="154">
        <v>2111.67</v>
      </c>
      <c r="I370" s="144" t="s">
        <v>38</v>
      </c>
      <c r="J370" s="155"/>
      <c r="K370" s="146"/>
      <c r="L370" s="147"/>
      <c r="M370" s="158"/>
      <c r="N370" s="167">
        <f t="shared" si="10"/>
        <v>2111.67</v>
      </c>
      <c r="O370" s="167">
        <f t="shared" si="11"/>
        <v>202307</v>
      </c>
    </row>
    <row r="371" spans="1:15">
      <c r="A371" s="146">
        <v>370</v>
      </c>
      <c r="B371" s="144" t="s">
        <v>120</v>
      </c>
      <c r="C371" s="145" t="s">
        <v>121</v>
      </c>
      <c r="D371" s="145" t="s">
        <v>583</v>
      </c>
      <c r="E371" s="220" t="s">
        <v>98</v>
      </c>
      <c r="F371" s="148">
        <v>45114</v>
      </c>
      <c r="G371" s="149"/>
      <c r="H371" s="150">
        <v>5100</v>
      </c>
      <c r="I371" s="144" t="s">
        <v>62</v>
      </c>
      <c r="J371" s="151"/>
      <c r="K371" s="145"/>
      <c r="L371" s="152"/>
      <c r="M371" s="152"/>
      <c r="N371" s="167">
        <f t="shared" si="10"/>
        <v>5100</v>
      </c>
      <c r="O371" s="167">
        <f t="shared" si="11"/>
        <v>202307</v>
      </c>
    </row>
    <row r="372" spans="1:15">
      <c r="A372" s="146">
        <v>371</v>
      </c>
      <c r="B372" s="144" t="s">
        <v>154</v>
      </c>
      <c r="C372" s="146" t="s">
        <v>155</v>
      </c>
      <c r="D372" s="147" t="s">
        <v>584</v>
      </c>
      <c r="E372" s="220" t="s">
        <v>98</v>
      </c>
      <c r="F372" s="148">
        <v>45117</v>
      </c>
      <c r="G372" s="153">
        <v>45000</v>
      </c>
      <c r="H372" s="154">
        <v>45000</v>
      </c>
      <c r="I372" s="144" t="s">
        <v>72</v>
      </c>
      <c r="J372" s="155"/>
      <c r="K372" s="146"/>
      <c r="L372" s="147"/>
      <c r="M372" s="156"/>
      <c r="N372" s="167">
        <f t="shared" si="10"/>
        <v>45000</v>
      </c>
      <c r="O372" s="167">
        <f t="shared" si="11"/>
        <v>202307</v>
      </c>
    </row>
    <row r="373" spans="1:15">
      <c r="A373" s="146">
        <v>372</v>
      </c>
      <c r="B373" s="144" t="s">
        <v>154</v>
      </c>
      <c r="C373" s="145" t="s">
        <v>155</v>
      </c>
      <c r="D373" s="145" t="s">
        <v>585</v>
      </c>
      <c r="E373" s="220" t="s">
        <v>98</v>
      </c>
      <c r="F373" s="148">
        <v>45117</v>
      </c>
      <c r="G373" s="149">
        <v>39.299999999999997</v>
      </c>
      <c r="H373" s="150">
        <v>39.299999999999997</v>
      </c>
      <c r="I373" s="144" t="s">
        <v>72</v>
      </c>
      <c r="J373" s="151"/>
      <c r="K373" s="145"/>
      <c r="L373" s="152"/>
      <c r="M373" s="152"/>
      <c r="N373" s="167">
        <f t="shared" si="10"/>
        <v>39.299999999999997</v>
      </c>
      <c r="O373" s="167">
        <f t="shared" si="11"/>
        <v>202307</v>
      </c>
    </row>
    <row r="374" spans="1:15">
      <c r="A374" s="146">
        <v>373</v>
      </c>
      <c r="B374" s="144" t="s">
        <v>154</v>
      </c>
      <c r="C374" s="146" t="s">
        <v>155</v>
      </c>
      <c r="D374" s="147" t="s">
        <v>586</v>
      </c>
      <c r="E374" s="220" t="s">
        <v>98</v>
      </c>
      <c r="F374" s="148">
        <v>45117</v>
      </c>
      <c r="G374" s="153">
        <v>4266.24</v>
      </c>
      <c r="H374" s="154">
        <v>4266.24</v>
      </c>
      <c r="I374" s="144" t="s">
        <v>72</v>
      </c>
      <c r="J374" s="155"/>
      <c r="K374" s="146"/>
      <c r="L374" s="147"/>
      <c r="M374" s="156"/>
      <c r="N374" s="167">
        <f t="shared" si="10"/>
        <v>4266.24</v>
      </c>
      <c r="O374" s="167">
        <f t="shared" si="11"/>
        <v>202307</v>
      </c>
    </row>
    <row r="375" spans="1:15">
      <c r="A375" s="146">
        <v>374</v>
      </c>
      <c r="B375" s="144" t="s">
        <v>154</v>
      </c>
      <c r="C375" s="145" t="s">
        <v>155</v>
      </c>
      <c r="D375" s="145" t="s">
        <v>587</v>
      </c>
      <c r="E375" s="220" t="s">
        <v>98</v>
      </c>
      <c r="F375" s="148">
        <v>45117</v>
      </c>
      <c r="G375" s="149">
        <v>3372.72</v>
      </c>
      <c r="H375" s="150">
        <v>3372.72</v>
      </c>
      <c r="I375" s="144" t="s">
        <v>72</v>
      </c>
      <c r="J375" s="151"/>
      <c r="K375" s="145"/>
      <c r="L375" s="152"/>
      <c r="M375" s="152"/>
      <c r="N375" s="167">
        <f t="shared" si="10"/>
        <v>3372.72</v>
      </c>
      <c r="O375" s="167">
        <f t="shared" si="11"/>
        <v>202307</v>
      </c>
    </row>
    <row r="376" spans="1:15">
      <c r="A376" s="146">
        <v>375</v>
      </c>
      <c r="B376" s="144" t="s">
        <v>154</v>
      </c>
      <c r="C376" s="146" t="s">
        <v>155</v>
      </c>
      <c r="D376" s="147" t="s">
        <v>588</v>
      </c>
      <c r="E376" s="220" t="s">
        <v>98</v>
      </c>
      <c r="F376" s="148">
        <v>45117</v>
      </c>
      <c r="G376" s="153">
        <v>280</v>
      </c>
      <c r="H376" s="154">
        <v>280</v>
      </c>
      <c r="I376" s="144" t="s">
        <v>72</v>
      </c>
      <c r="J376" s="155"/>
      <c r="K376" s="146"/>
      <c r="L376" s="147"/>
      <c r="M376" s="156"/>
      <c r="N376" s="167">
        <f t="shared" si="10"/>
        <v>280</v>
      </c>
      <c r="O376" s="167">
        <f t="shared" si="11"/>
        <v>202307</v>
      </c>
    </row>
    <row r="377" spans="1:15">
      <c r="A377" s="146">
        <v>376</v>
      </c>
      <c r="B377" s="144" t="s">
        <v>154</v>
      </c>
      <c r="C377" s="145" t="s">
        <v>155</v>
      </c>
      <c r="D377" s="145" t="s">
        <v>589</v>
      </c>
      <c r="E377" s="220" t="s">
        <v>98</v>
      </c>
      <c r="F377" s="148">
        <v>45117</v>
      </c>
      <c r="G377" s="149">
        <v>210</v>
      </c>
      <c r="H377" s="150">
        <v>210</v>
      </c>
      <c r="I377" s="144" t="s">
        <v>72</v>
      </c>
      <c r="J377" s="151"/>
      <c r="K377" s="145"/>
      <c r="L377" s="152"/>
      <c r="M377" s="152"/>
      <c r="N377" s="167">
        <f t="shared" si="10"/>
        <v>210</v>
      </c>
      <c r="O377" s="167">
        <f t="shared" si="11"/>
        <v>202307</v>
      </c>
    </row>
    <row r="378" spans="1:15">
      <c r="A378" s="146">
        <v>377</v>
      </c>
      <c r="B378" s="144" t="s">
        <v>154</v>
      </c>
      <c r="C378" s="146" t="s">
        <v>155</v>
      </c>
      <c r="D378" s="147">
        <v>9001386174</v>
      </c>
      <c r="E378" s="220" t="s">
        <v>98</v>
      </c>
      <c r="F378" s="148">
        <v>45117</v>
      </c>
      <c r="G378" s="153">
        <v>5784.94</v>
      </c>
      <c r="H378" s="154">
        <v>42620.21</v>
      </c>
      <c r="I378" s="144" t="s">
        <v>72</v>
      </c>
      <c r="J378" s="155"/>
      <c r="K378" s="146"/>
      <c r="L378" s="147"/>
      <c r="M378" s="156"/>
      <c r="N378" s="167">
        <f t="shared" si="10"/>
        <v>42620.21</v>
      </c>
      <c r="O378" s="167">
        <f t="shared" si="11"/>
        <v>202307</v>
      </c>
    </row>
    <row r="379" spans="1:15">
      <c r="A379" s="146">
        <v>378</v>
      </c>
      <c r="B379" s="144" t="s">
        <v>340</v>
      </c>
      <c r="C379" s="145" t="s">
        <v>341</v>
      </c>
      <c r="D379" s="145" t="s">
        <v>590</v>
      </c>
      <c r="E379" s="220" t="s">
        <v>98</v>
      </c>
      <c r="F379" s="148">
        <v>45117</v>
      </c>
      <c r="G379" s="149"/>
      <c r="H379" s="150">
        <v>18432</v>
      </c>
      <c r="I379" s="144" t="s">
        <v>38</v>
      </c>
      <c r="J379" s="151"/>
      <c r="K379" s="145"/>
      <c r="L379" s="157"/>
      <c r="M379" s="157"/>
      <c r="N379" s="167">
        <f t="shared" si="10"/>
        <v>18432</v>
      </c>
      <c r="O379" s="167">
        <f t="shared" si="11"/>
        <v>202307</v>
      </c>
    </row>
    <row r="380" spans="1:15">
      <c r="A380" s="146">
        <v>379</v>
      </c>
      <c r="B380" s="144" t="s">
        <v>340</v>
      </c>
      <c r="C380" s="146" t="s">
        <v>341</v>
      </c>
      <c r="D380" s="147" t="s">
        <v>591</v>
      </c>
      <c r="E380" s="220" t="s">
        <v>98</v>
      </c>
      <c r="F380" s="148">
        <v>45117</v>
      </c>
      <c r="G380" s="153"/>
      <c r="H380" s="154">
        <v>17184</v>
      </c>
      <c r="I380" s="144" t="s">
        <v>38</v>
      </c>
      <c r="J380" s="155"/>
      <c r="K380" s="146"/>
      <c r="L380" s="147"/>
      <c r="M380" s="158"/>
      <c r="N380" s="167">
        <f t="shared" si="10"/>
        <v>17184</v>
      </c>
      <c r="O380" s="167">
        <f t="shared" si="11"/>
        <v>202307</v>
      </c>
    </row>
    <row r="381" spans="1:15">
      <c r="A381" s="146">
        <v>380</v>
      </c>
      <c r="B381" s="144" t="s">
        <v>108</v>
      </c>
      <c r="C381" s="145" t="s">
        <v>592</v>
      </c>
      <c r="D381" s="145" t="s">
        <v>593</v>
      </c>
      <c r="E381" s="220" t="s">
        <v>98</v>
      </c>
      <c r="F381" s="148">
        <v>45117</v>
      </c>
      <c r="G381" s="149"/>
      <c r="H381" s="150">
        <v>12600</v>
      </c>
      <c r="I381" s="144" t="s">
        <v>33</v>
      </c>
      <c r="J381" s="151"/>
      <c r="K381" s="145"/>
      <c r="L381" s="152"/>
      <c r="M381" s="152"/>
      <c r="N381" s="167">
        <f t="shared" si="10"/>
        <v>12600</v>
      </c>
      <c r="O381" s="167">
        <f t="shared" si="11"/>
        <v>202307</v>
      </c>
    </row>
    <row r="382" spans="1:15">
      <c r="A382" s="146">
        <v>381</v>
      </c>
      <c r="B382" s="144" t="s">
        <v>103</v>
      </c>
      <c r="C382" s="146" t="s">
        <v>104</v>
      </c>
      <c r="D382" s="147" t="s">
        <v>594</v>
      </c>
      <c r="E382" s="220" t="s">
        <v>98</v>
      </c>
      <c r="F382" s="148">
        <v>45118</v>
      </c>
      <c r="G382" s="153"/>
      <c r="H382" s="154">
        <v>3600</v>
      </c>
      <c r="I382" s="144" t="s">
        <v>39</v>
      </c>
      <c r="J382" s="155"/>
      <c r="K382" s="146"/>
      <c r="L382" s="147"/>
      <c r="M382" s="156"/>
      <c r="N382" s="167">
        <f t="shared" si="10"/>
        <v>3600</v>
      </c>
      <c r="O382" s="167">
        <f t="shared" si="11"/>
        <v>202307</v>
      </c>
    </row>
    <row r="383" spans="1:15">
      <c r="A383" s="146">
        <v>382</v>
      </c>
      <c r="B383" s="144" t="s">
        <v>241</v>
      </c>
      <c r="C383" s="145" t="s">
        <v>242</v>
      </c>
      <c r="D383" s="145">
        <v>2023058307062</v>
      </c>
      <c r="E383" s="220" t="s">
        <v>98</v>
      </c>
      <c r="F383" s="148">
        <v>45118</v>
      </c>
      <c r="G383" s="149"/>
      <c r="H383" s="150">
        <v>78.63</v>
      </c>
      <c r="I383" s="144" t="s">
        <v>33</v>
      </c>
      <c r="J383" s="151"/>
      <c r="K383" s="145"/>
      <c r="L383" s="152"/>
      <c r="M383" s="152"/>
      <c r="N383" s="167">
        <f t="shared" si="10"/>
        <v>78.63</v>
      </c>
      <c r="O383" s="167">
        <f t="shared" si="11"/>
        <v>202307</v>
      </c>
    </row>
    <row r="384" spans="1:15">
      <c r="A384" s="146">
        <v>383</v>
      </c>
      <c r="B384" s="144" t="s">
        <v>114</v>
      </c>
      <c r="C384" s="146" t="s">
        <v>115</v>
      </c>
      <c r="D384" s="147" t="s">
        <v>595</v>
      </c>
      <c r="E384" s="220" t="s">
        <v>98</v>
      </c>
      <c r="F384" s="148">
        <v>45119</v>
      </c>
      <c r="G384" s="153"/>
      <c r="H384" s="154">
        <v>201358.03</v>
      </c>
      <c r="I384" s="144" t="s">
        <v>39</v>
      </c>
      <c r="J384" s="155"/>
      <c r="K384" s="146"/>
      <c r="L384" s="147"/>
      <c r="M384" s="156"/>
      <c r="N384" s="167">
        <f t="shared" si="10"/>
        <v>201358.03</v>
      </c>
      <c r="O384" s="167">
        <f t="shared" si="11"/>
        <v>202307</v>
      </c>
    </row>
    <row r="385" spans="1:15">
      <c r="A385" s="146">
        <v>384</v>
      </c>
      <c r="B385" s="144" t="s">
        <v>340</v>
      </c>
      <c r="C385" s="145" t="s">
        <v>341</v>
      </c>
      <c r="D385" s="145" t="s">
        <v>596</v>
      </c>
      <c r="E385" s="220" t="s">
        <v>98</v>
      </c>
      <c r="F385" s="148">
        <v>45119</v>
      </c>
      <c r="G385" s="149"/>
      <c r="H385" s="150">
        <v>2800</v>
      </c>
      <c r="I385" s="144" t="s">
        <v>38</v>
      </c>
      <c r="J385" s="151"/>
      <c r="K385" s="145"/>
      <c r="L385" s="157"/>
      <c r="M385" s="157"/>
      <c r="N385" s="167">
        <f t="shared" si="10"/>
        <v>2800</v>
      </c>
      <c r="O385" s="167">
        <f t="shared" si="11"/>
        <v>202307</v>
      </c>
    </row>
    <row r="386" spans="1:15">
      <c r="A386" s="146">
        <v>385</v>
      </c>
      <c r="B386" s="144" t="s">
        <v>340</v>
      </c>
      <c r="C386" s="146" t="s">
        <v>341</v>
      </c>
      <c r="D386" s="147" t="s">
        <v>597</v>
      </c>
      <c r="E386" s="220" t="s">
        <v>98</v>
      </c>
      <c r="F386" s="148">
        <v>45119</v>
      </c>
      <c r="G386" s="153"/>
      <c r="H386" s="154">
        <v>25776</v>
      </c>
      <c r="I386" s="144" t="s">
        <v>38</v>
      </c>
      <c r="J386" s="155"/>
      <c r="K386" s="146"/>
      <c r="L386" s="147"/>
      <c r="M386" s="158"/>
      <c r="N386" s="167">
        <f t="shared" ref="N386:N449" si="12">H386/COUNTIF(I386:M386,"&lt;&gt;")</f>
        <v>25776</v>
      </c>
      <c r="O386" s="167">
        <f t="shared" ref="O386:O449" si="13">YEAR(F386)*100+MONTH(F386)</f>
        <v>202307</v>
      </c>
    </row>
    <row r="387" spans="1:15">
      <c r="A387" s="146">
        <v>386</v>
      </c>
      <c r="B387" s="144" t="s">
        <v>247</v>
      </c>
      <c r="C387" s="145" t="s">
        <v>248</v>
      </c>
      <c r="D387" s="145" t="s">
        <v>598</v>
      </c>
      <c r="E387" s="220" t="s">
        <v>98</v>
      </c>
      <c r="F387" s="148">
        <v>45120</v>
      </c>
      <c r="G387" s="149"/>
      <c r="H387" s="150">
        <v>20000</v>
      </c>
      <c r="I387" s="144" t="s">
        <v>39</v>
      </c>
      <c r="J387" s="151"/>
      <c r="K387" s="145"/>
      <c r="L387" s="152"/>
      <c r="M387" s="152"/>
      <c r="N387" s="167">
        <f t="shared" si="12"/>
        <v>20000</v>
      </c>
      <c r="O387" s="167">
        <f t="shared" si="13"/>
        <v>202307</v>
      </c>
    </row>
    <row r="388" spans="1:15">
      <c r="A388" s="146">
        <v>387</v>
      </c>
      <c r="B388" s="144" t="s">
        <v>386</v>
      </c>
      <c r="C388" s="146" t="s">
        <v>387</v>
      </c>
      <c r="D388" s="147">
        <v>2202574862</v>
      </c>
      <c r="E388" s="220" t="s">
        <v>98</v>
      </c>
      <c r="F388" s="148">
        <v>45120</v>
      </c>
      <c r="G388" s="153"/>
      <c r="H388" s="154">
        <v>1085.81</v>
      </c>
      <c r="I388" s="144" t="s">
        <v>33</v>
      </c>
      <c r="J388" s="155"/>
      <c r="K388" s="146"/>
      <c r="L388" s="147"/>
      <c r="M388" s="156"/>
      <c r="N388" s="167">
        <f t="shared" si="12"/>
        <v>1085.81</v>
      </c>
      <c r="O388" s="167">
        <f t="shared" si="13"/>
        <v>202307</v>
      </c>
    </row>
    <row r="389" spans="1:15">
      <c r="A389" s="146">
        <v>388</v>
      </c>
      <c r="B389" s="144" t="s">
        <v>154</v>
      </c>
      <c r="C389" s="145" t="s">
        <v>155</v>
      </c>
      <c r="D389" s="145" t="s">
        <v>599</v>
      </c>
      <c r="E389" s="220" t="s">
        <v>98</v>
      </c>
      <c r="F389" s="148">
        <v>45120</v>
      </c>
      <c r="G389" s="149">
        <v>1176.23</v>
      </c>
      <c r="H389" s="150">
        <v>1187.8699999999999</v>
      </c>
      <c r="I389" s="144" t="s">
        <v>72</v>
      </c>
      <c r="J389" s="151"/>
      <c r="K389" s="145"/>
      <c r="L389" s="152"/>
      <c r="M389" s="152"/>
      <c r="N389" s="167">
        <f t="shared" si="12"/>
        <v>1187.8699999999999</v>
      </c>
      <c r="O389" s="167">
        <f t="shared" si="13"/>
        <v>202307</v>
      </c>
    </row>
    <row r="390" spans="1:15">
      <c r="A390" s="146">
        <v>389</v>
      </c>
      <c r="B390" s="144" t="s">
        <v>154</v>
      </c>
      <c r="C390" s="146" t="s">
        <v>155</v>
      </c>
      <c r="D390" s="147" t="s">
        <v>600</v>
      </c>
      <c r="E390" s="220" t="s">
        <v>98</v>
      </c>
      <c r="F390" s="148">
        <v>45120</v>
      </c>
      <c r="G390" s="153">
        <v>140</v>
      </c>
      <c r="H390" s="154">
        <v>141.38999999999999</v>
      </c>
      <c r="I390" s="144" t="s">
        <v>72</v>
      </c>
      <c r="J390" s="155"/>
      <c r="K390" s="146"/>
      <c r="L390" s="147"/>
      <c r="M390" s="156"/>
      <c r="N390" s="167">
        <f t="shared" si="12"/>
        <v>141.38999999999999</v>
      </c>
      <c r="O390" s="167">
        <f t="shared" si="13"/>
        <v>202307</v>
      </c>
    </row>
    <row r="391" spans="1:15">
      <c r="A391" s="146">
        <v>390</v>
      </c>
      <c r="B391" s="144" t="s">
        <v>247</v>
      </c>
      <c r="C391" s="145" t="s">
        <v>248</v>
      </c>
      <c r="D391" s="145" t="s">
        <v>601</v>
      </c>
      <c r="E391" s="220" t="s">
        <v>98</v>
      </c>
      <c r="F391" s="148">
        <v>45120</v>
      </c>
      <c r="G391" s="149"/>
      <c r="H391" s="150">
        <v>65513.8</v>
      </c>
      <c r="I391" s="144" t="s">
        <v>39</v>
      </c>
      <c r="J391" s="151"/>
      <c r="K391" s="145"/>
      <c r="L391" s="152"/>
      <c r="M391" s="152"/>
      <c r="N391" s="167">
        <f t="shared" si="12"/>
        <v>65513.8</v>
      </c>
      <c r="O391" s="167">
        <f t="shared" si="13"/>
        <v>202307</v>
      </c>
    </row>
    <row r="392" spans="1:15">
      <c r="A392" s="146">
        <v>391</v>
      </c>
      <c r="B392" s="144" t="s">
        <v>177</v>
      </c>
      <c r="C392" s="146" t="s">
        <v>178</v>
      </c>
      <c r="D392" s="147" t="s">
        <v>602</v>
      </c>
      <c r="E392" s="220" t="s">
        <v>98</v>
      </c>
      <c r="F392" s="148">
        <v>45121</v>
      </c>
      <c r="G392" s="153"/>
      <c r="H392" s="154">
        <v>845</v>
      </c>
      <c r="I392" s="144" t="s">
        <v>33</v>
      </c>
      <c r="J392" s="155"/>
      <c r="K392" s="146"/>
      <c r="L392" s="147"/>
      <c r="M392" s="156"/>
      <c r="N392" s="167">
        <f t="shared" si="12"/>
        <v>845</v>
      </c>
      <c r="O392" s="167">
        <f t="shared" si="13"/>
        <v>202307</v>
      </c>
    </row>
    <row r="393" spans="1:15">
      <c r="A393" s="146">
        <v>392</v>
      </c>
      <c r="B393" s="144" t="s">
        <v>184</v>
      </c>
      <c r="C393" s="145" t="s">
        <v>185</v>
      </c>
      <c r="D393" s="145" t="s">
        <v>603</v>
      </c>
      <c r="E393" s="220" t="s">
        <v>98</v>
      </c>
      <c r="F393" s="148">
        <v>45121</v>
      </c>
      <c r="G393" s="149"/>
      <c r="H393" s="150">
        <v>22950</v>
      </c>
      <c r="I393" s="144" t="s">
        <v>34</v>
      </c>
      <c r="J393" s="151"/>
      <c r="K393" s="145"/>
      <c r="L393" s="152"/>
      <c r="M393" s="152"/>
      <c r="N393" s="167">
        <f t="shared" si="12"/>
        <v>22950</v>
      </c>
      <c r="O393" s="167">
        <f t="shared" si="13"/>
        <v>202307</v>
      </c>
    </row>
    <row r="394" spans="1:15">
      <c r="A394" s="146">
        <v>393</v>
      </c>
      <c r="B394" s="144" t="s">
        <v>340</v>
      </c>
      <c r="C394" s="146" t="s">
        <v>341</v>
      </c>
      <c r="D394" s="147" t="s">
        <v>604</v>
      </c>
      <c r="E394" s="220" t="s">
        <v>98</v>
      </c>
      <c r="F394" s="148">
        <v>45121</v>
      </c>
      <c r="G394" s="153"/>
      <c r="H394" s="154">
        <v>2800</v>
      </c>
      <c r="I394" s="144" t="s">
        <v>38</v>
      </c>
      <c r="J394" s="155"/>
      <c r="K394" s="146"/>
      <c r="L394" s="147"/>
      <c r="M394" s="158"/>
      <c r="N394" s="167">
        <f t="shared" si="12"/>
        <v>2800</v>
      </c>
      <c r="O394" s="167">
        <f t="shared" si="13"/>
        <v>202307</v>
      </c>
    </row>
    <row r="395" spans="1:15">
      <c r="A395" s="146">
        <v>394</v>
      </c>
      <c r="B395" s="144" t="s">
        <v>340</v>
      </c>
      <c r="C395" s="145" t="s">
        <v>341</v>
      </c>
      <c r="D395" s="145">
        <v>104178</v>
      </c>
      <c r="E395" s="221" t="s">
        <v>98</v>
      </c>
      <c r="F395" s="148">
        <v>45121</v>
      </c>
      <c r="G395" s="149"/>
      <c r="H395" s="150">
        <v>1342.5</v>
      </c>
      <c r="I395" s="144" t="s">
        <v>38</v>
      </c>
      <c r="J395" s="151"/>
      <c r="K395" s="145"/>
      <c r="L395" s="157"/>
      <c r="M395" s="157"/>
      <c r="N395" s="167">
        <f t="shared" si="12"/>
        <v>1342.5</v>
      </c>
      <c r="O395" s="167">
        <f t="shared" si="13"/>
        <v>202307</v>
      </c>
    </row>
    <row r="396" spans="1:15">
      <c r="A396" s="146">
        <v>395</v>
      </c>
      <c r="B396" s="144" t="s">
        <v>340</v>
      </c>
      <c r="C396" s="146" t="s">
        <v>341</v>
      </c>
      <c r="D396" s="147">
        <v>104125</v>
      </c>
      <c r="E396" s="221" t="s">
        <v>98</v>
      </c>
      <c r="F396" s="148">
        <v>45121</v>
      </c>
      <c r="G396" s="153"/>
      <c r="H396" s="154">
        <v>4096</v>
      </c>
      <c r="I396" s="144" t="s">
        <v>38</v>
      </c>
      <c r="J396" s="155"/>
      <c r="K396" s="146"/>
      <c r="L396" s="147"/>
      <c r="M396" s="158"/>
      <c r="N396" s="167">
        <f t="shared" si="12"/>
        <v>4096</v>
      </c>
      <c r="O396" s="167">
        <f t="shared" si="13"/>
        <v>202307</v>
      </c>
    </row>
    <row r="397" spans="1:15">
      <c r="A397" s="146">
        <v>396</v>
      </c>
      <c r="B397" s="144" t="s">
        <v>303</v>
      </c>
      <c r="C397" s="145" t="s">
        <v>304</v>
      </c>
      <c r="D397" s="145" t="s">
        <v>605</v>
      </c>
      <c r="E397" s="220" t="s">
        <v>98</v>
      </c>
      <c r="F397" s="148">
        <v>45122</v>
      </c>
      <c r="G397" s="149"/>
      <c r="H397" s="150">
        <v>4368</v>
      </c>
      <c r="I397" s="144" t="s">
        <v>33</v>
      </c>
      <c r="J397" s="151" t="s">
        <v>38</v>
      </c>
      <c r="K397" s="145"/>
      <c r="L397" s="152"/>
      <c r="M397" s="152"/>
      <c r="N397" s="167">
        <f t="shared" si="12"/>
        <v>2184</v>
      </c>
      <c r="O397" s="167">
        <f t="shared" si="13"/>
        <v>202307</v>
      </c>
    </row>
    <row r="398" spans="1:15">
      <c r="A398" s="146">
        <v>397</v>
      </c>
      <c r="B398" s="144" t="s">
        <v>340</v>
      </c>
      <c r="C398" s="146" t="s">
        <v>341</v>
      </c>
      <c r="D398" s="147" t="s">
        <v>606</v>
      </c>
      <c r="E398" s="220" t="s">
        <v>98</v>
      </c>
      <c r="F398" s="148">
        <v>45124</v>
      </c>
      <c r="G398" s="153"/>
      <c r="H398" s="154">
        <v>2800</v>
      </c>
      <c r="I398" s="144" t="s">
        <v>38</v>
      </c>
      <c r="J398" s="155"/>
      <c r="K398" s="146"/>
      <c r="L398" s="147"/>
      <c r="M398" s="158"/>
      <c r="N398" s="167">
        <f t="shared" si="12"/>
        <v>2800</v>
      </c>
      <c r="O398" s="167">
        <f t="shared" si="13"/>
        <v>202307</v>
      </c>
    </row>
    <row r="399" spans="1:15">
      <c r="A399" s="146">
        <v>398</v>
      </c>
      <c r="B399" s="144" t="s">
        <v>340</v>
      </c>
      <c r="C399" s="145" t="s">
        <v>341</v>
      </c>
      <c r="D399" s="145" t="s">
        <v>607</v>
      </c>
      <c r="E399" s="220" t="s">
        <v>98</v>
      </c>
      <c r="F399" s="148">
        <v>45124</v>
      </c>
      <c r="G399" s="149"/>
      <c r="H399" s="150">
        <v>30072</v>
      </c>
      <c r="I399" s="144" t="s">
        <v>38</v>
      </c>
      <c r="J399" s="151"/>
      <c r="K399" s="145"/>
      <c r="L399" s="157"/>
      <c r="M399" s="157"/>
      <c r="N399" s="167">
        <f t="shared" si="12"/>
        <v>30072</v>
      </c>
      <c r="O399" s="167">
        <f t="shared" si="13"/>
        <v>202307</v>
      </c>
    </row>
    <row r="400" spans="1:15">
      <c r="A400" s="146">
        <v>399</v>
      </c>
      <c r="B400" s="144" t="s">
        <v>340</v>
      </c>
      <c r="C400" s="146" t="s">
        <v>341</v>
      </c>
      <c r="D400" s="147" t="s">
        <v>608</v>
      </c>
      <c r="E400" s="220" t="s">
        <v>98</v>
      </c>
      <c r="F400" s="148">
        <v>45124</v>
      </c>
      <c r="G400" s="153"/>
      <c r="H400" s="154">
        <v>17184</v>
      </c>
      <c r="I400" s="144" t="s">
        <v>38</v>
      </c>
      <c r="J400" s="155"/>
      <c r="K400" s="146"/>
      <c r="L400" s="147"/>
      <c r="M400" s="158"/>
      <c r="N400" s="167">
        <f t="shared" si="12"/>
        <v>17184</v>
      </c>
      <c r="O400" s="167">
        <f t="shared" si="13"/>
        <v>202307</v>
      </c>
    </row>
    <row r="401" spans="1:15">
      <c r="A401" s="146">
        <v>400</v>
      </c>
      <c r="B401" s="144" t="s">
        <v>579</v>
      </c>
      <c r="C401" s="145" t="s">
        <v>580</v>
      </c>
      <c r="D401" s="145" t="s">
        <v>609</v>
      </c>
      <c r="E401" s="220" t="s">
        <v>98</v>
      </c>
      <c r="F401" s="148">
        <v>45124</v>
      </c>
      <c r="G401" s="149"/>
      <c r="H401" s="150">
        <v>246.78</v>
      </c>
      <c r="I401" s="144" t="s">
        <v>33</v>
      </c>
      <c r="J401" s="151"/>
      <c r="K401" s="145"/>
      <c r="L401" s="152"/>
      <c r="M401" s="152"/>
      <c r="N401" s="167">
        <f t="shared" si="12"/>
        <v>246.78</v>
      </c>
      <c r="O401" s="167">
        <f t="shared" si="13"/>
        <v>202307</v>
      </c>
    </row>
    <row r="402" spans="1:15">
      <c r="A402" s="146">
        <v>401</v>
      </c>
      <c r="B402" s="144" t="s">
        <v>579</v>
      </c>
      <c r="C402" s="146" t="s">
        <v>580</v>
      </c>
      <c r="D402" s="147" t="s">
        <v>610</v>
      </c>
      <c r="E402" s="220" t="s">
        <v>98</v>
      </c>
      <c r="F402" s="148">
        <v>45124</v>
      </c>
      <c r="G402" s="153"/>
      <c r="H402" s="154">
        <v>9915.42</v>
      </c>
      <c r="I402" s="144" t="s">
        <v>33</v>
      </c>
      <c r="J402" s="155"/>
      <c r="K402" s="146"/>
      <c r="L402" s="147"/>
      <c r="M402" s="156"/>
      <c r="N402" s="167">
        <f t="shared" si="12"/>
        <v>9915.42</v>
      </c>
      <c r="O402" s="167">
        <f t="shared" si="13"/>
        <v>202307</v>
      </c>
    </row>
    <row r="403" spans="1:15">
      <c r="A403" s="146">
        <v>402</v>
      </c>
      <c r="B403" s="144" t="s">
        <v>579</v>
      </c>
      <c r="C403" s="145" t="s">
        <v>580</v>
      </c>
      <c r="D403" s="145" t="s">
        <v>611</v>
      </c>
      <c r="E403" s="220" t="s">
        <v>98</v>
      </c>
      <c r="F403" s="148">
        <v>45124</v>
      </c>
      <c r="G403" s="149"/>
      <c r="H403" s="150">
        <v>236.04</v>
      </c>
      <c r="I403" s="144" t="s">
        <v>33</v>
      </c>
      <c r="J403" s="151"/>
      <c r="K403" s="145"/>
      <c r="L403" s="152"/>
      <c r="M403" s="152"/>
      <c r="N403" s="167">
        <f t="shared" si="12"/>
        <v>236.04</v>
      </c>
      <c r="O403" s="167">
        <f t="shared" si="13"/>
        <v>202307</v>
      </c>
    </row>
    <row r="404" spans="1:15">
      <c r="A404" s="146">
        <v>403</v>
      </c>
      <c r="B404" s="144" t="s">
        <v>579</v>
      </c>
      <c r="C404" s="146" t="s">
        <v>580</v>
      </c>
      <c r="D404" s="147" t="s">
        <v>612</v>
      </c>
      <c r="E404" s="220" t="s">
        <v>98</v>
      </c>
      <c r="F404" s="148">
        <v>45124</v>
      </c>
      <c r="G404" s="153"/>
      <c r="H404" s="154">
        <v>4223.33</v>
      </c>
      <c r="I404" s="144" t="s">
        <v>38</v>
      </c>
      <c r="J404" s="155"/>
      <c r="K404" s="146"/>
      <c r="L404" s="147"/>
      <c r="M404" s="158"/>
      <c r="N404" s="167">
        <f t="shared" si="12"/>
        <v>4223.33</v>
      </c>
      <c r="O404" s="167">
        <f t="shared" si="13"/>
        <v>202307</v>
      </c>
    </row>
    <row r="405" spans="1:15">
      <c r="A405" s="146">
        <v>404</v>
      </c>
      <c r="B405" s="144" t="s">
        <v>613</v>
      </c>
      <c r="C405" s="145" t="s">
        <v>614</v>
      </c>
      <c r="D405" s="145" t="s">
        <v>615</v>
      </c>
      <c r="E405" s="220" t="s">
        <v>98</v>
      </c>
      <c r="F405" s="148">
        <v>45124</v>
      </c>
      <c r="G405" s="149"/>
      <c r="H405" s="150">
        <v>1685.5</v>
      </c>
      <c r="I405" s="144" t="s">
        <v>33</v>
      </c>
      <c r="J405" s="151"/>
      <c r="K405" s="145"/>
      <c r="L405" s="152"/>
      <c r="M405" s="152"/>
      <c r="N405" s="167">
        <f t="shared" si="12"/>
        <v>1685.5</v>
      </c>
      <c r="O405" s="167">
        <f t="shared" si="13"/>
        <v>202307</v>
      </c>
    </row>
    <row r="406" spans="1:15">
      <c r="A406" s="146">
        <v>405</v>
      </c>
      <c r="B406" s="144" t="s">
        <v>427</v>
      </c>
      <c r="C406" s="146" t="s">
        <v>428</v>
      </c>
      <c r="D406" s="147" t="s">
        <v>616</v>
      </c>
      <c r="E406" s="220" t="s">
        <v>98</v>
      </c>
      <c r="F406" s="148">
        <v>45125</v>
      </c>
      <c r="G406" s="153"/>
      <c r="H406" s="154">
        <v>5304</v>
      </c>
      <c r="I406" s="144" t="s">
        <v>38</v>
      </c>
      <c r="J406" s="155"/>
      <c r="K406" s="146"/>
      <c r="L406" s="147"/>
      <c r="M406" s="158"/>
      <c r="N406" s="167">
        <f t="shared" si="12"/>
        <v>5304</v>
      </c>
      <c r="O406" s="167">
        <f t="shared" si="13"/>
        <v>202307</v>
      </c>
    </row>
    <row r="407" spans="1:15">
      <c r="A407" s="146">
        <v>406</v>
      </c>
      <c r="B407" s="144" t="s">
        <v>617</v>
      </c>
      <c r="C407" s="145" t="s">
        <v>618</v>
      </c>
      <c r="D407" s="145" t="s">
        <v>619</v>
      </c>
      <c r="E407" s="220" t="s">
        <v>98</v>
      </c>
      <c r="F407" s="148">
        <v>45125</v>
      </c>
      <c r="G407" s="149"/>
      <c r="H407" s="150">
        <v>5798</v>
      </c>
      <c r="I407" s="144" t="s">
        <v>70</v>
      </c>
      <c r="J407" s="151"/>
      <c r="K407" s="145"/>
      <c r="L407" s="152"/>
      <c r="M407" s="152"/>
      <c r="N407" s="167">
        <f t="shared" si="12"/>
        <v>5798</v>
      </c>
      <c r="O407" s="167">
        <f t="shared" si="13"/>
        <v>202307</v>
      </c>
    </row>
    <row r="408" spans="1:15">
      <c r="A408" s="146">
        <v>407</v>
      </c>
      <c r="B408" s="144" t="s">
        <v>293</v>
      </c>
      <c r="C408" s="146" t="s">
        <v>294</v>
      </c>
      <c r="D408" s="147" t="s">
        <v>620</v>
      </c>
      <c r="E408" s="220" t="s">
        <v>98</v>
      </c>
      <c r="F408" s="148">
        <v>45125</v>
      </c>
      <c r="G408" s="153"/>
      <c r="H408" s="154">
        <v>2100</v>
      </c>
      <c r="I408" s="144" t="s">
        <v>33</v>
      </c>
      <c r="J408" s="155"/>
      <c r="K408" s="146"/>
      <c r="L408" s="147"/>
      <c r="M408" s="156"/>
      <c r="N408" s="167">
        <f t="shared" si="12"/>
        <v>2100</v>
      </c>
      <c r="O408" s="167">
        <f t="shared" si="13"/>
        <v>202307</v>
      </c>
    </row>
    <row r="409" spans="1:15">
      <c r="A409" s="146">
        <v>408</v>
      </c>
      <c r="B409" s="144" t="s">
        <v>232</v>
      </c>
      <c r="C409" s="145" t="s">
        <v>233</v>
      </c>
      <c r="D409" s="145" t="s">
        <v>621</v>
      </c>
      <c r="E409" s="220" t="s">
        <v>98</v>
      </c>
      <c r="F409" s="148">
        <v>45125</v>
      </c>
      <c r="G409" s="149"/>
      <c r="H409" s="150">
        <v>39044.050000000003</v>
      </c>
      <c r="I409" s="144" t="s">
        <v>39</v>
      </c>
      <c r="J409" s="151"/>
      <c r="K409" s="145"/>
      <c r="L409" s="152"/>
      <c r="M409" s="152"/>
      <c r="N409" s="167">
        <f t="shared" si="12"/>
        <v>39044.050000000003</v>
      </c>
      <c r="O409" s="167">
        <f t="shared" si="13"/>
        <v>202307</v>
      </c>
    </row>
    <row r="410" spans="1:15">
      <c r="A410" s="146">
        <v>409</v>
      </c>
      <c r="B410" s="144" t="s">
        <v>622</v>
      </c>
      <c r="C410" s="146" t="s">
        <v>623</v>
      </c>
      <c r="D410" s="147" t="s">
        <v>624</v>
      </c>
      <c r="E410" s="220" t="s">
        <v>98</v>
      </c>
      <c r="F410" s="148">
        <v>45126</v>
      </c>
      <c r="G410" s="153"/>
      <c r="H410" s="154">
        <v>5850</v>
      </c>
      <c r="I410" s="144" t="s">
        <v>32</v>
      </c>
      <c r="J410" s="155"/>
      <c r="K410" s="146"/>
      <c r="L410" s="147"/>
      <c r="M410" s="156"/>
      <c r="N410" s="167">
        <f t="shared" si="12"/>
        <v>5850</v>
      </c>
      <c r="O410" s="167">
        <f t="shared" si="13"/>
        <v>202307</v>
      </c>
    </row>
    <row r="411" spans="1:15">
      <c r="A411" s="146">
        <v>410</v>
      </c>
      <c r="B411" s="144" t="s">
        <v>340</v>
      </c>
      <c r="C411" s="145" t="s">
        <v>341</v>
      </c>
      <c r="D411" s="145" t="s">
        <v>625</v>
      </c>
      <c r="E411" s="220" t="s">
        <v>98</v>
      </c>
      <c r="F411" s="148">
        <v>45126</v>
      </c>
      <c r="G411" s="149"/>
      <c r="H411" s="150">
        <v>4096</v>
      </c>
      <c r="I411" s="144" t="s">
        <v>38</v>
      </c>
      <c r="J411" s="151"/>
      <c r="K411" s="145"/>
      <c r="L411" s="157"/>
      <c r="M411" s="157"/>
      <c r="N411" s="167">
        <f t="shared" si="12"/>
        <v>4096</v>
      </c>
      <c r="O411" s="167">
        <f t="shared" si="13"/>
        <v>202307</v>
      </c>
    </row>
    <row r="412" spans="1:15">
      <c r="A412" s="146">
        <v>411</v>
      </c>
      <c r="B412" s="144" t="s">
        <v>340</v>
      </c>
      <c r="C412" s="146" t="s">
        <v>341</v>
      </c>
      <c r="D412" s="147" t="s">
        <v>626</v>
      </c>
      <c r="E412" s="220" t="s">
        <v>98</v>
      </c>
      <c r="F412" s="148">
        <v>45126</v>
      </c>
      <c r="G412" s="153"/>
      <c r="H412" s="154">
        <v>12888</v>
      </c>
      <c r="I412" s="144" t="s">
        <v>38</v>
      </c>
      <c r="J412" s="155"/>
      <c r="K412" s="146"/>
      <c r="L412" s="147"/>
      <c r="M412" s="158"/>
      <c r="N412" s="167">
        <f t="shared" si="12"/>
        <v>12888</v>
      </c>
      <c r="O412" s="167">
        <f t="shared" si="13"/>
        <v>202307</v>
      </c>
    </row>
    <row r="413" spans="1:15">
      <c r="A413" s="146">
        <v>412</v>
      </c>
      <c r="B413" s="144" t="s">
        <v>340</v>
      </c>
      <c r="C413" s="145" t="s">
        <v>341</v>
      </c>
      <c r="D413" s="145" t="s">
        <v>627</v>
      </c>
      <c r="E413" s="220" t="s">
        <v>98</v>
      </c>
      <c r="F413" s="148">
        <v>45126</v>
      </c>
      <c r="G413" s="149"/>
      <c r="H413" s="150">
        <v>1400</v>
      </c>
      <c r="I413" s="144" t="s">
        <v>38</v>
      </c>
      <c r="J413" s="151"/>
      <c r="K413" s="145"/>
      <c r="L413" s="157"/>
      <c r="M413" s="157"/>
      <c r="N413" s="167">
        <f t="shared" si="12"/>
        <v>1400</v>
      </c>
      <c r="O413" s="167">
        <f t="shared" si="13"/>
        <v>202307</v>
      </c>
    </row>
    <row r="414" spans="1:15">
      <c r="A414" s="146">
        <v>413</v>
      </c>
      <c r="B414" s="144" t="s">
        <v>192</v>
      </c>
      <c r="C414" s="146" t="s">
        <v>155</v>
      </c>
      <c r="D414" s="147" t="s">
        <v>628</v>
      </c>
      <c r="E414" s="220" t="s">
        <v>98</v>
      </c>
      <c r="F414" s="148">
        <v>45127</v>
      </c>
      <c r="G414" s="153">
        <v>124699.42</v>
      </c>
      <c r="H414" s="154">
        <v>2769046.72</v>
      </c>
      <c r="I414" s="144" t="s">
        <v>72</v>
      </c>
      <c r="J414" s="155"/>
      <c r="K414" s="146"/>
      <c r="L414" s="147"/>
      <c r="M414" s="156"/>
      <c r="N414" s="167">
        <f t="shared" si="12"/>
        <v>2769046.72</v>
      </c>
      <c r="O414" s="167">
        <f t="shared" si="13"/>
        <v>202307</v>
      </c>
    </row>
    <row r="415" spans="1:15">
      <c r="A415" s="146">
        <v>414</v>
      </c>
      <c r="B415" s="144" t="s">
        <v>194</v>
      </c>
      <c r="C415" s="145" t="s">
        <v>155</v>
      </c>
      <c r="D415" s="145" t="s">
        <v>629</v>
      </c>
      <c r="E415" s="220" t="s">
        <v>98</v>
      </c>
      <c r="F415" s="148">
        <v>45127</v>
      </c>
      <c r="G415" s="149">
        <v>3121.97</v>
      </c>
      <c r="H415" s="150">
        <v>16002.82</v>
      </c>
      <c r="I415" s="144" t="s">
        <v>72</v>
      </c>
      <c r="J415" s="151"/>
      <c r="K415" s="145"/>
      <c r="L415" s="152"/>
      <c r="M415" s="152"/>
      <c r="N415" s="167">
        <f t="shared" si="12"/>
        <v>16002.82</v>
      </c>
      <c r="O415" s="167">
        <f t="shared" si="13"/>
        <v>202307</v>
      </c>
    </row>
    <row r="416" spans="1:15">
      <c r="A416" s="146">
        <v>415</v>
      </c>
      <c r="B416" s="144" t="s">
        <v>196</v>
      </c>
      <c r="C416" s="146" t="s">
        <v>155</v>
      </c>
      <c r="D416" s="147" t="s">
        <v>630</v>
      </c>
      <c r="E416" s="220" t="s">
        <v>98</v>
      </c>
      <c r="F416" s="148">
        <v>45127</v>
      </c>
      <c r="G416" s="153">
        <v>11391.63</v>
      </c>
      <c r="H416" s="154">
        <v>37001.83</v>
      </c>
      <c r="I416" s="144" t="s">
        <v>72</v>
      </c>
      <c r="J416" s="155"/>
      <c r="K416" s="146"/>
      <c r="L416" s="147"/>
      <c r="M416" s="156"/>
      <c r="N416" s="167">
        <f t="shared" si="12"/>
        <v>37001.83</v>
      </c>
      <c r="O416" s="167">
        <f t="shared" si="13"/>
        <v>202307</v>
      </c>
    </row>
    <row r="417" spans="1:15">
      <c r="A417" s="146">
        <v>416</v>
      </c>
      <c r="B417" s="144" t="s">
        <v>111</v>
      </c>
      <c r="C417" s="145" t="s">
        <v>112</v>
      </c>
      <c r="D417" s="145" t="s">
        <v>631</v>
      </c>
      <c r="E417" s="220" t="s">
        <v>98</v>
      </c>
      <c r="F417" s="148">
        <v>45127</v>
      </c>
      <c r="G417" s="149"/>
      <c r="H417" s="150">
        <v>410</v>
      </c>
      <c r="I417" s="144" t="s">
        <v>38</v>
      </c>
      <c r="J417" s="151"/>
      <c r="K417" s="145"/>
      <c r="L417" s="157"/>
      <c r="M417" s="157"/>
      <c r="N417" s="167">
        <f t="shared" si="12"/>
        <v>410</v>
      </c>
      <c r="O417" s="167">
        <f t="shared" si="13"/>
        <v>202307</v>
      </c>
    </row>
    <row r="418" spans="1:15">
      <c r="A418" s="146">
        <v>417</v>
      </c>
      <c r="B418" s="144" t="s">
        <v>293</v>
      </c>
      <c r="C418" s="146" t="s">
        <v>294</v>
      </c>
      <c r="D418" s="147" t="s">
        <v>632</v>
      </c>
      <c r="E418" s="220" t="s">
        <v>98</v>
      </c>
      <c r="F418" s="148">
        <v>45127</v>
      </c>
      <c r="G418" s="153"/>
      <c r="H418" s="154">
        <v>4343.8999999999996</v>
      </c>
      <c r="I418" s="144" t="s">
        <v>68</v>
      </c>
      <c r="J418" s="155"/>
      <c r="K418" s="146"/>
      <c r="L418" s="147"/>
      <c r="M418" s="156"/>
      <c r="N418" s="167">
        <f t="shared" si="12"/>
        <v>4343.8999999999996</v>
      </c>
      <c r="O418" s="167">
        <f t="shared" si="13"/>
        <v>202307</v>
      </c>
    </row>
    <row r="419" spans="1:15">
      <c r="A419" s="146">
        <v>418</v>
      </c>
      <c r="B419" s="144" t="s">
        <v>306</v>
      </c>
      <c r="C419" s="145" t="s">
        <v>307</v>
      </c>
      <c r="D419" s="145" t="s">
        <v>633</v>
      </c>
      <c r="E419" s="220" t="s">
        <v>98</v>
      </c>
      <c r="F419" s="148">
        <v>45127</v>
      </c>
      <c r="G419" s="149"/>
      <c r="H419" s="150">
        <v>12824.06</v>
      </c>
      <c r="I419" s="144" t="s">
        <v>39</v>
      </c>
      <c r="J419" s="151"/>
      <c r="K419" s="145"/>
      <c r="L419" s="152"/>
      <c r="M419" s="152"/>
      <c r="N419" s="167">
        <f t="shared" si="12"/>
        <v>12824.06</v>
      </c>
      <c r="O419" s="167">
        <f t="shared" si="13"/>
        <v>202307</v>
      </c>
    </row>
    <row r="420" spans="1:15">
      <c r="A420" s="146">
        <v>419</v>
      </c>
      <c r="B420" s="144" t="s">
        <v>324</v>
      </c>
      <c r="C420" s="146" t="s">
        <v>325</v>
      </c>
      <c r="D420" s="147" t="s">
        <v>634</v>
      </c>
      <c r="E420" s="220" t="s">
        <v>98</v>
      </c>
      <c r="F420" s="148">
        <v>45128</v>
      </c>
      <c r="G420" s="153"/>
      <c r="H420" s="154">
        <v>7347</v>
      </c>
      <c r="I420" s="144" t="s">
        <v>38</v>
      </c>
      <c r="J420" s="155"/>
      <c r="K420" s="146"/>
      <c r="L420" s="147"/>
      <c r="M420" s="158"/>
      <c r="N420" s="167">
        <f t="shared" si="12"/>
        <v>7347</v>
      </c>
      <c r="O420" s="167">
        <f t="shared" si="13"/>
        <v>202307</v>
      </c>
    </row>
    <row r="421" spans="1:15">
      <c r="A421" s="146">
        <v>420</v>
      </c>
      <c r="B421" s="144" t="s">
        <v>635</v>
      </c>
      <c r="C421" s="145" t="s">
        <v>636</v>
      </c>
      <c r="D421" s="145" t="s">
        <v>637</v>
      </c>
      <c r="E421" s="220" t="s">
        <v>98</v>
      </c>
      <c r="F421" s="148">
        <v>45128</v>
      </c>
      <c r="G421" s="149"/>
      <c r="H421" s="150">
        <v>154.25</v>
      </c>
      <c r="I421" s="144" t="s">
        <v>70</v>
      </c>
      <c r="J421" s="151"/>
      <c r="K421" s="145"/>
      <c r="L421" s="152"/>
      <c r="M421" s="152"/>
      <c r="N421" s="167">
        <f t="shared" si="12"/>
        <v>154.25</v>
      </c>
      <c r="O421" s="167">
        <f t="shared" si="13"/>
        <v>202307</v>
      </c>
    </row>
    <row r="422" spans="1:15">
      <c r="A422" s="146">
        <v>421</v>
      </c>
      <c r="B422" s="144" t="s">
        <v>141</v>
      </c>
      <c r="C422" s="146" t="s">
        <v>142</v>
      </c>
      <c r="D422" s="147" t="s">
        <v>638</v>
      </c>
      <c r="E422" s="220" t="s">
        <v>98</v>
      </c>
      <c r="F422" s="148">
        <v>45128</v>
      </c>
      <c r="G422" s="153"/>
      <c r="H422" s="154">
        <v>24824.95</v>
      </c>
      <c r="I422" s="144" t="s">
        <v>39</v>
      </c>
      <c r="J422" s="155"/>
      <c r="K422" s="146"/>
      <c r="L422" s="147"/>
      <c r="M422" s="156"/>
      <c r="N422" s="167">
        <f t="shared" si="12"/>
        <v>24824.95</v>
      </c>
      <c r="O422" s="167">
        <f t="shared" si="13"/>
        <v>202307</v>
      </c>
    </row>
    <row r="423" spans="1:15">
      <c r="A423" s="146">
        <v>422</v>
      </c>
      <c r="B423" s="144" t="s">
        <v>120</v>
      </c>
      <c r="C423" s="145" t="s">
        <v>121</v>
      </c>
      <c r="D423" s="145" t="s">
        <v>639</v>
      </c>
      <c r="E423" s="220" t="s">
        <v>98</v>
      </c>
      <c r="F423" s="148">
        <v>45128</v>
      </c>
      <c r="G423" s="149"/>
      <c r="H423" s="150">
        <v>4224.21</v>
      </c>
      <c r="I423" s="144" t="s">
        <v>62</v>
      </c>
      <c r="J423" s="151"/>
      <c r="K423" s="145"/>
      <c r="L423" s="152"/>
      <c r="M423" s="152"/>
      <c r="N423" s="167">
        <f t="shared" si="12"/>
        <v>4224.21</v>
      </c>
      <c r="O423" s="167">
        <f t="shared" si="13"/>
        <v>202307</v>
      </c>
    </row>
    <row r="424" spans="1:15">
      <c r="A424" s="146">
        <v>423</v>
      </c>
      <c r="B424" s="144" t="s">
        <v>114</v>
      </c>
      <c r="C424" s="146" t="s">
        <v>115</v>
      </c>
      <c r="D424" s="147" t="s">
        <v>640</v>
      </c>
      <c r="E424" s="220" t="s">
        <v>98</v>
      </c>
      <c r="F424" s="148">
        <v>45131</v>
      </c>
      <c r="G424" s="153"/>
      <c r="H424" s="154">
        <v>77382.179999999993</v>
      </c>
      <c r="I424" s="144" t="s">
        <v>39</v>
      </c>
      <c r="J424" s="155"/>
      <c r="K424" s="146"/>
      <c r="L424" s="147"/>
      <c r="M424" s="156"/>
      <c r="N424" s="167">
        <f t="shared" si="12"/>
        <v>77382.179999999993</v>
      </c>
      <c r="O424" s="167">
        <f t="shared" si="13"/>
        <v>202307</v>
      </c>
    </row>
    <row r="425" spans="1:15">
      <c r="A425" s="146">
        <v>424</v>
      </c>
      <c r="B425" s="144" t="s">
        <v>188</v>
      </c>
      <c r="C425" s="145" t="s">
        <v>189</v>
      </c>
      <c r="D425" s="145" t="s">
        <v>641</v>
      </c>
      <c r="E425" s="220" t="s">
        <v>98</v>
      </c>
      <c r="F425" s="148">
        <v>45131</v>
      </c>
      <c r="G425" s="149"/>
      <c r="H425" s="150">
        <v>19434.09</v>
      </c>
      <c r="I425" s="144" t="s">
        <v>39</v>
      </c>
      <c r="J425" s="151"/>
      <c r="K425" s="145"/>
      <c r="L425" s="152"/>
      <c r="M425" s="152"/>
      <c r="N425" s="167">
        <f t="shared" si="12"/>
        <v>19434.09</v>
      </c>
      <c r="O425" s="167">
        <f t="shared" si="13"/>
        <v>202307</v>
      </c>
    </row>
    <row r="426" spans="1:15">
      <c r="A426" s="146">
        <v>425</v>
      </c>
      <c r="B426" s="144" t="s">
        <v>188</v>
      </c>
      <c r="C426" s="146" t="s">
        <v>189</v>
      </c>
      <c r="D426" s="147" t="s">
        <v>642</v>
      </c>
      <c r="E426" s="220" t="s">
        <v>98</v>
      </c>
      <c r="F426" s="148">
        <v>45131</v>
      </c>
      <c r="G426" s="153"/>
      <c r="H426" s="154">
        <v>6345.14</v>
      </c>
      <c r="I426" s="144" t="s">
        <v>39</v>
      </c>
      <c r="J426" s="155"/>
      <c r="K426" s="146"/>
      <c r="L426" s="147"/>
      <c r="M426" s="156"/>
      <c r="N426" s="167">
        <f t="shared" si="12"/>
        <v>6345.14</v>
      </c>
      <c r="O426" s="167">
        <f t="shared" si="13"/>
        <v>202307</v>
      </c>
    </row>
    <row r="427" spans="1:15">
      <c r="A427" s="146">
        <v>426</v>
      </c>
      <c r="B427" s="144" t="s">
        <v>340</v>
      </c>
      <c r="C427" s="145" t="s">
        <v>341</v>
      </c>
      <c r="D427" s="145">
        <v>104541</v>
      </c>
      <c r="E427" s="221" t="s">
        <v>98</v>
      </c>
      <c r="F427" s="148">
        <v>45131</v>
      </c>
      <c r="G427" s="149"/>
      <c r="H427" s="150">
        <v>6885</v>
      </c>
      <c r="I427" s="144" t="s">
        <v>38</v>
      </c>
      <c r="J427" s="151"/>
      <c r="K427" s="145"/>
      <c r="L427" s="157"/>
      <c r="M427" s="157"/>
      <c r="N427" s="167">
        <f t="shared" si="12"/>
        <v>6885</v>
      </c>
      <c r="O427" s="167">
        <f t="shared" si="13"/>
        <v>202307</v>
      </c>
    </row>
    <row r="428" spans="1:15">
      <c r="A428" s="146">
        <v>427</v>
      </c>
      <c r="B428" s="144" t="s">
        <v>643</v>
      </c>
      <c r="C428" s="146" t="s">
        <v>644</v>
      </c>
      <c r="D428" s="147" t="s">
        <v>330</v>
      </c>
      <c r="E428" s="220" t="s">
        <v>98</v>
      </c>
      <c r="F428" s="148">
        <v>45132</v>
      </c>
      <c r="G428" s="153"/>
      <c r="H428" s="154">
        <v>12720</v>
      </c>
      <c r="I428" s="144" t="s">
        <v>32</v>
      </c>
      <c r="J428" s="155"/>
      <c r="K428" s="146"/>
      <c r="L428" s="147"/>
      <c r="M428" s="156"/>
      <c r="N428" s="167">
        <f t="shared" si="12"/>
        <v>12720</v>
      </c>
      <c r="O428" s="167">
        <f t="shared" si="13"/>
        <v>202307</v>
      </c>
    </row>
    <row r="429" spans="1:15">
      <c r="A429" s="146">
        <v>428</v>
      </c>
      <c r="B429" s="144" t="s">
        <v>138</v>
      </c>
      <c r="C429" s="145" t="s">
        <v>139</v>
      </c>
      <c r="D429" s="145" t="s">
        <v>645</v>
      </c>
      <c r="E429" s="220" t="s">
        <v>98</v>
      </c>
      <c r="F429" s="148">
        <v>45132</v>
      </c>
      <c r="G429" s="149"/>
      <c r="H429" s="150">
        <v>13650</v>
      </c>
      <c r="I429" s="144" t="s">
        <v>32</v>
      </c>
      <c r="J429" s="151"/>
      <c r="K429" s="145"/>
      <c r="L429" s="152"/>
      <c r="M429" s="152"/>
      <c r="N429" s="167">
        <f t="shared" si="12"/>
        <v>13650</v>
      </c>
      <c r="O429" s="167">
        <f t="shared" si="13"/>
        <v>202307</v>
      </c>
    </row>
    <row r="430" spans="1:15">
      <c r="A430" s="146">
        <v>429</v>
      </c>
      <c r="B430" s="144" t="s">
        <v>646</v>
      </c>
      <c r="C430" s="146" t="s">
        <v>647</v>
      </c>
      <c r="D430" s="147" t="s">
        <v>648</v>
      </c>
      <c r="E430" s="220" t="s">
        <v>98</v>
      </c>
      <c r="F430" s="148">
        <v>45132</v>
      </c>
      <c r="G430" s="153"/>
      <c r="H430" s="154">
        <v>200000</v>
      </c>
      <c r="I430" s="144" t="s">
        <v>39</v>
      </c>
      <c r="J430" s="155"/>
      <c r="K430" s="146"/>
      <c r="L430" s="147"/>
      <c r="M430" s="156"/>
      <c r="N430" s="167">
        <f t="shared" si="12"/>
        <v>200000</v>
      </c>
      <c r="O430" s="167">
        <f t="shared" si="13"/>
        <v>202307</v>
      </c>
    </row>
    <row r="431" spans="1:15">
      <c r="A431" s="146">
        <v>430</v>
      </c>
      <c r="B431" s="144" t="s">
        <v>306</v>
      </c>
      <c r="C431" s="145" t="s">
        <v>307</v>
      </c>
      <c r="D431" s="145" t="s">
        <v>649</v>
      </c>
      <c r="E431" s="220" t="s">
        <v>98</v>
      </c>
      <c r="F431" s="148">
        <v>45133</v>
      </c>
      <c r="G431" s="149"/>
      <c r="H431" s="150">
        <v>14047.98</v>
      </c>
      <c r="I431" s="144" t="s">
        <v>39</v>
      </c>
      <c r="J431" s="151"/>
      <c r="K431" s="145"/>
      <c r="L431" s="152"/>
      <c r="M431" s="152"/>
      <c r="N431" s="167">
        <f t="shared" si="12"/>
        <v>14047.98</v>
      </c>
      <c r="O431" s="167">
        <f t="shared" si="13"/>
        <v>202307</v>
      </c>
    </row>
    <row r="432" spans="1:15">
      <c r="A432" s="146">
        <v>431</v>
      </c>
      <c r="B432" s="144" t="s">
        <v>646</v>
      </c>
      <c r="C432" s="146" t="s">
        <v>647</v>
      </c>
      <c r="D432" s="147" t="s">
        <v>650</v>
      </c>
      <c r="E432" s="220" t="s">
        <v>98</v>
      </c>
      <c r="F432" s="148">
        <v>45134</v>
      </c>
      <c r="G432" s="153"/>
      <c r="H432" s="154">
        <v>180000</v>
      </c>
      <c r="I432" s="144" t="s">
        <v>39</v>
      </c>
      <c r="J432" s="155"/>
      <c r="K432" s="146"/>
      <c r="L432" s="147"/>
      <c r="M432" s="156"/>
      <c r="N432" s="167">
        <f t="shared" si="12"/>
        <v>180000</v>
      </c>
      <c r="O432" s="167">
        <f t="shared" si="13"/>
        <v>202307</v>
      </c>
    </row>
    <row r="433" spans="1:15">
      <c r="A433" s="146">
        <v>432</v>
      </c>
      <c r="B433" s="144" t="s">
        <v>651</v>
      </c>
      <c r="C433" s="145" t="s">
        <v>652</v>
      </c>
      <c r="D433" s="145" t="s">
        <v>653</v>
      </c>
      <c r="E433" s="220" t="s">
        <v>98</v>
      </c>
      <c r="F433" s="148">
        <v>45134</v>
      </c>
      <c r="G433" s="149"/>
      <c r="H433" s="150">
        <v>930</v>
      </c>
      <c r="I433" s="144" t="s">
        <v>40</v>
      </c>
      <c r="J433" s="151"/>
      <c r="K433" s="145"/>
      <c r="L433" s="152"/>
      <c r="M433" s="152"/>
      <c r="N433" s="167">
        <f t="shared" si="12"/>
        <v>930</v>
      </c>
      <c r="O433" s="167">
        <f t="shared" si="13"/>
        <v>202307</v>
      </c>
    </row>
    <row r="434" spans="1:15">
      <c r="A434" s="146">
        <v>433</v>
      </c>
      <c r="B434" s="144" t="s">
        <v>651</v>
      </c>
      <c r="C434" s="146" t="s">
        <v>652</v>
      </c>
      <c r="D434" s="147" t="s">
        <v>654</v>
      </c>
      <c r="E434" s="220" t="s">
        <v>98</v>
      </c>
      <c r="F434" s="148">
        <v>45134</v>
      </c>
      <c r="G434" s="153"/>
      <c r="H434" s="154">
        <v>3110.12</v>
      </c>
      <c r="I434" s="144" t="s">
        <v>62</v>
      </c>
      <c r="J434" s="155"/>
      <c r="K434" s="146"/>
      <c r="L434" s="147"/>
      <c r="M434" s="156"/>
      <c r="N434" s="167">
        <f t="shared" si="12"/>
        <v>3110.12</v>
      </c>
      <c r="O434" s="167">
        <f t="shared" si="13"/>
        <v>202307</v>
      </c>
    </row>
    <row r="435" spans="1:15">
      <c r="A435" s="146">
        <v>434</v>
      </c>
      <c r="B435" s="144" t="s">
        <v>247</v>
      </c>
      <c r="C435" s="145" t="s">
        <v>248</v>
      </c>
      <c r="D435" s="145" t="s">
        <v>655</v>
      </c>
      <c r="E435" s="220" t="s">
        <v>98</v>
      </c>
      <c r="F435" s="148">
        <v>45134</v>
      </c>
      <c r="G435" s="149"/>
      <c r="H435" s="150">
        <v>820000</v>
      </c>
      <c r="I435" s="144" t="s">
        <v>39</v>
      </c>
      <c r="J435" s="151"/>
      <c r="K435" s="145"/>
      <c r="L435" s="152"/>
      <c r="M435" s="152"/>
      <c r="N435" s="167">
        <f t="shared" si="12"/>
        <v>820000</v>
      </c>
      <c r="O435" s="167">
        <f t="shared" si="13"/>
        <v>202307</v>
      </c>
    </row>
    <row r="436" spans="1:15">
      <c r="A436" s="146">
        <v>435</v>
      </c>
      <c r="B436" s="144" t="s">
        <v>188</v>
      </c>
      <c r="C436" s="146" t="s">
        <v>189</v>
      </c>
      <c r="D436" s="147" t="s">
        <v>656</v>
      </c>
      <c r="E436" s="220" t="s">
        <v>98</v>
      </c>
      <c r="F436" s="148">
        <v>45134</v>
      </c>
      <c r="G436" s="153"/>
      <c r="H436" s="154">
        <v>31742.34</v>
      </c>
      <c r="I436" s="144" t="s">
        <v>39</v>
      </c>
      <c r="J436" s="155"/>
      <c r="K436" s="146"/>
      <c r="L436" s="147"/>
      <c r="M436" s="156"/>
      <c r="N436" s="167">
        <f t="shared" si="12"/>
        <v>31742.34</v>
      </c>
      <c r="O436" s="167">
        <f t="shared" si="13"/>
        <v>202307</v>
      </c>
    </row>
    <row r="437" spans="1:15">
      <c r="A437" s="146">
        <v>436</v>
      </c>
      <c r="B437" s="144" t="s">
        <v>340</v>
      </c>
      <c r="C437" s="145" t="s">
        <v>341</v>
      </c>
      <c r="D437" s="145" t="s">
        <v>657</v>
      </c>
      <c r="E437" s="220" t="s">
        <v>98</v>
      </c>
      <c r="F437" s="148">
        <v>45135</v>
      </c>
      <c r="G437" s="149"/>
      <c r="H437" s="150">
        <v>8160</v>
      </c>
      <c r="I437" s="144" t="s">
        <v>38</v>
      </c>
      <c r="J437" s="151"/>
      <c r="K437" s="145"/>
      <c r="L437" s="157"/>
      <c r="M437" s="157"/>
      <c r="N437" s="167">
        <f t="shared" si="12"/>
        <v>8160</v>
      </c>
      <c r="O437" s="167">
        <f t="shared" si="13"/>
        <v>202307</v>
      </c>
    </row>
    <row r="438" spans="1:15">
      <c r="A438" s="146">
        <v>437</v>
      </c>
      <c r="B438" s="144" t="s">
        <v>340</v>
      </c>
      <c r="C438" s="146" t="s">
        <v>341</v>
      </c>
      <c r="D438" s="147" t="s">
        <v>658</v>
      </c>
      <c r="E438" s="220" t="s">
        <v>98</v>
      </c>
      <c r="F438" s="148">
        <v>45135</v>
      </c>
      <c r="G438" s="153"/>
      <c r="H438" s="154">
        <v>12288</v>
      </c>
      <c r="I438" s="144" t="s">
        <v>38</v>
      </c>
      <c r="J438" s="155"/>
      <c r="K438" s="146"/>
      <c r="L438" s="147"/>
      <c r="M438" s="158"/>
      <c r="N438" s="167">
        <f t="shared" si="12"/>
        <v>12288</v>
      </c>
      <c r="O438" s="167">
        <f t="shared" si="13"/>
        <v>202307</v>
      </c>
    </row>
    <row r="439" spans="1:15">
      <c r="A439" s="146">
        <v>438</v>
      </c>
      <c r="B439" s="144" t="s">
        <v>120</v>
      </c>
      <c r="C439" s="145" t="s">
        <v>121</v>
      </c>
      <c r="D439" s="145" t="s">
        <v>659</v>
      </c>
      <c r="E439" s="220" t="s">
        <v>98</v>
      </c>
      <c r="F439" s="148">
        <v>45135</v>
      </c>
      <c r="G439" s="149"/>
      <c r="H439" s="150">
        <v>2785</v>
      </c>
      <c r="I439" s="144" t="s">
        <v>40</v>
      </c>
      <c r="J439" s="151"/>
      <c r="K439" s="145"/>
      <c r="L439" s="152"/>
      <c r="M439" s="152"/>
      <c r="N439" s="167">
        <f t="shared" si="12"/>
        <v>2785</v>
      </c>
      <c r="O439" s="167">
        <f t="shared" si="13"/>
        <v>202307</v>
      </c>
    </row>
    <row r="440" spans="1:15">
      <c r="A440" s="146">
        <v>439</v>
      </c>
      <c r="B440" s="144" t="s">
        <v>613</v>
      </c>
      <c r="C440" s="146" t="s">
        <v>614</v>
      </c>
      <c r="D440" s="147" t="s">
        <v>660</v>
      </c>
      <c r="E440" s="220" t="s">
        <v>98</v>
      </c>
      <c r="F440" s="148">
        <v>45135</v>
      </c>
      <c r="G440" s="153"/>
      <c r="H440" s="154">
        <v>371.8</v>
      </c>
      <c r="I440" s="144" t="s">
        <v>38</v>
      </c>
      <c r="J440" s="155"/>
      <c r="K440" s="146"/>
      <c r="L440" s="147"/>
      <c r="M440" s="158"/>
      <c r="N440" s="167">
        <f t="shared" si="12"/>
        <v>371.8</v>
      </c>
      <c r="O440" s="167">
        <f t="shared" si="13"/>
        <v>202307</v>
      </c>
    </row>
    <row r="441" spans="1:15">
      <c r="A441" s="146">
        <v>440</v>
      </c>
      <c r="B441" s="144" t="s">
        <v>271</v>
      </c>
      <c r="C441" s="145" t="s">
        <v>272</v>
      </c>
      <c r="D441" s="145" t="s">
        <v>661</v>
      </c>
      <c r="E441" s="220" t="s">
        <v>98</v>
      </c>
      <c r="F441" s="148">
        <v>45136</v>
      </c>
      <c r="G441" s="149"/>
      <c r="H441" s="150">
        <v>98266.83</v>
      </c>
      <c r="I441" s="144" t="s">
        <v>39</v>
      </c>
      <c r="J441" s="151"/>
      <c r="K441" s="145"/>
      <c r="L441" s="152"/>
      <c r="M441" s="152"/>
      <c r="N441" s="167">
        <f t="shared" si="12"/>
        <v>98266.83</v>
      </c>
      <c r="O441" s="167">
        <f t="shared" si="13"/>
        <v>202307</v>
      </c>
    </row>
    <row r="442" spans="1:15">
      <c r="A442" s="146">
        <v>441</v>
      </c>
      <c r="B442" s="144" t="s">
        <v>303</v>
      </c>
      <c r="C442" s="146" t="s">
        <v>304</v>
      </c>
      <c r="D442" s="147" t="s">
        <v>662</v>
      </c>
      <c r="E442" s="220" t="s">
        <v>98</v>
      </c>
      <c r="F442" s="148">
        <v>45138</v>
      </c>
      <c r="G442" s="153"/>
      <c r="H442" s="154">
        <v>13380.5</v>
      </c>
      <c r="I442" s="144" t="s">
        <v>33</v>
      </c>
      <c r="J442" s="155" t="s">
        <v>38</v>
      </c>
      <c r="K442" s="146"/>
      <c r="L442" s="147"/>
      <c r="M442" s="156"/>
      <c r="N442" s="167">
        <f t="shared" si="12"/>
        <v>6690.25</v>
      </c>
      <c r="O442" s="167">
        <f t="shared" si="13"/>
        <v>202307</v>
      </c>
    </row>
    <row r="443" spans="1:15">
      <c r="A443" s="146">
        <v>442</v>
      </c>
      <c r="B443" s="144" t="s">
        <v>232</v>
      </c>
      <c r="C443" s="145" t="s">
        <v>233</v>
      </c>
      <c r="D443" s="145" t="s">
        <v>663</v>
      </c>
      <c r="E443" s="220" t="s">
        <v>98</v>
      </c>
      <c r="F443" s="148">
        <v>45138</v>
      </c>
      <c r="G443" s="149"/>
      <c r="H443" s="150">
        <v>18749.23</v>
      </c>
      <c r="I443" s="144" t="s">
        <v>39</v>
      </c>
      <c r="J443" s="151"/>
      <c r="K443" s="145"/>
      <c r="L443" s="152"/>
      <c r="M443" s="152"/>
      <c r="N443" s="167">
        <f t="shared" si="12"/>
        <v>18749.23</v>
      </c>
      <c r="O443" s="167">
        <f t="shared" si="13"/>
        <v>202307</v>
      </c>
    </row>
    <row r="444" spans="1:15">
      <c r="A444" s="146">
        <v>443</v>
      </c>
      <c r="B444" s="144" t="s">
        <v>296</v>
      </c>
      <c r="C444" s="146" t="s">
        <v>297</v>
      </c>
      <c r="D444" s="147" t="s">
        <v>664</v>
      </c>
      <c r="E444" s="220" t="s">
        <v>98</v>
      </c>
      <c r="F444" s="148">
        <v>45138</v>
      </c>
      <c r="G444" s="153"/>
      <c r="H444" s="154">
        <v>584.95000000000005</v>
      </c>
      <c r="I444" s="144" t="s">
        <v>33</v>
      </c>
      <c r="J444" s="155"/>
      <c r="K444" s="146"/>
      <c r="L444" s="147"/>
      <c r="M444" s="156"/>
      <c r="N444" s="167">
        <f t="shared" si="12"/>
        <v>584.95000000000005</v>
      </c>
      <c r="O444" s="167">
        <f t="shared" si="13"/>
        <v>202307</v>
      </c>
    </row>
    <row r="445" spans="1:15">
      <c r="A445" s="146">
        <v>444</v>
      </c>
      <c r="B445" s="144" t="s">
        <v>177</v>
      </c>
      <c r="C445" s="145" t="s">
        <v>178</v>
      </c>
      <c r="D445" s="145" t="s">
        <v>665</v>
      </c>
      <c r="E445" s="220" t="s">
        <v>98</v>
      </c>
      <c r="F445" s="148">
        <v>45139</v>
      </c>
      <c r="G445" s="149"/>
      <c r="H445" s="150">
        <v>845</v>
      </c>
      <c r="I445" s="144" t="s">
        <v>33</v>
      </c>
      <c r="J445" s="151"/>
      <c r="K445" s="145"/>
      <c r="L445" s="152"/>
      <c r="M445" s="152"/>
      <c r="N445" s="167">
        <f t="shared" si="12"/>
        <v>845</v>
      </c>
      <c r="O445" s="167">
        <f t="shared" si="13"/>
        <v>202308</v>
      </c>
    </row>
    <row r="446" spans="1:15">
      <c r="A446" s="146">
        <v>445</v>
      </c>
      <c r="B446" s="144" t="s">
        <v>114</v>
      </c>
      <c r="C446" s="146" t="s">
        <v>115</v>
      </c>
      <c r="D446" s="147">
        <v>889</v>
      </c>
      <c r="E446" s="221" t="s">
        <v>98</v>
      </c>
      <c r="F446" s="148">
        <v>45139</v>
      </c>
      <c r="G446" s="153"/>
      <c r="H446" s="154">
        <v>216096.1</v>
      </c>
      <c r="I446" s="144" t="s">
        <v>39</v>
      </c>
      <c r="J446" s="155"/>
      <c r="K446" s="146"/>
      <c r="L446" s="147"/>
      <c r="M446" s="156"/>
      <c r="N446" s="167">
        <f t="shared" si="12"/>
        <v>216096.1</v>
      </c>
      <c r="O446" s="167">
        <f t="shared" si="13"/>
        <v>202308</v>
      </c>
    </row>
    <row r="447" spans="1:15">
      <c r="A447" s="146">
        <v>446</v>
      </c>
      <c r="B447" s="144" t="s">
        <v>154</v>
      </c>
      <c r="C447" s="145" t="s">
        <v>155</v>
      </c>
      <c r="D447" s="145" t="s">
        <v>666</v>
      </c>
      <c r="E447" s="220" t="s">
        <v>98</v>
      </c>
      <c r="F447" s="148">
        <v>45140</v>
      </c>
      <c r="G447" s="149">
        <v>564.4</v>
      </c>
      <c r="H447" s="150">
        <v>665.03</v>
      </c>
      <c r="I447" s="144" t="s">
        <v>72</v>
      </c>
      <c r="J447" s="151"/>
      <c r="K447" s="145"/>
      <c r="L447" s="152"/>
      <c r="M447" s="152"/>
      <c r="N447" s="167">
        <f t="shared" si="12"/>
        <v>665.03</v>
      </c>
      <c r="O447" s="167">
        <f t="shared" si="13"/>
        <v>202308</v>
      </c>
    </row>
    <row r="448" spans="1:15">
      <c r="A448" s="146">
        <v>447</v>
      </c>
      <c r="B448" s="144" t="s">
        <v>218</v>
      </c>
      <c r="C448" s="146" t="s">
        <v>219</v>
      </c>
      <c r="D448" s="147" t="s">
        <v>667</v>
      </c>
      <c r="E448" s="220" t="s">
        <v>98</v>
      </c>
      <c r="F448" s="148">
        <v>45140</v>
      </c>
      <c r="G448" s="153"/>
      <c r="H448" s="154">
        <v>174485.32</v>
      </c>
      <c r="I448" s="144" t="s">
        <v>38</v>
      </c>
      <c r="J448" s="155" t="s">
        <v>39</v>
      </c>
      <c r="K448" s="146"/>
      <c r="L448" s="147"/>
      <c r="M448" s="158"/>
      <c r="N448" s="167">
        <f t="shared" si="12"/>
        <v>87242.66</v>
      </c>
      <c r="O448" s="167">
        <f t="shared" si="13"/>
        <v>202308</v>
      </c>
    </row>
    <row r="449" spans="1:15">
      <c r="A449" s="146">
        <v>448</v>
      </c>
      <c r="B449" s="144" t="s">
        <v>340</v>
      </c>
      <c r="C449" s="145" t="s">
        <v>341</v>
      </c>
      <c r="D449" s="145" t="s">
        <v>668</v>
      </c>
      <c r="E449" s="220" t="s">
        <v>98</v>
      </c>
      <c r="F449" s="148">
        <v>45140</v>
      </c>
      <c r="G449" s="149"/>
      <c r="H449" s="150">
        <v>12288</v>
      </c>
      <c r="I449" s="144" t="s">
        <v>38</v>
      </c>
      <c r="J449" s="151"/>
      <c r="K449" s="145"/>
      <c r="L449" s="157"/>
      <c r="M449" s="157"/>
      <c r="N449" s="167">
        <f t="shared" si="12"/>
        <v>12288</v>
      </c>
      <c r="O449" s="167">
        <f t="shared" si="13"/>
        <v>202308</v>
      </c>
    </row>
    <row r="450" spans="1:15">
      <c r="A450" s="146">
        <v>449</v>
      </c>
      <c r="B450" s="144" t="s">
        <v>232</v>
      </c>
      <c r="C450" s="146" t="s">
        <v>233</v>
      </c>
      <c r="D450" s="147" t="s">
        <v>669</v>
      </c>
      <c r="E450" s="220" t="s">
        <v>98</v>
      </c>
      <c r="F450" s="148">
        <v>45140</v>
      </c>
      <c r="G450" s="153"/>
      <c r="H450" s="154">
        <v>2343.65</v>
      </c>
      <c r="I450" s="144" t="s">
        <v>39</v>
      </c>
      <c r="J450" s="155"/>
      <c r="K450" s="146"/>
      <c r="L450" s="147"/>
      <c r="M450" s="156"/>
      <c r="N450" s="167">
        <f t="shared" ref="N450:N513" si="14">H450/COUNTIF(I450:M450,"&lt;&gt;")</f>
        <v>2343.65</v>
      </c>
      <c r="O450" s="167">
        <f t="shared" ref="O450:O513" si="15">YEAR(F450)*100+MONTH(F450)</f>
        <v>202308</v>
      </c>
    </row>
    <row r="451" spans="1:15">
      <c r="A451" s="146">
        <v>450</v>
      </c>
      <c r="B451" s="144" t="s">
        <v>293</v>
      </c>
      <c r="C451" s="145" t="s">
        <v>294</v>
      </c>
      <c r="D451" s="145" t="s">
        <v>670</v>
      </c>
      <c r="E451" s="220" t="s">
        <v>98</v>
      </c>
      <c r="F451" s="148">
        <v>45141</v>
      </c>
      <c r="G451" s="149"/>
      <c r="H451" s="150">
        <v>12708.62</v>
      </c>
      <c r="I451" s="144" t="s">
        <v>66</v>
      </c>
      <c r="J451" s="151"/>
      <c r="K451" s="145"/>
      <c r="L451" s="152"/>
      <c r="M451" s="152"/>
      <c r="N451" s="167">
        <f t="shared" si="14"/>
        <v>12708.62</v>
      </c>
      <c r="O451" s="167">
        <f t="shared" si="15"/>
        <v>202308</v>
      </c>
    </row>
    <row r="452" spans="1:15">
      <c r="A452" s="146">
        <v>451</v>
      </c>
      <c r="B452" s="144" t="s">
        <v>293</v>
      </c>
      <c r="C452" s="146" t="s">
        <v>294</v>
      </c>
      <c r="D452" s="147" t="s">
        <v>671</v>
      </c>
      <c r="E452" s="220" t="s">
        <v>98</v>
      </c>
      <c r="F452" s="148">
        <v>45141</v>
      </c>
      <c r="G452" s="153"/>
      <c r="H452" s="154">
        <v>8641.75</v>
      </c>
      <c r="I452" s="144" t="s">
        <v>60</v>
      </c>
      <c r="J452" s="155" t="s">
        <v>68</v>
      </c>
      <c r="K452" s="146"/>
      <c r="L452" s="147"/>
      <c r="M452" s="156"/>
      <c r="N452" s="167">
        <f t="shared" si="14"/>
        <v>4320.875</v>
      </c>
      <c r="O452" s="167">
        <f t="shared" si="15"/>
        <v>202308</v>
      </c>
    </row>
    <row r="453" spans="1:15">
      <c r="A453" s="146">
        <v>452</v>
      </c>
      <c r="B453" s="144" t="s">
        <v>509</v>
      </c>
      <c r="C453" s="145" t="s">
        <v>510</v>
      </c>
      <c r="D453" s="145" t="s">
        <v>672</v>
      </c>
      <c r="E453" s="220" t="s">
        <v>98</v>
      </c>
      <c r="F453" s="148">
        <v>45141</v>
      </c>
      <c r="G453" s="149"/>
      <c r="H453" s="150">
        <v>80360.289999999994</v>
      </c>
      <c r="I453" s="144" t="s">
        <v>39</v>
      </c>
      <c r="J453" s="151"/>
      <c r="K453" s="145"/>
      <c r="L453" s="152"/>
      <c r="M453" s="152"/>
      <c r="N453" s="167">
        <f t="shared" si="14"/>
        <v>80360.289999999994</v>
      </c>
      <c r="O453" s="167">
        <f t="shared" si="15"/>
        <v>202308</v>
      </c>
    </row>
    <row r="454" spans="1:15">
      <c r="A454" s="146">
        <v>453</v>
      </c>
      <c r="B454" s="144" t="s">
        <v>154</v>
      </c>
      <c r="C454" s="146" t="s">
        <v>155</v>
      </c>
      <c r="D454" s="147" t="s">
        <v>673</v>
      </c>
      <c r="E454" s="220" t="s">
        <v>98</v>
      </c>
      <c r="F454" s="148">
        <v>45142</v>
      </c>
      <c r="G454" s="153">
        <v>141.4</v>
      </c>
      <c r="H454" s="154">
        <v>154.47999999999999</v>
      </c>
      <c r="I454" s="144" t="s">
        <v>72</v>
      </c>
      <c r="J454" s="155"/>
      <c r="K454" s="146"/>
      <c r="L454" s="147"/>
      <c r="M454" s="156"/>
      <c r="N454" s="167">
        <f t="shared" si="14"/>
        <v>154.47999999999999</v>
      </c>
      <c r="O454" s="167">
        <f t="shared" si="15"/>
        <v>202308</v>
      </c>
    </row>
    <row r="455" spans="1:15">
      <c r="A455" s="146">
        <v>454</v>
      </c>
      <c r="B455" s="144" t="s">
        <v>340</v>
      </c>
      <c r="C455" s="145" t="s">
        <v>341</v>
      </c>
      <c r="D455" s="145" t="s">
        <v>674</v>
      </c>
      <c r="E455" s="220" t="s">
        <v>98</v>
      </c>
      <c r="F455" s="148">
        <v>45142</v>
      </c>
      <c r="G455" s="149"/>
      <c r="H455" s="150">
        <v>4096</v>
      </c>
      <c r="I455" s="144" t="s">
        <v>38</v>
      </c>
      <c r="J455" s="151"/>
      <c r="K455" s="145"/>
      <c r="L455" s="157"/>
      <c r="M455" s="157"/>
      <c r="N455" s="167">
        <f t="shared" si="14"/>
        <v>4096</v>
      </c>
      <c r="O455" s="167">
        <f t="shared" si="15"/>
        <v>202308</v>
      </c>
    </row>
    <row r="456" spans="1:15">
      <c r="A456" s="146">
        <v>455</v>
      </c>
      <c r="B456" s="144" t="s">
        <v>675</v>
      </c>
      <c r="C456" s="146" t="s">
        <v>676</v>
      </c>
      <c r="D456" s="147" t="s">
        <v>677</v>
      </c>
      <c r="E456" s="220" t="s">
        <v>98</v>
      </c>
      <c r="F456" s="148">
        <v>45145</v>
      </c>
      <c r="G456" s="153"/>
      <c r="H456" s="154">
        <v>224.66</v>
      </c>
      <c r="I456" s="144" t="s">
        <v>34</v>
      </c>
      <c r="J456" s="155"/>
      <c r="K456" s="146"/>
      <c r="L456" s="147"/>
      <c r="M456" s="156"/>
      <c r="N456" s="167">
        <f t="shared" si="14"/>
        <v>224.66</v>
      </c>
      <c r="O456" s="167">
        <f t="shared" si="15"/>
        <v>202308</v>
      </c>
    </row>
    <row r="457" spans="1:15">
      <c r="A457" s="146">
        <v>456</v>
      </c>
      <c r="B457" s="144" t="s">
        <v>548</v>
      </c>
      <c r="C457" s="145" t="s">
        <v>549</v>
      </c>
      <c r="D457" s="145" t="s">
        <v>678</v>
      </c>
      <c r="E457" s="220" t="s">
        <v>98</v>
      </c>
      <c r="F457" s="148">
        <v>45145</v>
      </c>
      <c r="G457" s="149"/>
      <c r="H457" s="150">
        <v>300.3</v>
      </c>
      <c r="I457" s="144" t="s">
        <v>32</v>
      </c>
      <c r="J457" s="151"/>
      <c r="K457" s="145"/>
      <c r="L457" s="152"/>
      <c r="M457" s="152"/>
      <c r="N457" s="167">
        <f t="shared" si="14"/>
        <v>300.3</v>
      </c>
      <c r="O457" s="167">
        <f t="shared" si="15"/>
        <v>202308</v>
      </c>
    </row>
    <row r="458" spans="1:15">
      <c r="A458" s="146">
        <v>457</v>
      </c>
      <c r="B458" s="144" t="s">
        <v>120</v>
      </c>
      <c r="C458" s="146" t="s">
        <v>121</v>
      </c>
      <c r="D458" s="147" t="s">
        <v>679</v>
      </c>
      <c r="E458" s="220" t="s">
        <v>98</v>
      </c>
      <c r="F458" s="148">
        <v>45145</v>
      </c>
      <c r="G458" s="153"/>
      <c r="H458" s="154">
        <v>16820</v>
      </c>
      <c r="I458" s="144" t="s">
        <v>39</v>
      </c>
      <c r="J458" s="155"/>
      <c r="K458" s="146"/>
      <c r="L458" s="147"/>
      <c r="M458" s="156"/>
      <c r="N458" s="167">
        <f t="shared" si="14"/>
        <v>16820</v>
      </c>
      <c r="O458" s="167">
        <f t="shared" si="15"/>
        <v>202308</v>
      </c>
    </row>
    <row r="459" spans="1:15">
      <c r="A459" s="146">
        <v>458</v>
      </c>
      <c r="B459" s="144" t="s">
        <v>120</v>
      </c>
      <c r="C459" s="145" t="s">
        <v>121</v>
      </c>
      <c r="D459" s="145" t="s">
        <v>680</v>
      </c>
      <c r="E459" s="220" t="s">
        <v>98</v>
      </c>
      <c r="F459" s="148">
        <v>45145</v>
      </c>
      <c r="G459" s="149"/>
      <c r="H459" s="150">
        <v>10729</v>
      </c>
      <c r="I459" s="144" t="s">
        <v>39</v>
      </c>
      <c r="J459" s="151" t="s">
        <v>40</v>
      </c>
      <c r="K459" s="145"/>
      <c r="L459" s="152"/>
      <c r="M459" s="152"/>
      <c r="N459" s="167">
        <f t="shared" si="14"/>
        <v>5364.5</v>
      </c>
      <c r="O459" s="167">
        <f t="shared" si="15"/>
        <v>202308</v>
      </c>
    </row>
    <row r="460" spans="1:15">
      <c r="A460" s="146">
        <v>459</v>
      </c>
      <c r="B460" s="144" t="s">
        <v>324</v>
      </c>
      <c r="C460" s="146" t="s">
        <v>325</v>
      </c>
      <c r="D460" s="147" t="s">
        <v>681</v>
      </c>
      <c r="E460" s="220" t="s">
        <v>98</v>
      </c>
      <c r="F460" s="148">
        <v>45145</v>
      </c>
      <c r="G460" s="153"/>
      <c r="H460" s="154">
        <v>3439.47</v>
      </c>
      <c r="I460" s="144" t="s">
        <v>39</v>
      </c>
      <c r="J460" s="155"/>
      <c r="K460" s="146"/>
      <c r="L460" s="147"/>
      <c r="M460" s="156"/>
      <c r="N460" s="167">
        <f t="shared" si="14"/>
        <v>3439.47</v>
      </c>
      <c r="O460" s="167">
        <f t="shared" si="15"/>
        <v>202308</v>
      </c>
    </row>
    <row r="461" spans="1:15">
      <c r="A461" s="146">
        <v>460</v>
      </c>
      <c r="B461" s="144" t="s">
        <v>682</v>
      </c>
      <c r="C461" s="145" t="s">
        <v>683</v>
      </c>
      <c r="D461" s="145">
        <v>57</v>
      </c>
      <c r="E461" s="221" t="s">
        <v>98</v>
      </c>
      <c r="F461" s="148">
        <v>45145</v>
      </c>
      <c r="G461" s="149"/>
      <c r="H461" s="150">
        <v>33800</v>
      </c>
      <c r="I461" s="144" t="s">
        <v>33</v>
      </c>
      <c r="J461" s="151"/>
      <c r="K461" s="145"/>
      <c r="L461" s="152"/>
      <c r="M461" s="152"/>
      <c r="N461" s="167">
        <f t="shared" si="14"/>
        <v>33800</v>
      </c>
      <c r="O461" s="167">
        <f t="shared" si="15"/>
        <v>202308</v>
      </c>
    </row>
    <row r="462" spans="1:15">
      <c r="A462" s="146">
        <v>461</v>
      </c>
      <c r="B462" s="144" t="s">
        <v>684</v>
      </c>
      <c r="C462" s="146" t="s">
        <v>685</v>
      </c>
      <c r="D462" s="147" t="s">
        <v>686</v>
      </c>
      <c r="E462" s="234" t="s">
        <v>98</v>
      </c>
      <c r="F462" s="148">
        <v>45146</v>
      </c>
      <c r="G462" s="153"/>
      <c r="H462" s="154">
        <v>123210</v>
      </c>
      <c r="I462" s="144" t="s">
        <v>32</v>
      </c>
      <c r="J462" s="155"/>
      <c r="K462" s="146"/>
      <c r="L462" s="147"/>
      <c r="M462" s="156"/>
      <c r="N462" s="167">
        <f t="shared" si="14"/>
        <v>123210</v>
      </c>
      <c r="O462" s="167">
        <f t="shared" si="15"/>
        <v>202308</v>
      </c>
    </row>
    <row r="463" spans="1:15">
      <c r="A463" s="146">
        <v>462</v>
      </c>
      <c r="B463" s="144" t="s">
        <v>418</v>
      </c>
      <c r="C463" s="145" t="s">
        <v>419</v>
      </c>
      <c r="D463" s="145" t="s">
        <v>687</v>
      </c>
      <c r="E463" s="241" t="s">
        <v>98</v>
      </c>
      <c r="F463" s="148">
        <v>45146</v>
      </c>
      <c r="G463" s="149"/>
      <c r="H463" s="150">
        <v>41704</v>
      </c>
      <c r="I463" s="144" t="s">
        <v>37</v>
      </c>
      <c r="J463" s="151"/>
      <c r="K463" s="145"/>
      <c r="L463" s="152"/>
      <c r="M463" s="152"/>
      <c r="N463" s="167">
        <f t="shared" si="14"/>
        <v>41704</v>
      </c>
      <c r="O463" s="167">
        <f t="shared" si="15"/>
        <v>202308</v>
      </c>
    </row>
    <row r="464" spans="1:15">
      <c r="A464" s="146">
        <v>463</v>
      </c>
      <c r="B464" s="144" t="s">
        <v>114</v>
      </c>
      <c r="C464" s="146" t="s">
        <v>115</v>
      </c>
      <c r="D464" s="147" t="s">
        <v>688</v>
      </c>
      <c r="E464" s="234" t="s">
        <v>98</v>
      </c>
      <c r="F464" s="148">
        <v>45146</v>
      </c>
      <c r="G464" s="153"/>
      <c r="H464" s="154">
        <v>28849.8</v>
      </c>
      <c r="I464" s="144" t="s">
        <v>39</v>
      </c>
      <c r="J464" s="155"/>
      <c r="K464" s="146"/>
      <c r="L464" s="147"/>
      <c r="M464" s="156"/>
      <c r="N464" s="167">
        <f t="shared" si="14"/>
        <v>28849.8</v>
      </c>
      <c r="O464" s="167">
        <f t="shared" si="15"/>
        <v>202308</v>
      </c>
    </row>
    <row r="465" spans="1:15">
      <c r="A465" s="146">
        <v>464</v>
      </c>
      <c r="B465" s="144" t="s">
        <v>114</v>
      </c>
      <c r="C465" s="145" t="s">
        <v>115</v>
      </c>
      <c r="D465" s="145" t="s">
        <v>689</v>
      </c>
      <c r="E465" s="241" t="s">
        <v>98</v>
      </c>
      <c r="F465" s="148">
        <v>45146</v>
      </c>
      <c r="G465" s="149"/>
      <c r="H465" s="150">
        <v>151069</v>
      </c>
      <c r="I465" s="144" t="s">
        <v>39</v>
      </c>
      <c r="J465" s="151"/>
      <c r="K465" s="145"/>
      <c r="L465" s="152"/>
      <c r="M465" s="152"/>
      <c r="N465" s="167">
        <f t="shared" si="14"/>
        <v>151069</v>
      </c>
      <c r="O465" s="167">
        <f t="shared" si="15"/>
        <v>202308</v>
      </c>
    </row>
    <row r="466" spans="1:15">
      <c r="A466" s="146">
        <v>465</v>
      </c>
      <c r="B466" s="144" t="s">
        <v>367</v>
      </c>
      <c r="C466" s="146" t="s">
        <v>368</v>
      </c>
      <c r="D466" s="147" t="s">
        <v>690</v>
      </c>
      <c r="E466" s="230" t="s">
        <v>98</v>
      </c>
      <c r="F466" s="148">
        <v>45147</v>
      </c>
      <c r="G466" s="153"/>
      <c r="H466" s="154">
        <v>10560</v>
      </c>
      <c r="I466" s="144" t="s">
        <v>34</v>
      </c>
      <c r="J466" s="155"/>
      <c r="K466" s="146"/>
      <c r="L466" s="147"/>
      <c r="M466" s="156"/>
      <c r="N466" s="167">
        <f t="shared" si="14"/>
        <v>10560</v>
      </c>
      <c r="O466" s="167">
        <f t="shared" si="15"/>
        <v>202308</v>
      </c>
    </row>
    <row r="467" spans="1:15">
      <c r="A467" s="146">
        <v>466</v>
      </c>
      <c r="B467" s="144" t="s">
        <v>299</v>
      </c>
      <c r="C467" s="145" t="s">
        <v>300</v>
      </c>
      <c r="D467" s="145" t="s">
        <v>691</v>
      </c>
      <c r="E467" s="242" t="s">
        <v>98</v>
      </c>
      <c r="F467" s="148">
        <v>45147</v>
      </c>
      <c r="G467" s="149"/>
      <c r="H467" s="150">
        <v>2500000</v>
      </c>
      <c r="I467" s="144" t="s">
        <v>69</v>
      </c>
      <c r="J467" s="151"/>
      <c r="K467" s="145"/>
      <c r="L467" s="152"/>
      <c r="M467" s="152"/>
      <c r="N467" s="167">
        <f t="shared" si="14"/>
        <v>2500000</v>
      </c>
      <c r="O467" s="167">
        <f t="shared" si="15"/>
        <v>202308</v>
      </c>
    </row>
    <row r="468" spans="1:15">
      <c r="A468" s="146">
        <v>467</v>
      </c>
      <c r="B468" s="144" t="s">
        <v>293</v>
      </c>
      <c r="C468" s="146" t="s">
        <v>294</v>
      </c>
      <c r="D468" s="147" t="s">
        <v>692</v>
      </c>
      <c r="E468" s="243" t="s">
        <v>98</v>
      </c>
      <c r="F468" s="148">
        <v>45147</v>
      </c>
      <c r="G468" s="153"/>
      <c r="H468" s="154">
        <v>1294.1600000000001</v>
      </c>
      <c r="I468" s="144" t="s">
        <v>68</v>
      </c>
      <c r="J468" s="155"/>
      <c r="K468" s="146"/>
      <c r="L468" s="147"/>
      <c r="M468" s="156"/>
      <c r="N468" s="167">
        <f t="shared" si="14"/>
        <v>1294.1600000000001</v>
      </c>
      <c r="O468" s="167">
        <f t="shared" si="15"/>
        <v>202308</v>
      </c>
    </row>
    <row r="469" spans="1:15">
      <c r="A469" s="146">
        <v>468</v>
      </c>
      <c r="B469" s="144" t="s">
        <v>154</v>
      </c>
      <c r="C469" s="145" t="s">
        <v>155</v>
      </c>
      <c r="D469" s="145" t="s">
        <v>693</v>
      </c>
      <c r="E469" s="243" t="s">
        <v>98</v>
      </c>
      <c r="F469" s="148">
        <v>45148</v>
      </c>
      <c r="G469" s="149">
        <v>210</v>
      </c>
      <c r="H469" s="150">
        <v>210</v>
      </c>
      <c r="I469" s="144" t="s">
        <v>72</v>
      </c>
      <c r="J469" s="151"/>
      <c r="K469" s="145"/>
      <c r="L469" s="152"/>
      <c r="M469" s="152"/>
      <c r="N469" s="167">
        <f t="shared" si="14"/>
        <v>210</v>
      </c>
      <c r="O469" s="167">
        <f t="shared" si="15"/>
        <v>202308</v>
      </c>
    </row>
    <row r="470" spans="1:15">
      <c r="A470" s="146">
        <v>469</v>
      </c>
      <c r="B470" s="144" t="s">
        <v>154</v>
      </c>
      <c r="C470" s="146" t="s">
        <v>155</v>
      </c>
      <c r="D470" s="147" t="s">
        <v>694</v>
      </c>
      <c r="E470" s="243" t="s">
        <v>98</v>
      </c>
      <c r="F470" s="148">
        <v>45148</v>
      </c>
      <c r="G470" s="153">
        <v>39.19</v>
      </c>
      <c r="H470" s="154">
        <v>39.19</v>
      </c>
      <c r="I470" s="144" t="s">
        <v>72</v>
      </c>
      <c r="J470" s="155"/>
      <c r="K470" s="146"/>
      <c r="L470" s="147"/>
      <c r="M470" s="156"/>
      <c r="N470" s="167">
        <f t="shared" si="14"/>
        <v>39.19</v>
      </c>
      <c r="O470" s="167">
        <f t="shared" si="15"/>
        <v>202308</v>
      </c>
    </row>
    <row r="471" spans="1:15">
      <c r="A471" s="146">
        <v>470</v>
      </c>
      <c r="B471" s="144" t="s">
        <v>154</v>
      </c>
      <c r="C471" s="145" t="s">
        <v>155</v>
      </c>
      <c r="D471" s="145" t="s">
        <v>695</v>
      </c>
      <c r="E471" s="245" t="s">
        <v>98</v>
      </c>
      <c r="F471" s="148">
        <v>45148</v>
      </c>
      <c r="G471" s="149">
        <v>33.79</v>
      </c>
      <c r="H471" s="150">
        <v>33.79</v>
      </c>
      <c r="I471" s="144" t="s">
        <v>72</v>
      </c>
      <c r="J471" s="151"/>
      <c r="K471" s="145"/>
      <c r="L471" s="152"/>
      <c r="M471" s="152"/>
      <c r="N471" s="167">
        <f t="shared" si="14"/>
        <v>33.79</v>
      </c>
      <c r="O471" s="167">
        <f t="shared" si="15"/>
        <v>202308</v>
      </c>
    </row>
    <row r="472" spans="1:15">
      <c r="A472" s="146">
        <v>471</v>
      </c>
      <c r="B472" s="144" t="s">
        <v>154</v>
      </c>
      <c r="C472" s="146" t="s">
        <v>155</v>
      </c>
      <c r="D472" s="147" t="s">
        <v>696</v>
      </c>
      <c r="E472" s="243" t="s">
        <v>98</v>
      </c>
      <c r="F472" s="148">
        <v>45148</v>
      </c>
      <c r="G472" s="153">
        <v>773.25</v>
      </c>
      <c r="H472" s="154">
        <v>773.25</v>
      </c>
      <c r="I472" s="144" t="s">
        <v>72</v>
      </c>
      <c r="J472" s="155"/>
      <c r="K472" s="146"/>
      <c r="L472" s="147"/>
      <c r="M472" s="156"/>
      <c r="N472" s="167">
        <f t="shared" si="14"/>
        <v>773.25</v>
      </c>
      <c r="O472" s="167">
        <f t="shared" si="15"/>
        <v>202308</v>
      </c>
    </row>
    <row r="473" spans="1:15">
      <c r="A473" s="146">
        <v>472</v>
      </c>
      <c r="B473" s="144" t="s">
        <v>154</v>
      </c>
      <c r="C473" s="145" t="s">
        <v>155</v>
      </c>
      <c r="D473" s="145" t="s">
        <v>697</v>
      </c>
      <c r="E473" s="243" t="s">
        <v>98</v>
      </c>
      <c r="F473" s="148">
        <v>45148</v>
      </c>
      <c r="G473" s="149">
        <v>5105.21</v>
      </c>
      <c r="H473" s="150">
        <v>5105.21</v>
      </c>
      <c r="I473" s="144" t="s">
        <v>72</v>
      </c>
      <c r="J473" s="151"/>
      <c r="K473" s="145"/>
      <c r="L473" s="152"/>
      <c r="M473" s="152"/>
      <c r="N473" s="167">
        <f t="shared" si="14"/>
        <v>5105.21</v>
      </c>
      <c r="O473" s="167">
        <f t="shared" si="15"/>
        <v>202308</v>
      </c>
    </row>
    <row r="474" spans="1:15">
      <c r="A474" s="146">
        <v>473</v>
      </c>
      <c r="B474" s="144" t="s">
        <v>154</v>
      </c>
      <c r="C474" s="146" t="s">
        <v>155</v>
      </c>
      <c r="D474" s="147" t="s">
        <v>698</v>
      </c>
      <c r="E474" s="243" t="s">
        <v>98</v>
      </c>
      <c r="F474" s="148">
        <v>45148</v>
      </c>
      <c r="G474" s="153"/>
      <c r="H474" s="154">
        <v>36004.269999999997</v>
      </c>
      <c r="I474" s="144" t="s">
        <v>72</v>
      </c>
      <c r="J474" s="155"/>
      <c r="K474" s="146"/>
      <c r="L474" s="147"/>
      <c r="M474" s="156"/>
      <c r="N474" s="167">
        <f t="shared" si="14"/>
        <v>36004.269999999997</v>
      </c>
      <c r="O474" s="167">
        <f t="shared" si="15"/>
        <v>202308</v>
      </c>
    </row>
    <row r="475" spans="1:15">
      <c r="A475" s="146">
        <v>474</v>
      </c>
      <c r="B475" s="144" t="s">
        <v>154</v>
      </c>
      <c r="C475" s="145" t="s">
        <v>155</v>
      </c>
      <c r="D475" s="145" t="s">
        <v>699</v>
      </c>
      <c r="E475" s="243" t="s">
        <v>98</v>
      </c>
      <c r="F475" s="148">
        <v>45148</v>
      </c>
      <c r="G475" s="149">
        <v>60000</v>
      </c>
      <c r="H475" s="150">
        <v>60000</v>
      </c>
      <c r="I475" s="144" t="s">
        <v>72</v>
      </c>
      <c r="J475" s="151"/>
      <c r="K475" s="145"/>
      <c r="L475" s="152"/>
      <c r="M475" s="152"/>
      <c r="N475" s="167">
        <f t="shared" si="14"/>
        <v>60000</v>
      </c>
      <c r="O475" s="167">
        <f t="shared" si="15"/>
        <v>202308</v>
      </c>
    </row>
    <row r="476" spans="1:15">
      <c r="A476" s="146">
        <v>475</v>
      </c>
      <c r="B476" s="144" t="s">
        <v>154</v>
      </c>
      <c r="C476" s="146" t="s">
        <v>155</v>
      </c>
      <c r="D476" s="147" t="s">
        <v>700</v>
      </c>
      <c r="E476" s="243" t="s">
        <v>98</v>
      </c>
      <c r="F476" s="148">
        <v>45148</v>
      </c>
      <c r="G476" s="153">
        <v>420</v>
      </c>
      <c r="H476" s="154">
        <v>420</v>
      </c>
      <c r="I476" s="144" t="s">
        <v>72</v>
      </c>
      <c r="J476" s="155"/>
      <c r="K476" s="146"/>
      <c r="L476" s="147"/>
      <c r="M476" s="156"/>
      <c r="N476" s="167">
        <f t="shared" si="14"/>
        <v>420</v>
      </c>
      <c r="O476" s="167">
        <f t="shared" si="15"/>
        <v>202308</v>
      </c>
    </row>
    <row r="477" spans="1:15">
      <c r="A477" s="146">
        <v>476</v>
      </c>
      <c r="B477" s="144" t="s">
        <v>154</v>
      </c>
      <c r="C477" s="145" t="s">
        <v>155</v>
      </c>
      <c r="D477" s="145" t="s">
        <v>701</v>
      </c>
      <c r="E477" s="243" t="s">
        <v>98</v>
      </c>
      <c r="F477" s="148">
        <v>45148</v>
      </c>
      <c r="G477" s="149">
        <v>2474.27</v>
      </c>
      <c r="H477" s="150">
        <v>2474.27</v>
      </c>
      <c r="I477" s="144" t="s">
        <v>72</v>
      </c>
      <c r="J477" s="151"/>
      <c r="K477" s="145"/>
      <c r="L477" s="152"/>
      <c r="M477" s="152"/>
      <c r="N477" s="167">
        <f t="shared" si="14"/>
        <v>2474.27</v>
      </c>
      <c r="O477" s="167">
        <f t="shared" si="15"/>
        <v>202308</v>
      </c>
    </row>
    <row r="478" spans="1:15">
      <c r="A478" s="146">
        <v>477</v>
      </c>
      <c r="B478" s="144" t="s">
        <v>154</v>
      </c>
      <c r="C478" s="146" t="s">
        <v>155</v>
      </c>
      <c r="D478" s="147">
        <v>9001399100</v>
      </c>
      <c r="E478" s="243" t="s">
        <v>98</v>
      </c>
      <c r="F478" s="148">
        <v>45148</v>
      </c>
      <c r="G478" s="153"/>
      <c r="H478" s="154">
        <v>118993.81</v>
      </c>
      <c r="I478" s="144" t="s">
        <v>72</v>
      </c>
      <c r="J478" s="155"/>
      <c r="K478" s="146"/>
      <c r="L478" s="147"/>
      <c r="M478" s="156"/>
      <c r="N478" s="167">
        <f t="shared" si="14"/>
        <v>118993.81</v>
      </c>
      <c r="O478" s="167">
        <f t="shared" si="15"/>
        <v>202308</v>
      </c>
    </row>
    <row r="479" spans="1:15">
      <c r="A479" s="146">
        <v>478</v>
      </c>
      <c r="B479" s="144" t="s">
        <v>132</v>
      </c>
      <c r="C479" s="145" t="s">
        <v>133</v>
      </c>
      <c r="D479" s="145" t="s">
        <v>702</v>
      </c>
      <c r="E479" s="243" t="s">
        <v>98</v>
      </c>
      <c r="F479" s="148">
        <v>45148</v>
      </c>
      <c r="G479" s="149"/>
      <c r="H479" s="150">
        <v>17250</v>
      </c>
      <c r="I479" s="144" t="s">
        <v>38</v>
      </c>
      <c r="J479" s="151"/>
      <c r="K479" s="145"/>
      <c r="L479" s="157"/>
      <c r="M479" s="157"/>
      <c r="N479" s="167">
        <f t="shared" si="14"/>
        <v>17250</v>
      </c>
      <c r="O479" s="167">
        <f t="shared" si="15"/>
        <v>202308</v>
      </c>
    </row>
    <row r="480" spans="1:15">
      <c r="A480" s="146">
        <v>479</v>
      </c>
      <c r="B480" s="144" t="s">
        <v>120</v>
      </c>
      <c r="C480" s="146" t="s">
        <v>121</v>
      </c>
      <c r="D480" s="147" t="s">
        <v>703</v>
      </c>
      <c r="E480" s="243" t="s">
        <v>98</v>
      </c>
      <c r="F480" s="148">
        <v>45148</v>
      </c>
      <c r="G480" s="153"/>
      <c r="H480" s="154">
        <v>3852.46</v>
      </c>
      <c r="I480" s="144" t="s">
        <v>46</v>
      </c>
      <c r="J480" s="155"/>
      <c r="K480" s="146"/>
      <c r="L480" s="147"/>
      <c r="M480" s="156"/>
      <c r="N480" s="167">
        <f t="shared" si="14"/>
        <v>3852.46</v>
      </c>
      <c r="O480" s="167">
        <f t="shared" si="15"/>
        <v>202308</v>
      </c>
    </row>
    <row r="481" spans="1:15">
      <c r="A481" s="146">
        <v>480</v>
      </c>
      <c r="B481" s="144" t="s">
        <v>509</v>
      </c>
      <c r="C481" s="145" t="s">
        <v>510</v>
      </c>
      <c r="D481" s="145" t="s">
        <v>704</v>
      </c>
      <c r="E481" s="243" t="s">
        <v>98</v>
      </c>
      <c r="F481" s="148">
        <v>45148</v>
      </c>
      <c r="G481" s="149"/>
      <c r="H481" s="150">
        <v>47394.879999999997</v>
      </c>
      <c r="I481" s="144" t="s">
        <v>39</v>
      </c>
      <c r="J481" s="151"/>
      <c r="K481" s="145"/>
      <c r="L481" s="152"/>
      <c r="M481" s="152"/>
      <c r="N481" s="167">
        <f t="shared" si="14"/>
        <v>47394.879999999997</v>
      </c>
      <c r="O481" s="167">
        <f t="shared" si="15"/>
        <v>202308</v>
      </c>
    </row>
    <row r="482" spans="1:15">
      <c r="A482" s="146">
        <v>481</v>
      </c>
      <c r="B482" s="144" t="s">
        <v>509</v>
      </c>
      <c r="C482" s="146" t="s">
        <v>510</v>
      </c>
      <c r="D482" s="147" t="s">
        <v>705</v>
      </c>
      <c r="E482" s="243" t="s">
        <v>98</v>
      </c>
      <c r="F482" s="148">
        <v>45148</v>
      </c>
      <c r="G482" s="153"/>
      <c r="H482" s="154">
        <v>108924.9</v>
      </c>
      <c r="I482" s="144" t="s">
        <v>39</v>
      </c>
      <c r="J482" s="155"/>
      <c r="K482" s="146"/>
      <c r="L482" s="147"/>
      <c r="M482" s="156"/>
      <c r="N482" s="167">
        <f t="shared" si="14"/>
        <v>108924.9</v>
      </c>
      <c r="O482" s="167">
        <f t="shared" si="15"/>
        <v>202308</v>
      </c>
    </row>
    <row r="483" spans="1:15">
      <c r="A483" s="146">
        <v>482</v>
      </c>
      <c r="B483" s="144" t="s">
        <v>509</v>
      </c>
      <c r="C483" s="145" t="s">
        <v>510</v>
      </c>
      <c r="D483" s="145" t="s">
        <v>706</v>
      </c>
      <c r="E483" s="243" t="s">
        <v>98</v>
      </c>
      <c r="F483" s="148">
        <v>45148</v>
      </c>
      <c r="G483" s="149"/>
      <c r="H483" s="150">
        <v>106601.59</v>
      </c>
      <c r="I483" s="144" t="s">
        <v>39</v>
      </c>
      <c r="J483" s="151"/>
      <c r="K483" s="145"/>
      <c r="L483" s="152"/>
      <c r="M483" s="152"/>
      <c r="N483" s="167">
        <f t="shared" si="14"/>
        <v>106601.59</v>
      </c>
      <c r="O483" s="167">
        <f t="shared" si="15"/>
        <v>202308</v>
      </c>
    </row>
    <row r="484" spans="1:15">
      <c r="A484" s="146">
        <v>483</v>
      </c>
      <c r="B484" s="144" t="s">
        <v>247</v>
      </c>
      <c r="C484" s="146" t="s">
        <v>248</v>
      </c>
      <c r="D484" s="147">
        <v>487</v>
      </c>
      <c r="E484" s="243" t="s">
        <v>98</v>
      </c>
      <c r="F484" s="148">
        <v>45149</v>
      </c>
      <c r="G484" s="153"/>
      <c r="H484" s="154">
        <v>19000</v>
      </c>
      <c r="I484" s="144" t="s">
        <v>39</v>
      </c>
      <c r="J484" s="155"/>
      <c r="K484" s="146"/>
      <c r="L484" s="147"/>
      <c r="M484" s="156"/>
      <c r="N484" s="167">
        <f t="shared" si="14"/>
        <v>19000</v>
      </c>
      <c r="O484" s="167">
        <f t="shared" si="15"/>
        <v>202308</v>
      </c>
    </row>
    <row r="485" spans="1:15">
      <c r="A485" s="146">
        <v>484</v>
      </c>
      <c r="B485" s="144" t="s">
        <v>241</v>
      </c>
      <c r="C485" s="145" t="s">
        <v>242</v>
      </c>
      <c r="D485" s="145">
        <v>2023067988161</v>
      </c>
      <c r="E485" s="243" t="s">
        <v>98</v>
      </c>
      <c r="F485" s="148">
        <v>45149</v>
      </c>
      <c r="G485" s="149"/>
      <c r="H485" s="150">
        <v>85.93</v>
      </c>
      <c r="I485" s="144" t="s">
        <v>33</v>
      </c>
      <c r="J485" s="151"/>
      <c r="K485" s="145"/>
      <c r="L485" s="152"/>
      <c r="M485" s="152"/>
      <c r="N485" s="167">
        <f t="shared" si="14"/>
        <v>85.93</v>
      </c>
      <c r="O485" s="167">
        <f t="shared" si="15"/>
        <v>202308</v>
      </c>
    </row>
    <row r="486" spans="1:15">
      <c r="A486" s="146">
        <v>485</v>
      </c>
      <c r="B486" s="144" t="s">
        <v>340</v>
      </c>
      <c r="C486" s="146" t="s">
        <v>341</v>
      </c>
      <c r="D486" s="147" t="s">
        <v>707</v>
      </c>
      <c r="E486" s="243" t="s">
        <v>98</v>
      </c>
      <c r="F486" s="148">
        <v>45149</v>
      </c>
      <c r="G486" s="153"/>
      <c r="H486" s="154">
        <v>4112</v>
      </c>
      <c r="I486" s="144" t="s">
        <v>38</v>
      </c>
      <c r="J486" s="155"/>
      <c r="K486" s="146"/>
      <c r="L486" s="147"/>
      <c r="M486" s="158"/>
      <c r="N486" s="167">
        <f t="shared" si="14"/>
        <v>4112</v>
      </c>
      <c r="O486" s="167">
        <f t="shared" si="15"/>
        <v>202308</v>
      </c>
    </row>
    <row r="487" spans="1:15">
      <c r="A487" s="146">
        <v>486</v>
      </c>
      <c r="B487" s="144" t="s">
        <v>247</v>
      </c>
      <c r="C487" s="145" t="s">
        <v>248</v>
      </c>
      <c r="D487" s="145" t="s">
        <v>708</v>
      </c>
      <c r="E487" s="243" t="s">
        <v>98</v>
      </c>
      <c r="F487" s="148">
        <v>45149</v>
      </c>
      <c r="G487" s="149"/>
      <c r="H487" s="150">
        <v>19641.599999999999</v>
      </c>
      <c r="I487" s="144" t="s">
        <v>39</v>
      </c>
      <c r="J487" s="151"/>
      <c r="K487" s="145"/>
      <c r="L487" s="152"/>
      <c r="M487" s="152"/>
      <c r="N487" s="167">
        <f t="shared" si="14"/>
        <v>19641.599999999999</v>
      </c>
      <c r="O487" s="167">
        <f t="shared" si="15"/>
        <v>202308</v>
      </c>
    </row>
    <row r="488" spans="1:15">
      <c r="A488" s="146">
        <v>487</v>
      </c>
      <c r="B488" s="144" t="s">
        <v>247</v>
      </c>
      <c r="C488" s="146" t="s">
        <v>248</v>
      </c>
      <c r="D488" s="147" t="s">
        <v>709</v>
      </c>
      <c r="E488" s="243" t="s">
        <v>98</v>
      </c>
      <c r="F488" s="148">
        <v>45149</v>
      </c>
      <c r="G488" s="153"/>
      <c r="H488" s="154">
        <v>10428</v>
      </c>
      <c r="I488" s="144" t="s">
        <v>39</v>
      </c>
      <c r="J488" s="155"/>
      <c r="K488" s="146"/>
      <c r="L488" s="147"/>
      <c r="M488" s="156"/>
      <c r="N488" s="167">
        <f t="shared" si="14"/>
        <v>10428</v>
      </c>
      <c r="O488" s="167">
        <f t="shared" si="15"/>
        <v>202308</v>
      </c>
    </row>
    <row r="489" spans="1:15">
      <c r="A489" s="146">
        <v>488</v>
      </c>
      <c r="B489" s="144" t="s">
        <v>247</v>
      </c>
      <c r="C489" s="145" t="s">
        <v>248</v>
      </c>
      <c r="D489" s="145" t="s">
        <v>710</v>
      </c>
      <c r="E489" s="243" t="s">
        <v>98</v>
      </c>
      <c r="F489" s="148">
        <v>45149</v>
      </c>
      <c r="G489" s="149"/>
      <c r="H489" s="150">
        <v>10428</v>
      </c>
      <c r="I489" s="144" t="s">
        <v>39</v>
      </c>
      <c r="J489" s="151"/>
      <c r="K489" s="145"/>
      <c r="L489" s="152"/>
      <c r="M489" s="152"/>
      <c r="N489" s="167">
        <f t="shared" si="14"/>
        <v>10428</v>
      </c>
      <c r="O489" s="167">
        <f t="shared" si="15"/>
        <v>202308</v>
      </c>
    </row>
    <row r="490" spans="1:15">
      <c r="A490" s="146">
        <v>489</v>
      </c>
      <c r="B490" s="144" t="s">
        <v>386</v>
      </c>
      <c r="C490" s="146" t="s">
        <v>387</v>
      </c>
      <c r="D490" s="147">
        <v>2205027252</v>
      </c>
      <c r="E490" s="243" t="s">
        <v>98</v>
      </c>
      <c r="F490" s="148">
        <v>45151</v>
      </c>
      <c r="G490" s="153"/>
      <c r="H490" s="154">
        <v>1201.0999999999999</v>
      </c>
      <c r="I490" s="144" t="s">
        <v>33</v>
      </c>
      <c r="J490" s="155"/>
      <c r="K490" s="146"/>
      <c r="L490" s="147"/>
      <c r="M490" s="156"/>
      <c r="N490" s="167">
        <f t="shared" si="14"/>
        <v>1201.0999999999999</v>
      </c>
      <c r="O490" s="167">
        <f t="shared" si="15"/>
        <v>202308</v>
      </c>
    </row>
    <row r="491" spans="1:15">
      <c r="A491" s="146">
        <v>490</v>
      </c>
      <c r="B491" s="144" t="s">
        <v>573</v>
      </c>
      <c r="C491" s="146" t="s">
        <v>574</v>
      </c>
      <c r="D491" s="147" t="s">
        <v>712</v>
      </c>
      <c r="E491" s="246" t="s">
        <v>98</v>
      </c>
      <c r="F491" s="148">
        <v>45152</v>
      </c>
      <c r="G491" s="153"/>
      <c r="H491" s="154">
        <v>6343.35</v>
      </c>
      <c r="I491" s="144" t="s">
        <v>32</v>
      </c>
      <c r="J491" s="155"/>
      <c r="K491" s="146"/>
      <c r="L491" s="147"/>
      <c r="M491" s="156"/>
      <c r="N491" s="167">
        <f t="shared" si="14"/>
        <v>6343.35</v>
      </c>
      <c r="O491" s="167">
        <f t="shared" si="15"/>
        <v>202308</v>
      </c>
    </row>
    <row r="492" spans="1:15">
      <c r="A492" s="146">
        <v>491</v>
      </c>
      <c r="B492" s="144" t="s">
        <v>184</v>
      </c>
      <c r="C492" s="145" t="s">
        <v>185</v>
      </c>
      <c r="D492" s="145" t="s">
        <v>713</v>
      </c>
      <c r="E492" s="243" t="s">
        <v>98</v>
      </c>
      <c r="F492" s="148">
        <v>45152</v>
      </c>
      <c r="G492" s="149"/>
      <c r="H492" s="150">
        <v>22950</v>
      </c>
      <c r="I492" s="144" t="s">
        <v>34</v>
      </c>
      <c r="J492" s="151"/>
      <c r="K492" s="145"/>
      <c r="L492" s="152"/>
      <c r="M492" s="152"/>
      <c r="N492" s="167">
        <f t="shared" si="14"/>
        <v>22950</v>
      </c>
      <c r="O492" s="167">
        <f t="shared" si="15"/>
        <v>202308</v>
      </c>
    </row>
    <row r="493" spans="1:15">
      <c r="A493" s="146">
        <v>492</v>
      </c>
      <c r="B493" s="144" t="s">
        <v>340</v>
      </c>
      <c r="C493" s="146" t="s">
        <v>341</v>
      </c>
      <c r="D493" s="147" t="s">
        <v>714</v>
      </c>
      <c r="E493" s="243" t="s">
        <v>98</v>
      </c>
      <c r="F493" s="148">
        <v>45152</v>
      </c>
      <c r="G493" s="153"/>
      <c r="H493" s="154">
        <v>6120</v>
      </c>
      <c r="I493" s="144" t="s">
        <v>38</v>
      </c>
      <c r="J493" s="155"/>
      <c r="K493" s="146"/>
      <c r="L493" s="147"/>
      <c r="M493" s="158"/>
      <c r="N493" s="167">
        <f t="shared" si="14"/>
        <v>6120</v>
      </c>
      <c r="O493" s="167">
        <f t="shared" si="15"/>
        <v>202308</v>
      </c>
    </row>
    <row r="494" spans="1:15">
      <c r="A494" s="146">
        <v>493</v>
      </c>
      <c r="B494" s="144" t="s">
        <v>715</v>
      </c>
      <c r="C494" s="145" t="s">
        <v>716</v>
      </c>
      <c r="D494" s="145" t="s">
        <v>717</v>
      </c>
      <c r="E494" s="243" t="s">
        <v>98</v>
      </c>
      <c r="F494" s="148">
        <v>45152</v>
      </c>
      <c r="G494" s="149"/>
      <c r="H494" s="150">
        <v>8262.4</v>
      </c>
      <c r="I494" s="144" t="s">
        <v>33</v>
      </c>
      <c r="J494" s="151" t="s">
        <v>38</v>
      </c>
      <c r="K494" s="145"/>
      <c r="L494" s="152"/>
      <c r="M494" s="152"/>
      <c r="N494" s="167">
        <f t="shared" si="14"/>
        <v>4131.2</v>
      </c>
      <c r="O494" s="167">
        <f t="shared" si="15"/>
        <v>202308</v>
      </c>
    </row>
    <row r="495" spans="1:15">
      <c r="A495" s="146">
        <v>494</v>
      </c>
      <c r="B495" s="144" t="s">
        <v>120</v>
      </c>
      <c r="C495" s="146" t="s">
        <v>121</v>
      </c>
      <c r="D495" s="147" t="s">
        <v>718</v>
      </c>
      <c r="E495" s="243" t="s">
        <v>98</v>
      </c>
      <c r="F495" s="148">
        <v>45152</v>
      </c>
      <c r="G495" s="153"/>
      <c r="H495" s="154">
        <v>782.06</v>
      </c>
      <c r="I495" s="144" t="s">
        <v>46</v>
      </c>
      <c r="J495" s="155"/>
      <c r="K495" s="146"/>
      <c r="L495" s="147"/>
      <c r="M495" s="156"/>
      <c r="N495" s="167">
        <f t="shared" si="14"/>
        <v>782.06</v>
      </c>
      <c r="O495" s="167">
        <f t="shared" si="15"/>
        <v>202308</v>
      </c>
    </row>
    <row r="496" spans="1:15">
      <c r="A496" s="146">
        <v>495</v>
      </c>
      <c r="B496" s="144" t="s">
        <v>177</v>
      </c>
      <c r="C496" s="145" t="s">
        <v>178</v>
      </c>
      <c r="D496" s="145" t="s">
        <v>719</v>
      </c>
      <c r="E496" s="243" t="s">
        <v>98</v>
      </c>
      <c r="F496" s="148">
        <v>45153</v>
      </c>
      <c r="G496" s="149"/>
      <c r="H496" s="150">
        <v>845</v>
      </c>
      <c r="I496" s="144" t="s">
        <v>33</v>
      </c>
      <c r="J496" s="151"/>
      <c r="K496" s="145"/>
      <c r="L496" s="152"/>
      <c r="M496" s="152"/>
      <c r="N496" s="167">
        <f t="shared" si="14"/>
        <v>845</v>
      </c>
      <c r="O496" s="167">
        <f t="shared" si="15"/>
        <v>202308</v>
      </c>
    </row>
    <row r="497" spans="1:15">
      <c r="A497" s="146">
        <v>496</v>
      </c>
      <c r="B497" s="144" t="s">
        <v>268</v>
      </c>
      <c r="C497" s="146" t="s">
        <v>269</v>
      </c>
      <c r="D497" s="147" t="s">
        <v>720</v>
      </c>
      <c r="E497" s="243" t="s">
        <v>98</v>
      </c>
      <c r="F497" s="148">
        <v>45153</v>
      </c>
      <c r="G497" s="153"/>
      <c r="H497" s="154">
        <v>8346</v>
      </c>
      <c r="I497" s="144" t="s">
        <v>39</v>
      </c>
      <c r="J497" s="155"/>
      <c r="K497" s="146"/>
      <c r="L497" s="147"/>
      <c r="M497" s="156"/>
      <c r="N497" s="167">
        <f t="shared" si="14"/>
        <v>8346</v>
      </c>
      <c r="O497" s="167">
        <f t="shared" si="15"/>
        <v>202308</v>
      </c>
    </row>
    <row r="498" spans="1:15">
      <c r="A498" s="146">
        <v>497</v>
      </c>
      <c r="B498" s="144" t="s">
        <v>105</v>
      </c>
      <c r="C498" s="145" t="s">
        <v>106</v>
      </c>
      <c r="D498" s="145" t="s">
        <v>721</v>
      </c>
      <c r="E498" s="243" t="s">
        <v>98</v>
      </c>
      <c r="F498" s="148">
        <v>45153</v>
      </c>
      <c r="G498" s="149"/>
      <c r="H498" s="150">
        <v>1529.6</v>
      </c>
      <c r="I498" s="144" t="s">
        <v>33</v>
      </c>
      <c r="J498" s="151" t="s">
        <v>38</v>
      </c>
      <c r="K498" s="145"/>
      <c r="L498" s="152"/>
      <c r="M498" s="152"/>
      <c r="N498" s="167">
        <f t="shared" si="14"/>
        <v>764.8</v>
      </c>
      <c r="O498" s="167">
        <f t="shared" si="15"/>
        <v>202308</v>
      </c>
    </row>
    <row r="499" spans="1:15">
      <c r="A499" s="146">
        <v>498</v>
      </c>
      <c r="B499" s="144" t="s">
        <v>218</v>
      </c>
      <c r="C499" s="146" t="s">
        <v>219</v>
      </c>
      <c r="D499" s="147" t="s">
        <v>722</v>
      </c>
      <c r="E499" s="243" t="s">
        <v>98</v>
      </c>
      <c r="F499" s="148">
        <v>45154</v>
      </c>
      <c r="G499" s="153"/>
      <c r="H499" s="154">
        <v>10490.7</v>
      </c>
      <c r="I499" s="144" t="s">
        <v>38</v>
      </c>
      <c r="J499" s="155"/>
      <c r="K499" s="146"/>
      <c r="L499" s="147"/>
      <c r="M499" s="158"/>
      <c r="N499" s="167">
        <f t="shared" si="14"/>
        <v>10490.7</v>
      </c>
      <c r="O499" s="167">
        <f t="shared" si="15"/>
        <v>202308</v>
      </c>
    </row>
    <row r="500" spans="1:15">
      <c r="A500" s="146">
        <v>499</v>
      </c>
      <c r="B500" s="144" t="s">
        <v>340</v>
      </c>
      <c r="C500" s="145" t="s">
        <v>341</v>
      </c>
      <c r="D500" s="145" t="s">
        <v>723</v>
      </c>
      <c r="E500" s="243" t="s">
        <v>98</v>
      </c>
      <c r="F500" s="148">
        <v>45154</v>
      </c>
      <c r="G500" s="149"/>
      <c r="H500" s="150">
        <v>5610</v>
      </c>
      <c r="I500" s="144" t="s">
        <v>38</v>
      </c>
      <c r="J500" s="151"/>
      <c r="K500" s="145"/>
      <c r="L500" s="157"/>
      <c r="M500" s="157"/>
      <c r="N500" s="167">
        <f t="shared" si="14"/>
        <v>5610</v>
      </c>
      <c r="O500" s="167">
        <f t="shared" si="15"/>
        <v>202308</v>
      </c>
    </row>
    <row r="501" spans="1:15">
      <c r="A501" s="146">
        <v>500</v>
      </c>
      <c r="B501" s="144" t="s">
        <v>324</v>
      </c>
      <c r="C501" s="146" t="s">
        <v>325</v>
      </c>
      <c r="D501" s="147" t="s">
        <v>724</v>
      </c>
      <c r="E501" s="243" t="s">
        <v>98</v>
      </c>
      <c r="F501" s="148">
        <v>45154</v>
      </c>
      <c r="G501" s="153"/>
      <c r="H501" s="154">
        <v>5444.9</v>
      </c>
      <c r="I501" s="144" t="s">
        <v>38</v>
      </c>
      <c r="J501" s="155"/>
      <c r="K501" s="146"/>
      <c r="L501" s="147"/>
      <c r="M501" s="158"/>
      <c r="N501" s="167">
        <f t="shared" si="14"/>
        <v>5444.9</v>
      </c>
      <c r="O501" s="167">
        <f t="shared" si="15"/>
        <v>202308</v>
      </c>
    </row>
    <row r="502" spans="1:15">
      <c r="A502" s="146">
        <v>501</v>
      </c>
      <c r="B502" s="144" t="s">
        <v>111</v>
      </c>
      <c r="C502" s="145" t="s">
        <v>112</v>
      </c>
      <c r="D502" s="145" t="s">
        <v>725</v>
      </c>
      <c r="E502" s="243" t="s">
        <v>98</v>
      </c>
      <c r="F502" s="148">
        <v>45155</v>
      </c>
      <c r="G502" s="149"/>
      <c r="H502" s="150">
        <v>1908.92</v>
      </c>
      <c r="I502" s="144" t="s">
        <v>38</v>
      </c>
      <c r="J502" s="151"/>
      <c r="K502" s="145"/>
      <c r="L502" s="157"/>
      <c r="M502" s="157"/>
      <c r="N502" s="167">
        <f t="shared" si="14"/>
        <v>1908.92</v>
      </c>
      <c r="O502" s="167">
        <f t="shared" si="15"/>
        <v>202308</v>
      </c>
    </row>
    <row r="503" spans="1:15">
      <c r="A503" s="146">
        <v>502</v>
      </c>
      <c r="B503" s="144" t="s">
        <v>509</v>
      </c>
      <c r="C503" s="146" t="s">
        <v>510</v>
      </c>
      <c r="D503" s="147" t="s">
        <v>726</v>
      </c>
      <c r="E503" s="243" t="s">
        <v>98</v>
      </c>
      <c r="F503" s="148">
        <v>45155</v>
      </c>
      <c r="G503" s="153"/>
      <c r="H503" s="154">
        <v>70167.34</v>
      </c>
      <c r="I503" s="144" t="s">
        <v>39</v>
      </c>
      <c r="J503" s="155"/>
      <c r="K503" s="146"/>
      <c r="L503" s="147"/>
      <c r="M503" s="156"/>
      <c r="N503" s="167">
        <f t="shared" si="14"/>
        <v>70167.34</v>
      </c>
      <c r="O503" s="167">
        <f t="shared" si="15"/>
        <v>202308</v>
      </c>
    </row>
    <row r="504" spans="1:15">
      <c r="A504" s="146">
        <v>503</v>
      </c>
      <c r="B504" s="144" t="s">
        <v>509</v>
      </c>
      <c r="C504" s="145" t="s">
        <v>510</v>
      </c>
      <c r="D504" s="145" t="s">
        <v>727</v>
      </c>
      <c r="E504" s="243" t="s">
        <v>98</v>
      </c>
      <c r="F504" s="148">
        <v>45155</v>
      </c>
      <c r="G504" s="149"/>
      <c r="H504" s="150">
        <v>85471.89</v>
      </c>
      <c r="I504" s="144" t="s">
        <v>39</v>
      </c>
      <c r="J504" s="151"/>
      <c r="K504" s="145"/>
      <c r="L504" s="152"/>
      <c r="M504" s="152"/>
      <c r="N504" s="167">
        <f t="shared" si="14"/>
        <v>85471.89</v>
      </c>
      <c r="O504" s="167">
        <f t="shared" si="15"/>
        <v>202308</v>
      </c>
    </row>
    <row r="505" spans="1:15">
      <c r="A505" s="146">
        <v>504</v>
      </c>
      <c r="B505" s="144" t="s">
        <v>509</v>
      </c>
      <c r="C505" s="146" t="s">
        <v>510</v>
      </c>
      <c r="D505" s="147" t="s">
        <v>728</v>
      </c>
      <c r="E505" s="243" t="s">
        <v>98</v>
      </c>
      <c r="F505" s="148">
        <v>45155</v>
      </c>
      <c r="G505" s="153"/>
      <c r="H505" s="154">
        <v>79775.31</v>
      </c>
      <c r="I505" s="144" t="s">
        <v>39</v>
      </c>
      <c r="J505" s="155"/>
      <c r="K505" s="146"/>
      <c r="L505" s="147"/>
      <c r="M505" s="156"/>
      <c r="N505" s="167">
        <f t="shared" si="14"/>
        <v>79775.31</v>
      </c>
      <c r="O505" s="167">
        <f t="shared" si="15"/>
        <v>202308</v>
      </c>
    </row>
    <row r="506" spans="1:15">
      <c r="A506" s="146">
        <v>505</v>
      </c>
      <c r="B506" s="144" t="s">
        <v>729</v>
      </c>
      <c r="C506" s="145" t="s">
        <v>730</v>
      </c>
      <c r="D506" s="145" t="s">
        <v>731</v>
      </c>
      <c r="E506" s="243" t="s">
        <v>98</v>
      </c>
      <c r="F506" s="148">
        <v>45155</v>
      </c>
      <c r="G506" s="149"/>
      <c r="H506" s="150">
        <v>99585.05</v>
      </c>
      <c r="I506" s="144" t="s">
        <v>43</v>
      </c>
      <c r="J506" s="151"/>
      <c r="K506" s="145"/>
      <c r="L506" s="152"/>
      <c r="M506" s="152"/>
      <c r="N506" s="167">
        <f t="shared" si="14"/>
        <v>99585.05</v>
      </c>
      <c r="O506" s="167">
        <f t="shared" si="15"/>
        <v>202308</v>
      </c>
    </row>
    <row r="507" spans="1:15">
      <c r="A507" s="146">
        <v>506</v>
      </c>
      <c r="B507" s="144" t="s">
        <v>729</v>
      </c>
      <c r="C507" s="146" t="s">
        <v>730</v>
      </c>
      <c r="D507" s="147" t="s">
        <v>732</v>
      </c>
      <c r="E507" s="243" t="s">
        <v>98</v>
      </c>
      <c r="F507" s="148">
        <v>45155</v>
      </c>
      <c r="G507" s="153"/>
      <c r="H507" s="154">
        <v>105417.43</v>
      </c>
      <c r="I507" s="144" t="s">
        <v>43</v>
      </c>
      <c r="J507" s="155"/>
      <c r="K507" s="146"/>
      <c r="L507" s="147"/>
      <c r="M507" s="156"/>
      <c r="N507" s="167">
        <f t="shared" si="14"/>
        <v>105417.43</v>
      </c>
      <c r="O507" s="167">
        <f t="shared" si="15"/>
        <v>202308</v>
      </c>
    </row>
    <row r="508" spans="1:15">
      <c r="A508" s="146">
        <v>507</v>
      </c>
      <c r="B508" s="144" t="s">
        <v>192</v>
      </c>
      <c r="C508" s="145" t="s">
        <v>155</v>
      </c>
      <c r="D508" s="145" t="s">
        <v>733</v>
      </c>
      <c r="E508" s="243" t="s">
        <v>98</v>
      </c>
      <c r="F508" s="148">
        <v>45156</v>
      </c>
      <c r="G508" s="149">
        <v>149154.5</v>
      </c>
      <c r="H508" s="150">
        <v>556449.76</v>
      </c>
      <c r="I508" s="144" t="s">
        <v>72</v>
      </c>
      <c r="J508" s="151"/>
      <c r="K508" s="145"/>
      <c r="L508" s="152"/>
      <c r="M508" s="152"/>
      <c r="N508" s="167">
        <f t="shared" si="14"/>
        <v>556449.76</v>
      </c>
      <c r="O508" s="167">
        <f t="shared" si="15"/>
        <v>202308</v>
      </c>
    </row>
    <row r="509" spans="1:15">
      <c r="A509" s="146">
        <v>508</v>
      </c>
      <c r="B509" s="144" t="s">
        <v>194</v>
      </c>
      <c r="C509" s="146" t="s">
        <v>155</v>
      </c>
      <c r="D509" s="147" t="s">
        <v>734</v>
      </c>
      <c r="E509" s="243" t="s">
        <v>98</v>
      </c>
      <c r="F509" s="148">
        <v>45156</v>
      </c>
      <c r="G509" s="153">
        <v>3209.72</v>
      </c>
      <c r="H509" s="154">
        <v>15228.54</v>
      </c>
      <c r="I509" s="144" t="s">
        <v>72</v>
      </c>
      <c r="J509" s="155"/>
      <c r="K509" s="146"/>
      <c r="L509" s="147"/>
      <c r="M509" s="156"/>
      <c r="N509" s="167">
        <f t="shared" si="14"/>
        <v>15228.54</v>
      </c>
      <c r="O509" s="167">
        <f t="shared" si="15"/>
        <v>202308</v>
      </c>
    </row>
    <row r="510" spans="1:15">
      <c r="A510" s="146">
        <v>509</v>
      </c>
      <c r="B510" s="144" t="s">
        <v>196</v>
      </c>
      <c r="C510" s="145" t="s">
        <v>155</v>
      </c>
      <c r="D510" s="145" t="s">
        <v>735</v>
      </c>
      <c r="E510" s="243" t="s">
        <v>98</v>
      </c>
      <c r="F510" s="148">
        <v>45156</v>
      </c>
      <c r="G510" s="149">
        <v>10033.83</v>
      </c>
      <c r="H510" s="150">
        <v>43875.98</v>
      </c>
      <c r="I510" s="144" t="s">
        <v>72</v>
      </c>
      <c r="J510" s="151"/>
      <c r="K510" s="145"/>
      <c r="L510" s="152"/>
      <c r="M510" s="152"/>
      <c r="N510" s="167">
        <f t="shared" si="14"/>
        <v>43875.98</v>
      </c>
      <c r="O510" s="167">
        <f t="shared" si="15"/>
        <v>202308</v>
      </c>
    </row>
    <row r="511" spans="1:15">
      <c r="A511" s="146">
        <v>510</v>
      </c>
      <c r="B511" s="144" t="s">
        <v>154</v>
      </c>
      <c r="C511" s="146" t="s">
        <v>155</v>
      </c>
      <c r="D511" s="147" t="s">
        <v>736</v>
      </c>
      <c r="E511" s="243" t="s">
        <v>98</v>
      </c>
      <c r="F511" s="148">
        <v>45156</v>
      </c>
      <c r="G511" s="153">
        <v>10000</v>
      </c>
      <c r="H511" s="154">
        <v>10264</v>
      </c>
      <c r="I511" s="144" t="s">
        <v>72</v>
      </c>
      <c r="J511" s="155"/>
      <c r="K511" s="146"/>
      <c r="L511" s="147"/>
      <c r="M511" s="156"/>
      <c r="N511" s="167">
        <f t="shared" si="14"/>
        <v>10264</v>
      </c>
      <c r="O511" s="167">
        <f t="shared" si="15"/>
        <v>202308</v>
      </c>
    </row>
    <row r="512" spans="1:15">
      <c r="A512" s="146">
        <v>511</v>
      </c>
      <c r="B512" s="144" t="s">
        <v>320</v>
      </c>
      <c r="C512" s="145" t="s">
        <v>321</v>
      </c>
      <c r="D512" s="145" t="s">
        <v>314</v>
      </c>
      <c r="E512" s="243" t="s">
        <v>98</v>
      </c>
      <c r="F512" s="148">
        <v>45156</v>
      </c>
      <c r="G512" s="149"/>
      <c r="H512" s="150">
        <v>100000</v>
      </c>
      <c r="I512" s="144" t="s">
        <v>70</v>
      </c>
      <c r="J512" s="151"/>
      <c r="K512" s="145"/>
      <c r="L512" s="152"/>
      <c r="M512" s="152"/>
      <c r="N512" s="167">
        <f t="shared" si="14"/>
        <v>100000</v>
      </c>
      <c r="O512" s="167">
        <f t="shared" si="15"/>
        <v>202308</v>
      </c>
    </row>
    <row r="513" spans="1:15">
      <c r="A513" s="146">
        <v>512</v>
      </c>
      <c r="B513" s="144" t="s">
        <v>306</v>
      </c>
      <c r="C513" s="146" t="s">
        <v>307</v>
      </c>
      <c r="D513" s="147" t="s">
        <v>737</v>
      </c>
      <c r="E513" s="243" t="s">
        <v>98</v>
      </c>
      <c r="F513" s="148">
        <v>45156</v>
      </c>
      <c r="G513" s="153"/>
      <c r="H513" s="154">
        <v>40417.72</v>
      </c>
      <c r="I513" s="144" t="s">
        <v>39</v>
      </c>
      <c r="J513" s="155"/>
      <c r="K513" s="146"/>
      <c r="L513" s="147"/>
      <c r="M513" s="156"/>
      <c r="N513" s="167">
        <f t="shared" si="14"/>
        <v>40417.72</v>
      </c>
      <c r="O513" s="167">
        <f t="shared" si="15"/>
        <v>202308</v>
      </c>
    </row>
    <row r="514" spans="1:15">
      <c r="A514" s="146">
        <v>513</v>
      </c>
      <c r="B514" s="144" t="s">
        <v>340</v>
      </c>
      <c r="C514" s="145" t="s">
        <v>341</v>
      </c>
      <c r="D514" s="145" t="s">
        <v>738</v>
      </c>
      <c r="E514" s="243" t="s">
        <v>98</v>
      </c>
      <c r="F514" s="148">
        <v>45159</v>
      </c>
      <c r="G514" s="149"/>
      <c r="H514" s="150">
        <v>8192</v>
      </c>
      <c r="I514" s="144" t="s">
        <v>38</v>
      </c>
      <c r="J514" s="151"/>
      <c r="K514" s="145"/>
      <c r="L514" s="157"/>
      <c r="M514" s="157"/>
      <c r="N514" s="167">
        <f t="shared" ref="N514:N577" si="16">H514/COUNTIF(I514:M514,"&lt;&gt;")</f>
        <v>8192</v>
      </c>
      <c r="O514" s="167">
        <f t="shared" ref="O514:O577" si="17">YEAR(F514)*100+MONTH(F514)</f>
        <v>202308</v>
      </c>
    </row>
    <row r="515" spans="1:15">
      <c r="A515" s="146">
        <v>514</v>
      </c>
      <c r="B515" s="144" t="s">
        <v>739</v>
      </c>
      <c r="C515" s="146" t="s">
        <v>740</v>
      </c>
      <c r="D515" s="147" t="s">
        <v>741</v>
      </c>
      <c r="E515" s="243" t="s">
        <v>98</v>
      </c>
      <c r="F515" s="148">
        <v>45159</v>
      </c>
      <c r="G515" s="153"/>
      <c r="H515" s="154">
        <v>5850</v>
      </c>
      <c r="I515" s="144" t="s">
        <v>44</v>
      </c>
      <c r="J515" s="155"/>
      <c r="K515" s="146"/>
      <c r="L515" s="147"/>
      <c r="M515" s="156"/>
      <c r="N515" s="167">
        <f t="shared" si="16"/>
        <v>5850</v>
      </c>
      <c r="O515" s="167">
        <f t="shared" si="17"/>
        <v>202308</v>
      </c>
    </row>
    <row r="516" spans="1:15">
      <c r="A516" s="146">
        <v>515</v>
      </c>
      <c r="B516" s="144" t="s">
        <v>154</v>
      </c>
      <c r="C516" s="145" t="s">
        <v>155</v>
      </c>
      <c r="D516" s="145" t="s">
        <v>742</v>
      </c>
      <c r="E516" s="243" t="s">
        <v>98</v>
      </c>
      <c r="F516" s="148">
        <v>45160</v>
      </c>
      <c r="G516" s="149">
        <v>8100</v>
      </c>
      <c r="H516" s="150">
        <v>8420.76</v>
      </c>
      <c r="I516" s="144" t="s">
        <v>72</v>
      </c>
      <c r="J516" s="151"/>
      <c r="K516" s="145"/>
      <c r="L516" s="152"/>
      <c r="M516" s="152"/>
      <c r="N516" s="167">
        <f t="shared" si="16"/>
        <v>8420.76</v>
      </c>
      <c r="O516" s="167">
        <f t="shared" si="17"/>
        <v>202308</v>
      </c>
    </row>
    <row r="517" spans="1:15">
      <c r="A517" s="146">
        <v>516</v>
      </c>
      <c r="B517" s="144" t="s">
        <v>729</v>
      </c>
      <c r="C517" s="146" t="s">
        <v>730</v>
      </c>
      <c r="D517" s="147" t="s">
        <v>743</v>
      </c>
      <c r="E517" s="243" t="s">
        <v>98</v>
      </c>
      <c r="F517" s="148">
        <v>45160</v>
      </c>
      <c r="G517" s="153"/>
      <c r="H517" s="154">
        <v>28227.5</v>
      </c>
      <c r="I517" s="144" t="s">
        <v>38</v>
      </c>
      <c r="J517" s="155"/>
      <c r="K517" s="146"/>
      <c r="L517" s="147"/>
      <c r="M517" s="158"/>
      <c r="N517" s="167">
        <f t="shared" si="16"/>
        <v>28227.5</v>
      </c>
      <c r="O517" s="167">
        <f t="shared" si="17"/>
        <v>202308</v>
      </c>
    </row>
    <row r="518" spans="1:15">
      <c r="A518" s="146">
        <v>517</v>
      </c>
      <c r="B518" s="144" t="s">
        <v>744</v>
      </c>
      <c r="C518" s="145" t="s">
        <v>745</v>
      </c>
      <c r="D518" s="145" t="s">
        <v>746</v>
      </c>
      <c r="E518" s="243" t="s">
        <v>98</v>
      </c>
      <c r="F518" s="148">
        <v>45161</v>
      </c>
      <c r="G518" s="149"/>
      <c r="H518" s="150">
        <v>3140</v>
      </c>
      <c r="I518" s="144" t="s">
        <v>33</v>
      </c>
      <c r="J518" s="151"/>
      <c r="K518" s="145"/>
      <c r="L518" s="152"/>
      <c r="M518" s="152"/>
      <c r="N518" s="167">
        <f t="shared" si="16"/>
        <v>3140</v>
      </c>
      <c r="O518" s="167">
        <f t="shared" si="17"/>
        <v>202308</v>
      </c>
    </row>
    <row r="519" spans="1:15">
      <c r="A519" s="146">
        <v>518</v>
      </c>
      <c r="B519" s="144" t="s">
        <v>340</v>
      </c>
      <c r="C519" s="146" t="s">
        <v>341</v>
      </c>
      <c r="D519" s="147" t="s">
        <v>747</v>
      </c>
      <c r="E519" s="243" t="s">
        <v>98</v>
      </c>
      <c r="F519" s="148">
        <v>45161</v>
      </c>
      <c r="G519" s="153"/>
      <c r="H519" s="154">
        <v>8192</v>
      </c>
      <c r="I519" s="144" t="s">
        <v>38</v>
      </c>
      <c r="J519" s="155"/>
      <c r="K519" s="146"/>
      <c r="L519" s="147"/>
      <c r="M519" s="158"/>
      <c r="N519" s="167">
        <f t="shared" si="16"/>
        <v>8192</v>
      </c>
      <c r="O519" s="167">
        <f t="shared" si="17"/>
        <v>202308</v>
      </c>
    </row>
    <row r="520" spans="1:15">
      <c r="A520" s="146">
        <v>519</v>
      </c>
      <c r="B520" s="144" t="s">
        <v>120</v>
      </c>
      <c r="C520" s="145" t="s">
        <v>121</v>
      </c>
      <c r="D520" s="145" t="s">
        <v>748</v>
      </c>
      <c r="E520" s="243" t="s">
        <v>98</v>
      </c>
      <c r="F520" s="148">
        <v>45161</v>
      </c>
      <c r="G520" s="149"/>
      <c r="H520" s="150">
        <v>4974.22</v>
      </c>
      <c r="I520" s="144" t="s">
        <v>46</v>
      </c>
      <c r="J520" s="151"/>
      <c r="K520" s="145"/>
      <c r="L520" s="152"/>
      <c r="M520" s="152"/>
      <c r="N520" s="167">
        <f t="shared" si="16"/>
        <v>4974.22</v>
      </c>
      <c r="O520" s="167">
        <f t="shared" si="17"/>
        <v>202308</v>
      </c>
    </row>
    <row r="521" spans="1:15">
      <c r="A521" s="146">
        <v>520</v>
      </c>
      <c r="B521" s="144" t="s">
        <v>554</v>
      </c>
      <c r="C521" s="146" t="s">
        <v>391</v>
      </c>
      <c r="D521" s="147" t="s">
        <v>749</v>
      </c>
      <c r="E521" s="243" t="s">
        <v>98</v>
      </c>
      <c r="F521" s="148">
        <v>45162</v>
      </c>
      <c r="G521" s="153"/>
      <c r="H521" s="154">
        <v>1000</v>
      </c>
      <c r="I521" s="144" t="s">
        <v>33</v>
      </c>
      <c r="J521" s="155"/>
      <c r="K521" s="146"/>
      <c r="L521" s="147"/>
      <c r="M521" s="156"/>
      <c r="N521" s="167">
        <f t="shared" si="16"/>
        <v>1000</v>
      </c>
      <c r="O521" s="167">
        <f t="shared" si="17"/>
        <v>202308</v>
      </c>
    </row>
    <row r="522" spans="1:15">
      <c r="A522" s="146">
        <v>521</v>
      </c>
      <c r="B522" s="144" t="s">
        <v>157</v>
      </c>
      <c r="C522" s="145" t="s">
        <v>158</v>
      </c>
      <c r="D522" s="145" t="s">
        <v>750</v>
      </c>
      <c r="E522" s="243" t="s">
        <v>98</v>
      </c>
      <c r="F522" s="148">
        <v>45162</v>
      </c>
      <c r="G522" s="149"/>
      <c r="H522" s="150">
        <v>155069.22</v>
      </c>
      <c r="I522" s="144" t="s">
        <v>39</v>
      </c>
      <c r="J522" s="151"/>
      <c r="K522" s="145"/>
      <c r="L522" s="152"/>
      <c r="M522" s="152"/>
      <c r="N522" s="167">
        <f t="shared" si="16"/>
        <v>155069.22</v>
      </c>
      <c r="O522" s="167">
        <f t="shared" si="17"/>
        <v>202308</v>
      </c>
    </row>
    <row r="523" spans="1:15">
      <c r="A523" s="146">
        <v>522</v>
      </c>
      <c r="B523" s="144" t="s">
        <v>105</v>
      </c>
      <c r="C523" s="146" t="s">
        <v>106</v>
      </c>
      <c r="D523" s="147" t="s">
        <v>751</v>
      </c>
      <c r="E523" s="243" t="s">
        <v>98</v>
      </c>
      <c r="F523" s="148">
        <v>45162</v>
      </c>
      <c r="G523" s="153"/>
      <c r="H523" s="154">
        <v>12697</v>
      </c>
      <c r="I523" s="144" t="s">
        <v>33</v>
      </c>
      <c r="J523" s="155" t="s">
        <v>38</v>
      </c>
      <c r="K523" s="146"/>
      <c r="L523" s="147"/>
      <c r="M523" s="156"/>
      <c r="N523" s="167">
        <f t="shared" si="16"/>
        <v>6348.5</v>
      </c>
      <c r="O523" s="167">
        <f t="shared" si="17"/>
        <v>202308</v>
      </c>
    </row>
    <row r="524" spans="1:15">
      <c r="A524" s="146">
        <v>523</v>
      </c>
      <c r="B524" s="144" t="s">
        <v>247</v>
      </c>
      <c r="C524" s="145" t="s">
        <v>248</v>
      </c>
      <c r="D524" s="145">
        <v>494</v>
      </c>
      <c r="E524" s="243" t="s">
        <v>98</v>
      </c>
      <c r="F524" s="148">
        <v>45163</v>
      </c>
      <c r="G524" s="149"/>
      <c r="H524" s="150">
        <v>12500</v>
      </c>
      <c r="I524" s="144" t="s">
        <v>39</v>
      </c>
      <c r="J524" s="151"/>
      <c r="K524" s="145"/>
      <c r="L524" s="152"/>
      <c r="M524" s="152"/>
      <c r="N524" s="167">
        <f t="shared" si="16"/>
        <v>12500</v>
      </c>
      <c r="O524" s="167">
        <f t="shared" si="17"/>
        <v>202308</v>
      </c>
    </row>
    <row r="525" spans="1:15">
      <c r="A525" s="146">
        <v>524</v>
      </c>
      <c r="B525" s="144" t="s">
        <v>247</v>
      </c>
      <c r="C525" s="146" t="s">
        <v>248</v>
      </c>
      <c r="D525" s="147" t="s">
        <v>752</v>
      </c>
      <c r="E525" s="243" t="s">
        <v>98</v>
      </c>
      <c r="F525" s="148">
        <v>45163</v>
      </c>
      <c r="G525" s="153"/>
      <c r="H525" s="154">
        <v>11058.52</v>
      </c>
      <c r="I525" s="144" t="s">
        <v>39</v>
      </c>
      <c r="J525" s="155"/>
      <c r="K525" s="146"/>
      <c r="L525" s="147"/>
      <c r="M525" s="156"/>
      <c r="N525" s="167">
        <f t="shared" si="16"/>
        <v>11058.52</v>
      </c>
      <c r="O525" s="167">
        <f t="shared" si="17"/>
        <v>202308</v>
      </c>
    </row>
    <row r="526" spans="1:15">
      <c r="A526" s="146">
        <v>525</v>
      </c>
      <c r="B526" s="144" t="s">
        <v>247</v>
      </c>
      <c r="C526" s="145" t="s">
        <v>248</v>
      </c>
      <c r="D526" s="145" t="s">
        <v>753</v>
      </c>
      <c r="E526" s="243" t="s">
        <v>98</v>
      </c>
      <c r="F526" s="148">
        <v>45163</v>
      </c>
      <c r="G526" s="149"/>
      <c r="H526" s="150">
        <v>2640.42</v>
      </c>
      <c r="I526" s="144" t="s">
        <v>39</v>
      </c>
      <c r="J526" s="151"/>
      <c r="K526" s="145"/>
      <c r="L526" s="152"/>
      <c r="M526" s="152"/>
      <c r="N526" s="167">
        <f t="shared" si="16"/>
        <v>2640.42</v>
      </c>
      <c r="O526" s="167">
        <f t="shared" si="17"/>
        <v>202308</v>
      </c>
    </row>
    <row r="527" spans="1:15">
      <c r="A527" s="146">
        <v>526</v>
      </c>
      <c r="B527" s="144" t="s">
        <v>247</v>
      </c>
      <c r="C527" s="146" t="s">
        <v>248</v>
      </c>
      <c r="D527" s="147" t="s">
        <v>754</v>
      </c>
      <c r="E527" s="243" t="s">
        <v>98</v>
      </c>
      <c r="F527" s="148">
        <v>45163</v>
      </c>
      <c r="G527" s="153"/>
      <c r="H527" s="154">
        <v>1584</v>
      </c>
      <c r="I527" s="144" t="s">
        <v>39</v>
      </c>
      <c r="J527" s="155"/>
      <c r="K527" s="146"/>
      <c r="L527" s="147"/>
      <c r="M527" s="156"/>
      <c r="N527" s="167">
        <f t="shared" si="16"/>
        <v>1584</v>
      </c>
      <c r="O527" s="167">
        <f t="shared" si="17"/>
        <v>202308</v>
      </c>
    </row>
    <row r="528" spans="1:15">
      <c r="A528" s="146">
        <v>527</v>
      </c>
      <c r="B528" s="144" t="s">
        <v>293</v>
      </c>
      <c r="C528" s="145" t="s">
        <v>294</v>
      </c>
      <c r="D528" s="145" t="s">
        <v>755</v>
      </c>
      <c r="E528" s="243" t="s">
        <v>98</v>
      </c>
      <c r="F528" s="148">
        <v>45163</v>
      </c>
      <c r="G528" s="149"/>
      <c r="H528" s="150">
        <v>1766.08</v>
      </c>
      <c r="I528" s="144" t="s">
        <v>66</v>
      </c>
      <c r="J528" s="151"/>
      <c r="K528" s="145"/>
      <c r="L528" s="152"/>
      <c r="M528" s="152"/>
      <c r="N528" s="167">
        <f t="shared" si="16"/>
        <v>1766.08</v>
      </c>
      <c r="O528" s="167">
        <f t="shared" si="17"/>
        <v>202308</v>
      </c>
    </row>
    <row r="529" spans="1:15">
      <c r="A529" s="146">
        <v>528</v>
      </c>
      <c r="B529" s="144" t="s">
        <v>340</v>
      </c>
      <c r="C529" s="146" t="s">
        <v>341</v>
      </c>
      <c r="D529" s="147" t="s">
        <v>756</v>
      </c>
      <c r="E529" s="243" t="s">
        <v>98</v>
      </c>
      <c r="F529" s="148">
        <v>45166</v>
      </c>
      <c r="G529" s="153"/>
      <c r="H529" s="154">
        <v>12288</v>
      </c>
      <c r="I529" s="144" t="s">
        <v>38</v>
      </c>
      <c r="J529" s="155"/>
      <c r="K529" s="146"/>
      <c r="L529" s="147"/>
      <c r="M529" s="158"/>
      <c r="N529" s="167">
        <f t="shared" si="16"/>
        <v>12288</v>
      </c>
      <c r="O529" s="167">
        <f t="shared" si="17"/>
        <v>202308</v>
      </c>
    </row>
    <row r="530" spans="1:15">
      <c r="A530" s="146">
        <v>529</v>
      </c>
      <c r="B530" s="144" t="s">
        <v>268</v>
      </c>
      <c r="C530" s="145" t="s">
        <v>269</v>
      </c>
      <c r="D530" s="145" t="s">
        <v>757</v>
      </c>
      <c r="E530" s="243" t="s">
        <v>98</v>
      </c>
      <c r="F530" s="148">
        <v>45166</v>
      </c>
      <c r="G530" s="149"/>
      <c r="H530" s="150">
        <v>6120</v>
      </c>
      <c r="I530" s="144" t="s">
        <v>39</v>
      </c>
      <c r="J530" s="151"/>
      <c r="K530" s="145"/>
      <c r="L530" s="152"/>
      <c r="M530" s="152"/>
      <c r="N530" s="167">
        <f t="shared" si="16"/>
        <v>6120</v>
      </c>
      <c r="O530" s="167">
        <f t="shared" si="17"/>
        <v>202308</v>
      </c>
    </row>
    <row r="531" spans="1:15">
      <c r="A531" s="146">
        <v>530</v>
      </c>
      <c r="B531" s="144" t="s">
        <v>758</v>
      </c>
      <c r="C531" s="146" t="s">
        <v>759</v>
      </c>
      <c r="D531" s="147" t="s">
        <v>760</v>
      </c>
      <c r="E531" s="243" t="s">
        <v>98</v>
      </c>
      <c r="F531" s="148">
        <v>45167</v>
      </c>
      <c r="G531" s="153"/>
      <c r="H531" s="154">
        <v>1600</v>
      </c>
      <c r="I531" s="144" t="s">
        <v>33</v>
      </c>
      <c r="J531" s="155"/>
      <c r="K531" s="146"/>
      <c r="L531" s="147"/>
      <c r="M531" s="156"/>
      <c r="N531" s="167">
        <f t="shared" si="16"/>
        <v>1600</v>
      </c>
      <c r="O531" s="167">
        <f t="shared" si="17"/>
        <v>202308</v>
      </c>
    </row>
    <row r="532" spans="1:15">
      <c r="A532" s="146">
        <v>531</v>
      </c>
      <c r="B532" s="144" t="s">
        <v>123</v>
      </c>
      <c r="C532" s="146" t="s">
        <v>124</v>
      </c>
      <c r="D532" s="147">
        <v>46502</v>
      </c>
      <c r="E532" s="243" t="s">
        <v>98</v>
      </c>
      <c r="F532" s="148">
        <v>45168</v>
      </c>
      <c r="G532" s="153"/>
      <c r="H532" s="154">
        <v>2310</v>
      </c>
      <c r="I532" s="144" t="s">
        <v>33</v>
      </c>
      <c r="J532" s="155"/>
      <c r="K532" s="146"/>
      <c r="L532" s="147"/>
      <c r="M532" s="156"/>
      <c r="N532" s="167">
        <f t="shared" si="16"/>
        <v>2310</v>
      </c>
      <c r="O532" s="167">
        <f t="shared" si="17"/>
        <v>202308</v>
      </c>
    </row>
    <row r="533" spans="1:15">
      <c r="A533" s="146">
        <v>532</v>
      </c>
      <c r="B533" s="144" t="s">
        <v>114</v>
      </c>
      <c r="C533" s="146" t="s">
        <v>115</v>
      </c>
      <c r="D533" s="147" t="s">
        <v>761</v>
      </c>
      <c r="E533" s="243" t="s">
        <v>98</v>
      </c>
      <c r="F533" s="148">
        <v>45168</v>
      </c>
      <c r="G533" s="153"/>
      <c r="H533" s="154">
        <v>76415.5</v>
      </c>
      <c r="I533" s="144" t="s">
        <v>39</v>
      </c>
      <c r="J533" s="155"/>
      <c r="K533" s="146"/>
      <c r="L533" s="147"/>
      <c r="M533" s="156"/>
      <c r="N533" s="167">
        <f t="shared" si="16"/>
        <v>76415.5</v>
      </c>
      <c r="O533" s="167">
        <f t="shared" si="17"/>
        <v>202308</v>
      </c>
    </row>
    <row r="534" spans="1:15">
      <c r="A534" s="146">
        <v>533</v>
      </c>
      <c r="B534" s="144" t="s">
        <v>762</v>
      </c>
      <c r="C534" s="145" t="s">
        <v>763</v>
      </c>
      <c r="D534" s="145" t="s">
        <v>764</v>
      </c>
      <c r="E534" s="243" t="s">
        <v>98</v>
      </c>
      <c r="F534" s="148">
        <v>45168</v>
      </c>
      <c r="G534" s="149"/>
      <c r="H534" s="150">
        <v>1025</v>
      </c>
      <c r="I534" s="144" t="s">
        <v>33</v>
      </c>
      <c r="J534" s="151"/>
      <c r="K534" s="145"/>
      <c r="L534" s="152"/>
      <c r="M534" s="152"/>
      <c r="N534" s="167">
        <f t="shared" si="16"/>
        <v>1025</v>
      </c>
      <c r="O534" s="167">
        <f t="shared" si="17"/>
        <v>202308</v>
      </c>
    </row>
    <row r="535" spans="1:15">
      <c r="A535" s="146">
        <v>534</v>
      </c>
      <c r="B535" s="144" t="s">
        <v>154</v>
      </c>
      <c r="C535" s="146" t="s">
        <v>155</v>
      </c>
      <c r="D535" s="147" t="s">
        <v>765</v>
      </c>
      <c r="E535" s="243" t="s">
        <v>98</v>
      </c>
      <c r="F535" s="148">
        <v>45169</v>
      </c>
      <c r="G535" s="153">
        <v>24000</v>
      </c>
      <c r="H535" s="154">
        <v>24000</v>
      </c>
      <c r="I535" s="144" t="s">
        <v>72</v>
      </c>
      <c r="J535" s="155"/>
      <c r="K535" s="146"/>
      <c r="L535" s="147"/>
      <c r="M535" s="156"/>
      <c r="N535" s="167">
        <f t="shared" si="16"/>
        <v>24000</v>
      </c>
      <c r="O535" s="167">
        <f t="shared" si="17"/>
        <v>202308</v>
      </c>
    </row>
    <row r="536" spans="1:15">
      <c r="A536" s="146">
        <v>535</v>
      </c>
      <c r="B536" s="144" t="s">
        <v>169</v>
      </c>
      <c r="C536" s="145" t="s">
        <v>170</v>
      </c>
      <c r="D536" s="145" t="s">
        <v>766</v>
      </c>
      <c r="E536" s="243" t="s">
        <v>98</v>
      </c>
      <c r="F536" s="148">
        <v>45169</v>
      </c>
      <c r="G536" s="149"/>
      <c r="H536" s="150">
        <v>9160</v>
      </c>
      <c r="I536" s="144" t="s">
        <v>33</v>
      </c>
      <c r="J536" s="151"/>
      <c r="K536" s="145"/>
      <c r="L536" s="152"/>
      <c r="M536" s="152"/>
      <c r="N536" s="167">
        <f t="shared" si="16"/>
        <v>9160</v>
      </c>
      <c r="O536" s="167">
        <f t="shared" si="17"/>
        <v>202308</v>
      </c>
    </row>
    <row r="537" spans="1:15">
      <c r="A537" s="146">
        <v>536</v>
      </c>
      <c r="B537" s="144" t="s">
        <v>120</v>
      </c>
      <c r="C537" s="146" t="s">
        <v>121</v>
      </c>
      <c r="D537" s="147" t="s">
        <v>767</v>
      </c>
      <c r="E537" s="245" t="s">
        <v>98</v>
      </c>
      <c r="F537" s="148">
        <v>45169</v>
      </c>
      <c r="G537" s="153"/>
      <c r="H537" s="154">
        <v>12700</v>
      </c>
      <c r="I537" s="144" t="s">
        <v>33</v>
      </c>
      <c r="J537" s="155"/>
      <c r="K537" s="146"/>
      <c r="L537" s="147"/>
      <c r="M537" s="156"/>
      <c r="N537" s="167">
        <f t="shared" si="16"/>
        <v>12700</v>
      </c>
      <c r="O537" s="167">
        <f t="shared" si="17"/>
        <v>202308</v>
      </c>
    </row>
    <row r="538" spans="1:15">
      <c r="A538" s="146">
        <v>537</v>
      </c>
      <c r="B538" s="144" t="s">
        <v>729</v>
      </c>
      <c r="C538" s="145" t="s">
        <v>730</v>
      </c>
      <c r="D538" s="145" t="s">
        <v>768</v>
      </c>
      <c r="E538" s="243" t="s">
        <v>98</v>
      </c>
      <c r="F538" s="148">
        <v>45169</v>
      </c>
      <c r="G538" s="149"/>
      <c r="H538" s="150">
        <v>51027.74</v>
      </c>
      <c r="I538" s="144" t="s">
        <v>39</v>
      </c>
      <c r="J538" s="151"/>
      <c r="K538" s="145"/>
      <c r="L538" s="152"/>
      <c r="M538" s="152"/>
      <c r="N538" s="167">
        <f t="shared" si="16"/>
        <v>51027.74</v>
      </c>
      <c r="O538" s="167">
        <f t="shared" si="17"/>
        <v>202308</v>
      </c>
    </row>
    <row r="539" spans="1:15">
      <c r="A539" s="146">
        <v>538</v>
      </c>
      <c r="B539" s="144" t="s">
        <v>138</v>
      </c>
      <c r="C539" s="146" t="s">
        <v>139</v>
      </c>
      <c r="D539" s="147" t="s">
        <v>769</v>
      </c>
      <c r="E539" s="243" t="s">
        <v>98</v>
      </c>
      <c r="F539" s="148">
        <v>45170</v>
      </c>
      <c r="G539" s="153"/>
      <c r="H539" s="154">
        <v>13650</v>
      </c>
      <c r="I539" s="144" t="s">
        <v>32</v>
      </c>
      <c r="J539" s="155"/>
      <c r="K539" s="146"/>
      <c r="L539" s="147"/>
      <c r="M539" s="156"/>
      <c r="N539" s="167">
        <f t="shared" si="16"/>
        <v>13650</v>
      </c>
      <c r="O539" s="167">
        <f t="shared" si="17"/>
        <v>202309</v>
      </c>
    </row>
    <row r="540" spans="1:15">
      <c r="A540" s="146">
        <v>539</v>
      </c>
      <c r="B540" s="144" t="s">
        <v>177</v>
      </c>
      <c r="C540" s="145" t="s">
        <v>178</v>
      </c>
      <c r="D540" s="145" t="s">
        <v>770</v>
      </c>
      <c r="E540" s="244" t="s">
        <v>98</v>
      </c>
      <c r="F540" s="148">
        <v>45170</v>
      </c>
      <c r="G540" s="149"/>
      <c r="H540" s="150">
        <v>845</v>
      </c>
      <c r="I540" s="144" t="s">
        <v>33</v>
      </c>
      <c r="J540" s="151"/>
      <c r="K540" s="145"/>
      <c r="L540" s="152"/>
      <c r="M540" s="152"/>
      <c r="N540" s="167">
        <f t="shared" si="16"/>
        <v>845</v>
      </c>
      <c r="O540" s="167">
        <f t="shared" si="17"/>
        <v>202309</v>
      </c>
    </row>
    <row r="541" spans="1:15">
      <c r="A541" s="146">
        <v>540</v>
      </c>
      <c r="B541" s="144" t="s">
        <v>771</v>
      </c>
      <c r="C541" s="146" t="s">
        <v>772</v>
      </c>
      <c r="D541" s="147" t="s">
        <v>773</v>
      </c>
      <c r="E541" s="244" t="s">
        <v>98</v>
      </c>
      <c r="F541" s="148">
        <v>45170</v>
      </c>
      <c r="G541" s="153"/>
      <c r="H541" s="154">
        <v>4800</v>
      </c>
      <c r="I541" s="144" t="s">
        <v>32</v>
      </c>
      <c r="J541" s="155"/>
      <c r="K541" s="146"/>
      <c r="L541" s="147"/>
      <c r="M541" s="156"/>
      <c r="N541" s="167">
        <f t="shared" si="16"/>
        <v>4800</v>
      </c>
      <c r="O541" s="167">
        <f t="shared" si="17"/>
        <v>202309</v>
      </c>
    </row>
    <row r="542" spans="1:15">
      <c r="A542" s="146">
        <v>541</v>
      </c>
      <c r="B542" s="144" t="s">
        <v>774</v>
      </c>
      <c r="C542" s="145" t="s">
        <v>775</v>
      </c>
      <c r="D542" s="145" t="s">
        <v>776</v>
      </c>
      <c r="E542" s="243" t="s">
        <v>98</v>
      </c>
      <c r="F542" s="148">
        <v>45172</v>
      </c>
      <c r="G542" s="149"/>
      <c r="H542" s="150">
        <v>350</v>
      </c>
      <c r="I542" s="144" t="s">
        <v>70</v>
      </c>
      <c r="J542" s="151"/>
      <c r="K542" s="145"/>
      <c r="L542" s="152"/>
      <c r="M542" s="152"/>
      <c r="N542" s="167">
        <f t="shared" si="16"/>
        <v>350</v>
      </c>
      <c r="O542" s="167">
        <f t="shared" si="17"/>
        <v>202309</v>
      </c>
    </row>
    <row r="543" spans="1:15">
      <c r="A543" s="146">
        <v>542</v>
      </c>
      <c r="B543" s="144" t="s">
        <v>132</v>
      </c>
      <c r="C543" s="146" t="s">
        <v>133</v>
      </c>
      <c r="D543" s="147" t="s">
        <v>777</v>
      </c>
      <c r="E543" s="243" t="s">
        <v>98</v>
      </c>
      <c r="F543" s="148">
        <v>45173</v>
      </c>
      <c r="G543" s="153"/>
      <c r="H543" s="154">
        <v>7425</v>
      </c>
      <c r="I543" s="144" t="s">
        <v>38</v>
      </c>
      <c r="J543" s="155"/>
      <c r="K543" s="146"/>
      <c r="L543" s="147"/>
      <c r="M543" s="158"/>
      <c r="N543" s="167">
        <f t="shared" si="16"/>
        <v>7425</v>
      </c>
      <c r="O543" s="167">
        <f t="shared" si="17"/>
        <v>202309</v>
      </c>
    </row>
    <row r="544" spans="1:15">
      <c r="A544" s="146">
        <v>543</v>
      </c>
      <c r="B544" s="144" t="s">
        <v>340</v>
      </c>
      <c r="C544" s="145" t="s">
        <v>341</v>
      </c>
      <c r="D544" s="145" t="s">
        <v>778</v>
      </c>
      <c r="E544" s="243" t="s">
        <v>98</v>
      </c>
      <c r="F544" s="148">
        <v>45173</v>
      </c>
      <c r="G544" s="149"/>
      <c r="H544" s="150">
        <v>15872</v>
      </c>
      <c r="I544" s="144" t="s">
        <v>38</v>
      </c>
      <c r="J544" s="151"/>
      <c r="K544" s="145"/>
      <c r="L544" s="157"/>
      <c r="M544" s="157"/>
      <c r="N544" s="167">
        <f t="shared" si="16"/>
        <v>15872</v>
      </c>
      <c r="O544" s="167">
        <f t="shared" si="17"/>
        <v>202309</v>
      </c>
    </row>
    <row r="545" spans="1:15">
      <c r="A545" s="146">
        <v>544</v>
      </c>
      <c r="B545" s="144" t="s">
        <v>779</v>
      </c>
      <c r="C545" s="146" t="s">
        <v>780</v>
      </c>
      <c r="D545" s="147" t="s">
        <v>781</v>
      </c>
      <c r="E545" s="243" t="s">
        <v>98</v>
      </c>
      <c r="F545" s="148">
        <v>45173</v>
      </c>
      <c r="G545" s="153"/>
      <c r="H545" s="154">
        <v>3550.8</v>
      </c>
      <c r="I545" s="144" t="s">
        <v>38</v>
      </c>
      <c r="J545" s="155"/>
      <c r="K545" s="146"/>
      <c r="L545" s="147"/>
      <c r="M545" s="158"/>
      <c r="N545" s="167">
        <f t="shared" si="16"/>
        <v>3550.8</v>
      </c>
      <c r="O545" s="167">
        <f t="shared" si="17"/>
        <v>202309</v>
      </c>
    </row>
    <row r="546" spans="1:15">
      <c r="A546" s="146">
        <v>545</v>
      </c>
      <c r="B546" s="144" t="s">
        <v>418</v>
      </c>
      <c r="C546" s="145" t="s">
        <v>419</v>
      </c>
      <c r="D546" s="145" t="s">
        <v>782</v>
      </c>
      <c r="E546" s="243" t="s">
        <v>98</v>
      </c>
      <c r="F546" s="148">
        <v>45174</v>
      </c>
      <c r="G546" s="149"/>
      <c r="H546" s="150">
        <v>33200</v>
      </c>
      <c r="I546" s="144" t="s">
        <v>37</v>
      </c>
      <c r="J546" s="151"/>
      <c r="K546" s="145"/>
      <c r="L546" s="152"/>
      <c r="M546" s="152"/>
      <c r="N546" s="167">
        <f t="shared" si="16"/>
        <v>33200</v>
      </c>
      <c r="O546" s="167">
        <f t="shared" si="17"/>
        <v>202309</v>
      </c>
    </row>
    <row r="547" spans="1:15">
      <c r="A547" s="146">
        <v>546</v>
      </c>
      <c r="B547" s="144" t="s">
        <v>367</v>
      </c>
      <c r="C547" s="146" t="s">
        <v>368</v>
      </c>
      <c r="D547" s="147" t="s">
        <v>783</v>
      </c>
      <c r="E547" s="243" t="s">
        <v>98</v>
      </c>
      <c r="F547" s="148">
        <v>45174</v>
      </c>
      <c r="G547" s="153"/>
      <c r="H547" s="154">
        <v>10560</v>
      </c>
      <c r="I547" s="144" t="s">
        <v>34</v>
      </c>
      <c r="J547" s="155"/>
      <c r="K547" s="146"/>
      <c r="L547" s="147"/>
      <c r="M547" s="156"/>
      <c r="N547" s="167">
        <f t="shared" si="16"/>
        <v>10560</v>
      </c>
      <c r="O547" s="167">
        <f t="shared" si="17"/>
        <v>202309</v>
      </c>
    </row>
    <row r="548" spans="1:15">
      <c r="A548" s="146">
        <v>547</v>
      </c>
      <c r="B548" s="144" t="s">
        <v>784</v>
      </c>
      <c r="C548" s="145" t="s">
        <v>785</v>
      </c>
      <c r="D548" s="145" t="s">
        <v>786</v>
      </c>
      <c r="E548" s="243" t="s">
        <v>98</v>
      </c>
      <c r="F548" s="148">
        <v>45174</v>
      </c>
      <c r="G548" s="149"/>
      <c r="H548" s="150">
        <v>6092.45</v>
      </c>
      <c r="I548" s="144" t="s">
        <v>69</v>
      </c>
      <c r="J548" s="151"/>
      <c r="K548" s="145"/>
      <c r="L548" s="152"/>
      <c r="M548" s="152"/>
      <c r="N548" s="167">
        <f t="shared" si="16"/>
        <v>6092.45</v>
      </c>
      <c r="O548" s="167">
        <f t="shared" si="17"/>
        <v>202309</v>
      </c>
    </row>
    <row r="549" spans="1:15">
      <c r="A549" s="146">
        <v>548</v>
      </c>
      <c r="B549" s="144" t="s">
        <v>787</v>
      </c>
      <c r="C549" s="146" t="s">
        <v>788</v>
      </c>
      <c r="D549" s="147" t="s">
        <v>789</v>
      </c>
      <c r="E549" s="243" t="s">
        <v>98</v>
      </c>
      <c r="F549" s="148">
        <v>45174</v>
      </c>
      <c r="G549" s="153"/>
      <c r="H549" s="154">
        <v>102153.55</v>
      </c>
      <c r="I549" s="144" t="s">
        <v>69</v>
      </c>
      <c r="J549" s="155"/>
      <c r="K549" s="146"/>
      <c r="L549" s="147"/>
      <c r="M549" s="156"/>
      <c r="N549" s="167">
        <f t="shared" si="16"/>
        <v>102153.55</v>
      </c>
      <c r="O549" s="167">
        <f t="shared" si="17"/>
        <v>202309</v>
      </c>
    </row>
    <row r="550" spans="1:15">
      <c r="A550" s="146">
        <v>549</v>
      </c>
      <c r="B550" s="144" t="s">
        <v>184</v>
      </c>
      <c r="C550" s="145" t="s">
        <v>185</v>
      </c>
      <c r="D550" s="145" t="s">
        <v>790</v>
      </c>
      <c r="E550" s="243" t="s">
        <v>98</v>
      </c>
      <c r="F550" s="148">
        <v>45175</v>
      </c>
      <c r="G550" s="149"/>
      <c r="H550" s="150">
        <v>22950</v>
      </c>
      <c r="I550" s="144" t="s">
        <v>34</v>
      </c>
      <c r="J550" s="151"/>
      <c r="K550" s="145"/>
      <c r="L550" s="152"/>
      <c r="M550" s="152"/>
      <c r="N550" s="167">
        <f t="shared" si="16"/>
        <v>22950</v>
      </c>
      <c r="O550" s="167">
        <f t="shared" si="17"/>
        <v>202309</v>
      </c>
    </row>
    <row r="551" spans="1:15">
      <c r="A551" s="146">
        <v>550</v>
      </c>
      <c r="B551" s="144" t="s">
        <v>791</v>
      </c>
      <c r="C551" s="146" t="s">
        <v>792</v>
      </c>
      <c r="D551" s="147" t="s">
        <v>793</v>
      </c>
      <c r="E551" s="243" t="s">
        <v>98</v>
      </c>
      <c r="F551" s="148">
        <v>45175</v>
      </c>
      <c r="G551" s="153"/>
      <c r="H551" s="154">
        <v>660</v>
      </c>
      <c r="I551" s="144" t="s">
        <v>33</v>
      </c>
      <c r="J551" s="155"/>
      <c r="K551" s="146"/>
      <c r="L551" s="147"/>
      <c r="M551" s="156"/>
      <c r="N551" s="167">
        <f t="shared" si="16"/>
        <v>660</v>
      </c>
      <c r="O551" s="167">
        <f t="shared" si="17"/>
        <v>202309</v>
      </c>
    </row>
    <row r="552" spans="1:15">
      <c r="A552" s="146">
        <v>551</v>
      </c>
      <c r="B552" s="144" t="s">
        <v>340</v>
      </c>
      <c r="C552" s="145" t="s">
        <v>341</v>
      </c>
      <c r="D552" s="145" t="s">
        <v>794</v>
      </c>
      <c r="E552" s="243" t="s">
        <v>98</v>
      </c>
      <c r="F552" s="148">
        <v>45177</v>
      </c>
      <c r="G552" s="149"/>
      <c r="H552" s="150">
        <v>6144</v>
      </c>
      <c r="I552" s="144" t="s">
        <v>38</v>
      </c>
      <c r="J552" s="151"/>
      <c r="K552" s="145"/>
      <c r="L552" s="157"/>
      <c r="M552" s="157"/>
      <c r="N552" s="167">
        <f t="shared" si="16"/>
        <v>6144</v>
      </c>
      <c r="O552" s="167">
        <f t="shared" si="17"/>
        <v>202309</v>
      </c>
    </row>
    <row r="553" spans="1:15">
      <c r="A553" s="146">
        <v>552</v>
      </c>
      <c r="B553" s="144" t="s">
        <v>324</v>
      </c>
      <c r="C553" s="146" t="s">
        <v>325</v>
      </c>
      <c r="D553" s="147" t="s">
        <v>795</v>
      </c>
      <c r="E553" s="243" t="s">
        <v>98</v>
      </c>
      <c r="F553" s="148">
        <v>45177</v>
      </c>
      <c r="G553" s="153"/>
      <c r="H553" s="154">
        <v>1063.8</v>
      </c>
      <c r="I553" s="144" t="s">
        <v>39</v>
      </c>
      <c r="J553" s="155"/>
      <c r="K553" s="146"/>
      <c r="L553" s="147"/>
      <c r="M553" s="156"/>
      <c r="N553" s="167">
        <f t="shared" si="16"/>
        <v>1063.8</v>
      </c>
      <c r="O553" s="167">
        <f t="shared" si="17"/>
        <v>202309</v>
      </c>
    </row>
    <row r="554" spans="1:15">
      <c r="A554" s="146">
        <v>553</v>
      </c>
      <c r="B554" s="144" t="s">
        <v>241</v>
      </c>
      <c r="C554" s="145" t="s">
        <v>242</v>
      </c>
      <c r="D554" s="145">
        <v>2023077579455</v>
      </c>
      <c r="E554" s="243" t="s">
        <v>98</v>
      </c>
      <c r="F554" s="148">
        <v>45180</v>
      </c>
      <c r="G554" s="149"/>
      <c r="H554" s="150">
        <v>87.06</v>
      </c>
      <c r="I554" s="144" t="s">
        <v>33</v>
      </c>
      <c r="J554" s="151"/>
      <c r="K554" s="145"/>
      <c r="L554" s="152"/>
      <c r="M554" s="152"/>
      <c r="N554" s="167">
        <f t="shared" si="16"/>
        <v>87.06</v>
      </c>
      <c r="O554" s="167">
        <f t="shared" si="17"/>
        <v>202309</v>
      </c>
    </row>
    <row r="555" spans="1:15">
      <c r="A555" s="146">
        <v>554</v>
      </c>
      <c r="B555" s="144" t="s">
        <v>154</v>
      </c>
      <c r="C555" s="146" t="s">
        <v>155</v>
      </c>
      <c r="D555" s="147" t="s">
        <v>796</v>
      </c>
      <c r="E555" s="243" t="s">
        <v>98</v>
      </c>
      <c r="F555" s="148">
        <v>45180</v>
      </c>
      <c r="G555" s="153">
        <v>75000</v>
      </c>
      <c r="H555" s="154">
        <v>75000</v>
      </c>
      <c r="I555" s="144" t="s">
        <v>72</v>
      </c>
      <c r="J555" s="155"/>
      <c r="K555" s="146"/>
      <c r="L555" s="147"/>
      <c r="M555" s="156"/>
      <c r="N555" s="167">
        <f t="shared" si="16"/>
        <v>75000</v>
      </c>
      <c r="O555" s="167">
        <f t="shared" si="17"/>
        <v>202309</v>
      </c>
    </row>
    <row r="556" spans="1:15">
      <c r="A556" s="146">
        <v>555</v>
      </c>
      <c r="B556" s="144" t="s">
        <v>154</v>
      </c>
      <c r="C556" s="145" t="s">
        <v>155</v>
      </c>
      <c r="D556" s="145">
        <v>9001407573</v>
      </c>
      <c r="E556" s="243" t="s">
        <v>98</v>
      </c>
      <c r="F556" s="148">
        <v>45180</v>
      </c>
      <c r="G556" s="149">
        <v>3000</v>
      </c>
      <c r="H556" s="150">
        <v>16791.169999999998</v>
      </c>
      <c r="I556" s="144" t="s">
        <v>72</v>
      </c>
      <c r="J556" s="151"/>
      <c r="K556" s="145"/>
      <c r="L556" s="152"/>
      <c r="M556" s="152"/>
      <c r="N556" s="167">
        <f t="shared" si="16"/>
        <v>16791.169999999998</v>
      </c>
      <c r="O556" s="167">
        <f t="shared" si="17"/>
        <v>202309</v>
      </c>
    </row>
    <row r="557" spans="1:15">
      <c r="A557" s="146">
        <v>556</v>
      </c>
      <c r="B557" s="144" t="s">
        <v>154</v>
      </c>
      <c r="C557" s="146" t="s">
        <v>155</v>
      </c>
      <c r="D557" s="147" t="s">
        <v>797</v>
      </c>
      <c r="E557" s="243" t="s">
        <v>98</v>
      </c>
      <c r="F557" s="148">
        <v>45180</v>
      </c>
      <c r="G557" s="153">
        <v>1212.54</v>
      </c>
      <c r="H557" s="154">
        <v>1212.54</v>
      </c>
      <c r="I557" s="144" t="s">
        <v>72</v>
      </c>
      <c r="J557" s="155"/>
      <c r="K557" s="146"/>
      <c r="L557" s="147"/>
      <c r="M557" s="156"/>
      <c r="N557" s="167">
        <f t="shared" si="16"/>
        <v>1212.54</v>
      </c>
      <c r="O557" s="167">
        <f t="shared" si="17"/>
        <v>202309</v>
      </c>
    </row>
    <row r="558" spans="1:15">
      <c r="A558" s="146">
        <v>557</v>
      </c>
      <c r="B558" s="144" t="s">
        <v>154</v>
      </c>
      <c r="C558" s="145" t="s">
        <v>155</v>
      </c>
      <c r="D558" s="145" t="s">
        <v>798</v>
      </c>
      <c r="E558" s="243" t="s">
        <v>98</v>
      </c>
      <c r="F558" s="148">
        <v>45180</v>
      </c>
      <c r="G558" s="149">
        <v>39.19</v>
      </c>
      <c r="H558" s="150">
        <v>39.19</v>
      </c>
      <c r="I558" s="144" t="s">
        <v>72</v>
      </c>
      <c r="J558" s="151"/>
      <c r="K558" s="145"/>
      <c r="L558" s="152"/>
      <c r="M558" s="152"/>
      <c r="N558" s="167">
        <f t="shared" si="16"/>
        <v>39.19</v>
      </c>
      <c r="O558" s="167">
        <f t="shared" si="17"/>
        <v>202309</v>
      </c>
    </row>
    <row r="559" spans="1:15">
      <c r="A559" s="146">
        <v>558</v>
      </c>
      <c r="B559" s="144" t="s">
        <v>154</v>
      </c>
      <c r="C559" s="146" t="s">
        <v>155</v>
      </c>
      <c r="D559" s="147" t="s">
        <v>799</v>
      </c>
      <c r="E559" s="243" t="s">
        <v>98</v>
      </c>
      <c r="F559" s="148">
        <v>45180</v>
      </c>
      <c r="G559" s="153">
        <v>33.79</v>
      </c>
      <c r="H559" s="154">
        <v>33.79</v>
      </c>
      <c r="I559" s="144" t="s">
        <v>72</v>
      </c>
      <c r="J559" s="155"/>
      <c r="K559" s="146"/>
      <c r="L559" s="147"/>
      <c r="M559" s="156"/>
      <c r="N559" s="167">
        <f t="shared" si="16"/>
        <v>33.79</v>
      </c>
      <c r="O559" s="167">
        <f t="shared" si="17"/>
        <v>202309</v>
      </c>
    </row>
    <row r="560" spans="1:15">
      <c r="A560" s="146">
        <v>559</v>
      </c>
      <c r="B560" s="144" t="s">
        <v>800</v>
      </c>
      <c r="C560" s="145" t="s">
        <v>801</v>
      </c>
      <c r="D560" s="145" t="s">
        <v>802</v>
      </c>
      <c r="E560" s="243" t="s">
        <v>98</v>
      </c>
      <c r="F560" s="148">
        <v>45181</v>
      </c>
      <c r="G560" s="149"/>
      <c r="H560" s="150">
        <v>2314446.46</v>
      </c>
      <c r="I560" s="144" t="s">
        <v>69</v>
      </c>
      <c r="J560" s="151"/>
      <c r="K560" s="145"/>
      <c r="L560" s="152"/>
      <c r="M560" s="152"/>
      <c r="N560" s="167">
        <f t="shared" si="16"/>
        <v>2314446.46</v>
      </c>
      <c r="O560" s="167">
        <f t="shared" si="17"/>
        <v>202309</v>
      </c>
    </row>
    <row r="561" spans="1:15">
      <c r="A561" s="146">
        <v>560</v>
      </c>
      <c r="B561" s="144" t="s">
        <v>386</v>
      </c>
      <c r="C561" s="146" t="s">
        <v>387</v>
      </c>
      <c r="D561" s="147">
        <v>4066835231</v>
      </c>
      <c r="E561" s="243" t="s">
        <v>98</v>
      </c>
      <c r="F561" s="148">
        <v>45182</v>
      </c>
      <c r="G561" s="153"/>
      <c r="H561" s="154">
        <v>1654.97</v>
      </c>
      <c r="I561" s="144" t="s">
        <v>33</v>
      </c>
      <c r="J561" s="155"/>
      <c r="K561" s="146"/>
      <c r="L561" s="147"/>
      <c r="M561" s="156"/>
      <c r="N561" s="167">
        <f t="shared" si="16"/>
        <v>1654.97</v>
      </c>
      <c r="O561" s="167">
        <f t="shared" si="17"/>
        <v>202309</v>
      </c>
    </row>
    <row r="562" spans="1:15">
      <c r="A562" s="146">
        <v>561</v>
      </c>
      <c r="B562" s="144" t="s">
        <v>320</v>
      </c>
      <c r="C562" s="145" t="s">
        <v>321</v>
      </c>
      <c r="D562" s="145" t="s">
        <v>803</v>
      </c>
      <c r="E562" s="243" t="s">
        <v>98</v>
      </c>
      <c r="F562" s="148">
        <v>45182</v>
      </c>
      <c r="G562" s="149"/>
      <c r="H562" s="150">
        <v>100000</v>
      </c>
      <c r="I562" s="144" t="s">
        <v>70</v>
      </c>
      <c r="J562" s="151"/>
      <c r="K562" s="145"/>
      <c r="L562" s="152"/>
      <c r="M562" s="152"/>
      <c r="N562" s="167">
        <f t="shared" si="16"/>
        <v>100000</v>
      </c>
      <c r="O562" s="167">
        <f t="shared" si="17"/>
        <v>202309</v>
      </c>
    </row>
    <row r="563" spans="1:15">
      <c r="A563" s="146">
        <v>562</v>
      </c>
      <c r="B563" s="144" t="s">
        <v>804</v>
      </c>
      <c r="C563" s="146" t="s">
        <v>805</v>
      </c>
      <c r="D563" s="147" t="s">
        <v>806</v>
      </c>
      <c r="E563" s="243" t="s">
        <v>98</v>
      </c>
      <c r="F563" s="148">
        <v>45183</v>
      </c>
      <c r="G563" s="153"/>
      <c r="H563" s="154">
        <v>16200</v>
      </c>
      <c r="I563" s="144" t="s">
        <v>32</v>
      </c>
      <c r="J563" s="155"/>
      <c r="K563" s="146"/>
      <c r="L563" s="147"/>
      <c r="M563" s="156"/>
      <c r="N563" s="167">
        <f t="shared" si="16"/>
        <v>16200</v>
      </c>
      <c r="O563" s="167">
        <f t="shared" si="17"/>
        <v>202309</v>
      </c>
    </row>
    <row r="564" spans="1:15">
      <c r="A564" s="146">
        <v>563</v>
      </c>
      <c r="B564" s="144" t="s">
        <v>643</v>
      </c>
      <c r="C564" s="145" t="s">
        <v>644</v>
      </c>
      <c r="D564" s="145" t="s">
        <v>807</v>
      </c>
      <c r="E564" s="243" t="s">
        <v>98</v>
      </c>
      <c r="F564" s="148">
        <v>45183</v>
      </c>
      <c r="G564" s="149"/>
      <c r="H564" s="150">
        <v>37120</v>
      </c>
      <c r="I564" s="144" t="s">
        <v>32</v>
      </c>
      <c r="J564" s="151"/>
      <c r="K564" s="145"/>
      <c r="L564" s="152"/>
      <c r="M564" s="152"/>
      <c r="N564" s="167">
        <f t="shared" si="16"/>
        <v>37120</v>
      </c>
      <c r="O564" s="167">
        <f t="shared" si="17"/>
        <v>202309</v>
      </c>
    </row>
    <row r="565" spans="1:15">
      <c r="A565" s="146">
        <v>564</v>
      </c>
      <c r="B565" s="144" t="s">
        <v>114</v>
      </c>
      <c r="C565" s="146" t="s">
        <v>115</v>
      </c>
      <c r="D565" s="147" t="s">
        <v>808</v>
      </c>
      <c r="E565" s="245" t="s">
        <v>98</v>
      </c>
      <c r="F565" s="148">
        <v>45183</v>
      </c>
      <c r="G565" s="153"/>
      <c r="H565" s="154">
        <v>77551.360000000001</v>
      </c>
      <c r="I565" s="144" t="s">
        <v>39</v>
      </c>
      <c r="J565" s="155"/>
      <c r="K565" s="146"/>
      <c r="L565" s="147"/>
      <c r="M565" s="156"/>
      <c r="N565" s="167">
        <f t="shared" si="16"/>
        <v>77551.360000000001</v>
      </c>
      <c r="O565" s="167">
        <f t="shared" si="17"/>
        <v>202309</v>
      </c>
    </row>
    <row r="566" spans="1:15">
      <c r="A566" s="146">
        <v>565</v>
      </c>
      <c r="B566" s="144" t="s">
        <v>809</v>
      </c>
      <c r="C566" s="145" t="s">
        <v>810</v>
      </c>
      <c r="D566" s="145" t="s">
        <v>811</v>
      </c>
      <c r="E566" s="245" t="s">
        <v>98</v>
      </c>
      <c r="F566" s="148">
        <v>45183</v>
      </c>
      <c r="G566" s="149"/>
      <c r="H566" s="150">
        <v>95040</v>
      </c>
      <c r="I566" s="144" t="s">
        <v>69</v>
      </c>
      <c r="J566" s="151"/>
      <c r="K566" s="145"/>
      <c r="L566" s="152"/>
      <c r="M566" s="152"/>
      <c r="N566" s="167">
        <f t="shared" si="16"/>
        <v>95040</v>
      </c>
      <c r="O566" s="167">
        <f t="shared" si="17"/>
        <v>202309</v>
      </c>
    </row>
    <row r="567" spans="1:15">
      <c r="A567" s="146">
        <v>566</v>
      </c>
      <c r="B567" s="144" t="s">
        <v>812</v>
      </c>
      <c r="C567" s="146" t="s">
        <v>813</v>
      </c>
      <c r="D567" s="147" t="s">
        <v>814</v>
      </c>
      <c r="E567" s="245" t="s">
        <v>98</v>
      </c>
      <c r="F567" s="148">
        <v>45184</v>
      </c>
      <c r="G567" s="153"/>
      <c r="H567" s="154">
        <v>5500</v>
      </c>
      <c r="I567" s="144" t="s">
        <v>32</v>
      </c>
      <c r="J567" s="155"/>
      <c r="K567" s="146"/>
      <c r="L567" s="147"/>
      <c r="M567" s="156"/>
      <c r="N567" s="167">
        <f t="shared" si="16"/>
        <v>5500</v>
      </c>
      <c r="O567" s="167">
        <f t="shared" si="17"/>
        <v>202309</v>
      </c>
    </row>
    <row r="568" spans="1:15">
      <c r="A568" s="146">
        <v>567</v>
      </c>
      <c r="B568" s="144" t="s">
        <v>762</v>
      </c>
      <c r="C568" s="145" t="s">
        <v>763</v>
      </c>
      <c r="D568" s="145" t="s">
        <v>815</v>
      </c>
      <c r="E568" s="245" t="s">
        <v>98</v>
      </c>
      <c r="F568" s="148">
        <v>45184</v>
      </c>
      <c r="G568" s="149"/>
      <c r="H568" s="150">
        <v>149.9</v>
      </c>
      <c r="I568" s="144" t="s">
        <v>33</v>
      </c>
      <c r="J568" s="151"/>
      <c r="K568" s="145"/>
      <c r="L568" s="152"/>
      <c r="M568" s="152"/>
      <c r="N568" s="167">
        <f t="shared" si="16"/>
        <v>149.9</v>
      </c>
      <c r="O568" s="167">
        <f t="shared" si="17"/>
        <v>202309</v>
      </c>
    </row>
    <row r="569" spans="1:15">
      <c r="A569" s="146">
        <v>568</v>
      </c>
      <c r="B569" s="144" t="s">
        <v>340</v>
      </c>
      <c r="C569" s="146" t="s">
        <v>341</v>
      </c>
      <c r="D569" s="147" t="s">
        <v>816</v>
      </c>
      <c r="E569" s="245" t="s">
        <v>98</v>
      </c>
      <c r="F569" s="148">
        <v>45184</v>
      </c>
      <c r="G569" s="153"/>
      <c r="H569" s="154">
        <v>5734.96</v>
      </c>
      <c r="I569" s="144" t="s">
        <v>39</v>
      </c>
      <c r="J569" s="155"/>
      <c r="K569" s="146"/>
      <c r="L569" s="147"/>
      <c r="M569" s="156"/>
      <c r="N569" s="167">
        <f t="shared" si="16"/>
        <v>5734.96</v>
      </c>
      <c r="O569" s="167">
        <f t="shared" si="17"/>
        <v>202309</v>
      </c>
    </row>
    <row r="570" spans="1:15">
      <c r="A570" s="146">
        <v>569</v>
      </c>
      <c r="B570" s="144" t="s">
        <v>340</v>
      </c>
      <c r="C570" s="145" t="s">
        <v>341</v>
      </c>
      <c r="D570" s="145" t="s">
        <v>817</v>
      </c>
      <c r="E570" s="245" t="s">
        <v>98</v>
      </c>
      <c r="F570" s="148">
        <v>45184</v>
      </c>
      <c r="G570" s="149"/>
      <c r="H570" s="150">
        <v>96064</v>
      </c>
      <c r="I570" s="144" t="s">
        <v>39</v>
      </c>
      <c r="J570" s="151"/>
      <c r="K570" s="145"/>
      <c r="L570" s="152"/>
      <c r="M570" s="152"/>
      <c r="N570" s="167">
        <f t="shared" si="16"/>
        <v>96064</v>
      </c>
      <c r="O570" s="167">
        <f t="shared" si="17"/>
        <v>202309</v>
      </c>
    </row>
    <row r="571" spans="1:15">
      <c r="A571" s="146">
        <v>570</v>
      </c>
      <c r="B571" s="144" t="s">
        <v>818</v>
      </c>
      <c r="C571" s="146" t="s">
        <v>819</v>
      </c>
      <c r="D571" s="147" t="s">
        <v>820</v>
      </c>
      <c r="E571" s="245" t="s">
        <v>98</v>
      </c>
      <c r="F571" s="148">
        <v>45184</v>
      </c>
      <c r="G571" s="153"/>
      <c r="H571" s="154">
        <v>1560</v>
      </c>
      <c r="I571" s="144" t="s">
        <v>33</v>
      </c>
      <c r="J571" s="155" t="s">
        <v>38</v>
      </c>
      <c r="K571" s="146"/>
      <c r="L571" s="147"/>
      <c r="M571" s="156"/>
      <c r="N571" s="167">
        <f t="shared" si="16"/>
        <v>780</v>
      </c>
      <c r="O571" s="167">
        <f t="shared" si="17"/>
        <v>202309</v>
      </c>
    </row>
    <row r="572" spans="1:15">
      <c r="A572" s="146">
        <v>571</v>
      </c>
      <c r="B572" s="144" t="s">
        <v>268</v>
      </c>
      <c r="C572" s="145" t="s">
        <v>269</v>
      </c>
      <c r="D572" s="145" t="s">
        <v>821</v>
      </c>
      <c r="E572" s="245" t="s">
        <v>98</v>
      </c>
      <c r="F572" s="148">
        <v>45184</v>
      </c>
      <c r="G572" s="149"/>
      <c r="H572" s="150">
        <v>19052</v>
      </c>
      <c r="I572" s="144" t="s">
        <v>39</v>
      </c>
      <c r="J572" s="151"/>
      <c r="K572" s="145"/>
      <c r="L572" s="152"/>
      <c r="M572" s="152"/>
      <c r="N572" s="167">
        <f t="shared" si="16"/>
        <v>19052</v>
      </c>
      <c r="O572" s="167">
        <f t="shared" si="17"/>
        <v>202309</v>
      </c>
    </row>
    <row r="573" spans="1:15">
      <c r="A573" s="146">
        <v>572</v>
      </c>
      <c r="B573" s="144" t="s">
        <v>822</v>
      </c>
      <c r="C573" s="146" t="s">
        <v>823</v>
      </c>
      <c r="D573" s="147" t="s">
        <v>824</v>
      </c>
      <c r="E573" s="245" t="s">
        <v>98</v>
      </c>
      <c r="F573" s="148">
        <v>45184</v>
      </c>
      <c r="G573" s="153"/>
      <c r="H573" s="154">
        <v>4807.5</v>
      </c>
      <c r="I573" s="144" t="s">
        <v>33</v>
      </c>
      <c r="J573" s="155"/>
      <c r="K573" s="146"/>
      <c r="L573" s="147"/>
      <c r="M573" s="156"/>
      <c r="N573" s="167">
        <f t="shared" si="16"/>
        <v>4807.5</v>
      </c>
      <c r="O573" s="167">
        <f t="shared" si="17"/>
        <v>202309</v>
      </c>
    </row>
    <row r="574" spans="1:15">
      <c r="A574" s="146">
        <v>573</v>
      </c>
      <c r="B574" s="144" t="s">
        <v>324</v>
      </c>
      <c r="C574" s="145" t="s">
        <v>325</v>
      </c>
      <c r="D574" s="145" t="s">
        <v>825</v>
      </c>
      <c r="E574" s="245" t="s">
        <v>98</v>
      </c>
      <c r="F574" s="148">
        <v>45184</v>
      </c>
      <c r="G574" s="149"/>
      <c r="H574" s="150">
        <v>13102</v>
      </c>
      <c r="I574" s="144" t="s">
        <v>38</v>
      </c>
      <c r="J574" s="151"/>
      <c r="K574" s="145"/>
      <c r="L574" s="157"/>
      <c r="M574" s="157"/>
      <c r="N574" s="167">
        <f t="shared" si="16"/>
        <v>13102</v>
      </c>
      <c r="O574" s="167">
        <f t="shared" si="17"/>
        <v>202309</v>
      </c>
    </row>
    <row r="575" spans="1:15">
      <c r="A575" s="146">
        <v>574</v>
      </c>
      <c r="B575" s="144" t="s">
        <v>826</v>
      </c>
      <c r="C575" s="146" t="s">
        <v>827</v>
      </c>
      <c r="D575" s="147">
        <v>8</v>
      </c>
      <c r="E575" s="249" t="s">
        <v>98</v>
      </c>
      <c r="F575" s="148">
        <v>45184</v>
      </c>
      <c r="G575" s="153"/>
      <c r="H575" s="154">
        <v>1590</v>
      </c>
      <c r="I575" s="144" t="s">
        <v>33</v>
      </c>
      <c r="J575" s="155"/>
      <c r="K575" s="146"/>
      <c r="L575" s="147"/>
      <c r="M575" s="156"/>
      <c r="N575" s="167">
        <f t="shared" si="16"/>
        <v>1590</v>
      </c>
      <c r="O575" s="167">
        <f t="shared" si="17"/>
        <v>202309</v>
      </c>
    </row>
    <row r="576" spans="1:15">
      <c r="A576" s="146">
        <v>575</v>
      </c>
      <c r="B576" s="144" t="s">
        <v>340</v>
      </c>
      <c r="C576" s="145" t="s">
        <v>341</v>
      </c>
      <c r="D576" s="145" t="s">
        <v>828</v>
      </c>
      <c r="E576" s="245" t="s">
        <v>98</v>
      </c>
      <c r="F576" s="148">
        <v>45187</v>
      </c>
      <c r="G576" s="149"/>
      <c r="H576" s="150">
        <v>4096</v>
      </c>
      <c r="I576" s="144" t="s">
        <v>38</v>
      </c>
      <c r="J576" s="151" t="s">
        <v>39</v>
      </c>
      <c r="K576" s="145"/>
      <c r="L576" s="157"/>
      <c r="M576" s="157"/>
      <c r="N576" s="167">
        <f t="shared" si="16"/>
        <v>2048</v>
      </c>
      <c r="O576" s="167">
        <f t="shared" si="17"/>
        <v>202309</v>
      </c>
    </row>
    <row r="577" spans="1:15">
      <c r="A577" s="146">
        <v>576</v>
      </c>
      <c r="B577" s="144" t="s">
        <v>684</v>
      </c>
      <c r="C577" s="146" t="s">
        <v>685</v>
      </c>
      <c r="D577" s="147" t="s">
        <v>829</v>
      </c>
      <c r="E577" s="245" t="s">
        <v>98</v>
      </c>
      <c r="F577" s="148">
        <v>45188</v>
      </c>
      <c r="G577" s="153"/>
      <c r="H577" s="154">
        <v>123210</v>
      </c>
      <c r="I577" s="144" t="s">
        <v>32</v>
      </c>
      <c r="J577" s="155"/>
      <c r="K577" s="146"/>
      <c r="L577" s="147"/>
      <c r="M577" s="156"/>
      <c r="N577" s="167">
        <f t="shared" si="16"/>
        <v>123210</v>
      </c>
      <c r="O577" s="167">
        <f t="shared" si="17"/>
        <v>202309</v>
      </c>
    </row>
    <row r="578" spans="1:15">
      <c r="A578" s="146">
        <v>577</v>
      </c>
      <c r="B578" s="144" t="s">
        <v>340</v>
      </c>
      <c r="C578" s="145" t="s">
        <v>341</v>
      </c>
      <c r="D578" s="145" t="s">
        <v>830</v>
      </c>
      <c r="E578" s="245" t="s">
        <v>98</v>
      </c>
      <c r="F578" s="148">
        <v>45189</v>
      </c>
      <c r="G578" s="149"/>
      <c r="H578" s="150">
        <v>5433.12</v>
      </c>
      <c r="I578" s="144" t="s">
        <v>39</v>
      </c>
      <c r="J578" s="151"/>
      <c r="K578" s="145"/>
      <c r="L578" s="152"/>
      <c r="M578" s="152"/>
      <c r="N578" s="167">
        <f t="shared" ref="N578:N641" si="18">H578/COUNTIF(I578:M578,"&lt;&gt;")</f>
        <v>5433.12</v>
      </c>
      <c r="O578" s="167">
        <f t="shared" ref="O578:O641" si="19">YEAR(F578)*100+MONTH(F578)</f>
        <v>202309</v>
      </c>
    </row>
    <row r="579" spans="1:15">
      <c r="A579" s="146">
        <v>578</v>
      </c>
      <c r="B579" s="144" t="s">
        <v>340</v>
      </c>
      <c r="C579" s="146" t="s">
        <v>341</v>
      </c>
      <c r="D579" s="147" t="s">
        <v>831</v>
      </c>
      <c r="E579" s="245" t="s">
        <v>98</v>
      </c>
      <c r="F579" s="148">
        <v>45189</v>
      </c>
      <c r="G579" s="153"/>
      <c r="H579" s="154">
        <v>91008</v>
      </c>
      <c r="I579" s="144" t="s">
        <v>39</v>
      </c>
      <c r="J579" s="155"/>
      <c r="K579" s="146"/>
      <c r="L579" s="147"/>
      <c r="M579" s="156"/>
      <c r="N579" s="167">
        <f t="shared" si="18"/>
        <v>91008</v>
      </c>
      <c r="O579" s="167">
        <f t="shared" si="19"/>
        <v>202309</v>
      </c>
    </row>
    <row r="580" spans="1:15">
      <c r="A580" s="146">
        <v>579</v>
      </c>
      <c r="B580" s="144" t="s">
        <v>832</v>
      </c>
      <c r="C580" s="145" t="s">
        <v>833</v>
      </c>
      <c r="D580" s="145" t="s">
        <v>834</v>
      </c>
      <c r="E580" s="245" t="s">
        <v>98</v>
      </c>
      <c r="F580" s="148">
        <v>45190</v>
      </c>
      <c r="G580" s="149"/>
      <c r="H580" s="150">
        <v>259.25</v>
      </c>
      <c r="I580" s="144" t="s">
        <v>33</v>
      </c>
      <c r="J580" s="151"/>
      <c r="K580" s="145"/>
      <c r="L580" s="152"/>
      <c r="M580" s="152"/>
      <c r="N580" s="167">
        <f t="shared" si="18"/>
        <v>259.25</v>
      </c>
      <c r="O580" s="167">
        <f t="shared" si="19"/>
        <v>202309</v>
      </c>
    </row>
    <row r="581" spans="1:15">
      <c r="A581" s="146">
        <v>580</v>
      </c>
      <c r="B581" s="144" t="s">
        <v>340</v>
      </c>
      <c r="C581" s="146" t="s">
        <v>341</v>
      </c>
      <c r="D581" s="147" t="s">
        <v>835</v>
      </c>
      <c r="E581" s="245" t="s">
        <v>98</v>
      </c>
      <c r="F581" s="148">
        <v>45191</v>
      </c>
      <c r="G581" s="153"/>
      <c r="H581" s="154">
        <v>3040</v>
      </c>
      <c r="I581" s="144" t="s">
        <v>39</v>
      </c>
      <c r="J581" s="155"/>
      <c r="K581" s="146"/>
      <c r="L581" s="147"/>
      <c r="M581" s="156"/>
      <c r="N581" s="167">
        <f t="shared" si="18"/>
        <v>3040</v>
      </c>
      <c r="O581" s="167">
        <f t="shared" si="19"/>
        <v>202309</v>
      </c>
    </row>
    <row r="582" spans="1:15">
      <c r="A582" s="146">
        <v>581</v>
      </c>
      <c r="B582" s="144" t="s">
        <v>340</v>
      </c>
      <c r="C582" s="145" t="s">
        <v>341</v>
      </c>
      <c r="D582" s="145" t="s">
        <v>836</v>
      </c>
      <c r="E582" s="245" t="s">
        <v>98</v>
      </c>
      <c r="F582" s="148">
        <v>45191</v>
      </c>
      <c r="G582" s="149"/>
      <c r="H582" s="150">
        <v>35061.760000000002</v>
      </c>
      <c r="I582" s="144" t="s">
        <v>39</v>
      </c>
      <c r="J582" s="151"/>
      <c r="K582" s="145"/>
      <c r="L582" s="152"/>
      <c r="M582" s="152"/>
      <c r="N582" s="167">
        <f t="shared" si="18"/>
        <v>35061.760000000002</v>
      </c>
      <c r="O582" s="167">
        <f t="shared" si="19"/>
        <v>202309</v>
      </c>
    </row>
    <row r="583" spans="1:15">
      <c r="A583" s="146">
        <v>582</v>
      </c>
      <c r="B583" s="144" t="s">
        <v>340</v>
      </c>
      <c r="C583" s="146" t="s">
        <v>341</v>
      </c>
      <c r="D583" s="147" t="s">
        <v>837</v>
      </c>
      <c r="E583" s="245" t="s">
        <v>98</v>
      </c>
      <c r="F583" s="148">
        <v>45191</v>
      </c>
      <c r="G583" s="153"/>
      <c r="H583" s="154">
        <v>7584</v>
      </c>
      <c r="I583" s="144" t="s">
        <v>39</v>
      </c>
      <c r="J583" s="155"/>
      <c r="K583" s="146"/>
      <c r="L583" s="147"/>
      <c r="M583" s="156"/>
      <c r="N583" s="167">
        <f t="shared" si="18"/>
        <v>7584</v>
      </c>
      <c r="O583" s="167">
        <f t="shared" si="19"/>
        <v>202309</v>
      </c>
    </row>
    <row r="584" spans="1:15">
      <c r="A584" s="146">
        <v>583</v>
      </c>
      <c r="B584" s="144" t="s">
        <v>114</v>
      </c>
      <c r="C584" s="145" t="s">
        <v>115</v>
      </c>
      <c r="D584" s="145" t="s">
        <v>838</v>
      </c>
      <c r="E584" s="245" t="s">
        <v>98</v>
      </c>
      <c r="F584" s="148">
        <v>45194</v>
      </c>
      <c r="G584" s="149"/>
      <c r="H584" s="150">
        <v>69661.34</v>
      </c>
      <c r="I584" s="144" t="s">
        <v>39</v>
      </c>
      <c r="J584" s="151"/>
      <c r="K584" s="145"/>
      <c r="L584" s="152"/>
      <c r="M584" s="152"/>
      <c r="N584" s="167">
        <f t="shared" si="18"/>
        <v>69661.34</v>
      </c>
      <c r="O584" s="167">
        <f t="shared" si="19"/>
        <v>202309</v>
      </c>
    </row>
    <row r="585" spans="1:15">
      <c r="A585" s="146">
        <v>584</v>
      </c>
      <c r="B585" s="144" t="s">
        <v>839</v>
      </c>
      <c r="C585" s="146" t="s">
        <v>840</v>
      </c>
      <c r="D585" s="147" t="s">
        <v>290</v>
      </c>
      <c r="E585" s="251" t="s">
        <v>98</v>
      </c>
      <c r="F585" s="148">
        <v>45194</v>
      </c>
      <c r="G585" s="153"/>
      <c r="H585" s="154">
        <v>9172.8799999999992</v>
      </c>
      <c r="I585" s="144" t="s">
        <v>33</v>
      </c>
      <c r="J585" s="155" t="s">
        <v>38</v>
      </c>
      <c r="K585" s="146"/>
      <c r="L585" s="147"/>
      <c r="M585" s="156"/>
      <c r="N585" s="167">
        <f t="shared" si="18"/>
        <v>4586.4399999999996</v>
      </c>
      <c r="O585" s="167">
        <f t="shared" si="19"/>
        <v>202309</v>
      </c>
    </row>
    <row r="586" spans="1:15">
      <c r="A586" s="146">
        <v>585</v>
      </c>
      <c r="B586" s="144" t="s">
        <v>841</v>
      </c>
      <c r="C586" s="145" t="s">
        <v>842</v>
      </c>
      <c r="D586" s="145" t="s">
        <v>843</v>
      </c>
      <c r="E586" s="245" t="s">
        <v>98</v>
      </c>
      <c r="F586" s="148">
        <v>45194</v>
      </c>
      <c r="G586" s="149"/>
      <c r="H586" s="150">
        <v>1019.3</v>
      </c>
      <c r="I586" s="144" t="s">
        <v>33</v>
      </c>
      <c r="J586" s="151"/>
      <c r="K586" s="145"/>
      <c r="L586" s="152"/>
      <c r="M586" s="152"/>
      <c r="N586" s="167">
        <f t="shared" si="18"/>
        <v>1019.3</v>
      </c>
      <c r="O586" s="167">
        <f t="shared" si="19"/>
        <v>202309</v>
      </c>
    </row>
    <row r="587" spans="1:15">
      <c r="A587" s="146">
        <v>586</v>
      </c>
      <c r="B587" s="144" t="s">
        <v>560</v>
      </c>
      <c r="C587" s="146" t="s">
        <v>561</v>
      </c>
      <c r="D587" s="147" t="s">
        <v>844</v>
      </c>
      <c r="E587" s="245" t="s">
        <v>98</v>
      </c>
      <c r="F587" s="148">
        <v>45194</v>
      </c>
      <c r="G587" s="153"/>
      <c r="H587" s="154">
        <v>615.96</v>
      </c>
      <c r="I587" s="144" t="s">
        <v>33</v>
      </c>
      <c r="J587" s="155"/>
      <c r="K587" s="146"/>
      <c r="L587" s="147"/>
      <c r="M587" s="156"/>
      <c r="N587" s="167">
        <f t="shared" si="18"/>
        <v>615.96</v>
      </c>
      <c r="O587" s="167">
        <f t="shared" si="19"/>
        <v>202309</v>
      </c>
    </row>
    <row r="588" spans="1:15">
      <c r="A588" s="146">
        <v>587</v>
      </c>
      <c r="B588" s="144" t="s">
        <v>682</v>
      </c>
      <c r="C588" s="145" t="s">
        <v>683</v>
      </c>
      <c r="D588" s="145" t="s">
        <v>845</v>
      </c>
      <c r="E588" s="245" t="s">
        <v>98</v>
      </c>
      <c r="F588" s="148">
        <v>45195</v>
      </c>
      <c r="G588" s="149"/>
      <c r="H588" s="150">
        <v>15750</v>
      </c>
      <c r="I588" s="144" t="s">
        <v>33</v>
      </c>
      <c r="J588" s="151"/>
      <c r="K588" s="145"/>
      <c r="L588" s="152"/>
      <c r="M588" s="152"/>
      <c r="N588" s="167">
        <f t="shared" si="18"/>
        <v>15750</v>
      </c>
      <c r="O588" s="167">
        <f t="shared" si="19"/>
        <v>202309</v>
      </c>
    </row>
    <row r="589" spans="1:15">
      <c r="A589" s="146">
        <v>588</v>
      </c>
      <c r="B589" s="144" t="s">
        <v>846</v>
      </c>
      <c r="C589" s="146" t="s">
        <v>847</v>
      </c>
      <c r="D589" s="147" t="s">
        <v>848</v>
      </c>
      <c r="E589" s="245" t="s">
        <v>98</v>
      </c>
      <c r="F589" s="148">
        <v>45196</v>
      </c>
      <c r="G589" s="153"/>
      <c r="H589" s="154">
        <v>6706</v>
      </c>
      <c r="I589" s="144" t="s">
        <v>33</v>
      </c>
      <c r="J589" s="155"/>
      <c r="K589" s="146"/>
      <c r="L589" s="147"/>
      <c r="M589" s="156"/>
      <c r="N589" s="167">
        <f t="shared" si="18"/>
        <v>6706</v>
      </c>
      <c r="O589" s="167">
        <f t="shared" si="19"/>
        <v>202309</v>
      </c>
    </row>
    <row r="590" spans="1:15">
      <c r="A590" s="146">
        <v>589</v>
      </c>
      <c r="B590" s="144" t="s">
        <v>340</v>
      </c>
      <c r="C590" s="145" t="s">
        <v>341</v>
      </c>
      <c r="D590" s="145" t="s">
        <v>849</v>
      </c>
      <c r="E590" s="245" t="s">
        <v>98</v>
      </c>
      <c r="F590" s="148">
        <v>45196</v>
      </c>
      <c r="G590" s="149"/>
      <c r="H590" s="150">
        <v>4970</v>
      </c>
      <c r="I590" s="144" t="s">
        <v>39</v>
      </c>
      <c r="J590" s="151"/>
      <c r="K590" s="145"/>
      <c r="L590" s="152"/>
      <c r="M590" s="152"/>
      <c r="N590" s="167">
        <f t="shared" si="18"/>
        <v>4970</v>
      </c>
      <c r="O590" s="167">
        <f t="shared" si="19"/>
        <v>202309</v>
      </c>
    </row>
    <row r="591" spans="1:15">
      <c r="A591" s="146">
        <v>590</v>
      </c>
      <c r="B591" s="144" t="s">
        <v>340</v>
      </c>
      <c r="C591" s="146" t="s">
        <v>341</v>
      </c>
      <c r="D591" s="147" t="s">
        <v>850</v>
      </c>
      <c r="E591" s="245" t="s">
        <v>98</v>
      </c>
      <c r="F591" s="148">
        <v>45196</v>
      </c>
      <c r="G591" s="153"/>
      <c r="H591" s="154">
        <v>89744</v>
      </c>
      <c r="I591" s="144" t="s">
        <v>39</v>
      </c>
      <c r="J591" s="155"/>
      <c r="K591" s="146"/>
      <c r="L591" s="147"/>
      <c r="M591" s="156"/>
      <c r="N591" s="167">
        <f t="shared" si="18"/>
        <v>89744</v>
      </c>
      <c r="O591" s="167">
        <f t="shared" si="19"/>
        <v>202309</v>
      </c>
    </row>
    <row r="592" spans="1:15">
      <c r="A592" s="146">
        <v>591</v>
      </c>
      <c r="B592" s="144" t="s">
        <v>851</v>
      </c>
      <c r="C592" s="145" t="s">
        <v>852</v>
      </c>
      <c r="D592" s="145" t="s">
        <v>853</v>
      </c>
      <c r="E592" s="245" t="s">
        <v>98</v>
      </c>
      <c r="F592" s="148">
        <v>45196</v>
      </c>
      <c r="G592" s="149"/>
      <c r="H592" s="150">
        <v>9291.4</v>
      </c>
      <c r="I592" s="144" t="s">
        <v>68</v>
      </c>
      <c r="J592" s="151"/>
      <c r="K592" s="145"/>
      <c r="L592" s="152"/>
      <c r="M592" s="152"/>
      <c r="N592" s="167">
        <f t="shared" si="18"/>
        <v>9291.4</v>
      </c>
      <c r="O592" s="167">
        <f t="shared" si="19"/>
        <v>202309</v>
      </c>
    </row>
    <row r="593" spans="1:15">
      <c r="A593" s="146">
        <v>592</v>
      </c>
      <c r="B593" s="144" t="s">
        <v>851</v>
      </c>
      <c r="C593" s="146" t="s">
        <v>852</v>
      </c>
      <c r="D593" s="147" t="s">
        <v>854</v>
      </c>
      <c r="E593" s="245" t="s">
        <v>98</v>
      </c>
      <c r="F593" s="148">
        <v>45196</v>
      </c>
      <c r="G593" s="153"/>
      <c r="H593" s="154">
        <v>89246.63</v>
      </c>
      <c r="I593" s="144" t="s">
        <v>68</v>
      </c>
      <c r="J593" s="155"/>
      <c r="K593" s="146"/>
      <c r="L593" s="147"/>
      <c r="M593" s="156"/>
      <c r="N593" s="167">
        <f t="shared" si="18"/>
        <v>89246.63</v>
      </c>
      <c r="O593" s="167">
        <f t="shared" si="19"/>
        <v>202309</v>
      </c>
    </row>
    <row r="594" spans="1:15">
      <c r="A594" s="146">
        <v>593</v>
      </c>
      <c r="B594" s="144" t="s">
        <v>427</v>
      </c>
      <c r="C594" s="145" t="s">
        <v>428</v>
      </c>
      <c r="D594" s="145" t="s">
        <v>855</v>
      </c>
      <c r="E594" s="245" t="s">
        <v>98</v>
      </c>
      <c r="F594" s="148">
        <v>45197</v>
      </c>
      <c r="G594" s="149"/>
      <c r="H594" s="150">
        <v>7134</v>
      </c>
      <c r="I594" s="144" t="s">
        <v>39</v>
      </c>
      <c r="J594" s="151"/>
      <c r="K594" s="145"/>
      <c r="L594" s="152"/>
      <c r="M594" s="152"/>
      <c r="N594" s="167">
        <f t="shared" si="18"/>
        <v>7134</v>
      </c>
      <c r="O594" s="167">
        <f t="shared" si="19"/>
        <v>202309</v>
      </c>
    </row>
    <row r="595" spans="1:15">
      <c r="A595" s="146">
        <v>594</v>
      </c>
      <c r="B595" s="144" t="s">
        <v>223</v>
      </c>
      <c r="C595" s="146" t="s">
        <v>224</v>
      </c>
      <c r="D595" s="147" t="s">
        <v>856</v>
      </c>
      <c r="E595" s="245" t="s">
        <v>98</v>
      </c>
      <c r="F595" s="148">
        <v>45197</v>
      </c>
      <c r="G595" s="153"/>
      <c r="H595" s="154">
        <v>23455.1</v>
      </c>
      <c r="I595" s="144" t="s">
        <v>33</v>
      </c>
      <c r="J595" s="155"/>
      <c r="K595" s="146"/>
      <c r="L595" s="147"/>
      <c r="M595" s="156"/>
      <c r="N595" s="167">
        <f t="shared" si="18"/>
        <v>23455.1</v>
      </c>
      <c r="O595" s="167">
        <f t="shared" si="19"/>
        <v>202309</v>
      </c>
    </row>
    <row r="596" spans="1:15">
      <c r="A596" s="146">
        <v>595</v>
      </c>
      <c r="B596" s="144" t="s">
        <v>857</v>
      </c>
      <c r="C596" s="145" t="s">
        <v>858</v>
      </c>
      <c r="D596" s="145" t="s">
        <v>859</v>
      </c>
      <c r="E596" s="245" t="s">
        <v>98</v>
      </c>
      <c r="F596" s="148">
        <v>45198</v>
      </c>
      <c r="G596" s="149"/>
      <c r="H596" s="150">
        <v>45497.03</v>
      </c>
      <c r="I596" s="144" t="s">
        <v>38</v>
      </c>
      <c r="J596" s="151"/>
      <c r="K596" s="145"/>
      <c r="L596" s="157"/>
      <c r="M596" s="157"/>
      <c r="N596" s="167">
        <f t="shared" si="18"/>
        <v>45497.03</v>
      </c>
      <c r="O596" s="167">
        <f t="shared" si="19"/>
        <v>202309</v>
      </c>
    </row>
    <row r="597" spans="1:15">
      <c r="A597" s="146">
        <v>596</v>
      </c>
      <c r="B597" s="144" t="s">
        <v>860</v>
      </c>
      <c r="C597" s="146" t="s">
        <v>861</v>
      </c>
      <c r="D597" s="147" t="s">
        <v>862</v>
      </c>
      <c r="E597" s="245" t="s">
        <v>98</v>
      </c>
      <c r="F597" s="148">
        <v>45198</v>
      </c>
      <c r="G597" s="153"/>
      <c r="H597" s="154">
        <v>91764.96</v>
      </c>
      <c r="I597" s="144" t="s">
        <v>66</v>
      </c>
      <c r="J597" s="155"/>
      <c r="K597" s="146"/>
      <c r="L597" s="147"/>
      <c r="M597" s="156"/>
      <c r="N597" s="167">
        <f t="shared" si="18"/>
        <v>91764.96</v>
      </c>
      <c r="O597" s="167">
        <f t="shared" si="19"/>
        <v>202309</v>
      </c>
    </row>
    <row r="598" spans="1:15">
      <c r="A598" s="146">
        <v>597</v>
      </c>
      <c r="B598" s="144" t="s">
        <v>123</v>
      </c>
      <c r="C598" s="145" t="s">
        <v>124</v>
      </c>
      <c r="D598" s="145" t="s">
        <v>863</v>
      </c>
      <c r="E598" s="245" t="s">
        <v>98</v>
      </c>
      <c r="F598" s="148">
        <v>45199</v>
      </c>
      <c r="G598" s="149"/>
      <c r="H598" s="150">
        <v>2310</v>
      </c>
      <c r="I598" s="144" t="s">
        <v>33</v>
      </c>
      <c r="J598" s="151"/>
      <c r="K598" s="145"/>
      <c r="L598" s="152"/>
      <c r="M598" s="152"/>
      <c r="N598" s="167">
        <f t="shared" si="18"/>
        <v>2310</v>
      </c>
      <c r="O598" s="167">
        <f t="shared" si="19"/>
        <v>202309</v>
      </c>
    </row>
    <row r="599" spans="1:15">
      <c r="A599" s="146">
        <v>598</v>
      </c>
      <c r="B599" s="144" t="s">
        <v>177</v>
      </c>
      <c r="C599" s="146" t="s">
        <v>178</v>
      </c>
      <c r="D599" s="147" t="s">
        <v>864</v>
      </c>
      <c r="E599" s="245" t="s">
        <v>98</v>
      </c>
      <c r="F599" s="148">
        <v>45201</v>
      </c>
      <c r="G599" s="153"/>
      <c r="H599" s="154">
        <v>845</v>
      </c>
      <c r="I599" s="144" t="s">
        <v>33</v>
      </c>
      <c r="J599" s="155"/>
      <c r="K599" s="146"/>
      <c r="L599" s="147"/>
      <c r="M599" s="156"/>
      <c r="N599" s="167">
        <f t="shared" si="18"/>
        <v>845</v>
      </c>
      <c r="O599" s="167">
        <f t="shared" si="19"/>
        <v>202310</v>
      </c>
    </row>
    <row r="600" spans="1:15">
      <c r="A600" s="146">
        <v>599</v>
      </c>
      <c r="B600" s="144" t="s">
        <v>865</v>
      </c>
      <c r="C600" s="145" t="s">
        <v>866</v>
      </c>
      <c r="D600" s="145" t="s">
        <v>867</v>
      </c>
      <c r="E600" s="245" t="s">
        <v>98</v>
      </c>
      <c r="F600" s="148">
        <v>45201</v>
      </c>
      <c r="G600" s="149"/>
      <c r="H600" s="150">
        <v>91850</v>
      </c>
      <c r="I600" s="144" t="s">
        <v>69</v>
      </c>
      <c r="J600" s="151"/>
      <c r="K600" s="145"/>
      <c r="L600" s="152"/>
      <c r="M600" s="152"/>
      <c r="N600" s="167">
        <f t="shared" si="18"/>
        <v>91850</v>
      </c>
      <c r="O600" s="167">
        <f t="shared" si="19"/>
        <v>202310</v>
      </c>
    </row>
    <row r="601" spans="1:15">
      <c r="A601" s="146">
        <v>600</v>
      </c>
      <c r="B601" s="144" t="s">
        <v>868</v>
      </c>
      <c r="C601" s="146" t="s">
        <v>869</v>
      </c>
      <c r="D601" s="147" t="s">
        <v>870</v>
      </c>
      <c r="E601" s="245" t="s">
        <v>98</v>
      </c>
      <c r="F601" s="148">
        <v>45201</v>
      </c>
      <c r="G601" s="153"/>
      <c r="H601" s="154">
        <v>167432.26999999999</v>
      </c>
      <c r="I601" s="144" t="s">
        <v>39</v>
      </c>
      <c r="J601" s="155"/>
      <c r="K601" s="146"/>
      <c r="L601" s="147"/>
      <c r="M601" s="156"/>
      <c r="N601" s="167">
        <f t="shared" si="18"/>
        <v>167432.26999999999</v>
      </c>
      <c r="O601" s="167">
        <f t="shared" si="19"/>
        <v>202310</v>
      </c>
    </row>
    <row r="602" spans="1:15">
      <c r="A602" s="146">
        <v>601</v>
      </c>
      <c r="B602" s="144" t="s">
        <v>871</v>
      </c>
      <c r="C602" s="145" t="s">
        <v>872</v>
      </c>
      <c r="D602" s="145" t="s">
        <v>873</v>
      </c>
      <c r="E602" s="245" t="s">
        <v>98</v>
      </c>
      <c r="F602" s="148">
        <v>45201</v>
      </c>
      <c r="G602" s="149"/>
      <c r="H602" s="150">
        <v>159460.34</v>
      </c>
      <c r="I602" s="144" t="s">
        <v>69</v>
      </c>
      <c r="J602" s="151"/>
      <c r="K602" s="145"/>
      <c r="L602" s="152"/>
      <c r="M602" s="152"/>
      <c r="N602" s="167">
        <f t="shared" si="18"/>
        <v>159460.34</v>
      </c>
      <c r="O602" s="167">
        <f t="shared" si="19"/>
        <v>202310</v>
      </c>
    </row>
    <row r="603" spans="1:15">
      <c r="A603" s="146">
        <v>602</v>
      </c>
      <c r="B603" s="144" t="s">
        <v>120</v>
      </c>
      <c r="C603" s="146" t="s">
        <v>121</v>
      </c>
      <c r="D603" s="147" t="s">
        <v>874</v>
      </c>
      <c r="E603" s="245" t="s">
        <v>98</v>
      </c>
      <c r="F603" s="148">
        <v>45201</v>
      </c>
      <c r="G603" s="153"/>
      <c r="H603" s="154">
        <v>21750</v>
      </c>
      <c r="I603" s="144" t="s">
        <v>38</v>
      </c>
      <c r="J603" s="155"/>
      <c r="K603" s="146"/>
      <c r="L603" s="147"/>
      <c r="M603" s="158"/>
      <c r="N603" s="167">
        <f t="shared" si="18"/>
        <v>21750</v>
      </c>
      <c r="O603" s="167">
        <f t="shared" si="19"/>
        <v>202310</v>
      </c>
    </row>
    <row r="604" spans="1:15">
      <c r="A604" s="146">
        <v>603</v>
      </c>
      <c r="B604" s="144" t="s">
        <v>120</v>
      </c>
      <c r="C604" s="145" t="s">
        <v>121</v>
      </c>
      <c r="D604" s="145" t="s">
        <v>875</v>
      </c>
      <c r="E604" s="245" t="s">
        <v>98</v>
      </c>
      <c r="F604" s="148">
        <v>45201</v>
      </c>
      <c r="G604" s="149"/>
      <c r="H604" s="150">
        <v>4791.8</v>
      </c>
      <c r="I604" s="144" t="s">
        <v>33</v>
      </c>
      <c r="J604" s="151"/>
      <c r="K604" s="145"/>
      <c r="L604" s="152"/>
      <c r="M604" s="152"/>
      <c r="N604" s="167">
        <f t="shared" si="18"/>
        <v>4791.8</v>
      </c>
      <c r="O604" s="167">
        <f t="shared" si="19"/>
        <v>202310</v>
      </c>
    </row>
    <row r="605" spans="1:15">
      <c r="A605" s="146">
        <v>604</v>
      </c>
      <c r="B605" s="144" t="s">
        <v>876</v>
      </c>
      <c r="C605" s="146" t="s">
        <v>877</v>
      </c>
      <c r="D605" s="147" t="s">
        <v>878</v>
      </c>
      <c r="E605" s="245" t="s">
        <v>98</v>
      </c>
      <c r="F605" s="148">
        <v>45201</v>
      </c>
      <c r="G605" s="153"/>
      <c r="H605" s="154">
        <v>379890</v>
      </c>
      <c r="I605" s="144" t="s">
        <v>68</v>
      </c>
      <c r="J605" s="155"/>
      <c r="K605" s="146"/>
      <c r="L605" s="147"/>
      <c r="M605" s="156"/>
      <c r="N605" s="167">
        <f t="shared" si="18"/>
        <v>379890</v>
      </c>
      <c r="O605" s="167">
        <f t="shared" si="19"/>
        <v>202310</v>
      </c>
    </row>
    <row r="606" spans="1:15">
      <c r="A606" s="146">
        <v>605</v>
      </c>
      <c r="B606" s="144" t="s">
        <v>879</v>
      </c>
      <c r="C606" s="145" t="s">
        <v>880</v>
      </c>
      <c r="D606" s="145" t="s">
        <v>881</v>
      </c>
      <c r="E606" s="245" t="s">
        <v>98</v>
      </c>
      <c r="F606" s="148">
        <v>45201</v>
      </c>
      <c r="G606" s="149"/>
      <c r="H606" s="150">
        <v>167000</v>
      </c>
      <c r="I606" s="144" t="s">
        <v>68</v>
      </c>
      <c r="J606" s="151"/>
      <c r="K606" s="145"/>
      <c r="L606" s="152"/>
      <c r="M606" s="152"/>
      <c r="N606" s="167">
        <f t="shared" si="18"/>
        <v>167000</v>
      </c>
      <c r="O606" s="167">
        <f t="shared" si="19"/>
        <v>202310</v>
      </c>
    </row>
    <row r="607" spans="1:15">
      <c r="A607" s="146">
        <v>606</v>
      </c>
      <c r="B607" s="144" t="s">
        <v>762</v>
      </c>
      <c r="C607" s="146" t="s">
        <v>763</v>
      </c>
      <c r="D607" s="147" t="s">
        <v>882</v>
      </c>
      <c r="E607" s="245" t="s">
        <v>98</v>
      </c>
      <c r="F607" s="148">
        <v>45202</v>
      </c>
      <c r="G607" s="153"/>
      <c r="H607" s="154">
        <v>99.9</v>
      </c>
      <c r="I607" s="144" t="s">
        <v>33</v>
      </c>
      <c r="J607" s="155"/>
      <c r="K607" s="146"/>
      <c r="L607" s="147"/>
      <c r="M607" s="156"/>
      <c r="N607" s="167">
        <f t="shared" si="18"/>
        <v>99.9</v>
      </c>
      <c r="O607" s="167">
        <f t="shared" si="19"/>
        <v>202310</v>
      </c>
    </row>
    <row r="608" spans="1:15">
      <c r="A608" s="146">
        <v>607</v>
      </c>
      <c r="B608" s="144" t="s">
        <v>548</v>
      </c>
      <c r="C608" s="145" t="s">
        <v>549</v>
      </c>
      <c r="D608" s="145" t="s">
        <v>883</v>
      </c>
      <c r="E608" s="245" t="s">
        <v>98</v>
      </c>
      <c r="F608" s="148">
        <v>45202</v>
      </c>
      <c r="G608" s="149"/>
      <c r="H608" s="150">
        <v>582.1</v>
      </c>
      <c r="I608" s="144" t="s">
        <v>32</v>
      </c>
      <c r="J608" s="151"/>
      <c r="K608" s="145"/>
      <c r="L608" s="152"/>
      <c r="M608" s="152"/>
      <c r="N608" s="167">
        <f t="shared" si="18"/>
        <v>582.1</v>
      </c>
      <c r="O608" s="167">
        <f t="shared" si="19"/>
        <v>202310</v>
      </c>
    </row>
    <row r="609" spans="1:15">
      <c r="A609" s="146">
        <v>608</v>
      </c>
      <c r="B609" s="144" t="s">
        <v>884</v>
      </c>
      <c r="C609" s="146" t="s">
        <v>885</v>
      </c>
      <c r="D609" s="147" t="s">
        <v>886</v>
      </c>
      <c r="E609" s="245" t="s">
        <v>98</v>
      </c>
      <c r="F609" s="148">
        <v>45203</v>
      </c>
      <c r="G609" s="153"/>
      <c r="H609" s="154">
        <v>3790</v>
      </c>
      <c r="I609" s="144" t="s">
        <v>33</v>
      </c>
      <c r="J609" s="155"/>
      <c r="K609" s="146"/>
      <c r="L609" s="147"/>
      <c r="M609" s="156"/>
      <c r="N609" s="167">
        <f t="shared" si="18"/>
        <v>3790</v>
      </c>
      <c r="O609" s="167">
        <f t="shared" si="19"/>
        <v>202310</v>
      </c>
    </row>
    <row r="610" spans="1:15">
      <c r="A610" s="146">
        <v>609</v>
      </c>
      <c r="B610" s="144" t="s">
        <v>340</v>
      </c>
      <c r="C610" s="145" t="s">
        <v>341</v>
      </c>
      <c r="D610" s="145" t="s">
        <v>887</v>
      </c>
      <c r="E610" s="245" t="s">
        <v>98</v>
      </c>
      <c r="F610" s="148">
        <v>45203</v>
      </c>
      <c r="G610" s="149"/>
      <c r="H610" s="150">
        <v>3185</v>
      </c>
      <c r="I610" s="144" t="s">
        <v>39</v>
      </c>
      <c r="J610" s="151"/>
      <c r="K610" s="145"/>
      <c r="L610" s="152"/>
      <c r="M610" s="152"/>
      <c r="N610" s="167">
        <f t="shared" si="18"/>
        <v>3185</v>
      </c>
      <c r="O610" s="167">
        <f t="shared" si="19"/>
        <v>202310</v>
      </c>
    </row>
    <row r="611" spans="1:15">
      <c r="A611" s="146">
        <v>610</v>
      </c>
      <c r="B611" s="144" t="s">
        <v>340</v>
      </c>
      <c r="C611" s="146" t="s">
        <v>341</v>
      </c>
      <c r="D611" s="147" t="s">
        <v>888</v>
      </c>
      <c r="E611" s="245" t="s">
        <v>98</v>
      </c>
      <c r="F611" s="148">
        <v>45203</v>
      </c>
      <c r="G611" s="153"/>
      <c r="H611" s="154">
        <v>57512</v>
      </c>
      <c r="I611" s="144" t="s">
        <v>39</v>
      </c>
      <c r="J611" s="155"/>
      <c r="K611" s="146"/>
      <c r="L611" s="147"/>
      <c r="M611" s="156"/>
      <c r="N611" s="167">
        <f t="shared" si="18"/>
        <v>57512</v>
      </c>
      <c r="O611" s="167">
        <f t="shared" si="19"/>
        <v>202310</v>
      </c>
    </row>
    <row r="612" spans="1:15">
      <c r="A612" s="146">
        <v>611</v>
      </c>
      <c r="B612" s="144" t="s">
        <v>889</v>
      </c>
      <c r="C612" s="145" t="s">
        <v>890</v>
      </c>
      <c r="D612" s="145" t="s">
        <v>891</v>
      </c>
      <c r="E612" s="245" t="s">
        <v>98</v>
      </c>
      <c r="F612" s="148">
        <v>45203</v>
      </c>
      <c r="G612" s="149"/>
      <c r="H612" s="150">
        <v>30028.09</v>
      </c>
      <c r="I612" s="144" t="s">
        <v>66</v>
      </c>
      <c r="J612" s="151"/>
      <c r="K612" s="145"/>
      <c r="L612" s="152"/>
      <c r="M612" s="152"/>
      <c r="N612" s="167">
        <f t="shared" si="18"/>
        <v>30028.09</v>
      </c>
      <c r="O612" s="167">
        <f t="shared" si="19"/>
        <v>202310</v>
      </c>
    </row>
    <row r="613" spans="1:15">
      <c r="A613" s="146">
        <v>612</v>
      </c>
      <c r="B613" s="144" t="s">
        <v>892</v>
      </c>
      <c r="C613" s="146" t="s">
        <v>893</v>
      </c>
      <c r="D613" s="147" t="s">
        <v>894</v>
      </c>
      <c r="E613" s="245" t="s">
        <v>98</v>
      </c>
      <c r="F613" s="148">
        <v>45203</v>
      </c>
      <c r="G613" s="153"/>
      <c r="H613" s="154">
        <v>42430.18</v>
      </c>
      <c r="I613" s="144" t="s">
        <v>68</v>
      </c>
      <c r="J613" s="155" t="s">
        <v>62</v>
      </c>
      <c r="K613" s="146"/>
      <c r="L613" s="147"/>
      <c r="M613" s="156"/>
      <c r="N613" s="167">
        <f t="shared" si="18"/>
        <v>21215.09</v>
      </c>
      <c r="O613" s="167">
        <f t="shared" si="19"/>
        <v>202310</v>
      </c>
    </row>
    <row r="614" spans="1:15">
      <c r="A614" s="146">
        <v>613</v>
      </c>
      <c r="B614" s="144" t="s">
        <v>895</v>
      </c>
      <c r="C614" s="145" t="s">
        <v>896</v>
      </c>
      <c r="D614" s="145" t="s">
        <v>897</v>
      </c>
      <c r="E614" s="245" t="s">
        <v>98</v>
      </c>
      <c r="F614" s="148">
        <v>45203</v>
      </c>
      <c r="G614" s="149"/>
      <c r="H614" s="150">
        <v>83000</v>
      </c>
      <c r="I614" s="144" t="s">
        <v>68</v>
      </c>
      <c r="J614" s="151"/>
      <c r="K614" s="145"/>
      <c r="L614" s="152"/>
      <c r="M614" s="152"/>
      <c r="N614" s="167">
        <f t="shared" si="18"/>
        <v>83000</v>
      </c>
      <c r="O614" s="167">
        <f t="shared" si="19"/>
        <v>202310</v>
      </c>
    </row>
    <row r="615" spans="1:15">
      <c r="A615" s="146">
        <v>614</v>
      </c>
      <c r="B615" s="144" t="s">
        <v>851</v>
      </c>
      <c r="C615" s="146" t="s">
        <v>852</v>
      </c>
      <c r="D615" s="147" t="s">
        <v>898</v>
      </c>
      <c r="E615" s="245" t="s">
        <v>98</v>
      </c>
      <c r="F615" s="148">
        <v>45204</v>
      </c>
      <c r="G615" s="153"/>
      <c r="H615" s="154">
        <v>4705.24</v>
      </c>
      <c r="I615" s="144" t="s">
        <v>68</v>
      </c>
      <c r="J615" s="155" t="s">
        <v>62</v>
      </c>
      <c r="K615" s="146"/>
      <c r="L615" s="147"/>
      <c r="M615" s="156"/>
      <c r="N615" s="167">
        <f t="shared" si="18"/>
        <v>2352.62</v>
      </c>
      <c r="O615" s="167">
        <f t="shared" si="19"/>
        <v>202310</v>
      </c>
    </row>
    <row r="616" spans="1:15">
      <c r="A616" s="146">
        <v>615</v>
      </c>
      <c r="B616" s="144" t="s">
        <v>851</v>
      </c>
      <c r="C616" s="145" t="s">
        <v>852</v>
      </c>
      <c r="D616" s="145" t="s">
        <v>899</v>
      </c>
      <c r="E616" s="245" t="s">
        <v>98</v>
      </c>
      <c r="F616" s="148">
        <v>45204</v>
      </c>
      <c r="G616" s="149"/>
      <c r="H616" s="150">
        <v>23708.6</v>
      </c>
      <c r="I616" s="144" t="s">
        <v>68</v>
      </c>
      <c r="J616" s="151" t="s">
        <v>62</v>
      </c>
      <c r="K616" s="145"/>
      <c r="L616" s="152"/>
      <c r="M616" s="152"/>
      <c r="N616" s="167">
        <f t="shared" si="18"/>
        <v>11854.3</v>
      </c>
      <c r="O616" s="167">
        <f t="shared" si="19"/>
        <v>202310</v>
      </c>
    </row>
    <row r="617" spans="1:15">
      <c r="A617" s="146">
        <v>616</v>
      </c>
      <c r="B617" s="144" t="s">
        <v>851</v>
      </c>
      <c r="C617" s="146" t="s">
        <v>852</v>
      </c>
      <c r="D617" s="147" t="s">
        <v>900</v>
      </c>
      <c r="E617" s="245" t="s">
        <v>98</v>
      </c>
      <c r="F617" s="148">
        <v>45204</v>
      </c>
      <c r="G617" s="153"/>
      <c r="H617" s="154">
        <v>23000</v>
      </c>
      <c r="I617" s="144" t="s">
        <v>68</v>
      </c>
      <c r="J617" s="155" t="s">
        <v>62</v>
      </c>
      <c r="K617" s="146"/>
      <c r="L617" s="147"/>
      <c r="M617" s="156"/>
      <c r="N617" s="167">
        <f t="shared" si="18"/>
        <v>11500</v>
      </c>
      <c r="O617" s="167">
        <f t="shared" si="19"/>
        <v>202310</v>
      </c>
    </row>
    <row r="618" spans="1:15">
      <c r="A618" s="146">
        <v>617</v>
      </c>
      <c r="B618" s="144" t="s">
        <v>851</v>
      </c>
      <c r="C618" s="145" t="s">
        <v>852</v>
      </c>
      <c r="D618" s="145" t="s">
        <v>901</v>
      </c>
      <c r="E618" s="245" t="s">
        <v>98</v>
      </c>
      <c r="F618" s="148">
        <v>45204</v>
      </c>
      <c r="G618" s="149"/>
      <c r="H618" s="150">
        <v>57221.43</v>
      </c>
      <c r="I618" s="144" t="s">
        <v>68</v>
      </c>
      <c r="J618" s="151"/>
      <c r="K618" s="145"/>
      <c r="L618" s="152"/>
      <c r="M618" s="152"/>
      <c r="N618" s="167">
        <f t="shared" si="18"/>
        <v>57221.43</v>
      </c>
      <c r="O618" s="167">
        <f t="shared" si="19"/>
        <v>202310</v>
      </c>
    </row>
    <row r="619" spans="1:15">
      <c r="A619" s="146">
        <v>618</v>
      </c>
      <c r="B619" s="144" t="s">
        <v>902</v>
      </c>
      <c r="C619" s="146" t="s">
        <v>903</v>
      </c>
      <c r="D619" s="147" t="s">
        <v>102</v>
      </c>
      <c r="E619" s="245" t="s">
        <v>98</v>
      </c>
      <c r="F619" s="148">
        <v>45204</v>
      </c>
      <c r="G619" s="153"/>
      <c r="H619" s="154">
        <v>94209.54</v>
      </c>
      <c r="I619" s="144" t="s">
        <v>69</v>
      </c>
      <c r="J619" s="155"/>
      <c r="K619" s="146"/>
      <c r="L619" s="147"/>
      <c r="M619" s="156"/>
      <c r="N619" s="167">
        <f t="shared" si="18"/>
        <v>94209.54</v>
      </c>
      <c r="O619" s="167">
        <f t="shared" si="19"/>
        <v>202310</v>
      </c>
    </row>
    <row r="620" spans="1:15">
      <c r="A620" s="146">
        <v>619</v>
      </c>
      <c r="B620" s="144" t="s">
        <v>340</v>
      </c>
      <c r="C620" s="145" t="s">
        <v>341</v>
      </c>
      <c r="D620" s="145" t="s">
        <v>904</v>
      </c>
      <c r="E620" s="245" t="s">
        <v>98</v>
      </c>
      <c r="F620" s="148">
        <v>45205</v>
      </c>
      <c r="G620" s="149"/>
      <c r="H620" s="150">
        <v>6440</v>
      </c>
      <c r="I620" s="144" t="s">
        <v>39</v>
      </c>
      <c r="J620" s="151"/>
      <c r="K620" s="145"/>
      <c r="L620" s="152"/>
      <c r="M620" s="152"/>
      <c r="N620" s="167">
        <f t="shared" si="18"/>
        <v>6440</v>
      </c>
      <c r="O620" s="167">
        <f t="shared" si="19"/>
        <v>202310</v>
      </c>
    </row>
    <row r="621" spans="1:15">
      <c r="A621" s="146">
        <v>620</v>
      </c>
      <c r="B621" s="144" t="s">
        <v>340</v>
      </c>
      <c r="C621" s="146" t="s">
        <v>341</v>
      </c>
      <c r="D621" s="147" t="s">
        <v>905</v>
      </c>
      <c r="E621" s="245" t="s">
        <v>98</v>
      </c>
      <c r="F621" s="148">
        <v>45205</v>
      </c>
      <c r="G621" s="153"/>
      <c r="H621" s="154">
        <v>6656</v>
      </c>
      <c r="I621" s="144" t="s">
        <v>39</v>
      </c>
      <c r="J621" s="155"/>
      <c r="K621" s="146"/>
      <c r="L621" s="147"/>
      <c r="M621" s="156"/>
      <c r="N621" s="167">
        <f t="shared" si="18"/>
        <v>6656</v>
      </c>
      <c r="O621" s="167">
        <f t="shared" si="19"/>
        <v>202310</v>
      </c>
    </row>
    <row r="622" spans="1:15">
      <c r="A622" s="146">
        <v>621</v>
      </c>
      <c r="B622" s="144" t="s">
        <v>340</v>
      </c>
      <c r="C622" s="145" t="s">
        <v>341</v>
      </c>
      <c r="D622" s="145" t="s">
        <v>906</v>
      </c>
      <c r="E622" s="245" t="s">
        <v>98</v>
      </c>
      <c r="F622" s="148">
        <v>45205</v>
      </c>
      <c r="G622" s="149"/>
      <c r="H622" s="150">
        <v>91008</v>
      </c>
      <c r="I622" s="144" t="s">
        <v>39</v>
      </c>
      <c r="J622" s="151"/>
      <c r="K622" s="145"/>
      <c r="L622" s="152"/>
      <c r="M622" s="152"/>
      <c r="N622" s="167">
        <f t="shared" si="18"/>
        <v>91008</v>
      </c>
      <c r="O622" s="167">
        <f t="shared" si="19"/>
        <v>202310</v>
      </c>
    </row>
    <row r="623" spans="1:15">
      <c r="A623" s="146">
        <v>622</v>
      </c>
      <c r="B623" s="144" t="s">
        <v>889</v>
      </c>
      <c r="C623" s="146" t="s">
        <v>890</v>
      </c>
      <c r="D623" s="147" t="s">
        <v>907</v>
      </c>
      <c r="E623" s="245" t="s">
        <v>98</v>
      </c>
      <c r="F623" s="148">
        <v>45205</v>
      </c>
      <c r="G623" s="153"/>
      <c r="H623" s="154">
        <v>44684.59</v>
      </c>
      <c r="I623" s="144" t="s">
        <v>66</v>
      </c>
      <c r="J623" s="155"/>
      <c r="K623" s="146"/>
      <c r="L623" s="147"/>
      <c r="M623" s="156"/>
      <c r="N623" s="167">
        <f t="shared" si="18"/>
        <v>44684.59</v>
      </c>
      <c r="O623" s="167">
        <f t="shared" si="19"/>
        <v>202310</v>
      </c>
    </row>
    <row r="624" spans="1:15">
      <c r="A624" s="146">
        <v>623</v>
      </c>
      <c r="B624" s="144" t="s">
        <v>889</v>
      </c>
      <c r="C624" s="145" t="s">
        <v>890</v>
      </c>
      <c r="D624" s="145" t="s">
        <v>908</v>
      </c>
      <c r="E624" s="245" t="s">
        <v>98</v>
      </c>
      <c r="F624" s="148">
        <v>45205</v>
      </c>
      <c r="G624" s="149"/>
      <c r="H624" s="150">
        <v>12836.81</v>
      </c>
      <c r="I624" s="144" t="s">
        <v>66</v>
      </c>
      <c r="J624" s="151"/>
      <c r="K624" s="145"/>
      <c r="L624" s="152"/>
      <c r="M624" s="152"/>
      <c r="N624" s="167">
        <f t="shared" si="18"/>
        <v>12836.81</v>
      </c>
      <c r="O624" s="167">
        <f t="shared" si="19"/>
        <v>202310</v>
      </c>
    </row>
    <row r="625" spans="1:15">
      <c r="A625" s="146">
        <v>624</v>
      </c>
      <c r="B625" s="144" t="s">
        <v>851</v>
      </c>
      <c r="C625" s="146" t="s">
        <v>852</v>
      </c>
      <c r="D625" s="147" t="s">
        <v>909</v>
      </c>
      <c r="E625" s="245" t="s">
        <v>98</v>
      </c>
      <c r="F625" s="148">
        <v>45205</v>
      </c>
      <c r="G625" s="153"/>
      <c r="H625" s="154">
        <v>2926.69</v>
      </c>
      <c r="I625" s="144" t="s">
        <v>68</v>
      </c>
      <c r="J625" s="155" t="s">
        <v>66</v>
      </c>
      <c r="K625" s="146"/>
      <c r="L625" s="147"/>
      <c r="M625" s="156"/>
      <c r="N625" s="167">
        <f t="shared" si="18"/>
        <v>1463.345</v>
      </c>
      <c r="O625" s="167">
        <f t="shared" si="19"/>
        <v>202310</v>
      </c>
    </row>
    <row r="626" spans="1:15">
      <c r="A626" s="146">
        <v>625</v>
      </c>
      <c r="B626" s="144" t="s">
        <v>910</v>
      </c>
      <c r="C626" s="145" t="s">
        <v>911</v>
      </c>
      <c r="D626" s="145" t="s">
        <v>912</v>
      </c>
      <c r="E626" s="245" t="s">
        <v>98</v>
      </c>
      <c r="F626" s="148">
        <v>45208</v>
      </c>
      <c r="G626" s="149"/>
      <c r="H626" s="150">
        <v>1700</v>
      </c>
      <c r="I626" s="144" t="s">
        <v>33</v>
      </c>
      <c r="J626" s="151"/>
      <c r="K626" s="145"/>
      <c r="L626" s="152"/>
      <c r="M626" s="152"/>
      <c r="N626" s="167">
        <f t="shared" si="18"/>
        <v>1700</v>
      </c>
      <c r="O626" s="167">
        <f t="shared" si="19"/>
        <v>202310</v>
      </c>
    </row>
    <row r="627" spans="1:15">
      <c r="A627" s="146">
        <v>626</v>
      </c>
      <c r="B627" s="144" t="s">
        <v>154</v>
      </c>
      <c r="C627" s="146" t="s">
        <v>155</v>
      </c>
      <c r="D627" s="147" t="s">
        <v>913</v>
      </c>
      <c r="E627" s="245" t="s">
        <v>98</v>
      </c>
      <c r="F627" s="148">
        <v>45209</v>
      </c>
      <c r="G627" s="153">
        <v>6395.52</v>
      </c>
      <c r="H627" s="154">
        <v>6395.52</v>
      </c>
      <c r="I627" s="144" t="s">
        <v>72</v>
      </c>
      <c r="J627" s="155"/>
      <c r="K627" s="146"/>
      <c r="L627" s="147"/>
      <c r="M627" s="156"/>
      <c r="N627" s="167">
        <f t="shared" si="18"/>
        <v>6395.52</v>
      </c>
      <c r="O627" s="167">
        <f t="shared" si="19"/>
        <v>202310</v>
      </c>
    </row>
    <row r="628" spans="1:15">
      <c r="A628" s="146">
        <v>627</v>
      </c>
      <c r="B628" s="144" t="s">
        <v>154</v>
      </c>
      <c r="C628" s="145" t="s">
        <v>155</v>
      </c>
      <c r="D628" s="145" t="s">
        <v>914</v>
      </c>
      <c r="E628" s="245" t="s">
        <v>98</v>
      </c>
      <c r="F628" s="148">
        <v>45209</v>
      </c>
      <c r="G628" s="149">
        <v>558.39</v>
      </c>
      <c r="H628" s="150">
        <v>558.39</v>
      </c>
      <c r="I628" s="144" t="s">
        <v>72</v>
      </c>
      <c r="J628" s="151"/>
      <c r="K628" s="145"/>
      <c r="L628" s="152"/>
      <c r="M628" s="152"/>
      <c r="N628" s="167">
        <f t="shared" si="18"/>
        <v>558.39</v>
      </c>
      <c r="O628" s="167">
        <f t="shared" si="19"/>
        <v>202310</v>
      </c>
    </row>
    <row r="629" spans="1:15">
      <c r="A629" s="146">
        <v>628</v>
      </c>
      <c r="B629" s="144" t="s">
        <v>154</v>
      </c>
      <c r="C629" s="146" t="s">
        <v>155</v>
      </c>
      <c r="D629" s="147" t="s">
        <v>915</v>
      </c>
      <c r="E629" s="245" t="s">
        <v>98</v>
      </c>
      <c r="F629" s="148">
        <v>45209</v>
      </c>
      <c r="G629" s="153">
        <v>33.79</v>
      </c>
      <c r="H629" s="154">
        <v>33.79</v>
      </c>
      <c r="I629" s="144" t="s">
        <v>72</v>
      </c>
      <c r="J629" s="155"/>
      <c r="K629" s="146"/>
      <c r="L629" s="147"/>
      <c r="M629" s="156"/>
      <c r="N629" s="167">
        <f t="shared" si="18"/>
        <v>33.79</v>
      </c>
      <c r="O629" s="167">
        <f t="shared" si="19"/>
        <v>202310</v>
      </c>
    </row>
    <row r="630" spans="1:15">
      <c r="A630" s="146">
        <v>629</v>
      </c>
      <c r="B630" s="144" t="s">
        <v>916</v>
      </c>
      <c r="C630" s="145" t="s">
        <v>917</v>
      </c>
      <c r="D630" s="145" t="s">
        <v>918</v>
      </c>
      <c r="E630" s="245" t="s">
        <v>98</v>
      </c>
      <c r="F630" s="148">
        <v>45209</v>
      </c>
      <c r="G630" s="149"/>
      <c r="H630" s="150">
        <v>140434.5</v>
      </c>
      <c r="I630" s="144" t="s">
        <v>66</v>
      </c>
      <c r="J630" s="151"/>
      <c r="K630" s="145"/>
      <c r="L630" s="152"/>
      <c r="M630" s="152"/>
      <c r="N630" s="167">
        <f t="shared" si="18"/>
        <v>140434.5</v>
      </c>
      <c r="O630" s="167">
        <f t="shared" si="19"/>
        <v>202310</v>
      </c>
    </row>
    <row r="631" spans="1:15">
      <c r="A631" s="146">
        <v>630</v>
      </c>
      <c r="B631" s="144" t="s">
        <v>241</v>
      </c>
      <c r="C631" s="146" t="s">
        <v>242</v>
      </c>
      <c r="D631" s="147">
        <v>2023087652714</v>
      </c>
      <c r="E631" s="245" t="s">
        <v>98</v>
      </c>
      <c r="F631" s="148">
        <v>45210</v>
      </c>
      <c r="G631" s="153"/>
      <c r="H631" s="154">
        <v>87.19</v>
      </c>
      <c r="I631" s="144" t="s">
        <v>33</v>
      </c>
      <c r="J631" s="155"/>
      <c r="K631" s="146"/>
      <c r="L631" s="147"/>
      <c r="M631" s="156"/>
      <c r="N631" s="167">
        <f t="shared" si="18"/>
        <v>87.19</v>
      </c>
      <c r="O631" s="167">
        <f t="shared" si="19"/>
        <v>202310</v>
      </c>
    </row>
    <row r="632" spans="1:15">
      <c r="A632" s="146">
        <v>631</v>
      </c>
      <c r="B632" s="144" t="s">
        <v>367</v>
      </c>
      <c r="C632" s="145" t="s">
        <v>368</v>
      </c>
      <c r="D632" s="145" t="s">
        <v>919</v>
      </c>
      <c r="E632" s="245" t="s">
        <v>98</v>
      </c>
      <c r="F632" s="148">
        <v>45210</v>
      </c>
      <c r="G632" s="149"/>
      <c r="H632" s="150">
        <v>11240</v>
      </c>
      <c r="I632" s="144" t="s">
        <v>34</v>
      </c>
      <c r="J632" s="151"/>
      <c r="K632" s="145"/>
      <c r="L632" s="152"/>
      <c r="M632" s="152"/>
      <c r="N632" s="167">
        <f t="shared" si="18"/>
        <v>11240</v>
      </c>
      <c r="O632" s="167">
        <f t="shared" si="19"/>
        <v>202310</v>
      </c>
    </row>
    <row r="633" spans="1:15">
      <c r="A633" s="146">
        <v>632</v>
      </c>
      <c r="B633" s="144" t="s">
        <v>247</v>
      </c>
      <c r="C633" s="146" t="s">
        <v>248</v>
      </c>
      <c r="D633" s="147" t="s">
        <v>920</v>
      </c>
      <c r="E633" s="245" t="s">
        <v>98</v>
      </c>
      <c r="F633" s="148">
        <v>45210</v>
      </c>
      <c r="G633" s="153"/>
      <c r="H633" s="154">
        <v>530233.73</v>
      </c>
      <c r="I633" s="144" t="s">
        <v>39</v>
      </c>
      <c r="J633" s="155"/>
      <c r="K633" s="146"/>
      <c r="L633" s="147"/>
      <c r="M633" s="156"/>
      <c r="N633" s="167">
        <f t="shared" si="18"/>
        <v>530233.73</v>
      </c>
      <c r="O633" s="167">
        <f t="shared" si="19"/>
        <v>202310</v>
      </c>
    </row>
    <row r="634" spans="1:15">
      <c r="A634" s="146">
        <v>633</v>
      </c>
      <c r="B634" s="144" t="s">
        <v>120</v>
      </c>
      <c r="C634" s="145" t="s">
        <v>121</v>
      </c>
      <c r="D634" s="145" t="s">
        <v>921</v>
      </c>
      <c r="E634" s="245" t="s">
        <v>98</v>
      </c>
      <c r="F634" s="148">
        <v>45210</v>
      </c>
      <c r="G634" s="149"/>
      <c r="H634" s="150">
        <v>4330</v>
      </c>
      <c r="I634" s="144" t="s">
        <v>66</v>
      </c>
      <c r="J634" s="151"/>
      <c r="K634" s="145"/>
      <c r="L634" s="152"/>
      <c r="M634" s="152"/>
      <c r="N634" s="167">
        <f t="shared" si="18"/>
        <v>4330</v>
      </c>
      <c r="O634" s="167">
        <f t="shared" si="19"/>
        <v>202310</v>
      </c>
    </row>
    <row r="635" spans="1:15">
      <c r="A635" s="146">
        <v>634</v>
      </c>
      <c r="B635" s="144" t="s">
        <v>386</v>
      </c>
      <c r="C635" s="146" t="s">
        <v>387</v>
      </c>
      <c r="D635" s="147">
        <v>4067105674</v>
      </c>
      <c r="E635" s="245" t="s">
        <v>98</v>
      </c>
      <c r="F635" s="148">
        <v>45212</v>
      </c>
      <c r="G635" s="153"/>
      <c r="H635" s="154">
        <v>3636.5</v>
      </c>
      <c r="I635" s="144" t="s">
        <v>33</v>
      </c>
      <c r="J635" s="155"/>
      <c r="K635" s="146"/>
      <c r="L635" s="147"/>
      <c r="M635" s="156"/>
      <c r="N635" s="167">
        <f t="shared" si="18"/>
        <v>3636.5</v>
      </c>
      <c r="O635" s="167">
        <f t="shared" si="19"/>
        <v>202310</v>
      </c>
    </row>
    <row r="636" spans="1:15">
      <c r="A636" s="146">
        <v>635</v>
      </c>
      <c r="B636" s="144" t="s">
        <v>114</v>
      </c>
      <c r="C636" s="145" t="s">
        <v>115</v>
      </c>
      <c r="D636" s="145" t="s">
        <v>922</v>
      </c>
      <c r="E636" s="245" t="s">
        <v>98</v>
      </c>
      <c r="F636" s="148">
        <v>45212</v>
      </c>
      <c r="G636" s="149"/>
      <c r="H636" s="150">
        <v>144716.42000000001</v>
      </c>
      <c r="I636" s="144" t="s">
        <v>39</v>
      </c>
      <c r="J636" s="151"/>
      <c r="K636" s="145"/>
      <c r="L636" s="152"/>
      <c r="M636" s="152"/>
      <c r="N636" s="167">
        <f t="shared" si="18"/>
        <v>144716.42000000001</v>
      </c>
      <c r="O636" s="167">
        <f t="shared" si="19"/>
        <v>202310</v>
      </c>
    </row>
    <row r="637" spans="1:15">
      <c r="A637" s="146">
        <v>636</v>
      </c>
      <c r="B637" s="144" t="s">
        <v>177</v>
      </c>
      <c r="C637" s="146" t="s">
        <v>178</v>
      </c>
      <c r="D637" s="147" t="s">
        <v>923</v>
      </c>
      <c r="E637" s="245" t="s">
        <v>98</v>
      </c>
      <c r="F637" s="148">
        <v>45214</v>
      </c>
      <c r="G637" s="153"/>
      <c r="H637" s="154">
        <v>884.05</v>
      </c>
      <c r="I637" s="144" t="s">
        <v>33</v>
      </c>
      <c r="J637" s="155"/>
      <c r="K637" s="146"/>
      <c r="L637" s="147"/>
      <c r="M637" s="156"/>
      <c r="N637" s="167">
        <f t="shared" si="18"/>
        <v>884.05</v>
      </c>
      <c r="O637" s="167">
        <f t="shared" si="19"/>
        <v>202310</v>
      </c>
    </row>
    <row r="638" spans="1:15">
      <c r="A638" s="146">
        <v>637</v>
      </c>
      <c r="B638" s="144" t="s">
        <v>177</v>
      </c>
      <c r="C638" s="145" t="s">
        <v>178</v>
      </c>
      <c r="D638" s="145" t="s">
        <v>924</v>
      </c>
      <c r="E638" s="245" t="s">
        <v>98</v>
      </c>
      <c r="F638" s="148">
        <v>45214</v>
      </c>
      <c r="G638" s="149"/>
      <c r="H638" s="150">
        <v>845</v>
      </c>
      <c r="I638" s="144" t="s">
        <v>33</v>
      </c>
      <c r="J638" s="151"/>
      <c r="K638" s="145"/>
      <c r="L638" s="152"/>
      <c r="M638" s="152"/>
      <c r="N638" s="167">
        <f t="shared" si="18"/>
        <v>845</v>
      </c>
      <c r="O638" s="167">
        <f t="shared" si="19"/>
        <v>202310</v>
      </c>
    </row>
    <row r="639" spans="1:15">
      <c r="A639" s="146">
        <v>638</v>
      </c>
      <c r="B639" s="144" t="s">
        <v>651</v>
      </c>
      <c r="C639" s="146" t="s">
        <v>652</v>
      </c>
      <c r="D639" s="147" t="s">
        <v>925</v>
      </c>
      <c r="E639" s="245" t="s">
        <v>98</v>
      </c>
      <c r="F639" s="148">
        <v>45215</v>
      </c>
      <c r="G639" s="153"/>
      <c r="H639" s="154">
        <v>8667.6</v>
      </c>
      <c r="I639" s="144" t="s">
        <v>43</v>
      </c>
      <c r="J639" s="155" t="s">
        <v>33</v>
      </c>
      <c r="K639" s="146"/>
      <c r="L639" s="147"/>
      <c r="M639" s="156"/>
      <c r="N639" s="167">
        <f t="shared" si="18"/>
        <v>4333.8</v>
      </c>
      <c r="O639" s="167">
        <f t="shared" si="19"/>
        <v>202310</v>
      </c>
    </row>
    <row r="640" spans="1:15">
      <c r="A640" s="146">
        <v>639</v>
      </c>
      <c r="B640" s="144" t="s">
        <v>646</v>
      </c>
      <c r="C640" s="145" t="s">
        <v>647</v>
      </c>
      <c r="D640" s="145" t="s">
        <v>926</v>
      </c>
      <c r="E640" s="245" t="s">
        <v>98</v>
      </c>
      <c r="F640" s="148">
        <v>45216</v>
      </c>
      <c r="G640" s="149"/>
      <c r="H640" s="150">
        <v>270000</v>
      </c>
      <c r="I640" s="144" t="s">
        <v>39</v>
      </c>
      <c r="J640" s="151"/>
      <c r="K640" s="145"/>
      <c r="L640" s="152"/>
      <c r="M640" s="152"/>
      <c r="N640" s="167">
        <f t="shared" si="18"/>
        <v>270000</v>
      </c>
      <c r="O640" s="167">
        <f t="shared" si="19"/>
        <v>202310</v>
      </c>
    </row>
    <row r="641" spans="1:15">
      <c r="A641" s="146">
        <v>640</v>
      </c>
      <c r="B641" s="144" t="s">
        <v>114</v>
      </c>
      <c r="C641" s="146" t="s">
        <v>115</v>
      </c>
      <c r="D641" s="147" t="s">
        <v>927</v>
      </c>
      <c r="E641" s="245" t="s">
        <v>98</v>
      </c>
      <c r="F641" s="148">
        <v>45216</v>
      </c>
      <c r="G641" s="153"/>
      <c r="H641" s="154">
        <v>93692.76</v>
      </c>
      <c r="I641" s="144" t="s">
        <v>39</v>
      </c>
      <c r="J641" s="155"/>
      <c r="K641" s="146"/>
      <c r="L641" s="147"/>
      <c r="M641" s="156"/>
      <c r="N641" s="167">
        <f t="shared" si="18"/>
        <v>93692.76</v>
      </c>
      <c r="O641" s="167">
        <f t="shared" si="19"/>
        <v>202310</v>
      </c>
    </row>
    <row r="642" spans="1:15">
      <c r="A642" s="146">
        <v>641</v>
      </c>
      <c r="B642" s="144" t="s">
        <v>105</v>
      </c>
      <c r="C642" s="145" t="s">
        <v>106</v>
      </c>
      <c r="D642" s="145" t="s">
        <v>928</v>
      </c>
      <c r="E642" s="245" t="s">
        <v>98</v>
      </c>
      <c r="F642" s="148">
        <v>45216</v>
      </c>
      <c r="G642" s="149"/>
      <c r="H642" s="150">
        <v>6154.4</v>
      </c>
      <c r="I642" s="144" t="s">
        <v>33</v>
      </c>
      <c r="J642" s="151" t="s">
        <v>38</v>
      </c>
      <c r="K642" s="145"/>
      <c r="L642" s="152"/>
      <c r="M642" s="152"/>
      <c r="N642" s="167">
        <f t="shared" ref="N642:N705" si="20">H642/COUNTIF(I642:M642,"&lt;&gt;")</f>
        <v>3077.2</v>
      </c>
      <c r="O642" s="167">
        <f t="shared" ref="O642:O705" si="21">YEAR(F642)*100+MONTH(F642)</f>
        <v>202310</v>
      </c>
    </row>
    <row r="643" spans="1:15">
      <c r="A643" s="146">
        <v>642</v>
      </c>
      <c r="B643" s="144" t="s">
        <v>177</v>
      </c>
      <c r="C643" s="146" t="s">
        <v>178</v>
      </c>
      <c r="D643" s="147" t="s">
        <v>929</v>
      </c>
      <c r="E643" s="245" t="s">
        <v>98</v>
      </c>
      <c r="F643" s="148">
        <v>45217</v>
      </c>
      <c r="G643" s="153"/>
      <c r="H643" s="154">
        <v>845</v>
      </c>
      <c r="I643" s="144" t="s">
        <v>33</v>
      </c>
      <c r="J643" s="155"/>
      <c r="K643" s="146"/>
      <c r="L643" s="147"/>
      <c r="M643" s="156"/>
      <c r="N643" s="167">
        <f t="shared" si="20"/>
        <v>845</v>
      </c>
      <c r="O643" s="167">
        <f t="shared" si="21"/>
        <v>202310</v>
      </c>
    </row>
    <row r="644" spans="1:15">
      <c r="A644" s="146">
        <v>643</v>
      </c>
      <c r="B644" s="144" t="s">
        <v>184</v>
      </c>
      <c r="C644" s="145" t="s">
        <v>185</v>
      </c>
      <c r="D644" s="145" t="s">
        <v>930</v>
      </c>
      <c r="E644" s="245" t="s">
        <v>98</v>
      </c>
      <c r="F644" s="148">
        <v>45217</v>
      </c>
      <c r="G644" s="149"/>
      <c r="H644" s="150">
        <v>22950</v>
      </c>
      <c r="I644" s="144" t="s">
        <v>34</v>
      </c>
      <c r="J644" s="151"/>
      <c r="K644" s="145"/>
      <c r="L644" s="152"/>
      <c r="M644" s="152"/>
      <c r="N644" s="167">
        <f t="shared" si="20"/>
        <v>22950</v>
      </c>
      <c r="O644" s="167">
        <f t="shared" si="21"/>
        <v>202310</v>
      </c>
    </row>
    <row r="645" spans="1:15">
      <c r="A645" s="146">
        <v>644</v>
      </c>
      <c r="B645" s="144" t="s">
        <v>340</v>
      </c>
      <c r="C645" s="146" t="s">
        <v>341</v>
      </c>
      <c r="D645" s="147" t="s">
        <v>931</v>
      </c>
      <c r="E645" s="245" t="s">
        <v>98</v>
      </c>
      <c r="F645" s="148">
        <v>45217</v>
      </c>
      <c r="G645" s="153"/>
      <c r="H645" s="154">
        <v>5040</v>
      </c>
      <c r="I645" s="144" t="s">
        <v>39</v>
      </c>
      <c r="J645" s="155"/>
      <c r="K645" s="146"/>
      <c r="L645" s="147"/>
      <c r="M645" s="156"/>
      <c r="N645" s="167">
        <f t="shared" si="20"/>
        <v>5040</v>
      </c>
      <c r="O645" s="167">
        <f t="shared" si="21"/>
        <v>202310</v>
      </c>
    </row>
    <row r="646" spans="1:15">
      <c r="A646" s="146">
        <v>645</v>
      </c>
      <c r="B646" s="144" t="s">
        <v>340</v>
      </c>
      <c r="C646" s="145" t="s">
        <v>341</v>
      </c>
      <c r="D646" s="145" t="s">
        <v>932</v>
      </c>
      <c r="E646" s="245" t="s">
        <v>98</v>
      </c>
      <c r="F646" s="148">
        <v>45217</v>
      </c>
      <c r="G646" s="149"/>
      <c r="H646" s="150">
        <v>91008</v>
      </c>
      <c r="I646" s="144" t="s">
        <v>39</v>
      </c>
      <c r="J646" s="151"/>
      <c r="K646" s="145"/>
      <c r="L646" s="152"/>
      <c r="M646" s="152"/>
      <c r="N646" s="167">
        <f t="shared" si="20"/>
        <v>91008</v>
      </c>
      <c r="O646" s="167">
        <f t="shared" si="21"/>
        <v>202310</v>
      </c>
    </row>
    <row r="647" spans="1:15">
      <c r="A647" s="146">
        <v>646</v>
      </c>
      <c r="B647" s="144" t="s">
        <v>933</v>
      </c>
      <c r="C647" s="146" t="s">
        <v>934</v>
      </c>
      <c r="D647" s="147" t="s">
        <v>935</v>
      </c>
      <c r="E647" s="245" t="s">
        <v>98</v>
      </c>
      <c r="F647" s="148">
        <v>45217</v>
      </c>
      <c r="G647" s="153"/>
      <c r="H647" s="154">
        <v>808294.99</v>
      </c>
      <c r="I647" s="144" t="s">
        <v>69</v>
      </c>
      <c r="J647" s="155"/>
      <c r="K647" s="146"/>
      <c r="L647" s="147"/>
      <c r="M647" s="156"/>
      <c r="N647" s="167">
        <f t="shared" si="20"/>
        <v>808294.99</v>
      </c>
      <c r="O647" s="167">
        <f t="shared" si="21"/>
        <v>202310</v>
      </c>
    </row>
    <row r="648" spans="1:15">
      <c r="A648" s="146">
        <v>647</v>
      </c>
      <c r="B648" s="144" t="s">
        <v>857</v>
      </c>
      <c r="C648" s="145" t="s">
        <v>858</v>
      </c>
      <c r="D648" s="145" t="s">
        <v>936</v>
      </c>
      <c r="E648" s="245" t="s">
        <v>98</v>
      </c>
      <c r="F648" s="148">
        <v>45217</v>
      </c>
      <c r="G648" s="149"/>
      <c r="H648" s="150">
        <v>44339.46</v>
      </c>
      <c r="I648" s="144" t="s">
        <v>40</v>
      </c>
      <c r="J648" s="151" t="s">
        <v>46</v>
      </c>
      <c r="K648" s="145"/>
      <c r="L648" s="152"/>
      <c r="M648" s="152"/>
      <c r="N648" s="167">
        <f t="shared" si="20"/>
        <v>22169.73</v>
      </c>
      <c r="O648" s="167">
        <f t="shared" si="21"/>
        <v>202310</v>
      </c>
    </row>
    <row r="649" spans="1:15">
      <c r="A649" s="146">
        <v>648</v>
      </c>
      <c r="B649" s="144" t="s">
        <v>937</v>
      </c>
      <c r="C649" s="146" t="s">
        <v>938</v>
      </c>
      <c r="D649" s="147" t="s">
        <v>939</v>
      </c>
      <c r="E649" s="245" t="s">
        <v>98</v>
      </c>
      <c r="F649" s="148">
        <v>45217</v>
      </c>
      <c r="G649" s="153"/>
      <c r="H649" s="154">
        <v>3199</v>
      </c>
      <c r="I649" s="144" t="s">
        <v>33</v>
      </c>
      <c r="J649" s="155"/>
      <c r="K649" s="146"/>
      <c r="L649" s="147"/>
      <c r="M649" s="156"/>
      <c r="N649" s="167">
        <f t="shared" si="20"/>
        <v>3199</v>
      </c>
      <c r="O649" s="167">
        <f t="shared" si="21"/>
        <v>202310</v>
      </c>
    </row>
    <row r="650" spans="1:15">
      <c r="A650" s="146">
        <v>649</v>
      </c>
      <c r="B650" s="144" t="s">
        <v>940</v>
      </c>
      <c r="C650" s="145" t="s">
        <v>941</v>
      </c>
      <c r="D650" s="145" t="s">
        <v>942</v>
      </c>
      <c r="E650" s="245" t="s">
        <v>98</v>
      </c>
      <c r="F650" s="148">
        <v>45218</v>
      </c>
      <c r="G650" s="149"/>
      <c r="H650" s="150">
        <v>443749.53</v>
      </c>
      <c r="I650" s="144" t="s">
        <v>40</v>
      </c>
      <c r="J650" s="151"/>
      <c r="K650" s="145"/>
      <c r="L650" s="152"/>
      <c r="M650" s="152"/>
      <c r="N650" s="167">
        <f t="shared" si="20"/>
        <v>443749.53</v>
      </c>
      <c r="O650" s="167">
        <f t="shared" si="21"/>
        <v>202310</v>
      </c>
    </row>
    <row r="651" spans="1:15">
      <c r="A651" s="146">
        <v>650</v>
      </c>
      <c r="B651" s="144" t="s">
        <v>120</v>
      </c>
      <c r="C651" s="146" t="s">
        <v>121</v>
      </c>
      <c r="D651" s="147" t="s">
        <v>943</v>
      </c>
      <c r="E651" s="245" t="s">
        <v>98</v>
      </c>
      <c r="F651" s="148">
        <v>45218</v>
      </c>
      <c r="G651" s="153"/>
      <c r="H651" s="154">
        <v>3263.16</v>
      </c>
      <c r="I651" s="144" t="s">
        <v>62</v>
      </c>
      <c r="J651" s="155"/>
      <c r="K651" s="146"/>
      <c r="L651" s="147"/>
      <c r="M651" s="156"/>
      <c r="N651" s="167">
        <f t="shared" si="20"/>
        <v>3263.16</v>
      </c>
      <c r="O651" s="167">
        <f t="shared" si="21"/>
        <v>202310</v>
      </c>
    </row>
    <row r="652" spans="1:15">
      <c r="A652" s="146">
        <v>651</v>
      </c>
      <c r="B652" s="144" t="s">
        <v>293</v>
      </c>
      <c r="C652" s="145" t="s">
        <v>294</v>
      </c>
      <c r="D652" s="145" t="s">
        <v>944</v>
      </c>
      <c r="E652" s="245" t="s">
        <v>98</v>
      </c>
      <c r="F652" s="148">
        <v>45218</v>
      </c>
      <c r="G652" s="149"/>
      <c r="H652" s="150">
        <v>502.5</v>
      </c>
      <c r="I652" s="144" t="s">
        <v>46</v>
      </c>
      <c r="J652" s="151"/>
      <c r="K652" s="145"/>
      <c r="L652" s="152"/>
      <c r="M652" s="152"/>
      <c r="N652" s="167">
        <f t="shared" si="20"/>
        <v>502.5</v>
      </c>
      <c r="O652" s="167">
        <f t="shared" si="21"/>
        <v>202310</v>
      </c>
    </row>
    <row r="653" spans="1:15">
      <c r="A653" s="146">
        <v>652</v>
      </c>
      <c r="B653" s="144" t="s">
        <v>320</v>
      </c>
      <c r="C653" s="146" t="s">
        <v>321</v>
      </c>
      <c r="D653" s="147" t="s">
        <v>945</v>
      </c>
      <c r="E653" s="245" t="s">
        <v>98</v>
      </c>
      <c r="F653" s="148">
        <v>45219</v>
      </c>
      <c r="G653" s="153"/>
      <c r="H653" s="154">
        <v>200000</v>
      </c>
      <c r="I653" s="144" t="s">
        <v>70</v>
      </c>
      <c r="J653" s="155"/>
      <c r="K653" s="146"/>
      <c r="L653" s="147"/>
      <c r="M653" s="156"/>
      <c r="N653" s="167">
        <f t="shared" si="20"/>
        <v>200000</v>
      </c>
      <c r="O653" s="167">
        <f t="shared" si="21"/>
        <v>202310</v>
      </c>
    </row>
    <row r="654" spans="1:15">
      <c r="A654" s="146">
        <v>653</v>
      </c>
      <c r="B654" s="144" t="s">
        <v>340</v>
      </c>
      <c r="C654" s="145" t="s">
        <v>341</v>
      </c>
      <c r="D654" s="145" t="s">
        <v>946</v>
      </c>
      <c r="E654" s="245" t="s">
        <v>98</v>
      </c>
      <c r="F654" s="148">
        <v>45219</v>
      </c>
      <c r="G654" s="149"/>
      <c r="H654" s="150">
        <v>5897.5</v>
      </c>
      <c r="I654" s="144" t="s">
        <v>39</v>
      </c>
      <c r="J654" s="151"/>
      <c r="K654" s="145"/>
      <c r="L654" s="152"/>
      <c r="M654" s="152"/>
      <c r="N654" s="167">
        <f t="shared" si="20"/>
        <v>5897.5</v>
      </c>
      <c r="O654" s="167">
        <f t="shared" si="21"/>
        <v>202310</v>
      </c>
    </row>
    <row r="655" spans="1:15">
      <c r="A655" s="146">
        <v>654</v>
      </c>
      <c r="B655" s="144" t="s">
        <v>340</v>
      </c>
      <c r="C655" s="146" t="s">
        <v>341</v>
      </c>
      <c r="D655" s="147" t="s">
        <v>947</v>
      </c>
      <c r="E655" s="245" t="s">
        <v>98</v>
      </c>
      <c r="F655" s="148">
        <v>45219</v>
      </c>
      <c r="G655" s="153"/>
      <c r="H655" s="154">
        <v>106492</v>
      </c>
      <c r="I655" s="144" t="s">
        <v>39</v>
      </c>
      <c r="J655" s="155"/>
      <c r="K655" s="146"/>
      <c r="L655" s="147"/>
      <c r="M655" s="156"/>
      <c r="N655" s="167">
        <f t="shared" si="20"/>
        <v>106492</v>
      </c>
      <c r="O655" s="167">
        <f t="shared" si="21"/>
        <v>202310</v>
      </c>
    </row>
    <row r="656" spans="1:15">
      <c r="A656" s="146">
        <v>655</v>
      </c>
      <c r="B656" s="144" t="s">
        <v>293</v>
      </c>
      <c r="C656" s="145" t="s">
        <v>294</v>
      </c>
      <c r="D656" s="145" t="s">
        <v>948</v>
      </c>
      <c r="E656" s="245" t="s">
        <v>98</v>
      </c>
      <c r="F656" s="148">
        <v>45219</v>
      </c>
      <c r="G656" s="149"/>
      <c r="H656" s="150">
        <v>32604.400000000001</v>
      </c>
      <c r="I656" s="144" t="s">
        <v>68</v>
      </c>
      <c r="J656" s="151"/>
      <c r="K656" s="145"/>
      <c r="L656" s="152"/>
      <c r="M656" s="152"/>
      <c r="N656" s="167">
        <f t="shared" si="20"/>
        <v>32604.400000000001</v>
      </c>
      <c r="O656" s="167">
        <f t="shared" si="21"/>
        <v>202310</v>
      </c>
    </row>
    <row r="657" spans="1:15">
      <c r="A657" s="146">
        <v>656</v>
      </c>
      <c r="B657" s="144" t="s">
        <v>933</v>
      </c>
      <c r="C657" s="146" t="s">
        <v>934</v>
      </c>
      <c r="D657" s="147" t="s">
        <v>949</v>
      </c>
      <c r="E657" s="245" t="s">
        <v>98</v>
      </c>
      <c r="F657" s="148">
        <v>45222</v>
      </c>
      <c r="G657" s="153"/>
      <c r="H657" s="154">
        <v>54494.720000000001</v>
      </c>
      <c r="I657" s="144" t="s">
        <v>69</v>
      </c>
      <c r="J657" s="155"/>
      <c r="K657" s="146"/>
      <c r="L657" s="147"/>
      <c r="M657" s="156"/>
      <c r="N657" s="167">
        <f t="shared" si="20"/>
        <v>54494.720000000001</v>
      </c>
      <c r="O657" s="167">
        <f t="shared" si="21"/>
        <v>202310</v>
      </c>
    </row>
    <row r="658" spans="1:15">
      <c r="A658" s="146">
        <v>657</v>
      </c>
      <c r="B658" s="144" t="s">
        <v>933</v>
      </c>
      <c r="C658" s="145" t="s">
        <v>934</v>
      </c>
      <c r="D658" s="145" t="s">
        <v>950</v>
      </c>
      <c r="E658" s="245" t="s">
        <v>98</v>
      </c>
      <c r="F658" s="148">
        <v>45222</v>
      </c>
      <c r="G658" s="149"/>
      <c r="H658" s="150">
        <v>204849.59</v>
      </c>
      <c r="I658" s="144" t="s">
        <v>69</v>
      </c>
      <c r="J658" s="151"/>
      <c r="K658" s="145"/>
      <c r="L658" s="152"/>
      <c r="M658" s="152"/>
      <c r="N658" s="167">
        <f t="shared" si="20"/>
        <v>204849.59</v>
      </c>
      <c r="O658" s="167">
        <f t="shared" si="21"/>
        <v>202310</v>
      </c>
    </row>
    <row r="659" spans="1:15">
      <c r="A659" s="146">
        <v>658</v>
      </c>
      <c r="B659" s="144" t="s">
        <v>951</v>
      </c>
      <c r="C659" s="146" t="s">
        <v>952</v>
      </c>
      <c r="D659" s="147" t="s">
        <v>953</v>
      </c>
      <c r="E659" s="245" t="s">
        <v>98</v>
      </c>
      <c r="F659" s="148">
        <v>45222</v>
      </c>
      <c r="G659" s="153"/>
      <c r="H659" s="154">
        <v>6382</v>
      </c>
      <c r="I659" s="144" t="s">
        <v>33</v>
      </c>
      <c r="J659" s="155"/>
      <c r="K659" s="146"/>
      <c r="L659" s="147"/>
      <c r="M659" s="156"/>
      <c r="N659" s="167">
        <f t="shared" si="20"/>
        <v>6382</v>
      </c>
      <c r="O659" s="167">
        <f t="shared" si="21"/>
        <v>202310</v>
      </c>
    </row>
    <row r="660" spans="1:15">
      <c r="A660" s="146">
        <v>659</v>
      </c>
      <c r="B660" s="144" t="s">
        <v>954</v>
      </c>
      <c r="C660" s="145" t="s">
        <v>955</v>
      </c>
      <c r="D660" s="145" t="s">
        <v>956</v>
      </c>
      <c r="E660" s="245" t="s">
        <v>98</v>
      </c>
      <c r="F660" s="148">
        <v>45223</v>
      </c>
      <c r="G660" s="149"/>
      <c r="H660" s="150">
        <v>800</v>
      </c>
      <c r="I660" s="144" t="s">
        <v>33</v>
      </c>
      <c r="J660" s="151"/>
      <c r="K660" s="145"/>
      <c r="L660" s="152"/>
      <c r="M660" s="152"/>
      <c r="N660" s="167">
        <f t="shared" si="20"/>
        <v>800</v>
      </c>
      <c r="O660" s="167">
        <f t="shared" si="21"/>
        <v>202310</v>
      </c>
    </row>
    <row r="661" spans="1:15">
      <c r="A661" s="146">
        <v>660</v>
      </c>
      <c r="B661" s="144" t="s">
        <v>957</v>
      </c>
      <c r="C661" s="146" t="s">
        <v>958</v>
      </c>
      <c r="D661" s="147" t="s">
        <v>959</v>
      </c>
      <c r="E661" s="245" t="s">
        <v>98</v>
      </c>
      <c r="F661" s="148">
        <v>45223</v>
      </c>
      <c r="G661" s="153"/>
      <c r="H661" s="154">
        <v>2798.11</v>
      </c>
      <c r="I661" s="144" t="s">
        <v>68</v>
      </c>
      <c r="J661" s="155"/>
      <c r="K661" s="146"/>
      <c r="L661" s="147"/>
      <c r="M661" s="156"/>
      <c r="N661" s="167">
        <f t="shared" si="20"/>
        <v>2798.11</v>
      </c>
      <c r="O661" s="167">
        <f t="shared" si="21"/>
        <v>202310</v>
      </c>
    </row>
    <row r="662" spans="1:15">
      <c r="A662" s="146">
        <v>661</v>
      </c>
      <c r="B662" s="144" t="s">
        <v>340</v>
      </c>
      <c r="C662" s="145" t="s">
        <v>341</v>
      </c>
      <c r="D662" s="145" t="s">
        <v>960</v>
      </c>
      <c r="E662" s="245" t="s">
        <v>98</v>
      </c>
      <c r="F662" s="148">
        <v>45226</v>
      </c>
      <c r="G662" s="149"/>
      <c r="H662" s="150">
        <v>3360</v>
      </c>
      <c r="I662" s="144" t="s">
        <v>39</v>
      </c>
      <c r="J662" s="151"/>
      <c r="K662" s="145"/>
      <c r="L662" s="152"/>
      <c r="M662" s="152"/>
      <c r="N662" s="167">
        <f t="shared" si="20"/>
        <v>3360</v>
      </c>
      <c r="O662" s="167">
        <f t="shared" si="21"/>
        <v>202310</v>
      </c>
    </row>
    <row r="663" spans="1:15">
      <c r="A663" s="146">
        <v>662</v>
      </c>
      <c r="B663" s="144" t="s">
        <v>340</v>
      </c>
      <c r="C663" s="146" t="s">
        <v>341</v>
      </c>
      <c r="D663" s="147" t="s">
        <v>961</v>
      </c>
      <c r="E663" s="245" t="s">
        <v>98</v>
      </c>
      <c r="F663" s="148">
        <v>45226</v>
      </c>
      <c r="G663" s="153"/>
      <c r="H663" s="154">
        <v>85952</v>
      </c>
      <c r="I663" s="144" t="s">
        <v>39</v>
      </c>
      <c r="J663" s="155"/>
      <c r="K663" s="146"/>
      <c r="L663" s="147"/>
      <c r="M663" s="156"/>
      <c r="N663" s="167">
        <f t="shared" si="20"/>
        <v>85952</v>
      </c>
      <c r="O663" s="167">
        <f t="shared" si="21"/>
        <v>202310</v>
      </c>
    </row>
    <row r="664" spans="1:15">
      <c r="A664" s="146">
        <v>663</v>
      </c>
      <c r="B664" s="144" t="s">
        <v>141</v>
      </c>
      <c r="C664" s="145" t="s">
        <v>142</v>
      </c>
      <c r="D664" s="145" t="s">
        <v>962</v>
      </c>
      <c r="E664" s="245" t="s">
        <v>98</v>
      </c>
      <c r="F664" s="148">
        <v>45226</v>
      </c>
      <c r="G664" s="149"/>
      <c r="H664" s="150">
        <v>21430.46</v>
      </c>
      <c r="I664" s="144" t="s">
        <v>39</v>
      </c>
      <c r="J664" s="151"/>
      <c r="K664" s="145"/>
      <c r="L664" s="152"/>
      <c r="M664" s="152"/>
      <c r="N664" s="167">
        <f t="shared" si="20"/>
        <v>21430.46</v>
      </c>
      <c r="O664" s="167">
        <f t="shared" si="21"/>
        <v>202310</v>
      </c>
    </row>
    <row r="665" spans="1:15">
      <c r="A665" s="146">
        <v>664</v>
      </c>
      <c r="B665" s="144" t="s">
        <v>963</v>
      </c>
      <c r="C665" s="146" t="s">
        <v>964</v>
      </c>
      <c r="D665" s="147" t="s">
        <v>965</v>
      </c>
      <c r="E665" s="245" t="s">
        <v>98</v>
      </c>
      <c r="F665" s="148">
        <v>45226</v>
      </c>
      <c r="G665" s="153"/>
      <c r="H665" s="154">
        <v>261806.41</v>
      </c>
      <c r="I665" s="144" t="s">
        <v>68</v>
      </c>
      <c r="J665" s="155"/>
      <c r="K665" s="146"/>
      <c r="L665" s="147"/>
      <c r="M665" s="156"/>
      <c r="N665" s="167">
        <f t="shared" si="20"/>
        <v>261806.41</v>
      </c>
      <c r="O665" s="167">
        <f t="shared" si="21"/>
        <v>202310</v>
      </c>
    </row>
    <row r="666" spans="1:15">
      <c r="A666" s="146">
        <v>665</v>
      </c>
      <c r="B666" s="144" t="s">
        <v>860</v>
      </c>
      <c r="C666" s="145" t="s">
        <v>861</v>
      </c>
      <c r="D666" s="145" t="s">
        <v>966</v>
      </c>
      <c r="E666" s="245" t="s">
        <v>98</v>
      </c>
      <c r="F666" s="148">
        <v>45226</v>
      </c>
      <c r="G666" s="149"/>
      <c r="H666" s="150">
        <v>71530.2</v>
      </c>
      <c r="I666" s="144" t="s">
        <v>66</v>
      </c>
      <c r="J666" s="151"/>
      <c r="K666" s="145"/>
      <c r="L666" s="152"/>
      <c r="M666" s="152"/>
      <c r="N666" s="167">
        <f t="shared" si="20"/>
        <v>71530.2</v>
      </c>
      <c r="O666" s="167">
        <f t="shared" si="21"/>
        <v>202310</v>
      </c>
    </row>
    <row r="667" spans="1:15">
      <c r="A667" s="146">
        <v>666</v>
      </c>
      <c r="B667" s="144" t="s">
        <v>860</v>
      </c>
      <c r="C667" s="146" t="s">
        <v>861</v>
      </c>
      <c r="D667" s="147" t="s">
        <v>967</v>
      </c>
      <c r="E667" s="245" t="s">
        <v>98</v>
      </c>
      <c r="F667" s="148">
        <v>45226</v>
      </c>
      <c r="G667" s="153"/>
      <c r="H667" s="154">
        <v>37449.58</v>
      </c>
      <c r="I667" s="144" t="s">
        <v>66</v>
      </c>
      <c r="J667" s="155"/>
      <c r="K667" s="146"/>
      <c r="L667" s="147"/>
      <c r="M667" s="156"/>
      <c r="N667" s="167">
        <f t="shared" si="20"/>
        <v>37449.58</v>
      </c>
      <c r="O667" s="167">
        <f t="shared" si="21"/>
        <v>202310</v>
      </c>
    </row>
    <row r="668" spans="1:15">
      <c r="A668" s="146">
        <v>667</v>
      </c>
      <c r="B668" s="144" t="s">
        <v>860</v>
      </c>
      <c r="C668" s="145" t="s">
        <v>861</v>
      </c>
      <c r="D668" s="145" t="s">
        <v>968</v>
      </c>
      <c r="E668" s="245" t="s">
        <v>98</v>
      </c>
      <c r="F668" s="148">
        <v>45226</v>
      </c>
      <c r="G668" s="149"/>
      <c r="H668" s="150">
        <v>12817.2</v>
      </c>
      <c r="I668" s="144" t="s">
        <v>66</v>
      </c>
      <c r="J668" s="151"/>
      <c r="K668" s="145"/>
      <c r="L668" s="152"/>
      <c r="M668" s="152"/>
      <c r="N668" s="167">
        <f t="shared" si="20"/>
        <v>12817.2</v>
      </c>
      <c r="O668" s="167">
        <f t="shared" si="21"/>
        <v>202310</v>
      </c>
    </row>
    <row r="669" spans="1:15">
      <c r="A669" s="146">
        <v>668</v>
      </c>
      <c r="B669" s="144" t="s">
        <v>579</v>
      </c>
      <c r="C669" s="146" t="s">
        <v>580</v>
      </c>
      <c r="D669" s="147" t="s">
        <v>969</v>
      </c>
      <c r="E669" s="245" t="s">
        <v>98</v>
      </c>
      <c r="F669" s="148">
        <v>45227</v>
      </c>
      <c r="G669" s="153"/>
      <c r="H669" s="154">
        <v>3918.4</v>
      </c>
      <c r="I669" s="144" t="s">
        <v>33</v>
      </c>
      <c r="J669" s="155"/>
      <c r="K669" s="146"/>
      <c r="L669" s="147"/>
      <c r="M669" s="156"/>
      <c r="N669" s="167">
        <f t="shared" si="20"/>
        <v>3918.4</v>
      </c>
      <c r="O669" s="167">
        <f t="shared" si="21"/>
        <v>202310</v>
      </c>
    </row>
    <row r="670" spans="1:15">
      <c r="A670" s="146">
        <v>669</v>
      </c>
      <c r="B670" s="144" t="s">
        <v>123</v>
      </c>
      <c r="C670" s="145" t="s">
        <v>124</v>
      </c>
      <c r="D670" s="145">
        <v>47921</v>
      </c>
      <c r="E670" s="245" t="s">
        <v>98</v>
      </c>
      <c r="F670" s="148">
        <v>45229</v>
      </c>
      <c r="G670" s="149"/>
      <c r="H670" s="150">
        <v>2310</v>
      </c>
      <c r="I670" s="144" t="s">
        <v>33</v>
      </c>
      <c r="J670" s="151"/>
      <c r="K670" s="145"/>
      <c r="L670" s="152"/>
      <c r="M670" s="152"/>
      <c r="N670" s="167">
        <f t="shared" si="20"/>
        <v>2310</v>
      </c>
      <c r="O670" s="167">
        <f t="shared" si="21"/>
        <v>202310</v>
      </c>
    </row>
    <row r="671" spans="1:15">
      <c r="A671" s="146">
        <v>670</v>
      </c>
      <c r="B671" s="144" t="s">
        <v>646</v>
      </c>
      <c r="C671" s="146" t="s">
        <v>647</v>
      </c>
      <c r="D671" s="147" t="s">
        <v>970</v>
      </c>
      <c r="E671" s="245" t="s">
        <v>98</v>
      </c>
      <c r="F671" s="148">
        <v>45229</v>
      </c>
      <c r="G671" s="153"/>
      <c r="H671" s="154">
        <v>180000</v>
      </c>
      <c r="I671" s="144" t="s">
        <v>37</v>
      </c>
      <c r="J671" s="155"/>
      <c r="K671" s="146"/>
      <c r="L671" s="147"/>
      <c r="M671" s="156"/>
      <c r="N671" s="167">
        <f t="shared" si="20"/>
        <v>180000</v>
      </c>
      <c r="O671" s="167">
        <f t="shared" si="21"/>
        <v>202310</v>
      </c>
    </row>
    <row r="672" spans="1:15">
      <c r="A672" s="146">
        <v>671</v>
      </c>
      <c r="B672" s="144" t="s">
        <v>971</v>
      </c>
      <c r="C672" s="145" t="s">
        <v>972</v>
      </c>
      <c r="D672" s="145" t="s">
        <v>973</v>
      </c>
      <c r="E672" s="245" t="s">
        <v>98</v>
      </c>
      <c r="F672" s="148">
        <v>45229</v>
      </c>
      <c r="G672" s="149"/>
      <c r="H672" s="150">
        <v>961.93</v>
      </c>
      <c r="I672" s="144" t="s">
        <v>70</v>
      </c>
      <c r="J672" s="151"/>
      <c r="K672" s="145"/>
      <c r="L672" s="152"/>
      <c r="M672" s="152"/>
      <c r="N672" s="167">
        <f t="shared" si="20"/>
        <v>961.93</v>
      </c>
      <c r="O672" s="167">
        <f t="shared" si="21"/>
        <v>202310</v>
      </c>
    </row>
    <row r="673" spans="1:15">
      <c r="A673" s="146">
        <v>672</v>
      </c>
      <c r="B673" s="144" t="s">
        <v>957</v>
      </c>
      <c r="C673" s="146" t="s">
        <v>958</v>
      </c>
      <c r="D673" s="147" t="s">
        <v>974</v>
      </c>
      <c r="E673" s="245" t="s">
        <v>98</v>
      </c>
      <c r="F673" s="148">
        <v>45229</v>
      </c>
      <c r="G673" s="153"/>
      <c r="H673" s="154">
        <v>78.05</v>
      </c>
      <c r="I673" s="144" t="s">
        <v>68</v>
      </c>
      <c r="J673" s="155"/>
      <c r="K673" s="146"/>
      <c r="L673" s="147"/>
      <c r="M673" s="156"/>
      <c r="N673" s="167">
        <f t="shared" si="20"/>
        <v>78.05</v>
      </c>
      <c r="O673" s="167">
        <f t="shared" si="21"/>
        <v>202310</v>
      </c>
    </row>
    <row r="674" spans="1:15">
      <c r="A674" s="146">
        <v>673</v>
      </c>
      <c r="B674" s="144" t="s">
        <v>975</v>
      </c>
      <c r="C674" s="145" t="s">
        <v>976</v>
      </c>
      <c r="D674" s="145" t="s">
        <v>977</v>
      </c>
      <c r="E674" s="245" t="s">
        <v>98</v>
      </c>
      <c r="F674" s="148">
        <v>45229</v>
      </c>
      <c r="G674" s="149"/>
      <c r="H674" s="150">
        <v>24126.01</v>
      </c>
      <c r="I674" s="144" t="s">
        <v>33</v>
      </c>
      <c r="J674" s="151"/>
      <c r="K674" s="145"/>
      <c r="L674" s="152"/>
      <c r="M674" s="152"/>
      <c r="N674" s="167">
        <f t="shared" si="20"/>
        <v>24126.01</v>
      </c>
      <c r="O674" s="167">
        <f t="shared" si="21"/>
        <v>202310</v>
      </c>
    </row>
    <row r="675" spans="1:15">
      <c r="A675" s="146">
        <v>674</v>
      </c>
      <c r="B675" s="144" t="s">
        <v>851</v>
      </c>
      <c r="C675" s="146" t="s">
        <v>852</v>
      </c>
      <c r="D675" s="147" t="s">
        <v>978</v>
      </c>
      <c r="E675" s="245" t="s">
        <v>98</v>
      </c>
      <c r="F675" s="148">
        <v>45230</v>
      </c>
      <c r="G675" s="153"/>
      <c r="H675" s="154">
        <v>44041.98</v>
      </c>
      <c r="I675" s="144" t="s">
        <v>68</v>
      </c>
      <c r="J675" s="155"/>
      <c r="K675" s="146"/>
      <c r="L675" s="147"/>
      <c r="M675" s="156"/>
      <c r="N675" s="167">
        <f t="shared" si="20"/>
        <v>44041.98</v>
      </c>
      <c r="O675" s="167">
        <f t="shared" si="21"/>
        <v>202310</v>
      </c>
    </row>
    <row r="676" spans="1:15">
      <c r="A676" s="146">
        <v>675</v>
      </c>
      <c r="B676" s="144" t="s">
        <v>851</v>
      </c>
      <c r="C676" s="145" t="s">
        <v>852</v>
      </c>
      <c r="D676" s="145" t="s">
        <v>979</v>
      </c>
      <c r="E676" s="245" t="s">
        <v>98</v>
      </c>
      <c r="F676" s="148">
        <v>45230</v>
      </c>
      <c r="G676" s="149"/>
      <c r="H676" s="150">
        <v>30912.94</v>
      </c>
      <c r="I676" s="144" t="s">
        <v>68</v>
      </c>
      <c r="J676" s="151"/>
      <c r="K676" s="145"/>
      <c r="L676" s="152"/>
      <c r="M676" s="152"/>
      <c r="N676" s="167">
        <f t="shared" si="20"/>
        <v>30912.94</v>
      </c>
      <c r="O676" s="167">
        <f t="shared" si="21"/>
        <v>202310</v>
      </c>
    </row>
    <row r="677" spans="1:15">
      <c r="A677" s="146">
        <v>676</v>
      </c>
      <c r="B677" s="144" t="s">
        <v>851</v>
      </c>
      <c r="C677" s="146" t="s">
        <v>852</v>
      </c>
      <c r="D677" s="147" t="s">
        <v>980</v>
      </c>
      <c r="E677" s="245" t="s">
        <v>98</v>
      </c>
      <c r="F677" s="148">
        <v>45230</v>
      </c>
      <c r="G677" s="153"/>
      <c r="H677" s="154">
        <v>17719.55</v>
      </c>
      <c r="I677" s="144" t="s">
        <v>68</v>
      </c>
      <c r="J677" s="155"/>
      <c r="K677" s="146"/>
      <c r="L677" s="147"/>
      <c r="M677" s="156"/>
      <c r="N677" s="167">
        <f t="shared" si="20"/>
        <v>17719.55</v>
      </c>
      <c r="O677" s="167">
        <f t="shared" si="21"/>
        <v>202310</v>
      </c>
    </row>
    <row r="678" spans="1:15">
      <c r="A678" s="146">
        <v>677</v>
      </c>
      <c r="B678" s="144" t="s">
        <v>218</v>
      </c>
      <c r="C678" s="145" t="s">
        <v>219</v>
      </c>
      <c r="D678" s="145" t="s">
        <v>981</v>
      </c>
      <c r="E678" s="245" t="s">
        <v>98</v>
      </c>
      <c r="F678" s="148">
        <v>45231</v>
      </c>
      <c r="G678" s="149"/>
      <c r="H678" s="150">
        <v>273701.28999999998</v>
      </c>
      <c r="I678" s="144" t="s">
        <v>38</v>
      </c>
      <c r="J678" s="151" t="s">
        <v>39</v>
      </c>
      <c r="K678" s="145"/>
      <c r="L678" s="157"/>
      <c r="M678" s="157"/>
      <c r="N678" s="167">
        <f t="shared" si="20"/>
        <v>136850.64499999999</v>
      </c>
      <c r="O678" s="167">
        <f t="shared" si="21"/>
        <v>202311</v>
      </c>
    </row>
    <row r="679" spans="1:15">
      <c r="A679" s="146">
        <v>678</v>
      </c>
      <c r="B679" s="144" t="s">
        <v>895</v>
      </c>
      <c r="C679" s="146" t="s">
        <v>896</v>
      </c>
      <c r="D679" s="147" t="s">
        <v>982</v>
      </c>
      <c r="E679" s="245" t="s">
        <v>98</v>
      </c>
      <c r="F679" s="148">
        <v>45231</v>
      </c>
      <c r="G679" s="153"/>
      <c r="H679" s="154">
        <v>84000</v>
      </c>
      <c r="I679" s="144" t="s">
        <v>68</v>
      </c>
      <c r="J679" s="155"/>
      <c r="K679" s="146"/>
      <c r="L679" s="147"/>
      <c r="M679" s="156"/>
      <c r="N679" s="167">
        <f t="shared" si="20"/>
        <v>84000</v>
      </c>
      <c r="O679" s="167">
        <f t="shared" si="21"/>
        <v>202311</v>
      </c>
    </row>
    <row r="680" spans="1:15">
      <c r="A680" s="146">
        <v>679</v>
      </c>
      <c r="B680" s="144" t="s">
        <v>983</v>
      </c>
      <c r="C680" s="145" t="s">
        <v>984</v>
      </c>
      <c r="D680" s="145" t="s">
        <v>985</v>
      </c>
      <c r="E680" s="245" t="s">
        <v>98</v>
      </c>
      <c r="F680" s="148">
        <v>45231</v>
      </c>
      <c r="G680" s="149"/>
      <c r="H680" s="150">
        <v>86685.03</v>
      </c>
      <c r="I680" s="144" t="s">
        <v>69</v>
      </c>
      <c r="J680" s="151"/>
      <c r="K680" s="145"/>
      <c r="L680" s="152"/>
      <c r="M680" s="152"/>
      <c r="N680" s="167">
        <f t="shared" si="20"/>
        <v>86685.03</v>
      </c>
      <c r="O680" s="167">
        <f t="shared" si="21"/>
        <v>202311</v>
      </c>
    </row>
    <row r="681" spans="1:15">
      <c r="A681" s="146">
        <v>680</v>
      </c>
      <c r="B681" s="144" t="s">
        <v>771</v>
      </c>
      <c r="C681" s="146" t="s">
        <v>772</v>
      </c>
      <c r="D681" s="147" t="s">
        <v>986</v>
      </c>
      <c r="E681" s="249" t="s">
        <v>98</v>
      </c>
      <c r="F681" s="148">
        <v>45231</v>
      </c>
      <c r="G681" s="153"/>
      <c r="H681" s="154">
        <v>11200</v>
      </c>
      <c r="I681" s="144" t="s">
        <v>32</v>
      </c>
      <c r="J681" s="155"/>
      <c r="K681" s="146"/>
      <c r="L681" s="147"/>
      <c r="M681" s="156"/>
      <c r="N681" s="167">
        <f t="shared" si="20"/>
        <v>11200</v>
      </c>
      <c r="O681" s="167">
        <f t="shared" si="21"/>
        <v>202311</v>
      </c>
    </row>
    <row r="682" spans="1:15">
      <c r="A682" s="146">
        <v>681</v>
      </c>
      <c r="B682" s="144" t="s">
        <v>762</v>
      </c>
      <c r="C682" s="145" t="s">
        <v>763</v>
      </c>
      <c r="D682" s="145" t="s">
        <v>987</v>
      </c>
      <c r="E682" s="245" t="s">
        <v>98</v>
      </c>
      <c r="F682" s="148">
        <v>45233</v>
      </c>
      <c r="G682" s="149"/>
      <c r="H682" s="150">
        <v>99.9</v>
      </c>
      <c r="I682" s="144" t="s">
        <v>33</v>
      </c>
      <c r="J682" s="151"/>
      <c r="K682" s="145"/>
      <c r="L682" s="152"/>
      <c r="M682" s="152"/>
      <c r="N682" s="167">
        <f t="shared" si="20"/>
        <v>99.9</v>
      </c>
      <c r="O682" s="167">
        <f t="shared" si="21"/>
        <v>202311</v>
      </c>
    </row>
    <row r="683" spans="1:15">
      <c r="A683" s="146">
        <v>682</v>
      </c>
      <c r="B683" s="144" t="s">
        <v>988</v>
      </c>
      <c r="C683" s="146" t="s">
        <v>989</v>
      </c>
      <c r="D683" s="147" t="s">
        <v>990</v>
      </c>
      <c r="E683" s="245" t="s">
        <v>98</v>
      </c>
      <c r="F683" s="148">
        <v>45233</v>
      </c>
      <c r="G683" s="153"/>
      <c r="H683" s="154">
        <v>994.4</v>
      </c>
      <c r="I683" s="144" t="s">
        <v>33</v>
      </c>
      <c r="J683" s="155"/>
      <c r="K683" s="146"/>
      <c r="L683" s="147"/>
      <c r="M683" s="156"/>
      <c r="N683" s="167">
        <f t="shared" si="20"/>
        <v>994.4</v>
      </c>
      <c r="O683" s="167">
        <f t="shared" si="21"/>
        <v>202311</v>
      </c>
    </row>
    <row r="684" spans="1:15">
      <c r="A684" s="146">
        <v>683</v>
      </c>
      <c r="B684" s="144" t="s">
        <v>548</v>
      </c>
      <c r="C684" s="145" t="s">
        <v>549</v>
      </c>
      <c r="D684" s="145" t="s">
        <v>991</v>
      </c>
      <c r="E684" s="245" t="s">
        <v>98</v>
      </c>
      <c r="F684" s="148">
        <v>45234</v>
      </c>
      <c r="G684" s="149"/>
      <c r="H684" s="150">
        <v>613.70000000000005</v>
      </c>
      <c r="I684" s="144" t="s">
        <v>32</v>
      </c>
      <c r="J684" s="151"/>
      <c r="K684" s="145"/>
      <c r="L684" s="152"/>
      <c r="M684" s="152"/>
      <c r="N684" s="167">
        <f t="shared" si="20"/>
        <v>613.70000000000005</v>
      </c>
      <c r="O684" s="167">
        <f t="shared" si="21"/>
        <v>202311</v>
      </c>
    </row>
    <row r="685" spans="1:15">
      <c r="A685" s="146">
        <v>684</v>
      </c>
      <c r="B685" s="144" t="s">
        <v>992</v>
      </c>
      <c r="C685" s="146" t="s">
        <v>993</v>
      </c>
      <c r="D685" s="147" t="s">
        <v>994</v>
      </c>
      <c r="E685" s="245" t="s">
        <v>98</v>
      </c>
      <c r="F685" s="148">
        <v>45236</v>
      </c>
      <c r="G685" s="153"/>
      <c r="H685" s="154">
        <v>538.76</v>
      </c>
      <c r="I685" s="144" t="s">
        <v>66</v>
      </c>
      <c r="J685" s="155" t="s">
        <v>67</v>
      </c>
      <c r="K685" s="146"/>
      <c r="L685" s="147"/>
      <c r="M685" s="156"/>
      <c r="N685" s="167">
        <f t="shared" si="20"/>
        <v>269.38</v>
      </c>
      <c r="O685" s="167">
        <f t="shared" si="21"/>
        <v>202311</v>
      </c>
    </row>
    <row r="686" spans="1:15">
      <c r="A686" s="146">
        <v>685</v>
      </c>
      <c r="B686" s="144" t="s">
        <v>995</v>
      </c>
      <c r="C686" s="145" t="s">
        <v>996</v>
      </c>
      <c r="D686" s="145" t="s">
        <v>997</v>
      </c>
      <c r="E686" s="245" t="s">
        <v>98</v>
      </c>
      <c r="F686" s="148">
        <v>45236</v>
      </c>
      <c r="G686" s="149"/>
      <c r="H686" s="150">
        <v>1415.01</v>
      </c>
      <c r="I686" s="144" t="s">
        <v>66</v>
      </c>
      <c r="J686" s="151" t="s">
        <v>67</v>
      </c>
      <c r="K686" s="145"/>
      <c r="L686" s="152"/>
      <c r="M686" s="152"/>
      <c r="N686" s="167">
        <f t="shared" si="20"/>
        <v>707.505</v>
      </c>
      <c r="O686" s="167">
        <f t="shared" si="21"/>
        <v>202311</v>
      </c>
    </row>
    <row r="687" spans="1:15">
      <c r="A687" s="146">
        <v>686</v>
      </c>
      <c r="B687" s="144" t="s">
        <v>293</v>
      </c>
      <c r="C687" s="146" t="s">
        <v>294</v>
      </c>
      <c r="D687" s="147" t="s">
        <v>998</v>
      </c>
      <c r="E687" s="245" t="s">
        <v>98</v>
      </c>
      <c r="F687" s="148">
        <v>45236</v>
      </c>
      <c r="G687" s="153"/>
      <c r="H687" s="154">
        <v>6298.13</v>
      </c>
      <c r="I687" s="144" t="s">
        <v>33</v>
      </c>
      <c r="J687" s="155"/>
      <c r="K687" s="146"/>
      <c r="L687" s="147"/>
      <c r="M687" s="156"/>
      <c r="N687" s="167">
        <f t="shared" si="20"/>
        <v>6298.13</v>
      </c>
      <c r="O687" s="167">
        <f t="shared" si="21"/>
        <v>202311</v>
      </c>
    </row>
    <row r="688" spans="1:15">
      <c r="A688" s="146">
        <v>687</v>
      </c>
      <c r="B688" s="144" t="s">
        <v>293</v>
      </c>
      <c r="C688" s="145" t="s">
        <v>294</v>
      </c>
      <c r="D688" s="145" t="s">
        <v>999</v>
      </c>
      <c r="E688" s="245" t="s">
        <v>98</v>
      </c>
      <c r="F688" s="148">
        <v>45236</v>
      </c>
      <c r="G688" s="149"/>
      <c r="H688" s="150">
        <v>935</v>
      </c>
      <c r="I688" s="144" t="s">
        <v>68</v>
      </c>
      <c r="J688" s="151"/>
      <c r="K688" s="145"/>
      <c r="L688" s="152"/>
      <c r="M688" s="152"/>
      <c r="N688" s="167">
        <f t="shared" si="20"/>
        <v>935</v>
      </c>
      <c r="O688" s="167">
        <f t="shared" si="21"/>
        <v>202311</v>
      </c>
    </row>
    <row r="689" spans="1:15">
      <c r="A689" s="146">
        <v>688</v>
      </c>
      <c r="B689" s="144" t="s">
        <v>1000</v>
      </c>
      <c r="C689" s="146" t="s">
        <v>1001</v>
      </c>
      <c r="D689" s="147" t="s">
        <v>1002</v>
      </c>
      <c r="E689" s="245" t="s">
        <v>98</v>
      </c>
      <c r="F689" s="148">
        <v>45236</v>
      </c>
      <c r="G689" s="153"/>
      <c r="H689" s="154">
        <v>520.76</v>
      </c>
      <c r="I689" s="144" t="s">
        <v>66</v>
      </c>
      <c r="J689" s="155" t="s">
        <v>67</v>
      </c>
      <c r="K689" s="146"/>
      <c r="L689" s="147"/>
      <c r="M689" s="156"/>
      <c r="N689" s="167">
        <f t="shared" si="20"/>
        <v>260.38</v>
      </c>
      <c r="O689" s="167">
        <f t="shared" si="21"/>
        <v>202311</v>
      </c>
    </row>
    <row r="690" spans="1:15">
      <c r="A690" s="146">
        <v>689</v>
      </c>
      <c r="B690" s="144" t="s">
        <v>957</v>
      </c>
      <c r="C690" s="145" t="s">
        <v>958</v>
      </c>
      <c r="D690" s="145" t="s">
        <v>1003</v>
      </c>
      <c r="E690" s="245" t="s">
        <v>98</v>
      </c>
      <c r="F690" s="148">
        <v>45236</v>
      </c>
      <c r="G690" s="149"/>
      <c r="H690" s="150">
        <v>247.68</v>
      </c>
      <c r="I690" s="144" t="s">
        <v>68</v>
      </c>
      <c r="J690" s="151"/>
      <c r="K690" s="145"/>
      <c r="L690" s="152"/>
      <c r="M690" s="152"/>
      <c r="N690" s="167">
        <f t="shared" si="20"/>
        <v>247.68</v>
      </c>
      <c r="O690" s="167">
        <f t="shared" si="21"/>
        <v>202311</v>
      </c>
    </row>
    <row r="691" spans="1:15">
      <c r="A691" s="146">
        <v>690</v>
      </c>
      <c r="B691" s="144" t="s">
        <v>1004</v>
      </c>
      <c r="C691" s="146" t="s">
        <v>1005</v>
      </c>
      <c r="D691" s="147" t="s">
        <v>1006</v>
      </c>
      <c r="E691" s="245" t="s">
        <v>98</v>
      </c>
      <c r="F691" s="148">
        <v>45237</v>
      </c>
      <c r="G691" s="153"/>
      <c r="H691" s="154">
        <v>1706.25</v>
      </c>
      <c r="I691" s="144" t="s">
        <v>70</v>
      </c>
      <c r="J691" s="155"/>
      <c r="K691" s="146"/>
      <c r="L691" s="147"/>
      <c r="M691" s="156"/>
      <c r="N691" s="167">
        <f t="shared" si="20"/>
        <v>1706.25</v>
      </c>
      <c r="O691" s="167">
        <f t="shared" si="21"/>
        <v>202311</v>
      </c>
    </row>
    <row r="692" spans="1:15">
      <c r="A692" s="146">
        <v>691</v>
      </c>
      <c r="B692" s="144" t="s">
        <v>1007</v>
      </c>
      <c r="C692" s="145" t="s">
        <v>1008</v>
      </c>
      <c r="D692" s="145" t="s">
        <v>1009</v>
      </c>
      <c r="E692" s="245" t="s">
        <v>98</v>
      </c>
      <c r="F692" s="148">
        <v>45239</v>
      </c>
      <c r="G692" s="149"/>
      <c r="H692" s="150">
        <v>1692</v>
      </c>
      <c r="I692" s="144" t="s">
        <v>43</v>
      </c>
      <c r="J692" s="151"/>
      <c r="K692" s="145"/>
      <c r="L692" s="152"/>
      <c r="M692" s="152"/>
      <c r="N692" s="167">
        <f t="shared" si="20"/>
        <v>1692</v>
      </c>
      <c r="O692" s="167">
        <f t="shared" si="21"/>
        <v>202311</v>
      </c>
    </row>
    <row r="693" spans="1:15">
      <c r="A693" s="146">
        <v>692</v>
      </c>
      <c r="B693" s="144" t="s">
        <v>1007</v>
      </c>
      <c r="C693" s="146" t="s">
        <v>1008</v>
      </c>
      <c r="D693" s="147" t="s">
        <v>1010</v>
      </c>
      <c r="E693" s="245" t="s">
        <v>98</v>
      </c>
      <c r="F693" s="148">
        <v>45239</v>
      </c>
      <c r="G693" s="153"/>
      <c r="H693" s="154">
        <v>1579</v>
      </c>
      <c r="I693" s="144" t="s">
        <v>43</v>
      </c>
      <c r="J693" s="155"/>
      <c r="K693" s="146"/>
      <c r="L693" s="147"/>
      <c r="M693" s="156"/>
      <c r="N693" s="167">
        <f t="shared" si="20"/>
        <v>1579</v>
      </c>
      <c r="O693" s="167">
        <f t="shared" si="21"/>
        <v>202311</v>
      </c>
    </row>
    <row r="694" spans="1:15">
      <c r="A694" s="146">
        <v>693</v>
      </c>
      <c r="B694" s="144" t="s">
        <v>1007</v>
      </c>
      <c r="C694" s="145" t="s">
        <v>1008</v>
      </c>
      <c r="D694" s="145" t="s">
        <v>1011</v>
      </c>
      <c r="E694" s="245" t="s">
        <v>98</v>
      </c>
      <c r="F694" s="148">
        <v>45239</v>
      </c>
      <c r="G694" s="149"/>
      <c r="H694" s="150">
        <v>1665</v>
      </c>
      <c r="I694" s="144" t="s">
        <v>43</v>
      </c>
      <c r="J694" s="151"/>
      <c r="K694" s="145"/>
      <c r="L694" s="152"/>
      <c r="M694" s="152"/>
      <c r="N694" s="167">
        <f t="shared" si="20"/>
        <v>1665</v>
      </c>
      <c r="O694" s="167">
        <f t="shared" si="21"/>
        <v>202311</v>
      </c>
    </row>
    <row r="695" spans="1:15">
      <c r="A695" s="146">
        <v>694</v>
      </c>
      <c r="B695" s="144" t="s">
        <v>1007</v>
      </c>
      <c r="C695" s="146" t="s">
        <v>1008</v>
      </c>
      <c r="D695" s="147" t="s">
        <v>1012</v>
      </c>
      <c r="E695" s="245" t="s">
        <v>98</v>
      </c>
      <c r="F695" s="148">
        <v>45239</v>
      </c>
      <c r="G695" s="153"/>
      <c r="H695" s="154">
        <v>1649</v>
      </c>
      <c r="I695" s="144" t="s">
        <v>43</v>
      </c>
      <c r="J695" s="155"/>
      <c r="K695" s="146"/>
      <c r="L695" s="147"/>
      <c r="M695" s="156"/>
      <c r="N695" s="167">
        <f t="shared" si="20"/>
        <v>1649</v>
      </c>
      <c r="O695" s="167">
        <f t="shared" si="21"/>
        <v>202311</v>
      </c>
    </row>
    <row r="696" spans="1:15">
      <c r="A696" s="146">
        <v>695</v>
      </c>
      <c r="B696" s="144" t="s">
        <v>1007</v>
      </c>
      <c r="C696" s="145" t="s">
        <v>1008</v>
      </c>
      <c r="D696" s="145" t="s">
        <v>1013</v>
      </c>
      <c r="E696" s="245" t="s">
        <v>98</v>
      </c>
      <c r="F696" s="148">
        <v>45239</v>
      </c>
      <c r="G696" s="149"/>
      <c r="H696" s="150">
        <v>1668</v>
      </c>
      <c r="I696" s="144" t="s">
        <v>43</v>
      </c>
      <c r="J696" s="151"/>
      <c r="K696" s="145"/>
      <c r="L696" s="152"/>
      <c r="M696" s="152"/>
      <c r="N696" s="167">
        <f t="shared" si="20"/>
        <v>1668</v>
      </c>
      <c r="O696" s="167">
        <f t="shared" si="21"/>
        <v>202311</v>
      </c>
    </row>
    <row r="697" spans="1:15">
      <c r="A697" s="146">
        <v>696</v>
      </c>
      <c r="B697" s="144" t="s">
        <v>1007</v>
      </c>
      <c r="C697" s="146" t="s">
        <v>1008</v>
      </c>
      <c r="D697" s="147" t="s">
        <v>1014</v>
      </c>
      <c r="E697" s="245" t="s">
        <v>98</v>
      </c>
      <c r="F697" s="148">
        <v>45239</v>
      </c>
      <c r="G697" s="153"/>
      <c r="H697" s="154">
        <v>1834</v>
      </c>
      <c r="I697" s="144" t="s">
        <v>43</v>
      </c>
      <c r="J697" s="155"/>
      <c r="K697" s="146"/>
      <c r="L697" s="147"/>
      <c r="M697" s="156"/>
      <c r="N697" s="167">
        <f t="shared" si="20"/>
        <v>1834</v>
      </c>
      <c r="O697" s="167">
        <f t="shared" si="21"/>
        <v>202311</v>
      </c>
    </row>
    <row r="698" spans="1:15">
      <c r="A698" s="146">
        <v>697</v>
      </c>
      <c r="B698" s="144" t="s">
        <v>1007</v>
      </c>
      <c r="C698" s="145" t="s">
        <v>1008</v>
      </c>
      <c r="D698" s="145" t="s">
        <v>1015</v>
      </c>
      <c r="E698" s="245" t="s">
        <v>98</v>
      </c>
      <c r="F698" s="148">
        <v>45239</v>
      </c>
      <c r="G698" s="149"/>
      <c r="H698" s="150">
        <v>1806</v>
      </c>
      <c r="I698" s="144" t="s">
        <v>43</v>
      </c>
      <c r="J698" s="151"/>
      <c r="K698" s="145"/>
      <c r="L698" s="152"/>
      <c r="M698" s="152"/>
      <c r="N698" s="167">
        <f t="shared" si="20"/>
        <v>1806</v>
      </c>
      <c r="O698" s="167">
        <f t="shared" si="21"/>
        <v>202311</v>
      </c>
    </row>
    <row r="699" spans="1:15">
      <c r="A699" s="146">
        <v>698</v>
      </c>
      <c r="B699" s="144" t="s">
        <v>1007</v>
      </c>
      <c r="C699" s="146" t="s">
        <v>1008</v>
      </c>
      <c r="D699" s="147" t="s">
        <v>1016</v>
      </c>
      <c r="E699" s="245" t="s">
        <v>98</v>
      </c>
      <c r="F699" s="148">
        <v>45239</v>
      </c>
      <c r="G699" s="153"/>
      <c r="H699" s="154">
        <v>1796</v>
      </c>
      <c r="I699" s="144" t="s">
        <v>43</v>
      </c>
      <c r="J699" s="155"/>
      <c r="K699" s="146"/>
      <c r="L699" s="147"/>
      <c r="M699" s="156"/>
      <c r="N699" s="167">
        <f t="shared" si="20"/>
        <v>1796</v>
      </c>
      <c r="O699" s="167">
        <f t="shared" si="21"/>
        <v>202311</v>
      </c>
    </row>
    <row r="700" spans="1:15">
      <c r="A700" s="146">
        <v>699</v>
      </c>
      <c r="B700" s="144" t="s">
        <v>1007</v>
      </c>
      <c r="C700" s="145" t="s">
        <v>1008</v>
      </c>
      <c r="D700" s="145" t="s">
        <v>1017</v>
      </c>
      <c r="E700" s="245" t="s">
        <v>98</v>
      </c>
      <c r="F700" s="148">
        <v>45239</v>
      </c>
      <c r="G700" s="149"/>
      <c r="H700" s="150">
        <v>1914</v>
      </c>
      <c r="I700" s="144" t="s">
        <v>43</v>
      </c>
      <c r="J700" s="151"/>
      <c r="K700" s="145"/>
      <c r="L700" s="152"/>
      <c r="M700" s="152"/>
      <c r="N700" s="167">
        <f t="shared" si="20"/>
        <v>1914</v>
      </c>
      <c r="O700" s="167">
        <f t="shared" si="21"/>
        <v>202311</v>
      </c>
    </row>
    <row r="701" spans="1:15">
      <c r="A701" s="146">
        <v>700</v>
      </c>
      <c r="B701" s="144" t="s">
        <v>1007</v>
      </c>
      <c r="C701" s="146" t="s">
        <v>1008</v>
      </c>
      <c r="D701" s="147" t="s">
        <v>1018</v>
      </c>
      <c r="E701" s="245" t="s">
        <v>98</v>
      </c>
      <c r="F701" s="148">
        <v>45239</v>
      </c>
      <c r="G701" s="153"/>
      <c r="H701" s="154">
        <v>1807</v>
      </c>
      <c r="I701" s="144" t="s">
        <v>43</v>
      </c>
      <c r="J701" s="155"/>
      <c r="K701" s="146"/>
      <c r="L701" s="147"/>
      <c r="M701" s="156"/>
      <c r="N701" s="167">
        <f t="shared" si="20"/>
        <v>1807</v>
      </c>
      <c r="O701" s="167">
        <f t="shared" si="21"/>
        <v>202311</v>
      </c>
    </row>
    <row r="702" spans="1:15">
      <c r="A702" s="146">
        <v>701</v>
      </c>
      <c r="B702" s="144" t="s">
        <v>1007</v>
      </c>
      <c r="C702" s="145" t="s">
        <v>1008</v>
      </c>
      <c r="D702" s="145" t="s">
        <v>1019</v>
      </c>
      <c r="E702" s="245" t="s">
        <v>98</v>
      </c>
      <c r="F702" s="148">
        <v>45239</v>
      </c>
      <c r="G702" s="149"/>
      <c r="H702" s="150">
        <v>1775</v>
      </c>
      <c r="I702" s="144" t="s">
        <v>43</v>
      </c>
      <c r="J702" s="151"/>
      <c r="K702" s="145"/>
      <c r="L702" s="152"/>
      <c r="M702" s="152"/>
      <c r="N702" s="167">
        <f t="shared" si="20"/>
        <v>1775</v>
      </c>
      <c r="O702" s="167">
        <f t="shared" si="21"/>
        <v>202311</v>
      </c>
    </row>
    <row r="703" spans="1:15">
      <c r="A703" s="146">
        <v>702</v>
      </c>
      <c r="B703" s="144" t="s">
        <v>1007</v>
      </c>
      <c r="C703" s="146" t="s">
        <v>1008</v>
      </c>
      <c r="D703" s="147" t="s">
        <v>1020</v>
      </c>
      <c r="E703" s="245" t="s">
        <v>98</v>
      </c>
      <c r="F703" s="148">
        <v>45239</v>
      </c>
      <c r="G703" s="153"/>
      <c r="H703" s="154">
        <v>1860</v>
      </c>
      <c r="I703" s="144" t="s">
        <v>43</v>
      </c>
      <c r="J703" s="155"/>
      <c r="K703" s="146"/>
      <c r="L703" s="147"/>
      <c r="M703" s="156"/>
      <c r="N703" s="167">
        <f t="shared" si="20"/>
        <v>1860</v>
      </c>
      <c r="O703" s="167">
        <f t="shared" si="21"/>
        <v>202311</v>
      </c>
    </row>
    <row r="704" spans="1:15">
      <c r="A704" s="146">
        <v>703</v>
      </c>
      <c r="B704" s="144" t="s">
        <v>1007</v>
      </c>
      <c r="C704" s="145" t="s">
        <v>1008</v>
      </c>
      <c r="D704" s="145" t="s">
        <v>1021</v>
      </c>
      <c r="E704" s="245" t="s">
        <v>98</v>
      </c>
      <c r="F704" s="148">
        <v>45239</v>
      </c>
      <c r="G704" s="149"/>
      <c r="H704" s="150">
        <v>1826</v>
      </c>
      <c r="I704" s="144" t="s">
        <v>43</v>
      </c>
      <c r="J704" s="151"/>
      <c r="K704" s="145"/>
      <c r="L704" s="152"/>
      <c r="M704" s="152"/>
      <c r="N704" s="167">
        <f t="shared" si="20"/>
        <v>1826</v>
      </c>
      <c r="O704" s="167">
        <f t="shared" si="21"/>
        <v>202311</v>
      </c>
    </row>
    <row r="705" spans="1:15">
      <c r="A705" s="146">
        <v>704</v>
      </c>
      <c r="B705" s="144" t="s">
        <v>1007</v>
      </c>
      <c r="C705" s="146" t="s">
        <v>1008</v>
      </c>
      <c r="D705" s="147" t="s">
        <v>1022</v>
      </c>
      <c r="E705" s="245" t="s">
        <v>98</v>
      </c>
      <c r="F705" s="148">
        <v>45239</v>
      </c>
      <c r="G705" s="153"/>
      <c r="H705" s="154">
        <v>1880</v>
      </c>
      <c r="I705" s="144" t="s">
        <v>43</v>
      </c>
      <c r="J705" s="155"/>
      <c r="K705" s="146"/>
      <c r="L705" s="147"/>
      <c r="M705" s="156"/>
      <c r="N705" s="167">
        <f t="shared" si="20"/>
        <v>1880</v>
      </c>
      <c r="O705" s="167">
        <f t="shared" si="21"/>
        <v>202311</v>
      </c>
    </row>
    <row r="706" spans="1:15">
      <c r="A706" s="146">
        <v>705</v>
      </c>
      <c r="B706" s="144" t="s">
        <v>1007</v>
      </c>
      <c r="C706" s="145" t="s">
        <v>1008</v>
      </c>
      <c r="D706" s="145" t="s">
        <v>1023</v>
      </c>
      <c r="E706" s="245" t="s">
        <v>98</v>
      </c>
      <c r="F706" s="148">
        <v>45239</v>
      </c>
      <c r="G706" s="149"/>
      <c r="H706" s="150">
        <v>1819</v>
      </c>
      <c r="I706" s="144" t="s">
        <v>43</v>
      </c>
      <c r="J706" s="151"/>
      <c r="K706" s="145"/>
      <c r="L706" s="152"/>
      <c r="M706" s="152"/>
      <c r="N706" s="167">
        <f t="shared" ref="N706:N769" si="22">H706/COUNTIF(I706:M706,"&lt;&gt;")</f>
        <v>1819</v>
      </c>
      <c r="O706" s="167">
        <f t="shared" ref="O706:O769" si="23">YEAR(F706)*100+MONTH(F706)</f>
        <v>202311</v>
      </c>
    </row>
    <row r="707" spans="1:15">
      <c r="A707" s="146">
        <v>706</v>
      </c>
      <c r="B707" s="144" t="s">
        <v>1007</v>
      </c>
      <c r="C707" s="146" t="s">
        <v>1008</v>
      </c>
      <c r="D707" s="147" t="s">
        <v>1024</v>
      </c>
      <c r="E707" s="245" t="s">
        <v>98</v>
      </c>
      <c r="F707" s="148">
        <v>45239</v>
      </c>
      <c r="G707" s="153"/>
      <c r="H707" s="154">
        <v>1806</v>
      </c>
      <c r="I707" s="144" t="s">
        <v>43</v>
      </c>
      <c r="J707" s="155"/>
      <c r="K707" s="146"/>
      <c r="L707" s="147"/>
      <c r="M707" s="156"/>
      <c r="N707" s="167">
        <f t="shared" si="22"/>
        <v>1806</v>
      </c>
      <c r="O707" s="167">
        <f t="shared" si="23"/>
        <v>202311</v>
      </c>
    </row>
    <row r="708" spans="1:15">
      <c r="A708" s="146">
        <v>707</v>
      </c>
      <c r="B708" s="144" t="s">
        <v>1007</v>
      </c>
      <c r="C708" s="145" t="s">
        <v>1008</v>
      </c>
      <c r="D708" s="145" t="s">
        <v>1025</v>
      </c>
      <c r="E708" s="245" t="s">
        <v>98</v>
      </c>
      <c r="F708" s="148">
        <v>45239</v>
      </c>
      <c r="G708" s="149"/>
      <c r="H708" s="150">
        <v>1809</v>
      </c>
      <c r="I708" s="144" t="s">
        <v>43</v>
      </c>
      <c r="J708" s="151"/>
      <c r="K708" s="145"/>
      <c r="L708" s="152"/>
      <c r="M708" s="152"/>
      <c r="N708" s="167">
        <f t="shared" si="22"/>
        <v>1809</v>
      </c>
      <c r="O708" s="167">
        <f t="shared" si="23"/>
        <v>202311</v>
      </c>
    </row>
    <row r="709" spans="1:15">
      <c r="A709" s="146">
        <v>708</v>
      </c>
      <c r="B709" s="144" t="s">
        <v>1007</v>
      </c>
      <c r="C709" s="146" t="s">
        <v>1008</v>
      </c>
      <c r="D709" s="147" t="s">
        <v>1026</v>
      </c>
      <c r="E709" s="245" t="s">
        <v>98</v>
      </c>
      <c r="F709" s="148">
        <v>45239</v>
      </c>
      <c r="G709" s="153"/>
      <c r="H709" s="154">
        <v>1815</v>
      </c>
      <c r="I709" s="144" t="s">
        <v>43</v>
      </c>
      <c r="J709" s="155"/>
      <c r="K709" s="146"/>
      <c r="L709" s="147"/>
      <c r="M709" s="156"/>
      <c r="N709" s="167">
        <f t="shared" si="22"/>
        <v>1815</v>
      </c>
      <c r="O709" s="167">
        <f t="shared" si="23"/>
        <v>202311</v>
      </c>
    </row>
    <row r="710" spans="1:15">
      <c r="A710" s="146">
        <v>709</v>
      </c>
      <c r="B710" s="144" t="s">
        <v>293</v>
      </c>
      <c r="C710" s="145" t="s">
        <v>294</v>
      </c>
      <c r="D710" s="145" t="s">
        <v>1027</v>
      </c>
      <c r="E710" s="245" t="s">
        <v>98</v>
      </c>
      <c r="F710" s="148">
        <v>45239</v>
      </c>
      <c r="G710" s="149"/>
      <c r="H710" s="150">
        <v>14818.72</v>
      </c>
      <c r="I710" s="144" t="s">
        <v>68</v>
      </c>
      <c r="J710" s="151"/>
      <c r="K710" s="145"/>
      <c r="L710" s="152"/>
      <c r="M710" s="152"/>
      <c r="N710" s="167">
        <f t="shared" si="22"/>
        <v>14818.72</v>
      </c>
      <c r="O710" s="167">
        <f t="shared" si="23"/>
        <v>202311</v>
      </c>
    </row>
    <row r="711" spans="1:15">
      <c r="A711" s="146">
        <v>710</v>
      </c>
      <c r="B711" s="144" t="s">
        <v>293</v>
      </c>
      <c r="C711" s="146" t="s">
        <v>294</v>
      </c>
      <c r="D711" s="147" t="s">
        <v>1028</v>
      </c>
      <c r="E711" s="245" t="s">
        <v>98</v>
      </c>
      <c r="F711" s="148">
        <v>45239</v>
      </c>
      <c r="G711" s="153"/>
      <c r="H711" s="154">
        <v>5592.88</v>
      </c>
      <c r="I711" s="144" t="s">
        <v>68</v>
      </c>
      <c r="J711" s="155"/>
      <c r="K711" s="146"/>
      <c r="L711" s="147"/>
      <c r="M711" s="156"/>
      <c r="N711" s="167">
        <f t="shared" si="22"/>
        <v>5592.88</v>
      </c>
      <c r="O711" s="167">
        <f t="shared" si="23"/>
        <v>202311</v>
      </c>
    </row>
    <row r="712" spans="1:15">
      <c r="A712" s="146">
        <v>711</v>
      </c>
      <c r="B712" s="144" t="s">
        <v>114</v>
      </c>
      <c r="C712" s="145" t="s">
        <v>115</v>
      </c>
      <c r="D712" s="145" t="s">
        <v>1029</v>
      </c>
      <c r="E712" s="245" t="s">
        <v>98</v>
      </c>
      <c r="F712" s="148">
        <v>45240</v>
      </c>
      <c r="G712" s="149"/>
      <c r="H712" s="150">
        <v>97549.16</v>
      </c>
      <c r="I712" s="144" t="s">
        <v>39</v>
      </c>
      <c r="J712" s="151"/>
      <c r="K712" s="145"/>
      <c r="L712" s="152"/>
      <c r="M712" s="152"/>
      <c r="N712" s="167">
        <f t="shared" si="22"/>
        <v>97549.16</v>
      </c>
      <c r="O712" s="167">
        <f t="shared" si="23"/>
        <v>202311</v>
      </c>
    </row>
    <row r="713" spans="1:15">
      <c r="A713" s="146">
        <v>712</v>
      </c>
      <c r="B713" s="144" t="s">
        <v>132</v>
      </c>
      <c r="C713" s="146" t="s">
        <v>133</v>
      </c>
      <c r="D713" s="147" t="s">
        <v>1030</v>
      </c>
      <c r="E713" s="245" t="s">
        <v>98</v>
      </c>
      <c r="F713" s="148">
        <v>45240</v>
      </c>
      <c r="G713" s="153"/>
      <c r="H713" s="154">
        <v>8100</v>
      </c>
      <c r="I713" s="144" t="s">
        <v>38</v>
      </c>
      <c r="J713" s="155"/>
      <c r="K713" s="146"/>
      <c r="L713" s="147"/>
      <c r="M713" s="158"/>
      <c r="N713" s="167">
        <f t="shared" si="22"/>
        <v>8100</v>
      </c>
      <c r="O713" s="167">
        <f t="shared" si="23"/>
        <v>202311</v>
      </c>
    </row>
    <row r="714" spans="1:15">
      <c r="A714" s="146">
        <v>713</v>
      </c>
      <c r="B714" s="144" t="s">
        <v>293</v>
      </c>
      <c r="C714" s="145" t="s">
        <v>294</v>
      </c>
      <c r="D714" s="145" t="s">
        <v>1031</v>
      </c>
      <c r="E714" s="245" t="s">
        <v>98</v>
      </c>
      <c r="F714" s="148">
        <v>45240</v>
      </c>
      <c r="G714" s="149"/>
      <c r="H714" s="150">
        <v>94445.5</v>
      </c>
      <c r="I714" s="144" t="s">
        <v>68</v>
      </c>
      <c r="J714" s="151"/>
      <c r="K714" s="145"/>
      <c r="L714" s="152"/>
      <c r="M714" s="152"/>
      <c r="N714" s="167">
        <f t="shared" si="22"/>
        <v>94445.5</v>
      </c>
      <c r="O714" s="167">
        <f t="shared" si="23"/>
        <v>202311</v>
      </c>
    </row>
    <row r="715" spans="1:15">
      <c r="A715" s="146">
        <v>714</v>
      </c>
      <c r="B715" s="144" t="s">
        <v>241</v>
      </c>
      <c r="C715" s="146" t="s">
        <v>242</v>
      </c>
      <c r="D715" s="147">
        <v>2023098697290</v>
      </c>
      <c r="E715" s="245" t="s">
        <v>98</v>
      </c>
      <c r="F715" s="148">
        <v>45241</v>
      </c>
      <c r="G715" s="153"/>
      <c r="H715" s="154">
        <v>87.86</v>
      </c>
      <c r="I715" s="144" t="s">
        <v>33</v>
      </c>
      <c r="J715" s="155"/>
      <c r="K715" s="146"/>
      <c r="L715" s="147"/>
      <c r="M715" s="156"/>
      <c r="N715" s="167">
        <f t="shared" si="22"/>
        <v>87.86</v>
      </c>
      <c r="O715" s="167">
        <f t="shared" si="23"/>
        <v>202311</v>
      </c>
    </row>
    <row r="716" spans="1:15">
      <c r="A716" s="146">
        <v>715</v>
      </c>
      <c r="B716" s="144" t="s">
        <v>386</v>
      </c>
      <c r="C716" s="145" t="s">
        <v>387</v>
      </c>
      <c r="D716" s="145">
        <v>4067864800</v>
      </c>
      <c r="E716" s="245" t="s">
        <v>98</v>
      </c>
      <c r="F716" s="148">
        <v>45243</v>
      </c>
      <c r="G716" s="149"/>
      <c r="H716" s="150">
        <v>3815.02</v>
      </c>
      <c r="I716" s="144" t="s">
        <v>33</v>
      </c>
      <c r="J716" s="151"/>
      <c r="K716" s="145"/>
      <c r="L716" s="152"/>
      <c r="M716" s="152"/>
      <c r="N716" s="167">
        <f t="shared" si="22"/>
        <v>3815.02</v>
      </c>
      <c r="O716" s="167">
        <f t="shared" si="23"/>
        <v>202311</v>
      </c>
    </row>
    <row r="717" spans="1:15">
      <c r="A717" s="146">
        <v>716</v>
      </c>
      <c r="B717" s="144" t="s">
        <v>884</v>
      </c>
      <c r="C717" s="146" t="s">
        <v>885</v>
      </c>
      <c r="D717" s="147" t="s">
        <v>1032</v>
      </c>
      <c r="E717" s="245" t="s">
        <v>98</v>
      </c>
      <c r="F717" s="148">
        <v>45243</v>
      </c>
      <c r="G717" s="153"/>
      <c r="H717" s="154">
        <v>3790</v>
      </c>
      <c r="I717" s="144" t="s">
        <v>33</v>
      </c>
      <c r="J717" s="155"/>
      <c r="K717" s="146"/>
      <c r="L717" s="147"/>
      <c r="M717" s="156"/>
      <c r="N717" s="167">
        <f t="shared" si="22"/>
        <v>3790</v>
      </c>
      <c r="O717" s="167">
        <f t="shared" si="23"/>
        <v>202311</v>
      </c>
    </row>
    <row r="718" spans="1:15">
      <c r="A718" s="146">
        <v>717</v>
      </c>
      <c r="B718" s="144" t="s">
        <v>1033</v>
      </c>
      <c r="C718" s="145" t="s">
        <v>1034</v>
      </c>
      <c r="D718" s="145" t="s">
        <v>1035</v>
      </c>
      <c r="E718" s="245" t="s">
        <v>98</v>
      </c>
      <c r="F718" s="148">
        <v>45243</v>
      </c>
      <c r="G718" s="149"/>
      <c r="H718" s="150">
        <v>10000</v>
      </c>
      <c r="I718" s="144" t="s">
        <v>32</v>
      </c>
      <c r="J718" s="151"/>
      <c r="K718" s="145"/>
      <c r="L718" s="152"/>
      <c r="M718" s="152"/>
      <c r="N718" s="167">
        <f t="shared" si="22"/>
        <v>10000</v>
      </c>
      <c r="O718" s="167">
        <f t="shared" si="23"/>
        <v>202311</v>
      </c>
    </row>
    <row r="719" spans="1:15">
      <c r="A719" s="146">
        <v>718</v>
      </c>
      <c r="B719" s="144" t="s">
        <v>184</v>
      </c>
      <c r="C719" s="146" t="s">
        <v>185</v>
      </c>
      <c r="D719" s="147" t="s">
        <v>1036</v>
      </c>
      <c r="E719" s="245" t="s">
        <v>98</v>
      </c>
      <c r="F719" s="148">
        <v>45243</v>
      </c>
      <c r="G719" s="153"/>
      <c r="H719" s="154">
        <v>22950</v>
      </c>
      <c r="I719" s="144" t="s">
        <v>34</v>
      </c>
      <c r="J719" s="155"/>
      <c r="K719" s="146"/>
      <c r="L719" s="147"/>
      <c r="M719" s="156"/>
      <c r="N719" s="167">
        <f t="shared" si="22"/>
        <v>22950</v>
      </c>
      <c r="O719" s="167">
        <f t="shared" si="23"/>
        <v>202311</v>
      </c>
    </row>
    <row r="720" spans="1:15">
      <c r="A720" s="146">
        <v>719</v>
      </c>
      <c r="B720" s="144" t="s">
        <v>1037</v>
      </c>
      <c r="C720" s="145" t="s">
        <v>1038</v>
      </c>
      <c r="D720" s="145" t="s">
        <v>1039</v>
      </c>
      <c r="E720" s="245" t="s">
        <v>98</v>
      </c>
      <c r="F720" s="148">
        <v>45244</v>
      </c>
      <c r="G720" s="149"/>
      <c r="H720" s="150">
        <v>19000</v>
      </c>
      <c r="I720" s="144" t="s">
        <v>33</v>
      </c>
      <c r="J720" s="151"/>
      <c r="K720" s="145"/>
      <c r="L720" s="152"/>
      <c r="M720" s="152"/>
      <c r="N720" s="167">
        <f t="shared" si="22"/>
        <v>19000</v>
      </c>
      <c r="O720" s="167">
        <f t="shared" si="23"/>
        <v>202311</v>
      </c>
    </row>
    <row r="721" spans="1:15">
      <c r="A721" s="146">
        <v>720</v>
      </c>
      <c r="B721" s="144" t="s">
        <v>320</v>
      </c>
      <c r="C721" s="146" t="s">
        <v>321</v>
      </c>
      <c r="D721" s="147" t="s">
        <v>1040</v>
      </c>
      <c r="E721" s="245" t="s">
        <v>98</v>
      </c>
      <c r="F721" s="148">
        <v>45244</v>
      </c>
      <c r="G721" s="153"/>
      <c r="H721" s="154">
        <v>200000</v>
      </c>
      <c r="I721" s="144" t="s">
        <v>70</v>
      </c>
      <c r="J721" s="155"/>
      <c r="K721" s="146"/>
      <c r="L721" s="147"/>
      <c r="M721" s="156"/>
      <c r="N721" s="167">
        <f t="shared" si="22"/>
        <v>200000</v>
      </c>
      <c r="O721" s="167">
        <f t="shared" si="23"/>
        <v>202311</v>
      </c>
    </row>
    <row r="722" spans="1:15">
      <c r="A722" s="146">
        <v>721</v>
      </c>
      <c r="B722" s="144" t="s">
        <v>367</v>
      </c>
      <c r="C722" s="145" t="s">
        <v>368</v>
      </c>
      <c r="D722" s="145" t="s">
        <v>1041</v>
      </c>
      <c r="E722" s="245" t="s">
        <v>98</v>
      </c>
      <c r="F722" s="148">
        <v>45244</v>
      </c>
      <c r="G722" s="149"/>
      <c r="H722" s="150">
        <v>10640</v>
      </c>
      <c r="I722" s="144" t="s">
        <v>34</v>
      </c>
      <c r="J722" s="151"/>
      <c r="K722" s="145"/>
      <c r="L722" s="152"/>
      <c r="M722" s="152"/>
      <c r="N722" s="167">
        <f t="shared" si="22"/>
        <v>10640</v>
      </c>
      <c r="O722" s="167">
        <f t="shared" si="23"/>
        <v>202311</v>
      </c>
    </row>
    <row r="723" spans="1:15">
      <c r="A723" s="146">
        <v>722</v>
      </c>
      <c r="B723" s="144" t="s">
        <v>405</v>
      </c>
      <c r="C723" s="146" t="s">
        <v>1042</v>
      </c>
      <c r="D723" s="147" t="s">
        <v>1043</v>
      </c>
      <c r="E723" s="245" t="s">
        <v>98</v>
      </c>
      <c r="F723" s="148">
        <v>45244</v>
      </c>
      <c r="G723" s="153"/>
      <c r="H723" s="154">
        <v>10325</v>
      </c>
      <c r="I723" s="144" t="s">
        <v>38</v>
      </c>
      <c r="J723" s="155"/>
      <c r="K723" s="146"/>
      <c r="L723" s="147"/>
      <c r="M723" s="158"/>
      <c r="N723" s="167">
        <f t="shared" si="22"/>
        <v>10325</v>
      </c>
      <c r="O723" s="167">
        <f t="shared" si="23"/>
        <v>202311</v>
      </c>
    </row>
    <row r="724" spans="1:15">
      <c r="A724" s="146">
        <v>723</v>
      </c>
      <c r="B724" s="144" t="s">
        <v>992</v>
      </c>
      <c r="C724" s="145" t="s">
        <v>993</v>
      </c>
      <c r="D724" s="145" t="s">
        <v>1044</v>
      </c>
      <c r="E724" s="245" t="s">
        <v>98</v>
      </c>
      <c r="F724" s="148">
        <v>45244</v>
      </c>
      <c r="G724" s="149"/>
      <c r="H724" s="150">
        <v>1079.0899999999999</v>
      </c>
      <c r="I724" s="144" t="s">
        <v>66</v>
      </c>
      <c r="J724" s="151" t="s">
        <v>67</v>
      </c>
      <c r="K724" s="145"/>
      <c r="L724" s="152"/>
      <c r="M724" s="152"/>
      <c r="N724" s="167">
        <f t="shared" si="22"/>
        <v>539.54499999999996</v>
      </c>
      <c r="O724" s="167">
        <f t="shared" si="23"/>
        <v>202311</v>
      </c>
    </row>
    <row r="725" spans="1:15">
      <c r="A725" s="146">
        <v>724</v>
      </c>
      <c r="B725" s="144" t="s">
        <v>995</v>
      </c>
      <c r="C725" s="146" t="s">
        <v>996</v>
      </c>
      <c r="D725" s="147" t="s">
        <v>1045</v>
      </c>
      <c r="E725" s="245" t="s">
        <v>98</v>
      </c>
      <c r="F725" s="148">
        <v>45244</v>
      </c>
      <c r="G725" s="153"/>
      <c r="H725" s="154">
        <v>1166.8900000000001</v>
      </c>
      <c r="I725" s="144" t="s">
        <v>66</v>
      </c>
      <c r="J725" s="155" t="s">
        <v>67</v>
      </c>
      <c r="K725" s="146"/>
      <c r="L725" s="147"/>
      <c r="M725" s="156"/>
      <c r="N725" s="167">
        <f t="shared" si="22"/>
        <v>583.44500000000005</v>
      </c>
      <c r="O725" s="167">
        <f t="shared" si="23"/>
        <v>202311</v>
      </c>
    </row>
    <row r="726" spans="1:15">
      <c r="A726" s="146">
        <v>725</v>
      </c>
      <c r="B726" s="144" t="s">
        <v>1000</v>
      </c>
      <c r="C726" s="145" t="s">
        <v>1001</v>
      </c>
      <c r="D726" s="145" t="s">
        <v>1046</v>
      </c>
      <c r="E726" s="245" t="s">
        <v>98</v>
      </c>
      <c r="F726" s="148">
        <v>45244</v>
      </c>
      <c r="G726" s="149"/>
      <c r="H726" s="150">
        <v>2754.02</v>
      </c>
      <c r="I726" s="144" t="s">
        <v>66</v>
      </c>
      <c r="J726" s="151" t="s">
        <v>67</v>
      </c>
      <c r="K726" s="145"/>
      <c r="L726" s="152"/>
      <c r="M726" s="152"/>
      <c r="N726" s="167">
        <f t="shared" si="22"/>
        <v>1377.01</v>
      </c>
      <c r="O726" s="167">
        <f t="shared" si="23"/>
        <v>202311</v>
      </c>
    </row>
    <row r="727" spans="1:15">
      <c r="A727" s="146">
        <v>726</v>
      </c>
      <c r="B727" s="144" t="s">
        <v>177</v>
      </c>
      <c r="C727" s="146" t="s">
        <v>178</v>
      </c>
      <c r="D727" s="147" t="s">
        <v>1047</v>
      </c>
      <c r="E727" s="245" t="s">
        <v>98</v>
      </c>
      <c r="F727" s="148">
        <v>45245</v>
      </c>
      <c r="G727" s="153"/>
      <c r="H727" s="154">
        <v>845</v>
      </c>
      <c r="I727" s="144" t="s">
        <v>33</v>
      </c>
      <c r="J727" s="155"/>
      <c r="K727" s="146"/>
      <c r="L727" s="147"/>
      <c r="M727" s="156"/>
      <c r="N727" s="167">
        <f t="shared" si="22"/>
        <v>845</v>
      </c>
      <c r="O727" s="167">
        <f t="shared" si="23"/>
        <v>202311</v>
      </c>
    </row>
    <row r="728" spans="1:15">
      <c r="A728" s="146">
        <v>727</v>
      </c>
      <c r="B728" s="144" t="s">
        <v>194</v>
      </c>
      <c r="C728" s="145" t="s">
        <v>155</v>
      </c>
      <c r="D728" s="145" t="s">
        <v>1048</v>
      </c>
      <c r="E728" s="245" t="s">
        <v>98</v>
      </c>
      <c r="F728" s="148">
        <v>45247</v>
      </c>
      <c r="G728" s="149">
        <v>3331.88</v>
      </c>
      <c r="H728" s="150">
        <v>3331.88</v>
      </c>
      <c r="I728" s="144" t="s">
        <v>72</v>
      </c>
      <c r="J728" s="151"/>
      <c r="K728" s="145"/>
      <c r="L728" s="152"/>
      <c r="M728" s="152"/>
      <c r="N728" s="167">
        <f t="shared" si="22"/>
        <v>3331.88</v>
      </c>
      <c r="O728" s="167">
        <f t="shared" si="23"/>
        <v>202311</v>
      </c>
    </row>
    <row r="729" spans="1:15">
      <c r="A729" s="146">
        <v>728</v>
      </c>
      <c r="B729" s="144" t="s">
        <v>196</v>
      </c>
      <c r="C729" s="146" t="s">
        <v>155</v>
      </c>
      <c r="D729" s="147" t="s">
        <v>1049</v>
      </c>
      <c r="E729" s="245" t="s">
        <v>98</v>
      </c>
      <c r="F729" s="148">
        <v>45247</v>
      </c>
      <c r="G729" s="153">
        <v>9300</v>
      </c>
      <c r="H729" s="154">
        <v>11895.63</v>
      </c>
      <c r="I729" s="144" t="s">
        <v>72</v>
      </c>
      <c r="J729" s="155"/>
      <c r="K729" s="146"/>
      <c r="L729" s="147"/>
      <c r="M729" s="156"/>
      <c r="N729" s="167">
        <f t="shared" si="22"/>
        <v>11895.63</v>
      </c>
      <c r="O729" s="167">
        <f t="shared" si="23"/>
        <v>202311</v>
      </c>
    </row>
    <row r="730" spans="1:15">
      <c r="A730" s="146">
        <v>729</v>
      </c>
      <c r="B730" s="144" t="s">
        <v>154</v>
      </c>
      <c r="C730" s="145" t="s">
        <v>155</v>
      </c>
      <c r="D730" s="145" t="s">
        <v>1050</v>
      </c>
      <c r="E730" s="245" t="s">
        <v>98</v>
      </c>
      <c r="F730" s="148">
        <v>45247</v>
      </c>
      <c r="G730" s="149">
        <v>39084.99</v>
      </c>
      <c r="H730" s="150">
        <v>39987.85</v>
      </c>
      <c r="I730" s="144" t="s">
        <v>72</v>
      </c>
      <c r="J730" s="151"/>
      <c r="K730" s="145"/>
      <c r="L730" s="152"/>
      <c r="M730" s="152"/>
      <c r="N730" s="167">
        <f t="shared" si="22"/>
        <v>39987.85</v>
      </c>
      <c r="O730" s="167">
        <f t="shared" si="23"/>
        <v>202311</v>
      </c>
    </row>
    <row r="731" spans="1:15">
      <c r="A731" s="146">
        <v>730</v>
      </c>
      <c r="B731" s="144" t="s">
        <v>154</v>
      </c>
      <c r="C731" s="146" t="s">
        <v>155</v>
      </c>
      <c r="D731" s="147" t="s">
        <v>432</v>
      </c>
      <c r="E731" s="245" t="s">
        <v>98</v>
      </c>
      <c r="F731" s="148">
        <v>45247</v>
      </c>
      <c r="G731" s="153">
        <v>106.08</v>
      </c>
      <c r="H731" s="154">
        <v>132.16999999999999</v>
      </c>
      <c r="I731" s="144" t="s">
        <v>72</v>
      </c>
      <c r="J731" s="155"/>
      <c r="K731" s="146"/>
      <c r="L731" s="147"/>
      <c r="M731" s="156"/>
      <c r="N731" s="167">
        <f t="shared" si="22"/>
        <v>132.16999999999999</v>
      </c>
      <c r="O731" s="167">
        <f t="shared" si="23"/>
        <v>202311</v>
      </c>
    </row>
    <row r="732" spans="1:15">
      <c r="A732" s="146">
        <v>731</v>
      </c>
      <c r="B732" s="144" t="s">
        <v>804</v>
      </c>
      <c r="C732" s="145" t="s">
        <v>805</v>
      </c>
      <c r="D732" s="145" t="s">
        <v>1051</v>
      </c>
      <c r="E732" s="245" t="s">
        <v>98</v>
      </c>
      <c r="F732" s="148">
        <v>45247</v>
      </c>
      <c r="G732" s="149"/>
      <c r="H732" s="150">
        <v>27250</v>
      </c>
      <c r="I732" s="144" t="s">
        <v>32</v>
      </c>
      <c r="J732" s="151"/>
      <c r="K732" s="145"/>
      <c r="L732" s="152"/>
      <c r="M732" s="152"/>
      <c r="N732" s="167">
        <f t="shared" si="22"/>
        <v>27250</v>
      </c>
      <c r="O732" s="167">
        <f t="shared" si="23"/>
        <v>202311</v>
      </c>
    </row>
    <row r="733" spans="1:15">
      <c r="A733" s="146">
        <v>732</v>
      </c>
      <c r="B733" s="144" t="s">
        <v>218</v>
      </c>
      <c r="C733" s="146" t="s">
        <v>219</v>
      </c>
      <c r="D733" s="147" t="s">
        <v>1052</v>
      </c>
      <c r="E733" s="245" t="s">
        <v>98</v>
      </c>
      <c r="F733" s="148">
        <v>45247</v>
      </c>
      <c r="G733" s="153"/>
      <c r="H733" s="154">
        <v>248256.62</v>
      </c>
      <c r="I733" s="144" t="s">
        <v>38</v>
      </c>
      <c r="J733" s="155" t="s">
        <v>39</v>
      </c>
      <c r="K733" s="146"/>
      <c r="L733" s="147"/>
      <c r="M733" s="158"/>
      <c r="N733" s="167">
        <f t="shared" si="22"/>
        <v>124128.31</v>
      </c>
      <c r="O733" s="167">
        <f t="shared" si="23"/>
        <v>202311</v>
      </c>
    </row>
    <row r="734" spans="1:15">
      <c r="A734" s="146">
        <v>733</v>
      </c>
      <c r="B734" s="144" t="s">
        <v>851</v>
      </c>
      <c r="C734" s="145" t="s">
        <v>852</v>
      </c>
      <c r="D734" s="145" t="s">
        <v>1053</v>
      </c>
      <c r="E734" s="245" t="s">
        <v>98</v>
      </c>
      <c r="F734" s="148">
        <v>45247</v>
      </c>
      <c r="G734" s="149"/>
      <c r="H734" s="150">
        <v>153402.76</v>
      </c>
      <c r="I734" s="144" t="s">
        <v>66</v>
      </c>
      <c r="J734" s="151"/>
      <c r="K734" s="145"/>
      <c r="L734" s="152"/>
      <c r="M734" s="152"/>
      <c r="N734" s="167">
        <f t="shared" si="22"/>
        <v>153402.76</v>
      </c>
      <c r="O734" s="167">
        <f t="shared" si="23"/>
        <v>202311</v>
      </c>
    </row>
    <row r="735" spans="1:15">
      <c r="A735" s="146">
        <v>734</v>
      </c>
      <c r="B735" s="144" t="s">
        <v>851</v>
      </c>
      <c r="C735" s="146" t="s">
        <v>852</v>
      </c>
      <c r="D735" s="147" t="s">
        <v>1054</v>
      </c>
      <c r="E735" s="245" t="s">
        <v>98</v>
      </c>
      <c r="F735" s="148">
        <v>45247</v>
      </c>
      <c r="G735" s="153"/>
      <c r="H735" s="154">
        <v>76251.28</v>
      </c>
      <c r="I735" s="144" t="s">
        <v>66</v>
      </c>
      <c r="J735" s="155"/>
      <c r="K735" s="146"/>
      <c r="L735" s="147"/>
      <c r="M735" s="156"/>
      <c r="N735" s="167">
        <f t="shared" si="22"/>
        <v>76251.28</v>
      </c>
      <c r="O735" s="167">
        <f t="shared" si="23"/>
        <v>202311</v>
      </c>
    </row>
    <row r="736" spans="1:15">
      <c r="A736" s="146">
        <v>735</v>
      </c>
      <c r="B736" s="144" t="s">
        <v>1055</v>
      </c>
      <c r="C736" s="145" t="s">
        <v>1056</v>
      </c>
      <c r="D736" s="145" t="s">
        <v>1057</v>
      </c>
      <c r="E736" s="245" t="s">
        <v>98</v>
      </c>
      <c r="F736" s="148">
        <v>45250</v>
      </c>
      <c r="G736" s="149"/>
      <c r="H736" s="150">
        <v>2100</v>
      </c>
      <c r="I736" s="144" t="s">
        <v>37</v>
      </c>
      <c r="J736" s="151"/>
      <c r="K736" s="145"/>
      <c r="L736" s="152"/>
      <c r="M736" s="152"/>
      <c r="N736" s="167">
        <f t="shared" si="22"/>
        <v>2100</v>
      </c>
      <c r="O736" s="167">
        <f t="shared" si="23"/>
        <v>202311</v>
      </c>
    </row>
    <row r="737" spans="1:15">
      <c r="A737" s="146">
        <v>736</v>
      </c>
      <c r="B737" s="144" t="s">
        <v>188</v>
      </c>
      <c r="C737" s="146" t="s">
        <v>189</v>
      </c>
      <c r="D737" s="147" t="s">
        <v>1058</v>
      </c>
      <c r="E737" s="245" t="s">
        <v>98</v>
      </c>
      <c r="F737" s="148">
        <v>45250</v>
      </c>
      <c r="G737" s="153"/>
      <c r="H737" s="154">
        <v>36968.730000000003</v>
      </c>
      <c r="I737" s="144" t="s">
        <v>39</v>
      </c>
      <c r="J737" s="155"/>
      <c r="K737" s="146"/>
      <c r="L737" s="147"/>
      <c r="M737" s="156"/>
      <c r="N737" s="167">
        <f t="shared" si="22"/>
        <v>36968.730000000003</v>
      </c>
      <c r="O737" s="167">
        <f t="shared" si="23"/>
        <v>202311</v>
      </c>
    </row>
    <row r="738" spans="1:15">
      <c r="A738" s="146">
        <v>737</v>
      </c>
      <c r="B738" s="144" t="s">
        <v>646</v>
      </c>
      <c r="C738" s="145" t="s">
        <v>647</v>
      </c>
      <c r="D738" s="145" t="s">
        <v>1059</v>
      </c>
      <c r="E738" s="245" t="s">
        <v>98</v>
      </c>
      <c r="F738" s="148">
        <v>45251</v>
      </c>
      <c r="G738" s="149"/>
      <c r="H738" s="150">
        <v>348171.36</v>
      </c>
      <c r="I738" s="144" t="s">
        <v>39</v>
      </c>
      <c r="J738" s="151"/>
      <c r="K738" s="145"/>
      <c r="L738" s="152"/>
      <c r="M738" s="152"/>
      <c r="N738" s="167">
        <f t="shared" si="22"/>
        <v>348171.36</v>
      </c>
      <c r="O738" s="167">
        <f t="shared" si="23"/>
        <v>202311</v>
      </c>
    </row>
    <row r="739" spans="1:15">
      <c r="A739" s="146">
        <v>738</v>
      </c>
      <c r="B739" s="144" t="s">
        <v>114</v>
      </c>
      <c r="C739" s="146" t="s">
        <v>115</v>
      </c>
      <c r="D739" s="147" t="s">
        <v>1060</v>
      </c>
      <c r="E739" s="250" t="s">
        <v>98</v>
      </c>
      <c r="F739" s="148">
        <v>45251</v>
      </c>
      <c r="G739" s="153"/>
      <c r="H739" s="154">
        <v>69675.7</v>
      </c>
      <c r="I739" s="144" t="s">
        <v>39</v>
      </c>
      <c r="J739" s="155"/>
      <c r="K739" s="146"/>
      <c r="L739" s="147"/>
      <c r="M739" s="156"/>
      <c r="N739" s="167">
        <f t="shared" si="22"/>
        <v>69675.7</v>
      </c>
      <c r="O739" s="167">
        <f t="shared" si="23"/>
        <v>202311</v>
      </c>
    </row>
    <row r="740" spans="1:15">
      <c r="A740" s="146">
        <v>739</v>
      </c>
      <c r="B740" s="144" t="s">
        <v>114</v>
      </c>
      <c r="C740" s="145" t="s">
        <v>115</v>
      </c>
      <c r="D740" s="145" t="s">
        <v>1061</v>
      </c>
      <c r="E740" s="241" t="s">
        <v>98</v>
      </c>
      <c r="F740" s="148">
        <v>45251</v>
      </c>
      <c r="G740" s="149"/>
      <c r="H740" s="150">
        <v>42558.38</v>
      </c>
      <c r="I740" s="144" t="s">
        <v>39</v>
      </c>
      <c r="J740" s="151"/>
      <c r="K740" s="145"/>
      <c r="L740" s="152"/>
      <c r="M740" s="152"/>
      <c r="N740" s="167">
        <f t="shared" si="22"/>
        <v>42558.38</v>
      </c>
      <c r="O740" s="167">
        <f t="shared" si="23"/>
        <v>202311</v>
      </c>
    </row>
    <row r="741" spans="1:15">
      <c r="A741" s="146">
        <v>740</v>
      </c>
      <c r="B741" s="144" t="s">
        <v>560</v>
      </c>
      <c r="C741" s="146" t="s">
        <v>561</v>
      </c>
      <c r="D741" s="147" t="s">
        <v>1062</v>
      </c>
      <c r="E741" s="234" t="s">
        <v>98</v>
      </c>
      <c r="F741" s="148">
        <v>45251</v>
      </c>
      <c r="G741" s="153"/>
      <c r="H741" s="154">
        <v>165.97</v>
      </c>
      <c r="I741" s="144" t="s">
        <v>33</v>
      </c>
      <c r="J741" s="155"/>
      <c r="K741" s="146"/>
      <c r="L741" s="147"/>
      <c r="M741" s="156"/>
      <c r="N741" s="167">
        <f t="shared" si="22"/>
        <v>165.97</v>
      </c>
      <c r="O741" s="167">
        <f t="shared" si="23"/>
        <v>202311</v>
      </c>
    </row>
    <row r="742" spans="1:15">
      <c r="A742" s="146">
        <v>741</v>
      </c>
      <c r="B742" s="144" t="s">
        <v>154</v>
      </c>
      <c r="C742" s="145" t="s">
        <v>503</v>
      </c>
      <c r="D742" s="145" t="s">
        <v>1063</v>
      </c>
      <c r="E742" s="241" t="s">
        <v>98</v>
      </c>
      <c r="F742" s="148">
        <v>45251</v>
      </c>
      <c r="G742" s="149">
        <v>185.67</v>
      </c>
      <c r="H742" s="150">
        <v>224.66</v>
      </c>
      <c r="I742" s="144" t="s">
        <v>72</v>
      </c>
      <c r="J742" s="151"/>
      <c r="K742" s="145"/>
      <c r="L742" s="152"/>
      <c r="M742" s="152"/>
      <c r="N742" s="167">
        <f t="shared" si="22"/>
        <v>224.66</v>
      </c>
      <c r="O742" s="167">
        <f t="shared" si="23"/>
        <v>202311</v>
      </c>
    </row>
    <row r="743" spans="1:15">
      <c r="A743" s="146">
        <v>742</v>
      </c>
      <c r="B743" s="144" t="s">
        <v>293</v>
      </c>
      <c r="C743" s="146" t="s">
        <v>294</v>
      </c>
      <c r="D743" s="147" t="s">
        <v>1064</v>
      </c>
      <c r="E743" s="234" t="s">
        <v>98</v>
      </c>
      <c r="F743" s="148">
        <v>45252</v>
      </c>
      <c r="G743" s="153"/>
      <c r="H743" s="154">
        <v>1547.59</v>
      </c>
      <c r="I743" s="144" t="s">
        <v>66</v>
      </c>
      <c r="J743" s="155"/>
      <c r="K743" s="146"/>
      <c r="L743" s="147"/>
      <c r="M743" s="156"/>
      <c r="N743" s="167">
        <f t="shared" si="22"/>
        <v>1547.59</v>
      </c>
      <c r="O743" s="167">
        <f t="shared" si="23"/>
        <v>202311</v>
      </c>
    </row>
    <row r="744" spans="1:15">
      <c r="A744" s="146">
        <v>743</v>
      </c>
      <c r="B744" s="144" t="s">
        <v>340</v>
      </c>
      <c r="C744" s="145" t="s">
        <v>341</v>
      </c>
      <c r="D744" s="145" t="s">
        <v>1065</v>
      </c>
      <c r="E744" s="241" t="s">
        <v>98</v>
      </c>
      <c r="F744" s="148">
        <v>45252</v>
      </c>
      <c r="G744" s="149"/>
      <c r="H744" s="150">
        <v>1600</v>
      </c>
      <c r="I744" s="144" t="s">
        <v>39</v>
      </c>
      <c r="J744" s="151"/>
      <c r="K744" s="145"/>
      <c r="L744" s="152"/>
      <c r="M744" s="152"/>
      <c r="N744" s="167">
        <f t="shared" si="22"/>
        <v>1600</v>
      </c>
      <c r="O744" s="167">
        <f t="shared" si="23"/>
        <v>202311</v>
      </c>
    </row>
    <row r="745" spans="1:15">
      <c r="A745" s="146">
        <v>744</v>
      </c>
      <c r="B745" s="144" t="s">
        <v>340</v>
      </c>
      <c r="C745" s="146" t="s">
        <v>341</v>
      </c>
      <c r="D745" s="147" t="s">
        <v>1066</v>
      </c>
      <c r="E745" s="234" t="s">
        <v>98</v>
      </c>
      <c r="F745" s="148">
        <v>45252</v>
      </c>
      <c r="G745" s="153"/>
      <c r="H745" s="154">
        <v>14536</v>
      </c>
      <c r="I745" s="144" t="s">
        <v>39</v>
      </c>
      <c r="J745" s="155"/>
      <c r="K745" s="146"/>
      <c r="L745" s="147"/>
      <c r="M745" s="156"/>
      <c r="N745" s="167">
        <f t="shared" si="22"/>
        <v>14536</v>
      </c>
      <c r="O745" s="167">
        <f t="shared" si="23"/>
        <v>202311</v>
      </c>
    </row>
    <row r="746" spans="1:15">
      <c r="A746" s="146">
        <v>745</v>
      </c>
      <c r="B746" s="144" t="s">
        <v>841</v>
      </c>
      <c r="C746" s="145" t="s">
        <v>842</v>
      </c>
      <c r="D746" s="145" t="s">
        <v>1067</v>
      </c>
      <c r="E746" s="241" t="s">
        <v>98</v>
      </c>
      <c r="F746" s="148">
        <v>45252</v>
      </c>
      <c r="G746" s="149"/>
      <c r="H746" s="150">
        <v>264.48</v>
      </c>
      <c r="I746" s="144" t="s">
        <v>33</v>
      </c>
      <c r="J746" s="151"/>
      <c r="K746" s="145"/>
      <c r="L746" s="152"/>
      <c r="M746" s="152"/>
      <c r="N746" s="167">
        <f t="shared" si="22"/>
        <v>264.48</v>
      </c>
      <c r="O746" s="167">
        <f t="shared" si="23"/>
        <v>202311</v>
      </c>
    </row>
    <row r="747" spans="1:15">
      <c r="A747" s="146">
        <v>746</v>
      </c>
      <c r="B747" s="144" t="s">
        <v>154</v>
      </c>
      <c r="C747" s="146" t="s">
        <v>155</v>
      </c>
      <c r="D747" s="147" t="s">
        <v>381</v>
      </c>
      <c r="E747" s="234" t="s">
        <v>98</v>
      </c>
      <c r="F747" s="148">
        <v>45254</v>
      </c>
      <c r="G747" s="153">
        <v>13370.66</v>
      </c>
      <c r="H747" s="154">
        <v>15356.2</v>
      </c>
      <c r="I747" s="144" t="s">
        <v>72</v>
      </c>
      <c r="J747" s="155"/>
      <c r="K747" s="146"/>
      <c r="L747" s="147"/>
      <c r="M747" s="156"/>
      <c r="N747" s="167">
        <f t="shared" si="22"/>
        <v>15356.2</v>
      </c>
      <c r="O747" s="167">
        <f t="shared" si="23"/>
        <v>202311</v>
      </c>
    </row>
    <row r="748" spans="1:15">
      <c r="A748" s="146">
        <v>747</v>
      </c>
      <c r="B748" s="144" t="s">
        <v>832</v>
      </c>
      <c r="C748" s="145" t="s">
        <v>833</v>
      </c>
      <c r="D748" s="145" t="s">
        <v>1068</v>
      </c>
      <c r="E748" s="241" t="s">
        <v>98</v>
      </c>
      <c r="F748" s="148">
        <v>45254</v>
      </c>
      <c r="G748" s="149"/>
      <c r="H748" s="150">
        <v>178.6</v>
      </c>
      <c r="I748" s="144" t="s">
        <v>33</v>
      </c>
      <c r="J748" s="151"/>
      <c r="K748" s="145"/>
      <c r="L748" s="152"/>
      <c r="M748" s="152"/>
      <c r="N748" s="167">
        <f t="shared" si="22"/>
        <v>178.6</v>
      </c>
      <c r="O748" s="167">
        <f t="shared" si="23"/>
        <v>202311</v>
      </c>
    </row>
    <row r="749" spans="1:15">
      <c r="A749" s="146">
        <v>748</v>
      </c>
      <c r="B749" s="144" t="s">
        <v>1069</v>
      </c>
      <c r="C749" s="146" t="s">
        <v>1070</v>
      </c>
      <c r="D749" s="147" t="s">
        <v>1071</v>
      </c>
      <c r="E749" s="234" t="s">
        <v>98</v>
      </c>
      <c r="F749" s="148">
        <v>45254</v>
      </c>
      <c r="G749" s="153"/>
      <c r="H749" s="154">
        <v>11104.5</v>
      </c>
      <c r="I749" s="144" t="s">
        <v>39</v>
      </c>
      <c r="J749" s="155"/>
      <c r="K749" s="146"/>
      <c r="L749" s="147"/>
      <c r="M749" s="156"/>
      <c r="N749" s="167">
        <f t="shared" si="22"/>
        <v>11104.5</v>
      </c>
      <c r="O749" s="167">
        <f t="shared" si="23"/>
        <v>202311</v>
      </c>
    </row>
    <row r="750" spans="1:15">
      <c r="A750" s="146">
        <v>749</v>
      </c>
      <c r="B750" s="144" t="s">
        <v>1072</v>
      </c>
      <c r="C750" s="145" t="s">
        <v>1073</v>
      </c>
      <c r="D750" s="145" t="s">
        <v>1074</v>
      </c>
      <c r="E750" s="241" t="s">
        <v>98</v>
      </c>
      <c r="F750" s="148">
        <v>45257</v>
      </c>
      <c r="G750" s="149"/>
      <c r="H750" s="150">
        <v>533657.59</v>
      </c>
      <c r="I750" s="144" t="s">
        <v>66</v>
      </c>
      <c r="J750" s="151" t="s">
        <v>67</v>
      </c>
      <c r="K750" s="145" t="s">
        <v>68</v>
      </c>
      <c r="L750" s="152"/>
      <c r="M750" s="152"/>
      <c r="N750" s="167">
        <f t="shared" si="22"/>
        <v>177885.86333333331</v>
      </c>
      <c r="O750" s="167">
        <f t="shared" si="23"/>
        <v>202311</v>
      </c>
    </row>
    <row r="751" spans="1:15">
      <c r="A751" s="146">
        <v>750</v>
      </c>
      <c r="B751" s="144" t="s">
        <v>218</v>
      </c>
      <c r="C751" s="146" t="s">
        <v>219</v>
      </c>
      <c r="D751" s="147" t="s">
        <v>1075</v>
      </c>
      <c r="E751" s="234" t="s">
        <v>98</v>
      </c>
      <c r="F751" s="148">
        <v>45257</v>
      </c>
      <c r="G751" s="153"/>
      <c r="H751" s="154">
        <v>21594.44</v>
      </c>
      <c r="I751" s="144" t="s">
        <v>33</v>
      </c>
      <c r="J751" s="155"/>
      <c r="K751" s="146"/>
      <c r="L751" s="147"/>
      <c r="M751" s="156"/>
      <c r="N751" s="167">
        <f t="shared" si="22"/>
        <v>21594.44</v>
      </c>
      <c r="O751" s="167">
        <f t="shared" si="23"/>
        <v>202311</v>
      </c>
    </row>
    <row r="752" spans="1:15">
      <c r="A752" s="146">
        <v>751</v>
      </c>
      <c r="B752" s="144" t="s">
        <v>218</v>
      </c>
      <c r="C752" s="145" t="s">
        <v>219</v>
      </c>
      <c r="D752" s="145" t="s">
        <v>1076</v>
      </c>
      <c r="E752" s="241" t="s">
        <v>98</v>
      </c>
      <c r="F752" s="148">
        <v>45257</v>
      </c>
      <c r="G752" s="149"/>
      <c r="H752" s="150">
        <v>25000</v>
      </c>
      <c r="I752" s="144" t="s">
        <v>33</v>
      </c>
      <c r="J752" s="151"/>
      <c r="K752" s="145"/>
      <c r="L752" s="152"/>
      <c r="M752" s="152"/>
      <c r="N752" s="167">
        <f t="shared" si="22"/>
        <v>25000</v>
      </c>
      <c r="O752" s="167">
        <f t="shared" si="23"/>
        <v>202311</v>
      </c>
    </row>
    <row r="753" spans="1:15">
      <c r="A753" s="146">
        <v>752</v>
      </c>
      <c r="B753" s="144" t="s">
        <v>218</v>
      </c>
      <c r="C753" s="146" t="s">
        <v>219</v>
      </c>
      <c r="D753" s="147" t="s">
        <v>1077</v>
      </c>
      <c r="E753" s="234" t="s">
        <v>98</v>
      </c>
      <c r="F753" s="148">
        <v>45257</v>
      </c>
      <c r="G753" s="153"/>
      <c r="H753" s="154">
        <v>3000</v>
      </c>
      <c r="I753" s="144" t="s">
        <v>39</v>
      </c>
      <c r="J753" s="155"/>
      <c r="K753" s="146"/>
      <c r="L753" s="147"/>
      <c r="M753" s="156"/>
      <c r="N753" s="167">
        <f t="shared" si="22"/>
        <v>3000</v>
      </c>
      <c r="O753" s="167">
        <f t="shared" si="23"/>
        <v>202311</v>
      </c>
    </row>
    <row r="754" spans="1:15">
      <c r="A754" s="146">
        <v>753</v>
      </c>
      <c r="B754" s="144" t="s">
        <v>120</v>
      </c>
      <c r="C754" s="145" t="s">
        <v>121</v>
      </c>
      <c r="D754" s="145" t="s">
        <v>1078</v>
      </c>
      <c r="E754" s="241" t="s">
        <v>98</v>
      </c>
      <c r="F754" s="148">
        <v>45257</v>
      </c>
      <c r="G754" s="149"/>
      <c r="H754" s="150">
        <v>425.6</v>
      </c>
      <c r="I754" s="144" t="s">
        <v>33</v>
      </c>
      <c r="J754" s="151"/>
      <c r="K754" s="145"/>
      <c r="L754" s="152"/>
      <c r="M754" s="152"/>
      <c r="N754" s="167">
        <f t="shared" si="22"/>
        <v>425.6</v>
      </c>
      <c r="O754" s="167">
        <f t="shared" si="23"/>
        <v>202311</v>
      </c>
    </row>
    <row r="755" spans="1:15">
      <c r="A755" s="146">
        <v>754</v>
      </c>
      <c r="B755" s="144" t="s">
        <v>1079</v>
      </c>
      <c r="C755" s="146" t="s">
        <v>1080</v>
      </c>
      <c r="D755" s="147" t="s">
        <v>1081</v>
      </c>
      <c r="E755" s="234" t="s">
        <v>98</v>
      </c>
      <c r="F755" s="148">
        <v>45257</v>
      </c>
      <c r="G755" s="153"/>
      <c r="H755" s="154">
        <v>110</v>
      </c>
      <c r="I755" s="144" t="s">
        <v>33</v>
      </c>
      <c r="J755" s="155"/>
      <c r="K755" s="146"/>
      <c r="L755" s="147"/>
      <c r="M755" s="156"/>
      <c r="N755" s="167">
        <f t="shared" si="22"/>
        <v>110</v>
      </c>
      <c r="O755" s="167">
        <f t="shared" si="23"/>
        <v>202311</v>
      </c>
    </row>
    <row r="756" spans="1:15">
      <c r="A756" s="146">
        <v>755</v>
      </c>
      <c r="B756" s="144" t="s">
        <v>651</v>
      </c>
      <c r="C756" s="145" t="s">
        <v>652</v>
      </c>
      <c r="D756" s="145" t="s">
        <v>1082</v>
      </c>
      <c r="E756" s="241" t="s">
        <v>98</v>
      </c>
      <c r="F756" s="148">
        <v>45257</v>
      </c>
      <c r="G756" s="149"/>
      <c r="H756" s="150">
        <v>2812</v>
      </c>
      <c r="I756" s="144" t="s">
        <v>38</v>
      </c>
      <c r="J756" s="151"/>
      <c r="K756" s="145"/>
      <c r="L756" s="157"/>
      <c r="M756" s="157"/>
      <c r="N756" s="167">
        <f t="shared" si="22"/>
        <v>2812</v>
      </c>
      <c r="O756" s="167">
        <f t="shared" si="23"/>
        <v>202311</v>
      </c>
    </row>
    <row r="757" spans="1:15">
      <c r="A757" s="146">
        <v>756</v>
      </c>
      <c r="B757" s="144" t="s">
        <v>851</v>
      </c>
      <c r="C757" s="146" t="s">
        <v>852</v>
      </c>
      <c r="D757" s="147" t="s">
        <v>1083</v>
      </c>
      <c r="E757" s="234" t="s">
        <v>98</v>
      </c>
      <c r="F757" s="148">
        <v>45257</v>
      </c>
      <c r="G757" s="153"/>
      <c r="H757" s="154">
        <v>4318.58</v>
      </c>
      <c r="I757" s="144" t="s">
        <v>68</v>
      </c>
      <c r="J757" s="155" t="s">
        <v>62</v>
      </c>
      <c r="K757" s="146"/>
      <c r="L757" s="147"/>
      <c r="M757" s="156"/>
      <c r="N757" s="167">
        <f t="shared" si="22"/>
        <v>2159.29</v>
      </c>
      <c r="O757" s="167">
        <f t="shared" si="23"/>
        <v>202311</v>
      </c>
    </row>
    <row r="758" spans="1:15">
      <c r="A758" s="146">
        <v>757</v>
      </c>
      <c r="B758" s="144" t="s">
        <v>120</v>
      </c>
      <c r="C758" s="145" t="s">
        <v>121</v>
      </c>
      <c r="D758" s="145" t="s">
        <v>1084</v>
      </c>
      <c r="E758" s="241" t="s">
        <v>98</v>
      </c>
      <c r="F758" s="148">
        <v>45257</v>
      </c>
      <c r="G758" s="149"/>
      <c r="H758" s="150">
        <v>1283.58</v>
      </c>
      <c r="I758" s="144" t="s">
        <v>43</v>
      </c>
      <c r="J758" s="151"/>
      <c r="K758" s="145"/>
      <c r="L758" s="152"/>
      <c r="M758" s="152"/>
      <c r="N758" s="167">
        <f t="shared" si="22"/>
        <v>1283.58</v>
      </c>
      <c r="O758" s="167">
        <f t="shared" si="23"/>
        <v>202311</v>
      </c>
    </row>
    <row r="759" spans="1:15">
      <c r="A759" s="146">
        <v>758</v>
      </c>
      <c r="B759" s="144" t="s">
        <v>218</v>
      </c>
      <c r="C759" s="146" t="s">
        <v>219</v>
      </c>
      <c r="D759" s="147" t="s">
        <v>1085</v>
      </c>
      <c r="E759" s="234" t="s">
        <v>98</v>
      </c>
      <c r="F759" s="148">
        <v>45258</v>
      </c>
      <c r="G759" s="153"/>
      <c r="H759" s="154">
        <v>75377.69</v>
      </c>
      <c r="I759" s="144" t="s">
        <v>33</v>
      </c>
      <c r="J759" s="155"/>
      <c r="K759" s="146"/>
      <c r="L759" s="147"/>
      <c r="M759" s="156"/>
      <c r="N759" s="167">
        <f t="shared" si="22"/>
        <v>75377.69</v>
      </c>
      <c r="O759" s="167">
        <f t="shared" si="23"/>
        <v>202311</v>
      </c>
    </row>
    <row r="760" spans="1:15">
      <c r="A760" s="146">
        <v>759</v>
      </c>
      <c r="B760" s="144" t="s">
        <v>218</v>
      </c>
      <c r="C760" s="145" t="s">
        <v>219</v>
      </c>
      <c r="D760" s="145" t="s">
        <v>1086</v>
      </c>
      <c r="E760" s="241" t="s">
        <v>98</v>
      </c>
      <c r="F760" s="148">
        <v>45258</v>
      </c>
      <c r="G760" s="149"/>
      <c r="H760" s="150">
        <v>22400</v>
      </c>
      <c r="I760" s="144" t="s">
        <v>33</v>
      </c>
      <c r="J760" s="151"/>
      <c r="K760" s="145"/>
      <c r="L760" s="152"/>
      <c r="M760" s="152"/>
      <c r="N760" s="167">
        <f t="shared" si="22"/>
        <v>22400</v>
      </c>
      <c r="O760" s="167">
        <f t="shared" si="23"/>
        <v>202311</v>
      </c>
    </row>
    <row r="761" spans="1:15">
      <c r="A761" s="146">
        <v>760</v>
      </c>
      <c r="B761" s="144" t="s">
        <v>579</v>
      </c>
      <c r="C761" s="146" t="s">
        <v>580</v>
      </c>
      <c r="D761" s="147" t="s">
        <v>1087</v>
      </c>
      <c r="E761" s="234" t="s">
        <v>98</v>
      </c>
      <c r="F761" s="148">
        <v>45258</v>
      </c>
      <c r="G761" s="153"/>
      <c r="H761" s="154">
        <v>3250.6</v>
      </c>
      <c r="I761" s="144" t="s">
        <v>33</v>
      </c>
      <c r="J761" s="155"/>
      <c r="K761" s="146"/>
      <c r="L761" s="147"/>
      <c r="M761" s="156"/>
      <c r="N761" s="167">
        <f t="shared" si="22"/>
        <v>3250.6</v>
      </c>
      <c r="O761" s="167">
        <f t="shared" si="23"/>
        <v>202311</v>
      </c>
    </row>
    <row r="762" spans="1:15">
      <c r="A762" s="146">
        <v>761</v>
      </c>
      <c r="B762" s="144" t="s">
        <v>851</v>
      </c>
      <c r="C762" s="145" t="s">
        <v>852</v>
      </c>
      <c r="D762" s="145" t="s">
        <v>1088</v>
      </c>
      <c r="E762" s="241" t="s">
        <v>98</v>
      </c>
      <c r="F762" s="148">
        <v>45258</v>
      </c>
      <c r="G762" s="149"/>
      <c r="H762" s="150">
        <v>70979.64</v>
      </c>
      <c r="I762" s="144" t="s">
        <v>66</v>
      </c>
      <c r="J762" s="151"/>
      <c r="K762" s="145"/>
      <c r="L762" s="152"/>
      <c r="M762" s="152"/>
      <c r="N762" s="167">
        <f t="shared" si="22"/>
        <v>70979.64</v>
      </c>
      <c r="O762" s="167">
        <f t="shared" si="23"/>
        <v>202311</v>
      </c>
    </row>
    <row r="763" spans="1:15">
      <c r="A763" s="146">
        <v>762</v>
      </c>
      <c r="B763" s="144" t="s">
        <v>851</v>
      </c>
      <c r="C763" s="146" t="s">
        <v>852</v>
      </c>
      <c r="D763" s="147" t="s">
        <v>1089</v>
      </c>
      <c r="E763" s="234" t="s">
        <v>98</v>
      </c>
      <c r="F763" s="148">
        <v>45258</v>
      </c>
      <c r="G763" s="153"/>
      <c r="H763" s="154">
        <v>79126.62</v>
      </c>
      <c r="I763" s="144" t="s">
        <v>66</v>
      </c>
      <c r="J763" s="155"/>
      <c r="K763" s="146"/>
      <c r="L763" s="147"/>
      <c r="M763" s="156"/>
      <c r="N763" s="167">
        <f t="shared" si="22"/>
        <v>79126.62</v>
      </c>
      <c r="O763" s="167">
        <f t="shared" si="23"/>
        <v>202311</v>
      </c>
    </row>
    <row r="764" spans="1:15">
      <c r="A764" s="146">
        <v>763</v>
      </c>
      <c r="B764" s="144" t="s">
        <v>851</v>
      </c>
      <c r="C764" s="145" t="s">
        <v>852</v>
      </c>
      <c r="D764" s="145" t="s">
        <v>1090</v>
      </c>
      <c r="E764" s="241" t="s">
        <v>98</v>
      </c>
      <c r="F764" s="148">
        <v>45258</v>
      </c>
      <c r="G764" s="149"/>
      <c r="H764" s="150">
        <v>4070.32</v>
      </c>
      <c r="I764" s="144" t="s">
        <v>68</v>
      </c>
      <c r="J764" s="151" t="s">
        <v>62</v>
      </c>
      <c r="K764" s="145"/>
      <c r="L764" s="152"/>
      <c r="M764" s="152"/>
      <c r="N764" s="167">
        <f t="shared" si="22"/>
        <v>2035.16</v>
      </c>
      <c r="O764" s="167">
        <f t="shared" si="23"/>
        <v>202311</v>
      </c>
    </row>
    <row r="765" spans="1:15">
      <c r="A765" s="146">
        <v>764</v>
      </c>
      <c r="B765" s="144" t="s">
        <v>851</v>
      </c>
      <c r="C765" s="146" t="s">
        <v>852</v>
      </c>
      <c r="D765" s="147" t="s">
        <v>1091</v>
      </c>
      <c r="E765" s="234" t="s">
        <v>98</v>
      </c>
      <c r="F765" s="148">
        <v>45258</v>
      </c>
      <c r="G765" s="153"/>
      <c r="H765" s="154">
        <v>7850</v>
      </c>
      <c r="I765" s="144" t="s">
        <v>39</v>
      </c>
      <c r="J765" s="155"/>
      <c r="K765" s="146"/>
      <c r="L765" s="147"/>
      <c r="M765" s="156"/>
      <c r="N765" s="167">
        <f t="shared" si="22"/>
        <v>7850</v>
      </c>
      <c r="O765" s="167">
        <f t="shared" si="23"/>
        <v>202311</v>
      </c>
    </row>
    <row r="766" spans="1:15">
      <c r="A766" s="146">
        <v>765</v>
      </c>
      <c r="B766" s="144" t="s">
        <v>851</v>
      </c>
      <c r="C766" s="145" t="s">
        <v>852</v>
      </c>
      <c r="D766" s="145" t="s">
        <v>1092</v>
      </c>
      <c r="E766" s="241" t="s">
        <v>98</v>
      </c>
      <c r="F766" s="148">
        <v>45258</v>
      </c>
      <c r="G766" s="149"/>
      <c r="H766" s="150">
        <v>1000</v>
      </c>
      <c r="I766" s="144" t="s">
        <v>33</v>
      </c>
      <c r="J766" s="151"/>
      <c r="K766" s="145"/>
      <c r="L766" s="152"/>
      <c r="M766" s="152"/>
      <c r="N766" s="167">
        <f t="shared" si="22"/>
        <v>1000</v>
      </c>
      <c r="O766" s="167">
        <f t="shared" si="23"/>
        <v>202311</v>
      </c>
    </row>
    <row r="767" spans="1:15">
      <c r="A767" s="146">
        <v>766</v>
      </c>
      <c r="B767" s="144" t="s">
        <v>120</v>
      </c>
      <c r="C767" s="146" t="s">
        <v>121</v>
      </c>
      <c r="D767" s="147" t="s">
        <v>1093</v>
      </c>
      <c r="E767" s="234" t="s">
        <v>98</v>
      </c>
      <c r="F767" s="148">
        <v>45259</v>
      </c>
      <c r="G767" s="153"/>
      <c r="H767" s="154">
        <v>18700</v>
      </c>
      <c r="I767" s="144" t="s">
        <v>43</v>
      </c>
      <c r="J767" s="155"/>
      <c r="K767" s="146"/>
      <c r="L767" s="147"/>
      <c r="M767" s="156"/>
      <c r="N767" s="167">
        <f t="shared" si="22"/>
        <v>18700</v>
      </c>
      <c r="O767" s="167">
        <f t="shared" si="23"/>
        <v>202311</v>
      </c>
    </row>
    <row r="768" spans="1:15">
      <c r="A768" s="146">
        <v>767</v>
      </c>
      <c r="B768" s="144" t="s">
        <v>1094</v>
      </c>
      <c r="C768" s="145" t="s">
        <v>1095</v>
      </c>
      <c r="D768" s="145" t="s">
        <v>1096</v>
      </c>
      <c r="E768" s="241" t="s">
        <v>98</v>
      </c>
      <c r="F768" s="148">
        <v>45259</v>
      </c>
      <c r="G768" s="149"/>
      <c r="H768" s="150">
        <v>357964.84</v>
      </c>
      <c r="I768" s="144" t="s">
        <v>66</v>
      </c>
      <c r="J768" s="151"/>
      <c r="K768" s="145"/>
      <c r="L768" s="152"/>
      <c r="M768" s="152"/>
      <c r="N768" s="167">
        <f t="shared" si="22"/>
        <v>357964.84</v>
      </c>
      <c r="O768" s="167">
        <f t="shared" si="23"/>
        <v>202311</v>
      </c>
    </row>
    <row r="769" spans="1:15">
      <c r="A769" s="146">
        <v>768</v>
      </c>
      <c r="B769" s="144" t="s">
        <v>860</v>
      </c>
      <c r="C769" s="146" t="s">
        <v>861</v>
      </c>
      <c r="D769" s="147" t="s">
        <v>1097</v>
      </c>
      <c r="E769" s="234" t="s">
        <v>98</v>
      </c>
      <c r="F769" s="148">
        <v>45259</v>
      </c>
      <c r="G769" s="153"/>
      <c r="H769" s="154">
        <v>104974.52</v>
      </c>
      <c r="I769" s="144" t="s">
        <v>66</v>
      </c>
      <c r="J769" s="155"/>
      <c r="K769" s="146"/>
      <c r="L769" s="147"/>
      <c r="M769" s="156"/>
      <c r="N769" s="167">
        <f t="shared" si="22"/>
        <v>104974.52</v>
      </c>
      <c r="O769" s="167">
        <f t="shared" si="23"/>
        <v>202311</v>
      </c>
    </row>
    <row r="770" spans="1:15">
      <c r="A770" s="146">
        <v>769</v>
      </c>
      <c r="B770" s="144" t="s">
        <v>324</v>
      </c>
      <c r="C770" s="145" t="s">
        <v>325</v>
      </c>
      <c r="D770" s="145" t="s">
        <v>1098</v>
      </c>
      <c r="E770" s="241" t="s">
        <v>98</v>
      </c>
      <c r="F770" s="148">
        <v>45259</v>
      </c>
      <c r="G770" s="149"/>
      <c r="H770" s="150">
        <v>167210.32999999999</v>
      </c>
      <c r="I770" s="144" t="s">
        <v>39</v>
      </c>
      <c r="J770" s="151"/>
      <c r="K770" s="145"/>
      <c r="L770" s="152"/>
      <c r="M770" s="152"/>
      <c r="N770" s="167">
        <f t="shared" ref="N770:N833" si="24">H770/COUNTIF(I770:M770,"&lt;&gt;")</f>
        <v>167210.32999999999</v>
      </c>
      <c r="O770" s="167">
        <f t="shared" ref="O770:O833" si="25">YEAR(F770)*100+MONTH(F770)</f>
        <v>202311</v>
      </c>
    </row>
    <row r="771" spans="1:15">
      <c r="A771" s="146">
        <v>770</v>
      </c>
      <c r="B771" s="144" t="s">
        <v>123</v>
      </c>
      <c r="C771" s="146" t="s">
        <v>124</v>
      </c>
      <c r="D771" s="147" t="s">
        <v>1099</v>
      </c>
      <c r="E771" s="234" t="s">
        <v>98</v>
      </c>
      <c r="F771" s="148">
        <v>45260</v>
      </c>
      <c r="G771" s="153"/>
      <c r="H771" s="154">
        <v>2310</v>
      </c>
      <c r="I771" s="144" t="s">
        <v>33</v>
      </c>
      <c r="J771" s="155"/>
      <c r="K771" s="146"/>
      <c r="L771" s="147"/>
      <c r="M771" s="156"/>
      <c r="N771" s="167">
        <f t="shared" si="24"/>
        <v>2310</v>
      </c>
      <c r="O771" s="167">
        <f t="shared" si="25"/>
        <v>202311</v>
      </c>
    </row>
    <row r="772" spans="1:15">
      <c r="A772" s="146">
        <v>771</v>
      </c>
      <c r="B772" s="144" t="s">
        <v>247</v>
      </c>
      <c r="C772" s="145" t="s">
        <v>248</v>
      </c>
      <c r="D772" s="145" t="s">
        <v>1100</v>
      </c>
      <c r="E772" s="241" t="s">
        <v>98</v>
      </c>
      <c r="F772" s="148">
        <v>45260</v>
      </c>
      <c r="G772" s="149"/>
      <c r="H772" s="150">
        <v>30472.78</v>
      </c>
      <c r="I772" s="144" t="s">
        <v>39</v>
      </c>
      <c r="J772" s="151"/>
      <c r="K772" s="145"/>
      <c r="L772" s="152"/>
      <c r="M772" s="152"/>
      <c r="N772" s="167">
        <f t="shared" si="24"/>
        <v>30472.78</v>
      </c>
      <c r="O772" s="167">
        <f t="shared" si="25"/>
        <v>202311</v>
      </c>
    </row>
    <row r="773" spans="1:15">
      <c r="A773" s="146">
        <v>772</v>
      </c>
      <c r="B773" s="144" t="s">
        <v>1007</v>
      </c>
      <c r="C773" s="146" t="s">
        <v>1008</v>
      </c>
      <c r="D773" s="147" t="s">
        <v>1101</v>
      </c>
      <c r="E773" s="234" t="s">
        <v>98</v>
      </c>
      <c r="F773" s="148">
        <v>45260</v>
      </c>
      <c r="G773" s="153"/>
      <c r="H773" s="154">
        <v>1850</v>
      </c>
      <c r="I773" s="144" t="s">
        <v>43</v>
      </c>
      <c r="J773" s="155"/>
      <c r="K773" s="146"/>
      <c r="L773" s="147"/>
      <c r="M773" s="156"/>
      <c r="N773" s="167">
        <f t="shared" si="24"/>
        <v>1850</v>
      </c>
      <c r="O773" s="167">
        <f t="shared" si="25"/>
        <v>202311</v>
      </c>
    </row>
    <row r="774" spans="1:15">
      <c r="A774" s="146">
        <v>773</v>
      </c>
      <c r="B774" s="144" t="s">
        <v>1007</v>
      </c>
      <c r="C774" s="145" t="s">
        <v>1008</v>
      </c>
      <c r="D774" s="145" t="s">
        <v>1102</v>
      </c>
      <c r="E774" s="241" t="s">
        <v>98</v>
      </c>
      <c r="F774" s="148">
        <v>45260</v>
      </c>
      <c r="G774" s="149"/>
      <c r="H774" s="150">
        <v>1896</v>
      </c>
      <c r="I774" s="144" t="s">
        <v>43</v>
      </c>
      <c r="J774" s="151"/>
      <c r="K774" s="145"/>
      <c r="L774" s="152"/>
      <c r="M774" s="152"/>
      <c r="N774" s="167">
        <f t="shared" si="24"/>
        <v>1896</v>
      </c>
      <c r="O774" s="167">
        <f t="shared" si="25"/>
        <v>202311</v>
      </c>
    </row>
    <row r="775" spans="1:15">
      <c r="A775" s="146">
        <v>774</v>
      </c>
      <c r="B775" s="144" t="s">
        <v>1007</v>
      </c>
      <c r="C775" s="146" t="s">
        <v>1008</v>
      </c>
      <c r="D775" s="147" t="s">
        <v>1103</v>
      </c>
      <c r="E775" s="234" t="s">
        <v>98</v>
      </c>
      <c r="F775" s="148">
        <v>45260</v>
      </c>
      <c r="G775" s="153"/>
      <c r="H775" s="154">
        <v>1874</v>
      </c>
      <c r="I775" s="144" t="s">
        <v>43</v>
      </c>
      <c r="J775" s="155"/>
      <c r="K775" s="146"/>
      <c r="L775" s="147"/>
      <c r="M775" s="156"/>
      <c r="N775" s="167">
        <f t="shared" si="24"/>
        <v>1874</v>
      </c>
      <c r="O775" s="167">
        <f t="shared" si="25"/>
        <v>202311</v>
      </c>
    </row>
    <row r="776" spans="1:15">
      <c r="A776" s="146">
        <v>775</v>
      </c>
      <c r="B776" s="144" t="s">
        <v>1007</v>
      </c>
      <c r="C776" s="145" t="s">
        <v>1008</v>
      </c>
      <c r="D776" s="145" t="s">
        <v>1104</v>
      </c>
      <c r="E776" s="241" t="s">
        <v>98</v>
      </c>
      <c r="F776" s="148">
        <v>45260</v>
      </c>
      <c r="G776" s="149"/>
      <c r="H776" s="150">
        <v>1802</v>
      </c>
      <c r="I776" s="144" t="s">
        <v>43</v>
      </c>
      <c r="J776" s="151"/>
      <c r="K776" s="145"/>
      <c r="L776" s="152"/>
      <c r="M776" s="152"/>
      <c r="N776" s="167">
        <f t="shared" si="24"/>
        <v>1802</v>
      </c>
      <c r="O776" s="167">
        <f t="shared" si="25"/>
        <v>202311</v>
      </c>
    </row>
    <row r="777" spans="1:15">
      <c r="A777" s="146">
        <v>776</v>
      </c>
      <c r="B777" s="144" t="s">
        <v>1007</v>
      </c>
      <c r="C777" s="146" t="s">
        <v>1008</v>
      </c>
      <c r="D777" s="147" t="s">
        <v>1105</v>
      </c>
      <c r="E777" s="234" t="s">
        <v>98</v>
      </c>
      <c r="F777" s="148">
        <v>45260</v>
      </c>
      <c r="G777" s="153"/>
      <c r="H777" s="154">
        <v>1859</v>
      </c>
      <c r="I777" s="144" t="s">
        <v>43</v>
      </c>
      <c r="J777" s="155"/>
      <c r="K777" s="146"/>
      <c r="L777" s="147"/>
      <c r="M777" s="156"/>
      <c r="N777" s="167">
        <f t="shared" si="24"/>
        <v>1859</v>
      </c>
      <c r="O777" s="167">
        <f t="shared" si="25"/>
        <v>202311</v>
      </c>
    </row>
    <row r="778" spans="1:15">
      <c r="A778" s="146">
        <v>777</v>
      </c>
      <c r="B778" s="144" t="s">
        <v>1007</v>
      </c>
      <c r="C778" s="145" t="s">
        <v>1008</v>
      </c>
      <c r="D778" s="145" t="s">
        <v>1106</v>
      </c>
      <c r="E778" s="241" t="s">
        <v>98</v>
      </c>
      <c r="F778" s="148">
        <v>45260</v>
      </c>
      <c r="G778" s="149"/>
      <c r="H778" s="150">
        <v>1810</v>
      </c>
      <c r="I778" s="144" t="s">
        <v>43</v>
      </c>
      <c r="J778" s="151"/>
      <c r="K778" s="145"/>
      <c r="L778" s="152"/>
      <c r="M778" s="152"/>
      <c r="N778" s="167">
        <f t="shared" si="24"/>
        <v>1810</v>
      </c>
      <c r="O778" s="167">
        <f t="shared" si="25"/>
        <v>202311</v>
      </c>
    </row>
    <row r="779" spans="1:15">
      <c r="A779" s="146">
        <v>778</v>
      </c>
      <c r="B779" s="144" t="s">
        <v>1007</v>
      </c>
      <c r="C779" s="146" t="s">
        <v>1008</v>
      </c>
      <c r="D779" s="147" t="s">
        <v>1107</v>
      </c>
      <c r="E779" s="234" t="s">
        <v>98</v>
      </c>
      <c r="F779" s="148">
        <v>45260</v>
      </c>
      <c r="G779" s="153"/>
      <c r="H779" s="154">
        <v>1778</v>
      </c>
      <c r="I779" s="144" t="s">
        <v>43</v>
      </c>
      <c r="J779" s="155"/>
      <c r="K779" s="146"/>
      <c r="L779" s="147"/>
      <c r="M779" s="156"/>
      <c r="N779" s="167">
        <f t="shared" si="24"/>
        <v>1778</v>
      </c>
      <c r="O779" s="167">
        <f t="shared" si="25"/>
        <v>202311</v>
      </c>
    </row>
    <row r="780" spans="1:15">
      <c r="A780" s="146">
        <v>779</v>
      </c>
      <c r="B780" s="144" t="s">
        <v>1007</v>
      </c>
      <c r="C780" s="145" t="s">
        <v>1008</v>
      </c>
      <c r="D780" s="145" t="s">
        <v>1108</v>
      </c>
      <c r="E780" s="241" t="s">
        <v>98</v>
      </c>
      <c r="F780" s="148">
        <v>45260</v>
      </c>
      <c r="G780" s="149"/>
      <c r="H780" s="150">
        <v>1861</v>
      </c>
      <c r="I780" s="144" t="s">
        <v>43</v>
      </c>
      <c r="J780" s="151"/>
      <c r="K780" s="145"/>
      <c r="L780" s="152"/>
      <c r="M780" s="152"/>
      <c r="N780" s="167">
        <f t="shared" si="24"/>
        <v>1861</v>
      </c>
      <c r="O780" s="167">
        <f t="shared" si="25"/>
        <v>202311</v>
      </c>
    </row>
    <row r="781" spans="1:15">
      <c r="A781" s="146">
        <v>780</v>
      </c>
      <c r="B781" s="144" t="s">
        <v>1007</v>
      </c>
      <c r="C781" s="146" t="s">
        <v>1008</v>
      </c>
      <c r="D781" s="147" t="s">
        <v>1109</v>
      </c>
      <c r="E781" s="247" t="s">
        <v>98</v>
      </c>
      <c r="F781" s="148">
        <v>45260</v>
      </c>
      <c r="G781" s="153"/>
      <c r="H781" s="154">
        <v>1814</v>
      </c>
      <c r="I781" s="144" t="s">
        <v>43</v>
      </c>
      <c r="J781" s="155"/>
      <c r="K781" s="146"/>
      <c r="L781" s="147"/>
      <c r="M781" s="156"/>
      <c r="N781" s="167">
        <f t="shared" si="24"/>
        <v>1814</v>
      </c>
      <c r="O781" s="167">
        <f t="shared" si="25"/>
        <v>202311</v>
      </c>
    </row>
    <row r="782" spans="1:15">
      <c r="A782" s="146">
        <v>781</v>
      </c>
      <c r="B782" s="144" t="s">
        <v>1007</v>
      </c>
      <c r="C782" s="145" t="s">
        <v>1008</v>
      </c>
      <c r="D782" s="145" t="s">
        <v>1110</v>
      </c>
      <c r="E782" s="257" t="s">
        <v>98</v>
      </c>
      <c r="F782" s="148">
        <v>45260</v>
      </c>
      <c r="G782" s="149"/>
      <c r="H782" s="150">
        <v>1817</v>
      </c>
      <c r="I782" s="144" t="s">
        <v>43</v>
      </c>
      <c r="J782" s="151"/>
      <c r="K782" s="145"/>
      <c r="L782" s="152"/>
      <c r="M782" s="152"/>
      <c r="N782" s="167">
        <f t="shared" si="24"/>
        <v>1817</v>
      </c>
      <c r="O782" s="167">
        <f t="shared" si="25"/>
        <v>202311</v>
      </c>
    </row>
    <row r="783" spans="1:15">
      <c r="A783" s="146">
        <v>782</v>
      </c>
      <c r="B783" s="144" t="s">
        <v>1007</v>
      </c>
      <c r="C783" s="146" t="s">
        <v>1008</v>
      </c>
      <c r="D783" s="147" t="s">
        <v>1111</v>
      </c>
      <c r="E783" s="234" t="s">
        <v>98</v>
      </c>
      <c r="F783" s="148">
        <v>45260</v>
      </c>
      <c r="G783" s="153"/>
      <c r="H783" s="154">
        <v>1879</v>
      </c>
      <c r="I783" s="144" t="s">
        <v>43</v>
      </c>
      <c r="J783" s="155"/>
      <c r="K783" s="146"/>
      <c r="L783" s="147"/>
      <c r="M783" s="156"/>
      <c r="N783" s="167">
        <f t="shared" si="24"/>
        <v>1879</v>
      </c>
      <c r="O783" s="167">
        <f t="shared" si="25"/>
        <v>202311</v>
      </c>
    </row>
    <row r="784" spans="1:15">
      <c r="A784" s="146">
        <v>783</v>
      </c>
      <c r="B784" s="144" t="s">
        <v>1007</v>
      </c>
      <c r="C784" s="145" t="s">
        <v>1008</v>
      </c>
      <c r="D784" s="145" t="s">
        <v>1112</v>
      </c>
      <c r="E784" s="241" t="s">
        <v>98</v>
      </c>
      <c r="F784" s="148">
        <v>45260</v>
      </c>
      <c r="G784" s="149"/>
      <c r="H784" s="150">
        <v>1869</v>
      </c>
      <c r="I784" s="144" t="s">
        <v>43</v>
      </c>
      <c r="J784" s="151"/>
      <c r="K784" s="145"/>
      <c r="L784" s="152"/>
      <c r="M784" s="152"/>
      <c r="N784" s="167">
        <f t="shared" si="24"/>
        <v>1869</v>
      </c>
      <c r="O784" s="167">
        <f t="shared" si="25"/>
        <v>202311</v>
      </c>
    </row>
    <row r="785" spans="1:15">
      <c r="A785" s="146">
        <v>784</v>
      </c>
      <c r="B785" s="144" t="s">
        <v>1007</v>
      </c>
      <c r="C785" s="146" t="s">
        <v>1008</v>
      </c>
      <c r="D785" s="147" t="s">
        <v>1113</v>
      </c>
      <c r="E785" s="234" t="s">
        <v>98</v>
      </c>
      <c r="F785" s="148">
        <v>45260</v>
      </c>
      <c r="G785" s="153"/>
      <c r="H785" s="154">
        <v>1893</v>
      </c>
      <c r="I785" s="144" t="s">
        <v>43</v>
      </c>
      <c r="J785" s="155"/>
      <c r="K785" s="146"/>
      <c r="L785" s="147"/>
      <c r="M785" s="156"/>
      <c r="N785" s="167">
        <f t="shared" si="24"/>
        <v>1893</v>
      </c>
      <c r="O785" s="167">
        <f t="shared" si="25"/>
        <v>202311</v>
      </c>
    </row>
    <row r="786" spans="1:15">
      <c r="A786" s="146">
        <v>785</v>
      </c>
      <c r="B786" s="144" t="s">
        <v>1007</v>
      </c>
      <c r="C786" s="145" t="s">
        <v>1008</v>
      </c>
      <c r="D786" s="145" t="s">
        <v>1114</v>
      </c>
      <c r="E786" s="241" t="s">
        <v>98</v>
      </c>
      <c r="F786" s="148">
        <v>45260</v>
      </c>
      <c r="G786" s="149"/>
      <c r="H786" s="150">
        <v>1881</v>
      </c>
      <c r="I786" s="144" t="s">
        <v>43</v>
      </c>
      <c r="J786" s="151"/>
      <c r="K786" s="145"/>
      <c r="L786" s="152"/>
      <c r="M786" s="152"/>
      <c r="N786" s="167">
        <f t="shared" si="24"/>
        <v>1881</v>
      </c>
      <c r="O786" s="167">
        <f t="shared" si="25"/>
        <v>202311</v>
      </c>
    </row>
    <row r="787" spans="1:15">
      <c r="A787" s="146">
        <v>786</v>
      </c>
      <c r="B787" s="144" t="s">
        <v>1007</v>
      </c>
      <c r="C787" s="146" t="s">
        <v>1008</v>
      </c>
      <c r="D787" s="147" t="s">
        <v>1115</v>
      </c>
      <c r="E787" s="234" t="s">
        <v>98</v>
      </c>
      <c r="F787" s="148">
        <v>45260</v>
      </c>
      <c r="G787" s="153"/>
      <c r="H787" s="154">
        <v>1722</v>
      </c>
      <c r="I787" s="144" t="s">
        <v>43</v>
      </c>
      <c r="J787" s="155"/>
      <c r="K787" s="146"/>
      <c r="L787" s="147"/>
      <c r="M787" s="156"/>
      <c r="N787" s="167">
        <f t="shared" si="24"/>
        <v>1722</v>
      </c>
      <c r="O787" s="167">
        <f t="shared" si="25"/>
        <v>202311</v>
      </c>
    </row>
    <row r="788" spans="1:15">
      <c r="A788" s="146">
        <v>787</v>
      </c>
      <c r="B788" s="144" t="s">
        <v>1007</v>
      </c>
      <c r="C788" s="145" t="s">
        <v>1008</v>
      </c>
      <c r="D788" s="145" t="s">
        <v>1116</v>
      </c>
      <c r="E788" s="241" t="s">
        <v>98</v>
      </c>
      <c r="F788" s="148">
        <v>45260</v>
      </c>
      <c r="G788" s="149"/>
      <c r="H788" s="150">
        <v>1808</v>
      </c>
      <c r="I788" s="144" t="s">
        <v>43</v>
      </c>
      <c r="J788" s="151"/>
      <c r="K788" s="145"/>
      <c r="L788" s="152"/>
      <c r="M788" s="152"/>
      <c r="N788" s="167">
        <f t="shared" si="24"/>
        <v>1808</v>
      </c>
      <c r="O788" s="167">
        <f t="shared" si="25"/>
        <v>202311</v>
      </c>
    </row>
    <row r="789" spans="1:15">
      <c r="A789" s="146">
        <v>788</v>
      </c>
      <c r="B789" s="144" t="s">
        <v>1007</v>
      </c>
      <c r="C789" s="146" t="s">
        <v>1008</v>
      </c>
      <c r="D789" s="147" t="s">
        <v>1117</v>
      </c>
      <c r="E789" s="234" t="s">
        <v>98</v>
      </c>
      <c r="F789" s="148">
        <v>45260</v>
      </c>
      <c r="G789" s="153"/>
      <c r="H789" s="154">
        <v>1806</v>
      </c>
      <c r="I789" s="144" t="s">
        <v>43</v>
      </c>
      <c r="J789" s="155"/>
      <c r="K789" s="146"/>
      <c r="L789" s="147"/>
      <c r="M789" s="156"/>
      <c r="N789" s="167">
        <f t="shared" si="24"/>
        <v>1806</v>
      </c>
      <c r="O789" s="167">
        <f t="shared" si="25"/>
        <v>202311</v>
      </c>
    </row>
    <row r="790" spans="1:15">
      <c r="A790" s="146">
        <v>789</v>
      </c>
      <c r="B790" s="144" t="s">
        <v>194</v>
      </c>
      <c r="C790" s="145" t="s">
        <v>503</v>
      </c>
      <c r="D790" s="145" t="s">
        <v>1118</v>
      </c>
      <c r="E790" s="248" t="s">
        <v>98</v>
      </c>
      <c r="F790" s="148">
        <v>45260</v>
      </c>
      <c r="G790" s="149">
        <v>10684.54</v>
      </c>
      <c r="H790" s="150">
        <v>10684.54</v>
      </c>
      <c r="I790" s="144" t="s">
        <v>72</v>
      </c>
      <c r="J790" s="151"/>
      <c r="K790" s="145"/>
      <c r="L790" s="152"/>
      <c r="M790" s="152"/>
      <c r="N790" s="167">
        <f t="shared" si="24"/>
        <v>10684.54</v>
      </c>
      <c r="O790" s="167">
        <f t="shared" si="25"/>
        <v>202311</v>
      </c>
    </row>
    <row r="791" spans="1:15">
      <c r="A791" s="146">
        <v>790</v>
      </c>
      <c r="B791" s="144" t="s">
        <v>1055</v>
      </c>
      <c r="C791" s="146" t="s">
        <v>1056</v>
      </c>
      <c r="D791" s="147" t="s">
        <v>1119</v>
      </c>
      <c r="E791" s="250" t="s">
        <v>98</v>
      </c>
      <c r="F791" s="148">
        <v>45261</v>
      </c>
      <c r="G791" s="153"/>
      <c r="H791" s="154">
        <v>2100</v>
      </c>
      <c r="I791" s="144" t="s">
        <v>37</v>
      </c>
      <c r="J791" s="155"/>
      <c r="K791" s="146"/>
      <c r="L791" s="147"/>
      <c r="M791" s="156"/>
      <c r="N791" s="167">
        <f t="shared" si="24"/>
        <v>2100</v>
      </c>
      <c r="O791" s="167">
        <f t="shared" si="25"/>
        <v>202312</v>
      </c>
    </row>
    <row r="792" spans="1:15">
      <c r="A792" s="146">
        <v>791</v>
      </c>
      <c r="B792" s="144" t="s">
        <v>418</v>
      </c>
      <c r="C792" s="145" t="s">
        <v>419</v>
      </c>
      <c r="D792" s="145" t="s">
        <v>1120</v>
      </c>
      <c r="E792" s="241" t="s">
        <v>98</v>
      </c>
      <c r="F792" s="148">
        <v>45264</v>
      </c>
      <c r="G792" s="149"/>
      <c r="H792" s="150">
        <v>20700</v>
      </c>
      <c r="I792" s="144" t="s">
        <v>37</v>
      </c>
      <c r="J792" s="151"/>
      <c r="K792" s="145"/>
      <c r="L792" s="152"/>
      <c r="M792" s="152"/>
      <c r="N792" s="167">
        <f t="shared" si="24"/>
        <v>20700</v>
      </c>
      <c r="O792" s="167">
        <f t="shared" si="25"/>
        <v>202312</v>
      </c>
    </row>
    <row r="793" spans="1:15">
      <c r="A793" s="146">
        <v>792</v>
      </c>
      <c r="B793" s="144" t="s">
        <v>144</v>
      </c>
      <c r="C793" s="146" t="s">
        <v>318</v>
      </c>
      <c r="D793" s="147" t="s">
        <v>1121</v>
      </c>
      <c r="E793" s="234" t="s">
        <v>98</v>
      </c>
      <c r="F793" s="148">
        <v>45264</v>
      </c>
      <c r="G793" s="153"/>
      <c r="H793" s="154">
        <v>4312.2</v>
      </c>
      <c r="I793" s="144" t="s">
        <v>37</v>
      </c>
      <c r="J793" s="155"/>
      <c r="K793" s="146"/>
      <c r="L793" s="147"/>
      <c r="M793" s="156"/>
      <c r="N793" s="167">
        <f t="shared" si="24"/>
        <v>4312.2</v>
      </c>
      <c r="O793" s="167">
        <f t="shared" si="25"/>
        <v>202312</v>
      </c>
    </row>
    <row r="794" spans="1:15">
      <c r="A794" s="146">
        <v>793</v>
      </c>
      <c r="B794" s="144" t="s">
        <v>1122</v>
      </c>
      <c r="C794" s="145" t="s">
        <v>1123</v>
      </c>
      <c r="D794" s="145" t="s">
        <v>1124</v>
      </c>
      <c r="E794" s="241" t="s">
        <v>98</v>
      </c>
      <c r="F794" s="148">
        <v>45264</v>
      </c>
      <c r="G794" s="149"/>
      <c r="H794" s="150">
        <v>15374.85</v>
      </c>
      <c r="I794" s="144" t="s">
        <v>68</v>
      </c>
      <c r="J794" s="151"/>
      <c r="K794" s="145"/>
      <c r="L794" s="152"/>
      <c r="M794" s="152"/>
      <c r="N794" s="167">
        <f t="shared" si="24"/>
        <v>15374.85</v>
      </c>
      <c r="O794" s="167">
        <f t="shared" si="25"/>
        <v>202312</v>
      </c>
    </row>
    <row r="795" spans="1:15">
      <c r="A795" s="146">
        <v>794</v>
      </c>
      <c r="B795" s="144" t="s">
        <v>951</v>
      </c>
      <c r="C795" s="146" t="s">
        <v>952</v>
      </c>
      <c r="D795" s="147" t="s">
        <v>1125</v>
      </c>
      <c r="E795" s="234" t="s">
        <v>98</v>
      </c>
      <c r="F795" s="148">
        <v>45264</v>
      </c>
      <c r="G795" s="153"/>
      <c r="H795" s="154">
        <v>4883</v>
      </c>
      <c r="I795" s="144" t="s">
        <v>66</v>
      </c>
      <c r="J795" s="155"/>
      <c r="K795" s="146"/>
      <c r="L795" s="147"/>
      <c r="M795" s="156"/>
      <c r="N795" s="167">
        <f t="shared" si="24"/>
        <v>4883</v>
      </c>
      <c r="O795" s="167">
        <f t="shared" si="25"/>
        <v>202312</v>
      </c>
    </row>
    <row r="796" spans="1:15">
      <c r="A796" s="146">
        <v>795</v>
      </c>
      <c r="B796" s="144" t="s">
        <v>548</v>
      </c>
      <c r="C796" s="145" t="s">
        <v>549</v>
      </c>
      <c r="D796" s="145" t="s">
        <v>1126</v>
      </c>
      <c r="E796" s="241" t="s">
        <v>98</v>
      </c>
      <c r="F796" s="148">
        <v>45265</v>
      </c>
      <c r="G796" s="149"/>
      <c r="H796" s="150">
        <v>862.4</v>
      </c>
      <c r="I796" s="144" t="s">
        <v>32</v>
      </c>
      <c r="J796" s="151"/>
      <c r="K796" s="145"/>
      <c r="L796" s="152"/>
      <c r="M796" s="152"/>
      <c r="N796" s="167">
        <f t="shared" si="24"/>
        <v>862.4</v>
      </c>
      <c r="O796" s="167">
        <f t="shared" si="25"/>
        <v>202312</v>
      </c>
    </row>
    <row r="797" spans="1:15">
      <c r="A797" s="146">
        <v>796</v>
      </c>
      <c r="B797" s="144" t="s">
        <v>324</v>
      </c>
      <c r="C797" s="146" t="s">
        <v>325</v>
      </c>
      <c r="D797" s="147" t="s">
        <v>1127</v>
      </c>
      <c r="E797" s="234" t="s">
        <v>98</v>
      </c>
      <c r="F797" s="148">
        <v>45265</v>
      </c>
      <c r="G797" s="153"/>
      <c r="H797" s="154">
        <v>29373.27</v>
      </c>
      <c r="I797" s="144" t="s">
        <v>39</v>
      </c>
      <c r="J797" s="155"/>
      <c r="K797" s="146"/>
      <c r="L797" s="147"/>
      <c r="M797" s="156"/>
      <c r="N797" s="167">
        <f t="shared" si="24"/>
        <v>29373.27</v>
      </c>
      <c r="O797" s="167">
        <f t="shared" si="25"/>
        <v>202312</v>
      </c>
    </row>
    <row r="798" spans="1:15">
      <c r="A798" s="146">
        <v>797</v>
      </c>
      <c r="B798" s="144" t="s">
        <v>1128</v>
      </c>
      <c r="C798" s="145" t="s">
        <v>1129</v>
      </c>
      <c r="D798" s="145" t="s">
        <v>1130</v>
      </c>
      <c r="E798" s="241" t="s">
        <v>98</v>
      </c>
      <c r="F798" s="148">
        <v>45266</v>
      </c>
      <c r="G798" s="149"/>
      <c r="H798" s="150">
        <v>458032.64000000001</v>
      </c>
      <c r="I798" s="144" t="s">
        <v>40</v>
      </c>
      <c r="J798" s="151"/>
      <c r="K798" s="145"/>
      <c r="L798" s="152"/>
      <c r="M798" s="152"/>
      <c r="N798" s="167">
        <f t="shared" si="24"/>
        <v>458032.64000000001</v>
      </c>
      <c r="O798" s="167">
        <f t="shared" si="25"/>
        <v>202312</v>
      </c>
    </row>
    <row r="799" spans="1:15">
      <c r="A799" s="146">
        <v>798</v>
      </c>
      <c r="B799" s="144" t="s">
        <v>114</v>
      </c>
      <c r="C799" s="146" t="s">
        <v>115</v>
      </c>
      <c r="D799" s="147" t="s">
        <v>1131</v>
      </c>
      <c r="E799" s="234" t="s">
        <v>98</v>
      </c>
      <c r="F799" s="148">
        <v>45266</v>
      </c>
      <c r="G799" s="153"/>
      <c r="H799" s="154">
        <v>28372.25</v>
      </c>
      <c r="I799" s="144" t="s">
        <v>39</v>
      </c>
      <c r="J799" s="155"/>
      <c r="K799" s="146"/>
      <c r="L799" s="147"/>
      <c r="M799" s="156"/>
      <c r="N799" s="167">
        <f t="shared" si="24"/>
        <v>28372.25</v>
      </c>
      <c r="O799" s="167">
        <f t="shared" si="25"/>
        <v>202312</v>
      </c>
    </row>
    <row r="800" spans="1:15">
      <c r="A800" s="146">
        <v>799</v>
      </c>
      <c r="B800" s="144" t="s">
        <v>1033</v>
      </c>
      <c r="C800" s="145" t="s">
        <v>1034</v>
      </c>
      <c r="D800" s="145" t="s">
        <v>1132</v>
      </c>
      <c r="E800" s="241" t="s">
        <v>98</v>
      </c>
      <c r="F800" s="148">
        <v>45266</v>
      </c>
      <c r="G800" s="149"/>
      <c r="H800" s="150">
        <v>10000</v>
      </c>
      <c r="I800" s="144" t="s">
        <v>32</v>
      </c>
      <c r="J800" s="151"/>
      <c r="K800" s="145"/>
      <c r="L800" s="152"/>
      <c r="M800" s="152"/>
      <c r="N800" s="167">
        <f t="shared" si="24"/>
        <v>10000</v>
      </c>
      <c r="O800" s="167">
        <f t="shared" si="25"/>
        <v>202312</v>
      </c>
    </row>
    <row r="801" spans="1:15">
      <c r="A801" s="146">
        <v>800</v>
      </c>
      <c r="B801" s="144" t="s">
        <v>1133</v>
      </c>
      <c r="C801" s="146" t="s">
        <v>1134</v>
      </c>
      <c r="D801" s="147" t="s">
        <v>1135</v>
      </c>
      <c r="E801" s="234" t="s">
        <v>98</v>
      </c>
      <c r="F801" s="148">
        <v>45266</v>
      </c>
      <c r="G801" s="153"/>
      <c r="H801" s="154">
        <v>158716.20000000001</v>
      </c>
      <c r="I801" s="144" t="s">
        <v>69</v>
      </c>
      <c r="J801" s="155"/>
      <c r="K801" s="146"/>
      <c r="L801" s="147"/>
      <c r="M801" s="156"/>
      <c r="N801" s="167">
        <f t="shared" si="24"/>
        <v>158716.20000000001</v>
      </c>
      <c r="O801" s="167">
        <f t="shared" si="25"/>
        <v>202312</v>
      </c>
    </row>
    <row r="802" spans="1:15">
      <c r="A802" s="146">
        <v>801</v>
      </c>
      <c r="B802" s="144" t="s">
        <v>1094</v>
      </c>
      <c r="C802" s="145" t="s">
        <v>1095</v>
      </c>
      <c r="D802" s="145" t="s">
        <v>1136</v>
      </c>
      <c r="E802" s="241" t="s">
        <v>98</v>
      </c>
      <c r="F802" s="148">
        <v>45266</v>
      </c>
      <c r="G802" s="149"/>
      <c r="H802" s="150">
        <v>181844.1</v>
      </c>
      <c r="I802" s="144" t="s">
        <v>66</v>
      </c>
      <c r="J802" s="151"/>
      <c r="K802" s="145"/>
      <c r="L802" s="152"/>
      <c r="M802" s="152"/>
      <c r="N802" s="167">
        <f t="shared" si="24"/>
        <v>181844.1</v>
      </c>
      <c r="O802" s="167">
        <f t="shared" si="25"/>
        <v>202312</v>
      </c>
    </row>
    <row r="803" spans="1:15">
      <c r="A803" s="146">
        <v>802</v>
      </c>
      <c r="B803" s="144" t="s">
        <v>884</v>
      </c>
      <c r="C803" s="146" t="s">
        <v>885</v>
      </c>
      <c r="D803" s="147" t="s">
        <v>1137</v>
      </c>
      <c r="E803" s="234" t="s">
        <v>98</v>
      </c>
      <c r="F803" s="148">
        <v>45267</v>
      </c>
      <c r="G803" s="153"/>
      <c r="H803" s="154">
        <v>2460</v>
      </c>
      <c r="I803" s="144" t="s">
        <v>33</v>
      </c>
      <c r="J803" s="155"/>
      <c r="K803" s="146"/>
      <c r="L803" s="147"/>
      <c r="M803" s="156"/>
      <c r="N803" s="167">
        <f t="shared" si="24"/>
        <v>2460</v>
      </c>
      <c r="O803" s="167">
        <f t="shared" si="25"/>
        <v>202312</v>
      </c>
    </row>
    <row r="804" spans="1:15">
      <c r="A804" s="146">
        <v>803</v>
      </c>
      <c r="B804" s="144" t="s">
        <v>184</v>
      </c>
      <c r="C804" s="145" t="s">
        <v>185</v>
      </c>
      <c r="D804" s="145" t="s">
        <v>1138</v>
      </c>
      <c r="E804" s="241" t="s">
        <v>98</v>
      </c>
      <c r="F804" s="148">
        <v>45267</v>
      </c>
      <c r="G804" s="149"/>
      <c r="H804" s="150">
        <v>22950</v>
      </c>
      <c r="I804" s="144" t="s">
        <v>34</v>
      </c>
      <c r="J804" s="151"/>
      <c r="K804" s="145"/>
      <c r="L804" s="152"/>
      <c r="M804" s="152"/>
      <c r="N804" s="167">
        <f t="shared" si="24"/>
        <v>22950</v>
      </c>
      <c r="O804" s="167">
        <f t="shared" si="25"/>
        <v>202312</v>
      </c>
    </row>
    <row r="805" spans="1:15">
      <c r="A805" s="146">
        <v>804</v>
      </c>
      <c r="B805" s="144" t="s">
        <v>1007</v>
      </c>
      <c r="C805" s="146" t="s">
        <v>1008</v>
      </c>
      <c r="D805" s="147" t="s">
        <v>1139</v>
      </c>
      <c r="E805" s="234" t="s">
        <v>98</v>
      </c>
      <c r="F805" s="148">
        <v>45267</v>
      </c>
      <c r="G805" s="153"/>
      <c r="H805" s="154">
        <v>1908</v>
      </c>
      <c r="I805" s="144" t="s">
        <v>43</v>
      </c>
      <c r="J805" s="155"/>
      <c r="K805" s="146"/>
      <c r="L805" s="147"/>
      <c r="M805" s="156"/>
      <c r="N805" s="167">
        <f t="shared" si="24"/>
        <v>1908</v>
      </c>
      <c r="O805" s="167">
        <f t="shared" si="25"/>
        <v>202312</v>
      </c>
    </row>
    <row r="806" spans="1:15">
      <c r="A806" s="146">
        <v>805</v>
      </c>
      <c r="B806" s="144" t="s">
        <v>1007</v>
      </c>
      <c r="C806" s="145" t="s">
        <v>1008</v>
      </c>
      <c r="D806" s="145" t="s">
        <v>1140</v>
      </c>
      <c r="E806" s="241" t="s">
        <v>98</v>
      </c>
      <c r="F806" s="148">
        <v>45267</v>
      </c>
      <c r="G806" s="149"/>
      <c r="H806" s="150">
        <v>1948</v>
      </c>
      <c r="I806" s="144" t="s">
        <v>43</v>
      </c>
      <c r="J806" s="151"/>
      <c r="K806" s="145"/>
      <c r="L806" s="152"/>
      <c r="M806" s="152"/>
      <c r="N806" s="167">
        <f t="shared" si="24"/>
        <v>1948</v>
      </c>
      <c r="O806" s="167">
        <f t="shared" si="25"/>
        <v>202312</v>
      </c>
    </row>
    <row r="807" spans="1:15">
      <c r="A807" s="146">
        <v>806</v>
      </c>
      <c r="B807" s="144" t="s">
        <v>1007</v>
      </c>
      <c r="C807" s="146" t="s">
        <v>1008</v>
      </c>
      <c r="D807" s="147" t="s">
        <v>1141</v>
      </c>
      <c r="E807" s="234" t="s">
        <v>98</v>
      </c>
      <c r="F807" s="148">
        <v>45267</v>
      </c>
      <c r="G807" s="153"/>
      <c r="H807" s="154">
        <v>2018</v>
      </c>
      <c r="I807" s="144" t="s">
        <v>43</v>
      </c>
      <c r="J807" s="155"/>
      <c r="K807" s="146"/>
      <c r="L807" s="147"/>
      <c r="M807" s="156"/>
      <c r="N807" s="167">
        <f t="shared" si="24"/>
        <v>2018</v>
      </c>
      <c r="O807" s="167">
        <f t="shared" si="25"/>
        <v>202312</v>
      </c>
    </row>
    <row r="808" spans="1:15">
      <c r="A808" s="146">
        <v>807</v>
      </c>
      <c r="B808" s="144" t="s">
        <v>1007</v>
      </c>
      <c r="C808" s="145" t="s">
        <v>1008</v>
      </c>
      <c r="D808" s="145" t="s">
        <v>1142</v>
      </c>
      <c r="E808" s="241" t="s">
        <v>98</v>
      </c>
      <c r="F808" s="148">
        <v>45267</v>
      </c>
      <c r="G808" s="149"/>
      <c r="H808" s="150">
        <v>1784</v>
      </c>
      <c r="I808" s="144" t="s">
        <v>43</v>
      </c>
      <c r="J808" s="151"/>
      <c r="K808" s="145"/>
      <c r="L808" s="152"/>
      <c r="M808" s="152"/>
      <c r="N808" s="167">
        <f t="shared" si="24"/>
        <v>1784</v>
      </c>
      <c r="O808" s="167">
        <f t="shared" si="25"/>
        <v>202312</v>
      </c>
    </row>
    <row r="809" spans="1:15">
      <c r="A809" s="146">
        <v>808</v>
      </c>
      <c r="B809" s="144" t="s">
        <v>1007</v>
      </c>
      <c r="C809" s="146" t="s">
        <v>1008</v>
      </c>
      <c r="D809" s="147" t="s">
        <v>1143</v>
      </c>
      <c r="E809" s="234" t="s">
        <v>98</v>
      </c>
      <c r="F809" s="148">
        <v>45267</v>
      </c>
      <c r="G809" s="153"/>
      <c r="H809" s="154">
        <v>2157</v>
      </c>
      <c r="I809" s="144" t="s">
        <v>43</v>
      </c>
      <c r="J809" s="155"/>
      <c r="K809" s="146"/>
      <c r="L809" s="147"/>
      <c r="M809" s="156"/>
      <c r="N809" s="167">
        <f t="shared" si="24"/>
        <v>2157</v>
      </c>
      <c r="O809" s="167">
        <f t="shared" si="25"/>
        <v>202312</v>
      </c>
    </row>
    <row r="810" spans="1:15">
      <c r="A810" s="146">
        <v>809</v>
      </c>
      <c r="B810" s="144" t="s">
        <v>1007</v>
      </c>
      <c r="C810" s="145" t="s">
        <v>1008</v>
      </c>
      <c r="D810" s="145" t="s">
        <v>1144</v>
      </c>
      <c r="E810" s="241" t="s">
        <v>98</v>
      </c>
      <c r="F810" s="148">
        <v>45267</v>
      </c>
      <c r="G810" s="149"/>
      <c r="H810" s="150">
        <v>1799</v>
      </c>
      <c r="I810" s="144" t="s">
        <v>43</v>
      </c>
      <c r="J810" s="151"/>
      <c r="K810" s="145"/>
      <c r="L810" s="152"/>
      <c r="M810" s="152"/>
      <c r="N810" s="167">
        <f t="shared" si="24"/>
        <v>1799</v>
      </c>
      <c r="O810" s="167">
        <f t="shared" si="25"/>
        <v>202312</v>
      </c>
    </row>
    <row r="811" spans="1:15">
      <c r="A811" s="146">
        <v>810</v>
      </c>
      <c r="B811" s="144" t="s">
        <v>1007</v>
      </c>
      <c r="C811" s="146" t="s">
        <v>1008</v>
      </c>
      <c r="D811" s="147" t="s">
        <v>1145</v>
      </c>
      <c r="E811" s="234" t="s">
        <v>98</v>
      </c>
      <c r="F811" s="148">
        <v>45267</v>
      </c>
      <c r="G811" s="153"/>
      <c r="H811" s="154">
        <v>1845</v>
      </c>
      <c r="I811" s="144" t="s">
        <v>43</v>
      </c>
      <c r="J811" s="155"/>
      <c r="K811" s="146"/>
      <c r="L811" s="147"/>
      <c r="M811" s="156"/>
      <c r="N811" s="167">
        <f t="shared" si="24"/>
        <v>1845</v>
      </c>
      <c r="O811" s="167">
        <f t="shared" si="25"/>
        <v>202312</v>
      </c>
    </row>
    <row r="812" spans="1:15">
      <c r="A812" s="146">
        <v>811</v>
      </c>
      <c r="B812" s="144" t="s">
        <v>1007</v>
      </c>
      <c r="C812" s="145" t="s">
        <v>1008</v>
      </c>
      <c r="D812" s="145" t="s">
        <v>1146</v>
      </c>
      <c r="E812" s="241" t="s">
        <v>98</v>
      </c>
      <c r="F812" s="148">
        <v>45267</v>
      </c>
      <c r="G812" s="149"/>
      <c r="H812" s="150">
        <v>1815</v>
      </c>
      <c r="I812" s="144" t="s">
        <v>43</v>
      </c>
      <c r="J812" s="151"/>
      <c r="K812" s="145"/>
      <c r="L812" s="152"/>
      <c r="M812" s="152"/>
      <c r="N812" s="167">
        <f t="shared" si="24"/>
        <v>1815</v>
      </c>
      <c r="O812" s="167">
        <f t="shared" si="25"/>
        <v>202312</v>
      </c>
    </row>
    <row r="813" spans="1:15">
      <c r="A813" s="146">
        <v>812</v>
      </c>
      <c r="B813" s="144" t="s">
        <v>1072</v>
      </c>
      <c r="C813" s="146" t="s">
        <v>1073</v>
      </c>
      <c r="D813" s="147" t="s">
        <v>1147</v>
      </c>
      <c r="E813" s="234" t="s">
        <v>98</v>
      </c>
      <c r="F813" s="148">
        <v>45268</v>
      </c>
      <c r="G813" s="153"/>
      <c r="H813" s="154">
        <v>330039.27</v>
      </c>
      <c r="I813" s="144" t="s">
        <v>66</v>
      </c>
      <c r="J813" s="155" t="s">
        <v>67</v>
      </c>
      <c r="K813" s="146" t="s">
        <v>68</v>
      </c>
      <c r="L813" s="147"/>
      <c r="M813" s="156"/>
      <c r="N813" s="167">
        <f t="shared" si="24"/>
        <v>110013.09000000001</v>
      </c>
      <c r="O813" s="167">
        <f t="shared" si="25"/>
        <v>202312</v>
      </c>
    </row>
    <row r="814" spans="1:15">
      <c r="A814" s="146">
        <v>813</v>
      </c>
      <c r="B814" s="144" t="s">
        <v>367</v>
      </c>
      <c r="C814" s="145" t="s">
        <v>368</v>
      </c>
      <c r="D814" s="145" t="s">
        <v>1148</v>
      </c>
      <c r="E814" s="241" t="s">
        <v>98</v>
      </c>
      <c r="F814" s="148">
        <v>45268</v>
      </c>
      <c r="G814" s="149"/>
      <c r="H814" s="150">
        <v>10560</v>
      </c>
      <c r="I814" s="144" t="s">
        <v>34</v>
      </c>
      <c r="J814" s="151"/>
      <c r="K814" s="145"/>
      <c r="L814" s="152"/>
      <c r="M814" s="152"/>
      <c r="N814" s="167">
        <f t="shared" si="24"/>
        <v>10560</v>
      </c>
      <c r="O814" s="167">
        <f t="shared" si="25"/>
        <v>202312</v>
      </c>
    </row>
    <row r="815" spans="1:15">
      <c r="A815" s="146">
        <v>814</v>
      </c>
      <c r="B815" s="144" t="s">
        <v>1149</v>
      </c>
      <c r="C815" s="146" t="s">
        <v>1150</v>
      </c>
      <c r="D815" s="147" t="s">
        <v>1151</v>
      </c>
      <c r="E815" s="246" t="s">
        <v>98</v>
      </c>
      <c r="F815" s="148">
        <v>45268</v>
      </c>
      <c r="G815" s="153"/>
      <c r="H815" s="154">
        <v>211224.48</v>
      </c>
      <c r="I815" s="144" t="s">
        <v>69</v>
      </c>
      <c r="J815" s="155"/>
      <c r="K815" s="146"/>
      <c r="L815" s="147"/>
      <c r="M815" s="156"/>
      <c r="N815" s="167">
        <f t="shared" si="24"/>
        <v>211224.48</v>
      </c>
      <c r="O815" s="167">
        <f t="shared" si="25"/>
        <v>202312</v>
      </c>
    </row>
    <row r="816" spans="1:15">
      <c r="A816" s="146">
        <v>815</v>
      </c>
      <c r="B816" s="144" t="s">
        <v>1007</v>
      </c>
      <c r="C816" s="145" t="s">
        <v>1008</v>
      </c>
      <c r="D816" s="145" t="s">
        <v>1152</v>
      </c>
      <c r="E816" s="243" t="s">
        <v>98</v>
      </c>
      <c r="F816" s="148">
        <v>45268</v>
      </c>
      <c r="G816" s="149"/>
      <c r="H816" s="150">
        <v>1920</v>
      </c>
      <c r="I816" s="144" t="s">
        <v>43</v>
      </c>
      <c r="J816" s="151"/>
      <c r="K816" s="145"/>
      <c r="L816" s="152"/>
      <c r="M816" s="152"/>
      <c r="N816" s="167">
        <f t="shared" si="24"/>
        <v>1920</v>
      </c>
      <c r="O816" s="167">
        <f t="shared" si="25"/>
        <v>202312</v>
      </c>
    </row>
    <row r="817" spans="1:15">
      <c r="A817" s="146">
        <v>816</v>
      </c>
      <c r="B817" s="144" t="s">
        <v>1007</v>
      </c>
      <c r="C817" s="146" t="s">
        <v>1008</v>
      </c>
      <c r="D817" s="147" t="s">
        <v>1153</v>
      </c>
      <c r="E817" s="243" t="s">
        <v>98</v>
      </c>
      <c r="F817" s="148">
        <v>45268</v>
      </c>
      <c r="G817" s="153"/>
      <c r="H817" s="154">
        <v>1890</v>
      </c>
      <c r="I817" s="144" t="s">
        <v>43</v>
      </c>
      <c r="J817" s="155"/>
      <c r="K817" s="146"/>
      <c r="L817" s="147"/>
      <c r="M817" s="156"/>
      <c r="N817" s="167">
        <f t="shared" si="24"/>
        <v>1890</v>
      </c>
      <c r="O817" s="167">
        <f t="shared" si="25"/>
        <v>202312</v>
      </c>
    </row>
    <row r="818" spans="1:15">
      <c r="A818" s="146">
        <v>817</v>
      </c>
      <c r="B818" s="144" t="s">
        <v>1007</v>
      </c>
      <c r="C818" s="145" t="s">
        <v>1008</v>
      </c>
      <c r="D818" s="145" t="s">
        <v>1154</v>
      </c>
      <c r="E818" s="243" t="s">
        <v>98</v>
      </c>
      <c r="F818" s="148">
        <v>45268</v>
      </c>
      <c r="G818" s="149"/>
      <c r="H818" s="150">
        <v>1851</v>
      </c>
      <c r="I818" s="144" t="s">
        <v>43</v>
      </c>
      <c r="J818" s="151"/>
      <c r="K818" s="145"/>
      <c r="L818" s="152"/>
      <c r="M818" s="152"/>
      <c r="N818" s="167">
        <f t="shared" si="24"/>
        <v>1851</v>
      </c>
      <c r="O818" s="167">
        <f t="shared" si="25"/>
        <v>202312</v>
      </c>
    </row>
    <row r="819" spans="1:15">
      <c r="A819" s="146">
        <v>818</v>
      </c>
      <c r="B819" s="144" t="s">
        <v>1007</v>
      </c>
      <c r="C819" s="146" t="s">
        <v>1008</v>
      </c>
      <c r="D819" s="147" t="s">
        <v>1155</v>
      </c>
      <c r="E819" s="243" t="s">
        <v>98</v>
      </c>
      <c r="F819" s="148">
        <v>45268</v>
      </c>
      <c r="G819" s="153"/>
      <c r="H819" s="154">
        <v>1821</v>
      </c>
      <c r="I819" s="144" t="s">
        <v>43</v>
      </c>
      <c r="J819" s="155"/>
      <c r="K819" s="146"/>
      <c r="L819" s="147"/>
      <c r="M819" s="156"/>
      <c r="N819" s="167">
        <f t="shared" si="24"/>
        <v>1821</v>
      </c>
      <c r="O819" s="167">
        <f t="shared" si="25"/>
        <v>202312</v>
      </c>
    </row>
    <row r="820" spans="1:15">
      <c r="A820" s="146">
        <v>819</v>
      </c>
      <c r="B820" s="144" t="s">
        <v>1007</v>
      </c>
      <c r="C820" s="145" t="s">
        <v>1008</v>
      </c>
      <c r="D820" s="145" t="s">
        <v>1156</v>
      </c>
      <c r="E820" s="243" t="s">
        <v>98</v>
      </c>
      <c r="F820" s="148">
        <v>45268</v>
      </c>
      <c r="G820" s="149"/>
      <c r="H820" s="150">
        <v>1938</v>
      </c>
      <c r="I820" s="144" t="s">
        <v>43</v>
      </c>
      <c r="J820" s="151"/>
      <c r="K820" s="145"/>
      <c r="L820" s="152"/>
      <c r="M820" s="152"/>
      <c r="N820" s="167">
        <f t="shared" si="24"/>
        <v>1938</v>
      </c>
      <c r="O820" s="167">
        <f t="shared" si="25"/>
        <v>202312</v>
      </c>
    </row>
    <row r="821" spans="1:15">
      <c r="A821" s="146">
        <v>820</v>
      </c>
      <c r="B821" s="144" t="s">
        <v>293</v>
      </c>
      <c r="C821" s="146" t="s">
        <v>294</v>
      </c>
      <c r="D821" s="147" t="s">
        <v>1157</v>
      </c>
      <c r="E821" s="243" t="s">
        <v>98</v>
      </c>
      <c r="F821" s="148">
        <v>45268</v>
      </c>
      <c r="G821" s="153"/>
      <c r="H821" s="154">
        <v>17979.759999999998</v>
      </c>
      <c r="I821" s="144" t="s">
        <v>68</v>
      </c>
      <c r="J821" s="155"/>
      <c r="K821" s="146"/>
      <c r="L821" s="147"/>
      <c r="M821" s="156"/>
      <c r="N821" s="167">
        <f t="shared" si="24"/>
        <v>17979.759999999998</v>
      </c>
      <c r="O821" s="167">
        <f t="shared" si="25"/>
        <v>202312</v>
      </c>
    </row>
    <row r="822" spans="1:15">
      <c r="A822" s="146">
        <v>821</v>
      </c>
      <c r="B822" s="144" t="s">
        <v>293</v>
      </c>
      <c r="C822" s="145" t="s">
        <v>294</v>
      </c>
      <c r="D822" s="145" t="s">
        <v>1158</v>
      </c>
      <c r="E822" s="243" t="s">
        <v>98</v>
      </c>
      <c r="F822" s="148">
        <v>45268</v>
      </c>
      <c r="G822" s="149"/>
      <c r="H822" s="150">
        <v>6080.94</v>
      </c>
      <c r="I822" s="144" t="s">
        <v>67</v>
      </c>
      <c r="J822" s="151"/>
      <c r="K822" s="145"/>
      <c r="L822" s="152"/>
      <c r="M822" s="152"/>
      <c r="N822" s="167">
        <f t="shared" si="24"/>
        <v>6080.94</v>
      </c>
      <c r="O822" s="167">
        <f t="shared" si="25"/>
        <v>202312</v>
      </c>
    </row>
    <row r="823" spans="1:15">
      <c r="A823" s="146">
        <v>822</v>
      </c>
      <c r="B823" s="144" t="s">
        <v>241</v>
      </c>
      <c r="C823" s="146" t="s">
        <v>242</v>
      </c>
      <c r="D823" s="147">
        <v>2023109010074</v>
      </c>
      <c r="E823" s="243" t="s">
        <v>98</v>
      </c>
      <c r="F823" s="148">
        <v>45271</v>
      </c>
      <c r="G823" s="153"/>
      <c r="H823" s="154">
        <v>84.07</v>
      </c>
      <c r="I823" s="144" t="s">
        <v>33</v>
      </c>
      <c r="J823" s="155"/>
      <c r="K823" s="146"/>
      <c r="L823" s="147"/>
      <c r="M823" s="156"/>
      <c r="N823" s="167">
        <f t="shared" si="24"/>
        <v>84.07</v>
      </c>
      <c r="O823" s="167">
        <f t="shared" si="25"/>
        <v>202312</v>
      </c>
    </row>
    <row r="824" spans="1:15">
      <c r="A824" s="146">
        <v>823</v>
      </c>
      <c r="B824" s="144" t="s">
        <v>154</v>
      </c>
      <c r="C824" s="145" t="s">
        <v>155</v>
      </c>
      <c r="D824" s="145" t="s">
        <v>433</v>
      </c>
      <c r="E824" s="243" t="s">
        <v>98</v>
      </c>
      <c r="F824" s="148">
        <v>45271</v>
      </c>
      <c r="G824" s="149">
        <v>59993.22</v>
      </c>
      <c r="H824" s="150">
        <v>59993.22</v>
      </c>
      <c r="I824" s="144" t="s">
        <v>72</v>
      </c>
      <c r="J824" s="151"/>
      <c r="K824" s="145"/>
      <c r="L824" s="152"/>
      <c r="M824" s="152"/>
      <c r="N824" s="167">
        <f t="shared" si="24"/>
        <v>59993.22</v>
      </c>
      <c r="O824" s="167">
        <f t="shared" si="25"/>
        <v>202312</v>
      </c>
    </row>
    <row r="825" spans="1:15">
      <c r="A825" s="146">
        <v>824</v>
      </c>
      <c r="B825" s="144" t="s">
        <v>247</v>
      </c>
      <c r="C825" s="146" t="s">
        <v>248</v>
      </c>
      <c r="D825" s="147" t="s">
        <v>1159</v>
      </c>
      <c r="E825" s="243" t="s">
        <v>98</v>
      </c>
      <c r="F825" s="148">
        <v>45271</v>
      </c>
      <c r="G825" s="153"/>
      <c r="H825" s="154">
        <v>200000</v>
      </c>
      <c r="I825" s="144" t="s">
        <v>39</v>
      </c>
      <c r="J825" s="155"/>
      <c r="K825" s="146"/>
      <c r="L825" s="147"/>
      <c r="M825" s="156"/>
      <c r="N825" s="167">
        <f t="shared" si="24"/>
        <v>200000</v>
      </c>
      <c r="O825" s="167">
        <f t="shared" si="25"/>
        <v>202312</v>
      </c>
    </row>
    <row r="826" spans="1:15">
      <c r="A826" s="146">
        <v>825</v>
      </c>
      <c r="B826" s="144" t="s">
        <v>1160</v>
      </c>
      <c r="C826" s="145" t="s">
        <v>1161</v>
      </c>
      <c r="D826" s="145" t="s">
        <v>1162</v>
      </c>
      <c r="E826" s="243" t="s">
        <v>98</v>
      </c>
      <c r="F826" s="148">
        <v>45271</v>
      </c>
      <c r="G826" s="149"/>
      <c r="H826" s="150">
        <v>2790</v>
      </c>
      <c r="I826" s="144" t="s">
        <v>33</v>
      </c>
      <c r="J826" s="151"/>
      <c r="K826" s="145"/>
      <c r="L826" s="152"/>
      <c r="M826" s="152"/>
      <c r="N826" s="167">
        <f t="shared" si="24"/>
        <v>2790</v>
      </c>
      <c r="O826" s="167">
        <f t="shared" si="25"/>
        <v>202312</v>
      </c>
    </row>
    <row r="827" spans="1:15">
      <c r="A827" s="146">
        <v>826</v>
      </c>
      <c r="B827" s="144" t="s">
        <v>427</v>
      </c>
      <c r="C827" s="146" t="s">
        <v>428</v>
      </c>
      <c r="D827" s="147" t="s">
        <v>1163</v>
      </c>
      <c r="E827" s="243" t="s">
        <v>98</v>
      </c>
      <c r="F827" s="148">
        <v>45272</v>
      </c>
      <c r="G827" s="153"/>
      <c r="H827" s="154">
        <v>192</v>
      </c>
      <c r="I827" s="144" t="s">
        <v>39</v>
      </c>
      <c r="J827" s="155"/>
      <c r="K827" s="146"/>
      <c r="L827" s="147"/>
      <c r="M827" s="156"/>
      <c r="N827" s="167">
        <f t="shared" si="24"/>
        <v>192</v>
      </c>
      <c r="O827" s="167">
        <f t="shared" si="25"/>
        <v>202312</v>
      </c>
    </row>
    <row r="828" spans="1:15">
      <c r="A828" s="146">
        <v>827</v>
      </c>
      <c r="B828" s="144" t="s">
        <v>386</v>
      </c>
      <c r="C828" s="145" t="s">
        <v>387</v>
      </c>
      <c r="D828" s="145">
        <v>4068108269</v>
      </c>
      <c r="E828" s="245" t="s">
        <v>98</v>
      </c>
      <c r="F828" s="148">
        <v>45273</v>
      </c>
      <c r="G828" s="149"/>
      <c r="H828" s="150">
        <v>2297.0300000000002</v>
      </c>
      <c r="I828" s="144" t="s">
        <v>33</v>
      </c>
      <c r="J828" s="151"/>
      <c r="K828" s="145"/>
      <c r="L828" s="152"/>
      <c r="M828" s="152"/>
      <c r="N828" s="167">
        <f t="shared" si="24"/>
        <v>2297.0300000000002</v>
      </c>
      <c r="O828" s="167">
        <f t="shared" si="25"/>
        <v>202312</v>
      </c>
    </row>
    <row r="829" spans="1:15">
      <c r="A829" s="146">
        <v>828</v>
      </c>
      <c r="B829" s="144" t="s">
        <v>818</v>
      </c>
      <c r="C829" s="146" t="s">
        <v>819</v>
      </c>
      <c r="D829" s="147" t="s">
        <v>1164</v>
      </c>
      <c r="E829" s="243" t="s">
        <v>98</v>
      </c>
      <c r="F829" s="148">
        <v>45273</v>
      </c>
      <c r="G829" s="153"/>
      <c r="H829" s="154">
        <v>852</v>
      </c>
      <c r="I829" s="144" t="s">
        <v>33</v>
      </c>
      <c r="J829" s="155" t="s">
        <v>38</v>
      </c>
      <c r="K829" s="146"/>
      <c r="L829" s="147"/>
      <c r="M829" s="156"/>
      <c r="N829" s="167">
        <f t="shared" si="24"/>
        <v>426</v>
      </c>
      <c r="O829" s="167">
        <f t="shared" si="25"/>
        <v>202312</v>
      </c>
    </row>
    <row r="830" spans="1:15">
      <c r="A830" s="146">
        <v>829</v>
      </c>
      <c r="B830" s="144" t="s">
        <v>293</v>
      </c>
      <c r="C830" s="145" t="s">
        <v>294</v>
      </c>
      <c r="D830" s="145" t="s">
        <v>1165</v>
      </c>
      <c r="E830" s="243" t="s">
        <v>98</v>
      </c>
      <c r="F830" s="148">
        <v>45273</v>
      </c>
      <c r="G830" s="149"/>
      <c r="H830" s="150">
        <v>870</v>
      </c>
      <c r="I830" s="144" t="s">
        <v>68</v>
      </c>
      <c r="J830" s="151"/>
      <c r="K830" s="145"/>
      <c r="L830" s="152"/>
      <c r="M830" s="152"/>
      <c r="N830" s="167">
        <f t="shared" si="24"/>
        <v>870</v>
      </c>
      <c r="O830" s="167">
        <f t="shared" si="25"/>
        <v>202312</v>
      </c>
    </row>
    <row r="831" spans="1:15">
      <c r="A831" s="146">
        <v>830</v>
      </c>
      <c r="B831" s="144" t="s">
        <v>177</v>
      </c>
      <c r="C831" s="146" t="s">
        <v>178</v>
      </c>
      <c r="D831" s="147" t="s">
        <v>1166</v>
      </c>
      <c r="E831" s="245" t="s">
        <v>98</v>
      </c>
      <c r="F831" s="148">
        <v>45275</v>
      </c>
      <c r="G831" s="153"/>
      <c r="H831" s="154">
        <v>845</v>
      </c>
      <c r="I831" s="144" t="s">
        <v>33</v>
      </c>
      <c r="J831" s="155"/>
      <c r="K831" s="146"/>
      <c r="L831" s="147"/>
      <c r="M831" s="156"/>
      <c r="N831" s="167">
        <f t="shared" si="24"/>
        <v>845</v>
      </c>
      <c r="O831" s="167">
        <f t="shared" si="25"/>
        <v>202312</v>
      </c>
    </row>
    <row r="832" spans="1:15">
      <c r="A832" s="146">
        <v>831</v>
      </c>
      <c r="B832" s="144" t="s">
        <v>177</v>
      </c>
      <c r="C832" s="145" t="s">
        <v>178</v>
      </c>
      <c r="D832" s="145" t="s">
        <v>1167</v>
      </c>
      <c r="E832" s="243" t="s">
        <v>98</v>
      </c>
      <c r="F832" s="148">
        <v>45275</v>
      </c>
      <c r="G832" s="149"/>
      <c r="H832" s="150">
        <v>845</v>
      </c>
      <c r="I832" s="144" t="s">
        <v>33</v>
      </c>
      <c r="J832" s="151"/>
      <c r="K832" s="145"/>
      <c r="L832" s="152"/>
      <c r="M832" s="152"/>
      <c r="N832" s="167">
        <f t="shared" si="24"/>
        <v>845</v>
      </c>
      <c r="O832" s="167">
        <f t="shared" si="25"/>
        <v>202312</v>
      </c>
    </row>
    <row r="833" spans="1:15">
      <c r="A833" s="146">
        <v>832</v>
      </c>
      <c r="B833" s="144" t="s">
        <v>1168</v>
      </c>
      <c r="C833" s="146" t="s">
        <v>1169</v>
      </c>
      <c r="D833" s="147" t="s">
        <v>1170</v>
      </c>
      <c r="E833" s="243" t="s">
        <v>98</v>
      </c>
      <c r="F833" s="148">
        <v>45275</v>
      </c>
      <c r="G833" s="153"/>
      <c r="H833" s="154">
        <v>110258.47</v>
      </c>
      <c r="I833" s="144" t="s">
        <v>68</v>
      </c>
      <c r="J833" s="155"/>
      <c r="K833" s="146"/>
      <c r="L833" s="147"/>
      <c r="M833" s="156"/>
      <c r="N833" s="167">
        <f t="shared" si="24"/>
        <v>110258.47</v>
      </c>
      <c r="O833" s="167">
        <f t="shared" si="25"/>
        <v>202312</v>
      </c>
    </row>
    <row r="834" spans="1:15">
      <c r="A834" s="146">
        <v>833</v>
      </c>
      <c r="B834" s="144" t="s">
        <v>1094</v>
      </c>
      <c r="C834" s="145" t="s">
        <v>1095</v>
      </c>
      <c r="D834" s="145" t="s">
        <v>1171</v>
      </c>
      <c r="E834" s="243" t="s">
        <v>98</v>
      </c>
      <c r="F834" s="148">
        <v>45275</v>
      </c>
      <c r="G834" s="149"/>
      <c r="H834" s="150">
        <v>99135.9</v>
      </c>
      <c r="I834" s="144" t="s">
        <v>66</v>
      </c>
      <c r="J834" s="151"/>
      <c r="K834" s="145"/>
      <c r="L834" s="152"/>
      <c r="M834" s="152"/>
      <c r="N834" s="167">
        <f t="shared" ref="N834:N897" si="26">H834/COUNTIF(I834:M834,"&lt;&gt;")</f>
        <v>99135.9</v>
      </c>
      <c r="O834" s="167">
        <f t="shared" ref="O834:O897" si="27">YEAR(F834)*100+MONTH(F834)</f>
        <v>202312</v>
      </c>
    </row>
    <row r="835" spans="1:15">
      <c r="A835" s="146">
        <v>834</v>
      </c>
      <c r="B835" s="144" t="s">
        <v>1094</v>
      </c>
      <c r="C835" s="146" t="s">
        <v>1095</v>
      </c>
      <c r="D835" s="147" t="s">
        <v>1172</v>
      </c>
      <c r="E835" s="243" t="s">
        <v>98</v>
      </c>
      <c r="F835" s="148">
        <v>45275</v>
      </c>
      <c r="G835" s="153"/>
      <c r="H835" s="154">
        <v>3808.5</v>
      </c>
      <c r="I835" s="144" t="s">
        <v>66</v>
      </c>
      <c r="J835" s="155"/>
      <c r="K835" s="146"/>
      <c r="L835" s="147"/>
      <c r="M835" s="156"/>
      <c r="N835" s="167">
        <f t="shared" si="26"/>
        <v>3808.5</v>
      </c>
      <c r="O835" s="167">
        <f t="shared" si="27"/>
        <v>202312</v>
      </c>
    </row>
    <row r="836" spans="1:15">
      <c r="A836" s="146">
        <v>835</v>
      </c>
      <c r="B836" s="144" t="s">
        <v>1094</v>
      </c>
      <c r="C836" s="145" t="s">
        <v>1095</v>
      </c>
      <c r="D836" s="145" t="s">
        <v>1173</v>
      </c>
      <c r="E836" s="243" t="s">
        <v>98</v>
      </c>
      <c r="F836" s="148">
        <v>45275</v>
      </c>
      <c r="G836" s="149"/>
      <c r="H836" s="150">
        <v>18807</v>
      </c>
      <c r="I836" s="144" t="s">
        <v>66</v>
      </c>
      <c r="J836" s="151"/>
      <c r="K836" s="145"/>
      <c r="L836" s="152"/>
      <c r="M836" s="152"/>
      <c r="N836" s="167">
        <f t="shared" si="26"/>
        <v>18807</v>
      </c>
      <c r="O836" s="167">
        <f t="shared" si="27"/>
        <v>202312</v>
      </c>
    </row>
    <row r="837" spans="1:15">
      <c r="A837" s="146">
        <v>836</v>
      </c>
      <c r="B837" s="144" t="s">
        <v>1094</v>
      </c>
      <c r="C837" s="146" t="s">
        <v>1095</v>
      </c>
      <c r="D837" s="147" t="s">
        <v>1174</v>
      </c>
      <c r="E837" s="243" t="s">
        <v>98</v>
      </c>
      <c r="F837" s="148">
        <v>45275</v>
      </c>
      <c r="G837" s="153"/>
      <c r="H837" s="154">
        <v>65687.600000000006</v>
      </c>
      <c r="I837" s="144" t="s">
        <v>66</v>
      </c>
      <c r="J837" s="155"/>
      <c r="K837" s="146"/>
      <c r="L837" s="147"/>
      <c r="M837" s="156"/>
      <c r="N837" s="167">
        <f t="shared" si="26"/>
        <v>65687.600000000006</v>
      </c>
      <c r="O837" s="167">
        <f t="shared" si="27"/>
        <v>202312</v>
      </c>
    </row>
    <row r="838" spans="1:15">
      <c r="A838" s="146">
        <v>837</v>
      </c>
      <c r="B838" s="144" t="s">
        <v>1055</v>
      </c>
      <c r="C838" s="145" t="s">
        <v>1056</v>
      </c>
      <c r="D838" s="145" t="s">
        <v>1175</v>
      </c>
      <c r="E838" s="243" t="s">
        <v>98</v>
      </c>
      <c r="F838" s="148">
        <v>45278</v>
      </c>
      <c r="G838" s="149"/>
      <c r="H838" s="150">
        <v>2100</v>
      </c>
      <c r="I838" s="144" t="s">
        <v>37</v>
      </c>
      <c r="J838" s="151"/>
      <c r="K838" s="145"/>
      <c r="L838" s="152"/>
      <c r="M838" s="152"/>
      <c r="N838" s="167">
        <f t="shared" si="26"/>
        <v>2100</v>
      </c>
      <c r="O838" s="167">
        <f t="shared" si="27"/>
        <v>202312</v>
      </c>
    </row>
    <row r="839" spans="1:15">
      <c r="A839" s="146">
        <v>838</v>
      </c>
      <c r="B839" s="144" t="s">
        <v>851</v>
      </c>
      <c r="C839" s="146" t="s">
        <v>852</v>
      </c>
      <c r="D839" s="147" t="s">
        <v>1176</v>
      </c>
      <c r="E839" s="243" t="s">
        <v>98</v>
      </c>
      <c r="F839" s="148">
        <v>45278</v>
      </c>
      <c r="G839" s="153"/>
      <c r="H839" s="154">
        <v>4500</v>
      </c>
      <c r="I839" s="144" t="s">
        <v>39</v>
      </c>
      <c r="J839" s="155"/>
      <c r="K839" s="146"/>
      <c r="L839" s="147"/>
      <c r="M839" s="156"/>
      <c r="N839" s="167">
        <f t="shared" si="26"/>
        <v>4500</v>
      </c>
      <c r="O839" s="167">
        <f t="shared" si="27"/>
        <v>202312</v>
      </c>
    </row>
    <row r="840" spans="1:15">
      <c r="A840" s="146">
        <v>839</v>
      </c>
      <c r="B840" s="144" t="s">
        <v>851</v>
      </c>
      <c r="C840" s="145" t="s">
        <v>852</v>
      </c>
      <c r="D840" s="145" t="s">
        <v>1177</v>
      </c>
      <c r="E840" s="251" t="s">
        <v>98</v>
      </c>
      <c r="F840" s="148">
        <v>45278</v>
      </c>
      <c r="G840" s="149"/>
      <c r="H840" s="150">
        <v>5290.1</v>
      </c>
      <c r="I840" s="144" t="s">
        <v>66</v>
      </c>
      <c r="J840" s="151"/>
      <c r="K840" s="145"/>
      <c r="L840" s="152"/>
      <c r="M840" s="152"/>
      <c r="N840" s="167">
        <f t="shared" si="26"/>
        <v>5290.1</v>
      </c>
      <c r="O840" s="167">
        <f t="shared" si="27"/>
        <v>202312</v>
      </c>
    </row>
    <row r="841" spans="1:15">
      <c r="A841" s="146">
        <v>840</v>
      </c>
      <c r="B841" s="144" t="s">
        <v>851</v>
      </c>
      <c r="C841" s="146" t="s">
        <v>852</v>
      </c>
      <c r="D841" s="147" t="s">
        <v>1178</v>
      </c>
      <c r="E841" s="243" t="s">
        <v>98</v>
      </c>
      <c r="F841" s="148">
        <v>45278</v>
      </c>
      <c r="G841" s="153"/>
      <c r="H841" s="154">
        <v>3218.3</v>
      </c>
      <c r="I841" s="144" t="s">
        <v>66</v>
      </c>
      <c r="J841" s="155" t="s">
        <v>68</v>
      </c>
      <c r="K841" s="146"/>
      <c r="L841" s="147"/>
      <c r="M841" s="156"/>
      <c r="N841" s="167">
        <f t="shared" si="26"/>
        <v>1609.15</v>
      </c>
      <c r="O841" s="167">
        <f t="shared" si="27"/>
        <v>202312</v>
      </c>
    </row>
    <row r="842" spans="1:15">
      <c r="A842" s="146">
        <v>841</v>
      </c>
      <c r="B842" s="144" t="s">
        <v>851</v>
      </c>
      <c r="C842" s="145" t="s">
        <v>852</v>
      </c>
      <c r="D842" s="145" t="s">
        <v>1179</v>
      </c>
      <c r="E842" s="243" t="s">
        <v>98</v>
      </c>
      <c r="F842" s="148">
        <v>45278</v>
      </c>
      <c r="G842" s="149"/>
      <c r="H842" s="150">
        <v>935</v>
      </c>
      <c r="I842" s="144" t="s">
        <v>66</v>
      </c>
      <c r="J842" s="151"/>
      <c r="K842" s="145"/>
      <c r="L842" s="152"/>
      <c r="M842" s="152"/>
      <c r="N842" s="167">
        <f t="shared" si="26"/>
        <v>935</v>
      </c>
      <c r="O842" s="167">
        <f t="shared" si="27"/>
        <v>202312</v>
      </c>
    </row>
    <row r="843" spans="1:15">
      <c r="A843" s="146">
        <v>842</v>
      </c>
      <c r="B843" s="144" t="s">
        <v>1037</v>
      </c>
      <c r="C843" s="146" t="s">
        <v>1038</v>
      </c>
      <c r="D843" s="147">
        <v>30</v>
      </c>
      <c r="E843" s="244" t="s">
        <v>98</v>
      </c>
      <c r="F843" s="148">
        <v>45278</v>
      </c>
      <c r="G843" s="153"/>
      <c r="H843" s="154">
        <v>19000</v>
      </c>
      <c r="I843" s="144" t="s">
        <v>33</v>
      </c>
      <c r="J843" s="155"/>
      <c r="K843" s="146"/>
      <c r="L843" s="147"/>
      <c r="M843" s="156"/>
      <c r="N843" s="167">
        <f t="shared" si="26"/>
        <v>19000</v>
      </c>
      <c r="O843" s="167">
        <f t="shared" si="27"/>
        <v>202312</v>
      </c>
    </row>
    <row r="844" spans="1:15">
      <c r="A844" s="146">
        <v>843</v>
      </c>
      <c r="B844" s="144" t="s">
        <v>114</v>
      </c>
      <c r="C844" s="145" t="s">
        <v>115</v>
      </c>
      <c r="D844" s="145" t="s">
        <v>1180</v>
      </c>
      <c r="E844" s="245" t="s">
        <v>98</v>
      </c>
      <c r="F844" s="148">
        <v>45279</v>
      </c>
      <c r="G844" s="149"/>
      <c r="H844" s="150">
        <v>200539.05</v>
      </c>
      <c r="I844" s="144" t="s">
        <v>39</v>
      </c>
      <c r="J844" s="151"/>
      <c r="K844" s="145"/>
      <c r="L844" s="152"/>
      <c r="M844" s="152"/>
      <c r="N844" s="167">
        <f t="shared" si="26"/>
        <v>200539.05</v>
      </c>
      <c r="O844" s="167">
        <f t="shared" si="27"/>
        <v>202312</v>
      </c>
    </row>
    <row r="845" spans="1:15">
      <c r="A845" s="146">
        <v>844</v>
      </c>
      <c r="B845" s="144" t="s">
        <v>194</v>
      </c>
      <c r="C845" s="146" t="s">
        <v>155</v>
      </c>
      <c r="D845" s="147" t="s">
        <v>1181</v>
      </c>
      <c r="E845" s="243" t="s">
        <v>98</v>
      </c>
      <c r="F845" s="148">
        <v>45280</v>
      </c>
      <c r="G845" s="153">
        <v>3229.5</v>
      </c>
      <c r="H845" s="154">
        <v>3229.5</v>
      </c>
      <c r="I845" s="144" t="s">
        <v>72</v>
      </c>
      <c r="J845" s="155"/>
      <c r="K845" s="146"/>
      <c r="L845" s="147"/>
      <c r="M845" s="156"/>
      <c r="N845" s="167">
        <f t="shared" si="26"/>
        <v>3229.5</v>
      </c>
      <c r="O845" s="167">
        <f t="shared" si="27"/>
        <v>202312</v>
      </c>
    </row>
    <row r="846" spans="1:15">
      <c r="A846" s="146">
        <v>845</v>
      </c>
      <c r="B846" s="144" t="s">
        <v>340</v>
      </c>
      <c r="C846" s="145" t="s">
        <v>341</v>
      </c>
      <c r="D846" s="145" t="s">
        <v>1182</v>
      </c>
      <c r="E846" s="243" t="s">
        <v>98</v>
      </c>
      <c r="F846" s="148">
        <v>45280</v>
      </c>
      <c r="G846" s="149"/>
      <c r="H846" s="150">
        <v>2397.5</v>
      </c>
      <c r="I846" s="144" t="s">
        <v>39</v>
      </c>
      <c r="J846" s="151"/>
      <c r="K846" s="145"/>
      <c r="L846" s="152"/>
      <c r="M846" s="152"/>
      <c r="N846" s="167">
        <f t="shared" si="26"/>
        <v>2397.5</v>
      </c>
      <c r="O846" s="167">
        <f t="shared" si="27"/>
        <v>202312</v>
      </c>
    </row>
    <row r="847" spans="1:15">
      <c r="A847" s="146">
        <v>846</v>
      </c>
      <c r="B847" s="144" t="s">
        <v>340</v>
      </c>
      <c r="C847" s="146" t="s">
        <v>341</v>
      </c>
      <c r="D847" s="147" t="s">
        <v>1183</v>
      </c>
      <c r="E847" s="243" t="s">
        <v>98</v>
      </c>
      <c r="F847" s="148">
        <v>45280</v>
      </c>
      <c r="G847" s="153"/>
      <c r="H847" s="154">
        <v>43292</v>
      </c>
      <c r="I847" s="144" t="s">
        <v>39</v>
      </c>
      <c r="J847" s="155"/>
      <c r="K847" s="146"/>
      <c r="L847" s="147"/>
      <c r="M847" s="156"/>
      <c r="N847" s="167">
        <f t="shared" si="26"/>
        <v>43292</v>
      </c>
      <c r="O847" s="167">
        <f t="shared" si="27"/>
        <v>202312</v>
      </c>
    </row>
    <row r="848" spans="1:15">
      <c r="A848" s="146">
        <v>847</v>
      </c>
      <c r="B848" s="144" t="s">
        <v>1184</v>
      </c>
      <c r="C848" s="145" t="s">
        <v>1185</v>
      </c>
      <c r="D848" s="145" t="s">
        <v>1186</v>
      </c>
      <c r="E848" s="243" t="s">
        <v>98</v>
      </c>
      <c r="F848" s="148">
        <v>45280</v>
      </c>
      <c r="G848" s="149"/>
      <c r="H848" s="150">
        <v>13652</v>
      </c>
      <c r="I848" s="144" t="s">
        <v>66</v>
      </c>
      <c r="J848" s="151"/>
      <c r="K848" s="145"/>
      <c r="L848" s="152"/>
      <c r="M848" s="152"/>
      <c r="N848" s="167">
        <f t="shared" si="26"/>
        <v>13652</v>
      </c>
      <c r="O848" s="167">
        <f t="shared" si="27"/>
        <v>202312</v>
      </c>
    </row>
    <row r="849" spans="1:15">
      <c r="A849" s="146">
        <v>848</v>
      </c>
      <c r="B849" s="144" t="s">
        <v>1187</v>
      </c>
      <c r="C849" s="146" t="s">
        <v>1188</v>
      </c>
      <c r="D849" s="147" t="s">
        <v>1189</v>
      </c>
      <c r="E849" s="243" t="s">
        <v>98</v>
      </c>
      <c r="F849" s="148">
        <v>45281</v>
      </c>
      <c r="G849" s="153"/>
      <c r="H849" s="154">
        <v>1099</v>
      </c>
      <c r="I849" s="144" t="s">
        <v>68</v>
      </c>
      <c r="J849" s="155"/>
      <c r="K849" s="146"/>
      <c r="L849" s="147"/>
      <c r="M849" s="156"/>
      <c r="N849" s="167">
        <f t="shared" si="26"/>
        <v>1099</v>
      </c>
      <c r="O849" s="167">
        <f t="shared" si="27"/>
        <v>202312</v>
      </c>
    </row>
    <row r="850" spans="1:15">
      <c r="A850" s="146">
        <v>849</v>
      </c>
      <c r="B850" s="144" t="s">
        <v>461</v>
      </c>
      <c r="C850" s="145" t="s">
        <v>462</v>
      </c>
      <c r="D850" s="145" t="s">
        <v>1190</v>
      </c>
      <c r="E850" s="243" t="s">
        <v>98</v>
      </c>
      <c r="F850" s="148">
        <v>45281</v>
      </c>
      <c r="G850" s="149"/>
      <c r="H850" s="150">
        <v>9490</v>
      </c>
      <c r="I850" s="144" t="s">
        <v>33</v>
      </c>
      <c r="J850" s="151" t="s">
        <v>38</v>
      </c>
      <c r="K850" s="145"/>
      <c r="L850" s="152"/>
      <c r="M850" s="152"/>
      <c r="N850" s="167">
        <f t="shared" si="26"/>
        <v>4745</v>
      </c>
      <c r="O850" s="167">
        <f t="shared" si="27"/>
        <v>202312</v>
      </c>
    </row>
    <row r="851" spans="1:15">
      <c r="A851" s="146">
        <v>850</v>
      </c>
      <c r="B851" s="144" t="s">
        <v>1191</v>
      </c>
      <c r="C851" s="145" t="s">
        <v>1192</v>
      </c>
      <c r="D851" s="145" t="s">
        <v>1193</v>
      </c>
      <c r="E851" s="245" t="s">
        <v>98</v>
      </c>
      <c r="F851" s="148">
        <v>45282</v>
      </c>
      <c r="G851" s="149"/>
      <c r="H851" s="150">
        <v>11667.58</v>
      </c>
      <c r="I851" s="144" t="s">
        <v>71</v>
      </c>
      <c r="J851" s="151"/>
      <c r="K851" s="145"/>
      <c r="L851" s="152"/>
      <c r="M851" s="152"/>
      <c r="N851" s="167">
        <f t="shared" si="26"/>
        <v>11667.58</v>
      </c>
      <c r="O851" s="167">
        <f t="shared" si="27"/>
        <v>202312</v>
      </c>
    </row>
    <row r="852" spans="1:15">
      <c r="A852" s="146">
        <v>851</v>
      </c>
      <c r="B852" s="144" t="s">
        <v>1094</v>
      </c>
      <c r="C852" s="146" t="s">
        <v>1095</v>
      </c>
      <c r="D852" s="147" t="s">
        <v>1194</v>
      </c>
      <c r="E852" s="245" t="s">
        <v>98</v>
      </c>
      <c r="F852" s="148">
        <v>45282</v>
      </c>
      <c r="G852" s="153"/>
      <c r="H852" s="154">
        <v>174859.1</v>
      </c>
      <c r="I852" s="144" t="s">
        <v>66</v>
      </c>
      <c r="J852" s="155"/>
      <c r="K852" s="146"/>
      <c r="L852" s="147"/>
      <c r="M852" s="156"/>
      <c r="N852" s="167">
        <f t="shared" si="26"/>
        <v>174859.1</v>
      </c>
      <c r="O852" s="167">
        <f t="shared" si="27"/>
        <v>202312</v>
      </c>
    </row>
    <row r="853" spans="1:15">
      <c r="A853" s="146">
        <v>852</v>
      </c>
      <c r="B853" s="144" t="s">
        <v>123</v>
      </c>
      <c r="C853" s="145" t="s">
        <v>124</v>
      </c>
      <c r="D853" s="145" t="s">
        <v>891</v>
      </c>
      <c r="E853" s="243" t="s">
        <v>98</v>
      </c>
      <c r="F853" s="148">
        <v>45286</v>
      </c>
      <c r="G853" s="149"/>
      <c r="H853" s="150">
        <v>700</v>
      </c>
      <c r="I853" s="144" t="s">
        <v>33</v>
      </c>
      <c r="J853" s="151"/>
      <c r="K853" s="145"/>
      <c r="L853" s="152"/>
      <c r="M853" s="152"/>
      <c r="N853" s="167">
        <f t="shared" si="26"/>
        <v>700</v>
      </c>
      <c r="O853" s="167">
        <f t="shared" si="27"/>
        <v>202312</v>
      </c>
    </row>
    <row r="854" spans="1:15">
      <c r="A854" s="146">
        <v>853</v>
      </c>
      <c r="B854" s="144" t="s">
        <v>884</v>
      </c>
      <c r="C854" s="146" t="s">
        <v>885</v>
      </c>
      <c r="D854" s="147" t="s">
        <v>1195</v>
      </c>
      <c r="E854" s="243" t="s">
        <v>98</v>
      </c>
      <c r="F854" s="148">
        <v>45286</v>
      </c>
      <c r="G854" s="153"/>
      <c r="H854" s="154">
        <v>1690</v>
      </c>
      <c r="I854" s="144" t="s">
        <v>33</v>
      </c>
      <c r="J854" s="155"/>
      <c r="K854" s="146"/>
      <c r="L854" s="147"/>
      <c r="M854" s="156"/>
      <c r="N854" s="167">
        <f t="shared" si="26"/>
        <v>1690</v>
      </c>
      <c r="O854" s="167">
        <f t="shared" si="27"/>
        <v>202312</v>
      </c>
    </row>
    <row r="855" spans="1:15">
      <c r="A855" s="146">
        <v>854</v>
      </c>
      <c r="B855" s="144" t="s">
        <v>933</v>
      </c>
      <c r="C855" s="145" t="s">
        <v>934</v>
      </c>
      <c r="D855" s="145" t="s">
        <v>1196</v>
      </c>
      <c r="E855" s="243" t="s">
        <v>98</v>
      </c>
      <c r="F855" s="148">
        <v>45286</v>
      </c>
      <c r="G855" s="149"/>
      <c r="H855" s="150">
        <v>937484.94</v>
      </c>
      <c r="I855" s="144" t="s">
        <v>69</v>
      </c>
      <c r="J855" s="151"/>
      <c r="K855" s="145"/>
      <c r="L855" s="152"/>
      <c r="M855" s="152"/>
      <c r="N855" s="167">
        <f t="shared" si="26"/>
        <v>937484.94</v>
      </c>
      <c r="O855" s="167">
        <f t="shared" si="27"/>
        <v>202312</v>
      </c>
    </row>
    <row r="856" spans="1:15">
      <c r="A856" s="146">
        <v>855</v>
      </c>
      <c r="B856" s="144" t="s">
        <v>1055</v>
      </c>
      <c r="C856" s="146" t="s">
        <v>1056</v>
      </c>
      <c r="D856" s="147" t="s">
        <v>1197</v>
      </c>
      <c r="E856" s="243" t="s">
        <v>98</v>
      </c>
      <c r="F856" s="148">
        <v>45287</v>
      </c>
      <c r="G856" s="153"/>
      <c r="H856" s="154">
        <v>3342</v>
      </c>
      <c r="I856" s="144" t="s">
        <v>33</v>
      </c>
      <c r="J856" s="155"/>
      <c r="K856" s="146"/>
      <c r="L856" s="147"/>
      <c r="M856" s="156"/>
      <c r="N856" s="167">
        <f t="shared" si="26"/>
        <v>3342</v>
      </c>
      <c r="O856" s="167">
        <f t="shared" si="27"/>
        <v>202312</v>
      </c>
    </row>
    <row r="857" spans="1:15">
      <c r="A857" s="146">
        <v>856</v>
      </c>
      <c r="B857" s="144" t="s">
        <v>1007</v>
      </c>
      <c r="C857" s="145" t="s">
        <v>1008</v>
      </c>
      <c r="D857" s="145" t="s">
        <v>1198</v>
      </c>
      <c r="E857" s="243" t="s">
        <v>98</v>
      </c>
      <c r="F857" s="148">
        <v>45287</v>
      </c>
      <c r="G857" s="149"/>
      <c r="H857" s="150">
        <v>1914</v>
      </c>
      <c r="I857" s="144" t="s">
        <v>43</v>
      </c>
      <c r="J857" s="151"/>
      <c r="K857" s="145"/>
      <c r="L857" s="152"/>
      <c r="M857" s="152"/>
      <c r="N857" s="167">
        <f t="shared" si="26"/>
        <v>1914</v>
      </c>
      <c r="O857" s="167">
        <f t="shared" si="27"/>
        <v>202312</v>
      </c>
    </row>
    <row r="858" spans="1:15">
      <c r="A858" s="146">
        <v>857</v>
      </c>
      <c r="B858" s="144" t="s">
        <v>1007</v>
      </c>
      <c r="C858" s="146" t="s">
        <v>1008</v>
      </c>
      <c r="D858" s="147" t="s">
        <v>1199</v>
      </c>
      <c r="E858" s="243" t="s">
        <v>98</v>
      </c>
      <c r="F858" s="148">
        <v>45287</v>
      </c>
      <c r="G858" s="153"/>
      <c r="H858" s="154">
        <v>1964</v>
      </c>
      <c r="I858" s="144" t="s">
        <v>43</v>
      </c>
      <c r="J858" s="155"/>
      <c r="K858" s="146"/>
      <c r="L858" s="147"/>
      <c r="M858" s="156"/>
      <c r="N858" s="167">
        <f t="shared" si="26"/>
        <v>1964</v>
      </c>
      <c r="O858" s="167">
        <f t="shared" si="27"/>
        <v>202312</v>
      </c>
    </row>
    <row r="859" spans="1:15">
      <c r="A859" s="146">
        <v>858</v>
      </c>
      <c r="B859" s="144" t="s">
        <v>1007</v>
      </c>
      <c r="C859" s="145" t="s">
        <v>1008</v>
      </c>
      <c r="D859" s="145" t="s">
        <v>1200</v>
      </c>
      <c r="E859" s="243" t="s">
        <v>98</v>
      </c>
      <c r="F859" s="148">
        <v>45287</v>
      </c>
      <c r="G859" s="149"/>
      <c r="H859" s="150">
        <v>1846</v>
      </c>
      <c r="I859" s="144" t="s">
        <v>43</v>
      </c>
      <c r="J859" s="151"/>
      <c r="K859" s="145"/>
      <c r="L859" s="152"/>
      <c r="M859" s="152"/>
      <c r="N859" s="167">
        <f t="shared" si="26"/>
        <v>1846</v>
      </c>
      <c r="O859" s="167">
        <f t="shared" si="27"/>
        <v>202312</v>
      </c>
    </row>
    <row r="860" spans="1:15">
      <c r="A860" s="146">
        <v>859</v>
      </c>
      <c r="B860" s="144" t="s">
        <v>1007</v>
      </c>
      <c r="C860" s="146" t="s">
        <v>1008</v>
      </c>
      <c r="D860" s="147" t="s">
        <v>1201</v>
      </c>
      <c r="E860" s="243" t="s">
        <v>98</v>
      </c>
      <c r="F860" s="148">
        <v>45287</v>
      </c>
      <c r="G860" s="153"/>
      <c r="H860" s="154">
        <v>1911</v>
      </c>
      <c r="I860" s="144" t="s">
        <v>43</v>
      </c>
      <c r="J860" s="155"/>
      <c r="K860" s="146"/>
      <c r="L860" s="147"/>
      <c r="M860" s="156"/>
      <c r="N860" s="167">
        <f t="shared" si="26"/>
        <v>1911</v>
      </c>
      <c r="O860" s="167">
        <f t="shared" si="27"/>
        <v>202312</v>
      </c>
    </row>
    <row r="861" spans="1:15">
      <c r="A861" s="146">
        <v>860</v>
      </c>
      <c r="B861" s="144" t="s">
        <v>1007</v>
      </c>
      <c r="C861" s="145" t="s">
        <v>1008</v>
      </c>
      <c r="D861" s="145" t="s">
        <v>1202</v>
      </c>
      <c r="E861" s="243" t="s">
        <v>98</v>
      </c>
      <c r="F861" s="148">
        <v>45287</v>
      </c>
      <c r="G861" s="149"/>
      <c r="H861" s="150">
        <v>1879</v>
      </c>
      <c r="I861" s="144" t="s">
        <v>43</v>
      </c>
      <c r="J861" s="151"/>
      <c r="K861" s="145"/>
      <c r="L861" s="152"/>
      <c r="M861" s="152"/>
      <c r="N861" s="167">
        <f t="shared" si="26"/>
        <v>1879</v>
      </c>
      <c r="O861" s="167">
        <f t="shared" si="27"/>
        <v>202312</v>
      </c>
    </row>
    <row r="862" spans="1:15">
      <c r="A862" s="146">
        <v>861</v>
      </c>
      <c r="B862" s="144" t="s">
        <v>1007</v>
      </c>
      <c r="C862" s="146" t="s">
        <v>1008</v>
      </c>
      <c r="D862" s="147" t="s">
        <v>1203</v>
      </c>
      <c r="E862" s="243" t="s">
        <v>98</v>
      </c>
      <c r="F862" s="148">
        <v>45287</v>
      </c>
      <c r="G862" s="153"/>
      <c r="H862" s="154">
        <v>1955</v>
      </c>
      <c r="I862" s="144" t="s">
        <v>43</v>
      </c>
      <c r="J862" s="155"/>
      <c r="K862" s="146"/>
      <c r="L862" s="147"/>
      <c r="M862" s="156"/>
      <c r="N862" s="167">
        <f t="shared" si="26"/>
        <v>1955</v>
      </c>
      <c r="O862" s="167">
        <f t="shared" si="27"/>
        <v>202312</v>
      </c>
    </row>
    <row r="863" spans="1:15">
      <c r="A863" s="146">
        <v>862</v>
      </c>
      <c r="B863" s="144" t="s">
        <v>1007</v>
      </c>
      <c r="C863" s="145" t="s">
        <v>1008</v>
      </c>
      <c r="D863" s="145" t="s">
        <v>1204</v>
      </c>
      <c r="E863" s="243" t="s">
        <v>98</v>
      </c>
      <c r="F863" s="148">
        <v>45287</v>
      </c>
      <c r="G863" s="149"/>
      <c r="H863" s="150">
        <v>1805</v>
      </c>
      <c r="I863" s="144" t="s">
        <v>43</v>
      </c>
      <c r="J863" s="151"/>
      <c r="K863" s="145"/>
      <c r="L863" s="152"/>
      <c r="M863" s="152"/>
      <c r="N863" s="167">
        <f t="shared" si="26"/>
        <v>1805</v>
      </c>
      <c r="O863" s="167">
        <f t="shared" si="27"/>
        <v>202312</v>
      </c>
    </row>
    <row r="864" spans="1:15">
      <c r="A864" s="146">
        <v>863</v>
      </c>
      <c r="B864" s="144" t="s">
        <v>1007</v>
      </c>
      <c r="C864" s="146" t="s">
        <v>1008</v>
      </c>
      <c r="D864" s="147" t="s">
        <v>1205</v>
      </c>
      <c r="E864" s="243" t="s">
        <v>98</v>
      </c>
      <c r="F864" s="148">
        <v>45287</v>
      </c>
      <c r="G864" s="153"/>
      <c r="H864" s="154">
        <v>1825</v>
      </c>
      <c r="I864" s="144" t="s">
        <v>43</v>
      </c>
      <c r="J864" s="155"/>
      <c r="K864" s="146"/>
      <c r="L864" s="147"/>
      <c r="M864" s="156"/>
      <c r="N864" s="167">
        <f t="shared" si="26"/>
        <v>1825</v>
      </c>
      <c r="O864" s="167">
        <f t="shared" si="27"/>
        <v>202312</v>
      </c>
    </row>
    <row r="865" spans="1:15">
      <c r="A865" s="146">
        <v>864</v>
      </c>
      <c r="B865" s="144" t="s">
        <v>1007</v>
      </c>
      <c r="C865" s="145" t="s">
        <v>1008</v>
      </c>
      <c r="D865" s="145" t="s">
        <v>1206</v>
      </c>
      <c r="E865" s="243" t="s">
        <v>98</v>
      </c>
      <c r="F865" s="148">
        <v>45287</v>
      </c>
      <c r="G865" s="149"/>
      <c r="H865" s="150">
        <v>1857</v>
      </c>
      <c r="I865" s="144" t="s">
        <v>43</v>
      </c>
      <c r="J865" s="151"/>
      <c r="K865" s="145"/>
      <c r="L865" s="152"/>
      <c r="M865" s="152"/>
      <c r="N865" s="167">
        <f t="shared" si="26"/>
        <v>1857</v>
      </c>
      <c r="O865" s="167">
        <f t="shared" si="27"/>
        <v>202312</v>
      </c>
    </row>
    <row r="866" spans="1:15">
      <c r="A866" s="146">
        <v>865</v>
      </c>
      <c r="B866" s="144" t="s">
        <v>1007</v>
      </c>
      <c r="C866" s="146" t="s">
        <v>1008</v>
      </c>
      <c r="D866" s="147" t="s">
        <v>1207</v>
      </c>
      <c r="E866" s="243" t="s">
        <v>98</v>
      </c>
      <c r="F866" s="148">
        <v>45287</v>
      </c>
      <c r="G866" s="153"/>
      <c r="H866" s="154">
        <v>1908</v>
      </c>
      <c r="I866" s="144" t="s">
        <v>43</v>
      </c>
      <c r="J866" s="155"/>
      <c r="K866" s="146"/>
      <c r="L866" s="147"/>
      <c r="M866" s="156"/>
      <c r="N866" s="167">
        <f t="shared" si="26"/>
        <v>1908</v>
      </c>
      <c r="O866" s="167">
        <f t="shared" si="27"/>
        <v>202312</v>
      </c>
    </row>
    <row r="867" spans="1:15">
      <c r="A867" s="146">
        <v>866</v>
      </c>
      <c r="B867" s="144" t="s">
        <v>1007</v>
      </c>
      <c r="C867" s="145" t="s">
        <v>1008</v>
      </c>
      <c r="D867" s="145" t="s">
        <v>1208</v>
      </c>
      <c r="E867" s="243" t="s">
        <v>98</v>
      </c>
      <c r="F867" s="148">
        <v>45287</v>
      </c>
      <c r="G867" s="149"/>
      <c r="H867" s="150">
        <v>1866</v>
      </c>
      <c r="I867" s="144" t="s">
        <v>43</v>
      </c>
      <c r="J867" s="151"/>
      <c r="K867" s="145"/>
      <c r="L867" s="152"/>
      <c r="M867" s="152"/>
      <c r="N867" s="167">
        <f t="shared" si="26"/>
        <v>1866</v>
      </c>
      <c r="O867" s="167">
        <f t="shared" si="27"/>
        <v>202312</v>
      </c>
    </row>
    <row r="868" spans="1:15">
      <c r="A868" s="146">
        <v>867</v>
      </c>
      <c r="B868" s="144" t="s">
        <v>1007</v>
      </c>
      <c r="C868" s="146" t="s">
        <v>1008</v>
      </c>
      <c r="D868" s="147" t="s">
        <v>1209</v>
      </c>
      <c r="E868" s="243" t="s">
        <v>98</v>
      </c>
      <c r="F868" s="148">
        <v>45287</v>
      </c>
      <c r="G868" s="153"/>
      <c r="H868" s="154">
        <v>1806</v>
      </c>
      <c r="I868" s="144" t="s">
        <v>43</v>
      </c>
      <c r="J868" s="155"/>
      <c r="K868" s="146"/>
      <c r="L868" s="147"/>
      <c r="M868" s="156"/>
      <c r="N868" s="167">
        <f t="shared" si="26"/>
        <v>1806</v>
      </c>
      <c r="O868" s="167">
        <f t="shared" si="27"/>
        <v>202312</v>
      </c>
    </row>
    <row r="869" spans="1:15">
      <c r="A869" s="146">
        <v>868</v>
      </c>
      <c r="B869" s="144" t="s">
        <v>1007</v>
      </c>
      <c r="C869" s="145" t="s">
        <v>1008</v>
      </c>
      <c r="D869" s="145" t="s">
        <v>1210</v>
      </c>
      <c r="E869" s="243" t="s">
        <v>98</v>
      </c>
      <c r="F869" s="148">
        <v>45287</v>
      </c>
      <c r="G869" s="149"/>
      <c r="H869" s="150">
        <v>1701</v>
      </c>
      <c r="I869" s="144" t="s">
        <v>43</v>
      </c>
      <c r="J869" s="151"/>
      <c r="K869" s="145"/>
      <c r="L869" s="152"/>
      <c r="M869" s="152"/>
      <c r="N869" s="167">
        <f t="shared" si="26"/>
        <v>1701</v>
      </c>
      <c r="O869" s="167">
        <f t="shared" si="27"/>
        <v>202312</v>
      </c>
    </row>
    <row r="870" spans="1:15">
      <c r="A870" s="146">
        <v>869</v>
      </c>
      <c r="B870" s="144" t="s">
        <v>1007</v>
      </c>
      <c r="C870" s="146" t="s">
        <v>1008</v>
      </c>
      <c r="D870" s="147" t="s">
        <v>1211</v>
      </c>
      <c r="E870" s="243" t="s">
        <v>98</v>
      </c>
      <c r="F870" s="148">
        <v>45287</v>
      </c>
      <c r="G870" s="153"/>
      <c r="H870" s="154">
        <v>1883</v>
      </c>
      <c r="I870" s="144" t="s">
        <v>43</v>
      </c>
      <c r="J870" s="155"/>
      <c r="K870" s="146"/>
      <c r="L870" s="147"/>
      <c r="M870" s="156"/>
      <c r="N870" s="167">
        <f t="shared" si="26"/>
        <v>1883</v>
      </c>
      <c r="O870" s="167">
        <f t="shared" si="27"/>
        <v>202312</v>
      </c>
    </row>
    <row r="871" spans="1:15">
      <c r="A871" s="146">
        <v>870</v>
      </c>
      <c r="B871" s="144" t="s">
        <v>1007</v>
      </c>
      <c r="C871" s="145" t="s">
        <v>1008</v>
      </c>
      <c r="D871" s="145" t="s">
        <v>1212</v>
      </c>
      <c r="E871" s="243" t="s">
        <v>98</v>
      </c>
      <c r="F871" s="148">
        <v>45287</v>
      </c>
      <c r="G871" s="149"/>
      <c r="H871" s="150">
        <v>1796</v>
      </c>
      <c r="I871" s="144" t="s">
        <v>43</v>
      </c>
      <c r="J871" s="151"/>
      <c r="K871" s="145"/>
      <c r="L871" s="152"/>
      <c r="M871" s="152"/>
      <c r="N871" s="167">
        <f t="shared" si="26"/>
        <v>1796</v>
      </c>
      <c r="O871" s="167">
        <f t="shared" si="27"/>
        <v>202312</v>
      </c>
    </row>
    <row r="872" spans="1:15">
      <c r="A872" s="146">
        <v>871</v>
      </c>
      <c r="B872" s="144" t="s">
        <v>461</v>
      </c>
      <c r="C872" s="146" t="s">
        <v>462</v>
      </c>
      <c r="D872" s="147" t="s">
        <v>1213</v>
      </c>
      <c r="E872" s="243" t="s">
        <v>98</v>
      </c>
      <c r="F872" s="148">
        <v>45287</v>
      </c>
      <c r="G872" s="153"/>
      <c r="H872" s="154">
        <v>1000</v>
      </c>
      <c r="I872" s="144" t="s">
        <v>33</v>
      </c>
      <c r="J872" s="155" t="s">
        <v>38</v>
      </c>
      <c r="K872" s="146"/>
      <c r="L872" s="147"/>
      <c r="M872" s="156"/>
      <c r="N872" s="167">
        <f t="shared" si="26"/>
        <v>500</v>
      </c>
      <c r="O872" s="167">
        <f t="shared" si="27"/>
        <v>202312</v>
      </c>
    </row>
    <row r="873" spans="1:15">
      <c r="A873" s="146">
        <v>872</v>
      </c>
      <c r="B873" s="144" t="s">
        <v>818</v>
      </c>
      <c r="C873" s="145" t="s">
        <v>819</v>
      </c>
      <c r="D873" s="145" t="s">
        <v>1214</v>
      </c>
      <c r="E873" s="243" t="s">
        <v>98</v>
      </c>
      <c r="F873" s="148">
        <v>45288</v>
      </c>
      <c r="G873" s="149"/>
      <c r="H873" s="150">
        <v>792</v>
      </c>
      <c r="I873" s="144" t="s">
        <v>33</v>
      </c>
      <c r="J873" s="151" t="s">
        <v>38</v>
      </c>
      <c r="K873" s="145"/>
      <c r="L873" s="152"/>
      <c r="M873" s="152"/>
      <c r="N873" s="167">
        <f t="shared" si="26"/>
        <v>396</v>
      </c>
      <c r="O873" s="167">
        <f t="shared" si="27"/>
        <v>202312</v>
      </c>
    </row>
    <row r="874" spans="1:15">
      <c r="A874" s="146">
        <v>873</v>
      </c>
      <c r="B874" s="144" t="s">
        <v>340</v>
      </c>
      <c r="C874" s="146" t="s">
        <v>341</v>
      </c>
      <c r="D874" s="147" t="s">
        <v>1215</v>
      </c>
      <c r="E874" s="243" t="s">
        <v>98</v>
      </c>
      <c r="F874" s="148">
        <v>45289</v>
      </c>
      <c r="G874" s="153"/>
      <c r="H874" s="154">
        <v>6177.5</v>
      </c>
      <c r="I874" s="144" t="s">
        <v>43</v>
      </c>
      <c r="J874" s="155"/>
      <c r="K874" s="146"/>
      <c r="L874" s="147"/>
      <c r="M874" s="156"/>
      <c r="N874" s="167">
        <f t="shared" si="26"/>
        <v>6177.5</v>
      </c>
      <c r="O874" s="167">
        <f t="shared" si="27"/>
        <v>202312</v>
      </c>
    </row>
    <row r="875" spans="1:15">
      <c r="A875" s="146">
        <v>874</v>
      </c>
      <c r="B875" s="144" t="s">
        <v>340</v>
      </c>
      <c r="C875" s="145" t="s">
        <v>341</v>
      </c>
      <c r="D875" s="145" t="s">
        <v>1216</v>
      </c>
      <c r="E875" s="243" t="s">
        <v>98</v>
      </c>
      <c r="F875" s="148">
        <v>45289</v>
      </c>
      <c r="G875" s="149"/>
      <c r="H875" s="150">
        <v>111548</v>
      </c>
      <c r="I875" s="144" t="s">
        <v>39</v>
      </c>
      <c r="J875" s="151"/>
      <c r="K875" s="145"/>
      <c r="L875" s="152"/>
      <c r="M875" s="152"/>
      <c r="N875" s="167">
        <f t="shared" si="26"/>
        <v>111548</v>
      </c>
      <c r="O875" s="167">
        <f t="shared" si="27"/>
        <v>202312</v>
      </c>
    </row>
    <row r="876" spans="1:15">
      <c r="A876" s="146">
        <v>875</v>
      </c>
      <c r="B876" s="144" t="s">
        <v>1217</v>
      </c>
      <c r="C876" s="146" t="s">
        <v>1218</v>
      </c>
      <c r="D876" s="147" t="s">
        <v>1219</v>
      </c>
      <c r="E876" s="243" t="s">
        <v>98</v>
      </c>
      <c r="F876" s="148">
        <v>45289</v>
      </c>
      <c r="G876" s="153"/>
      <c r="H876" s="154">
        <v>625</v>
      </c>
      <c r="I876" s="144" t="s">
        <v>68</v>
      </c>
      <c r="J876" s="155"/>
      <c r="K876" s="146"/>
      <c r="L876" s="147"/>
      <c r="M876" s="156"/>
      <c r="N876" s="167">
        <f t="shared" si="26"/>
        <v>625</v>
      </c>
      <c r="O876" s="167">
        <f t="shared" si="27"/>
        <v>202312</v>
      </c>
    </row>
    <row r="877" spans="1:15">
      <c r="A877" s="146">
        <v>876</v>
      </c>
      <c r="B877" s="144" t="s">
        <v>1055</v>
      </c>
      <c r="C877" s="145" t="s">
        <v>1056</v>
      </c>
      <c r="D877" s="145" t="s">
        <v>1220</v>
      </c>
      <c r="E877" s="243" t="s">
        <v>98</v>
      </c>
      <c r="F877" s="148">
        <v>45290</v>
      </c>
      <c r="G877" s="149"/>
      <c r="H877" s="150">
        <v>2100</v>
      </c>
      <c r="I877" s="144" t="s">
        <v>37</v>
      </c>
      <c r="J877" s="151"/>
      <c r="K877" s="145"/>
      <c r="L877" s="152"/>
      <c r="M877" s="152"/>
      <c r="N877" s="167">
        <f t="shared" si="26"/>
        <v>2100</v>
      </c>
      <c r="O877" s="167">
        <f t="shared" si="27"/>
        <v>202312</v>
      </c>
    </row>
    <row r="878" spans="1:15">
      <c r="A878" s="146">
        <v>877</v>
      </c>
      <c r="B878" s="144" t="s">
        <v>1221</v>
      </c>
      <c r="C878" s="146" t="s">
        <v>1222</v>
      </c>
      <c r="D878" s="147" t="s">
        <v>1223</v>
      </c>
      <c r="E878" s="243" t="s">
        <v>98</v>
      </c>
      <c r="F878" s="148">
        <v>45290</v>
      </c>
      <c r="G878" s="153"/>
      <c r="H878" s="154">
        <v>5260</v>
      </c>
      <c r="I878" s="144" t="s">
        <v>33</v>
      </c>
      <c r="J878" s="155"/>
      <c r="K878" s="146"/>
      <c r="L878" s="147"/>
      <c r="M878" s="156"/>
      <c r="N878" s="167">
        <f t="shared" si="26"/>
        <v>5260</v>
      </c>
      <c r="O878" s="167">
        <f t="shared" si="27"/>
        <v>202312</v>
      </c>
    </row>
    <row r="879" spans="1:15">
      <c r="A879" s="146">
        <v>878</v>
      </c>
      <c r="B879" s="144" t="s">
        <v>1079</v>
      </c>
      <c r="C879" s="145" t="s">
        <v>1080</v>
      </c>
      <c r="D879" s="145" t="s">
        <v>1224</v>
      </c>
      <c r="E879" s="252" t="s">
        <v>98</v>
      </c>
      <c r="F879" s="148">
        <v>45293</v>
      </c>
      <c r="G879" s="149"/>
      <c r="H879" s="150">
        <v>790.18</v>
      </c>
      <c r="I879" s="144" t="s">
        <v>33</v>
      </c>
      <c r="J879" s="151"/>
      <c r="K879" s="145"/>
      <c r="L879" s="152"/>
      <c r="M879" s="152"/>
      <c r="N879" s="167">
        <f t="shared" si="26"/>
        <v>790.18</v>
      </c>
      <c r="O879" s="167">
        <f t="shared" si="27"/>
        <v>202401</v>
      </c>
    </row>
    <row r="880" spans="1:15">
      <c r="A880" s="146">
        <v>879</v>
      </c>
      <c r="B880" s="144" t="s">
        <v>1225</v>
      </c>
      <c r="C880" s="146" t="s">
        <v>1226</v>
      </c>
      <c r="D880" s="147" t="s">
        <v>1227</v>
      </c>
      <c r="E880" s="224" t="s">
        <v>98</v>
      </c>
      <c r="F880" s="148">
        <v>45293</v>
      </c>
      <c r="G880" s="153"/>
      <c r="H880" s="154">
        <v>108360.02</v>
      </c>
      <c r="I880" s="144" t="s">
        <v>68</v>
      </c>
      <c r="J880" s="155"/>
      <c r="K880" s="146"/>
      <c r="L880" s="147"/>
      <c r="M880" s="156"/>
      <c r="N880" s="167">
        <f t="shared" si="26"/>
        <v>108360.02</v>
      </c>
      <c r="O880" s="167">
        <f t="shared" si="27"/>
        <v>202401</v>
      </c>
    </row>
    <row r="881" spans="1:15">
      <c r="A881" s="146">
        <v>880</v>
      </c>
      <c r="B881" s="144" t="s">
        <v>762</v>
      </c>
      <c r="C881" s="145" t="s">
        <v>763</v>
      </c>
      <c r="D881" s="145" t="s">
        <v>1228</v>
      </c>
      <c r="E881" s="224" t="s">
        <v>98</v>
      </c>
      <c r="F881" s="148">
        <v>45294</v>
      </c>
      <c r="G881" s="149"/>
      <c r="H881" s="150">
        <v>99.9</v>
      </c>
      <c r="I881" s="144" t="s">
        <v>33</v>
      </c>
      <c r="J881" s="151"/>
      <c r="K881" s="145"/>
      <c r="L881" s="152"/>
      <c r="M881" s="152"/>
      <c r="N881" s="167">
        <f t="shared" si="26"/>
        <v>99.9</v>
      </c>
      <c r="O881" s="167">
        <f t="shared" si="27"/>
        <v>202401</v>
      </c>
    </row>
    <row r="882" spans="1:15">
      <c r="A882" s="146">
        <v>881</v>
      </c>
      <c r="B882" s="144" t="s">
        <v>293</v>
      </c>
      <c r="C882" s="146" t="s">
        <v>294</v>
      </c>
      <c r="D882" s="147" t="s">
        <v>1229</v>
      </c>
      <c r="E882" s="224" t="s">
        <v>98</v>
      </c>
      <c r="F882" s="148">
        <v>45294</v>
      </c>
      <c r="G882" s="153"/>
      <c r="H882" s="154">
        <v>220.61</v>
      </c>
      <c r="I882" s="144" t="s">
        <v>43</v>
      </c>
      <c r="J882" s="155"/>
      <c r="K882" s="146"/>
      <c r="L882" s="147"/>
      <c r="M882" s="156"/>
      <c r="N882" s="167">
        <f t="shared" si="26"/>
        <v>220.61</v>
      </c>
      <c r="O882" s="167">
        <f t="shared" si="27"/>
        <v>202401</v>
      </c>
    </row>
    <row r="883" spans="1:15">
      <c r="A883" s="146">
        <v>882</v>
      </c>
      <c r="B883" s="144" t="s">
        <v>1007</v>
      </c>
      <c r="C883" s="145" t="s">
        <v>1008</v>
      </c>
      <c r="D883" s="145" t="s">
        <v>1230</v>
      </c>
      <c r="E883" s="224" t="s">
        <v>98</v>
      </c>
      <c r="F883" s="148">
        <v>45295</v>
      </c>
      <c r="G883" s="149"/>
      <c r="H883" s="150">
        <v>1848</v>
      </c>
      <c r="I883" s="144" t="s">
        <v>43</v>
      </c>
      <c r="J883" s="151"/>
      <c r="K883" s="145"/>
      <c r="L883" s="152"/>
      <c r="M883" s="152"/>
      <c r="N883" s="167">
        <f t="shared" si="26"/>
        <v>1848</v>
      </c>
      <c r="O883" s="167">
        <f t="shared" si="27"/>
        <v>202401</v>
      </c>
    </row>
    <row r="884" spans="1:15">
      <c r="A884" s="146">
        <v>883</v>
      </c>
      <c r="B884" s="144" t="s">
        <v>1007</v>
      </c>
      <c r="C884" s="146" t="s">
        <v>1008</v>
      </c>
      <c r="D884" s="147" t="s">
        <v>1231</v>
      </c>
      <c r="E884" s="224" t="s">
        <v>98</v>
      </c>
      <c r="F884" s="148">
        <v>45295</v>
      </c>
      <c r="G884" s="153"/>
      <c r="H884" s="154">
        <v>1817</v>
      </c>
      <c r="I884" s="144" t="s">
        <v>43</v>
      </c>
      <c r="J884" s="155"/>
      <c r="K884" s="146"/>
      <c r="L884" s="147"/>
      <c r="M884" s="156"/>
      <c r="N884" s="167">
        <f t="shared" si="26"/>
        <v>1817</v>
      </c>
      <c r="O884" s="167">
        <f t="shared" si="27"/>
        <v>202401</v>
      </c>
    </row>
    <row r="885" spans="1:15">
      <c r="A885" s="146">
        <v>884</v>
      </c>
      <c r="B885" s="144" t="s">
        <v>910</v>
      </c>
      <c r="C885" s="145" t="s">
        <v>911</v>
      </c>
      <c r="D885" s="145" t="s">
        <v>1232</v>
      </c>
      <c r="E885" s="224" t="s">
        <v>98</v>
      </c>
      <c r="F885" s="148">
        <v>45295</v>
      </c>
      <c r="G885" s="149"/>
      <c r="H885" s="150">
        <v>2440</v>
      </c>
      <c r="I885" s="144" t="s">
        <v>33</v>
      </c>
      <c r="J885" s="151"/>
      <c r="K885" s="145"/>
      <c r="L885" s="152"/>
      <c r="M885" s="152"/>
      <c r="N885" s="167">
        <f t="shared" si="26"/>
        <v>2440</v>
      </c>
      <c r="O885" s="167">
        <f t="shared" si="27"/>
        <v>202401</v>
      </c>
    </row>
    <row r="886" spans="1:15">
      <c r="A886" s="146">
        <v>885</v>
      </c>
      <c r="B886" s="144" t="s">
        <v>1233</v>
      </c>
      <c r="C886" s="146" t="s">
        <v>1234</v>
      </c>
      <c r="D886" s="147" t="s">
        <v>1235</v>
      </c>
      <c r="E886" s="224" t="s">
        <v>98</v>
      </c>
      <c r="F886" s="148">
        <v>45295</v>
      </c>
      <c r="G886" s="153"/>
      <c r="H886" s="154">
        <v>3816.53</v>
      </c>
      <c r="I886" s="144" t="s">
        <v>68</v>
      </c>
      <c r="J886" s="155"/>
      <c r="K886" s="146"/>
      <c r="L886" s="147"/>
      <c r="M886" s="156"/>
      <c r="N886" s="167">
        <f t="shared" si="26"/>
        <v>3816.53</v>
      </c>
      <c r="O886" s="167">
        <f t="shared" si="27"/>
        <v>202401</v>
      </c>
    </row>
    <row r="887" spans="1:15">
      <c r="A887" s="146">
        <v>886</v>
      </c>
      <c r="B887" s="144" t="s">
        <v>1007</v>
      </c>
      <c r="C887" s="145" t="s">
        <v>1008</v>
      </c>
      <c r="D887" s="145" t="s">
        <v>1236</v>
      </c>
      <c r="E887" s="224" t="s">
        <v>98</v>
      </c>
      <c r="F887" s="148">
        <v>45295</v>
      </c>
      <c r="G887" s="149"/>
      <c r="H887" s="150">
        <v>1810</v>
      </c>
      <c r="I887" s="144" t="s">
        <v>43</v>
      </c>
      <c r="J887" s="151"/>
      <c r="K887" s="145"/>
      <c r="L887" s="152"/>
      <c r="M887" s="152"/>
      <c r="N887" s="167">
        <f t="shared" si="26"/>
        <v>1810</v>
      </c>
      <c r="O887" s="167">
        <f t="shared" si="27"/>
        <v>202401</v>
      </c>
    </row>
    <row r="888" spans="1:15">
      <c r="A888" s="146">
        <v>887</v>
      </c>
      <c r="B888" s="144" t="s">
        <v>1007</v>
      </c>
      <c r="C888" s="146" t="s">
        <v>1008</v>
      </c>
      <c r="D888" s="147" t="s">
        <v>1237</v>
      </c>
      <c r="E888" s="224" t="s">
        <v>98</v>
      </c>
      <c r="F888" s="148">
        <v>45295</v>
      </c>
      <c r="G888" s="153"/>
      <c r="H888" s="154">
        <v>1803</v>
      </c>
      <c r="I888" s="144" t="s">
        <v>43</v>
      </c>
      <c r="J888" s="155"/>
      <c r="K888" s="146"/>
      <c r="L888" s="147"/>
      <c r="M888" s="156"/>
      <c r="N888" s="167">
        <f t="shared" si="26"/>
        <v>1803</v>
      </c>
      <c r="O888" s="167">
        <f t="shared" si="27"/>
        <v>202401</v>
      </c>
    </row>
    <row r="889" spans="1:15">
      <c r="A889" s="146">
        <v>888</v>
      </c>
      <c r="B889" s="144" t="s">
        <v>1007</v>
      </c>
      <c r="C889" s="145" t="s">
        <v>1008</v>
      </c>
      <c r="D889" s="145" t="s">
        <v>1238</v>
      </c>
      <c r="E889" s="224" t="s">
        <v>98</v>
      </c>
      <c r="F889" s="148">
        <v>45295</v>
      </c>
      <c r="G889" s="149"/>
      <c r="H889" s="150">
        <v>1848</v>
      </c>
      <c r="I889" s="144" t="s">
        <v>43</v>
      </c>
      <c r="J889" s="151"/>
      <c r="K889" s="145"/>
      <c r="L889" s="152"/>
      <c r="M889" s="152"/>
      <c r="N889" s="167">
        <f t="shared" si="26"/>
        <v>1848</v>
      </c>
      <c r="O889" s="167">
        <f t="shared" si="27"/>
        <v>202401</v>
      </c>
    </row>
    <row r="890" spans="1:15">
      <c r="A890" s="146">
        <v>889</v>
      </c>
      <c r="B890" s="144" t="s">
        <v>1007</v>
      </c>
      <c r="C890" s="146" t="s">
        <v>1008</v>
      </c>
      <c r="D890" s="147" t="s">
        <v>1239</v>
      </c>
      <c r="E890" s="224" t="s">
        <v>98</v>
      </c>
      <c r="F890" s="148">
        <v>45295</v>
      </c>
      <c r="G890" s="153"/>
      <c r="H890" s="154">
        <v>1860</v>
      </c>
      <c r="I890" s="144" t="s">
        <v>43</v>
      </c>
      <c r="J890" s="155"/>
      <c r="K890" s="146"/>
      <c r="L890" s="147"/>
      <c r="M890" s="156"/>
      <c r="N890" s="167">
        <f t="shared" si="26"/>
        <v>1860</v>
      </c>
      <c r="O890" s="167">
        <f t="shared" si="27"/>
        <v>202401</v>
      </c>
    </row>
    <row r="891" spans="1:15">
      <c r="A891" s="146">
        <v>890</v>
      </c>
      <c r="B891" s="144" t="s">
        <v>1007</v>
      </c>
      <c r="C891" s="145" t="s">
        <v>1008</v>
      </c>
      <c r="D891" s="145" t="s">
        <v>1240</v>
      </c>
      <c r="E891" s="224" t="s">
        <v>98</v>
      </c>
      <c r="F891" s="148">
        <v>45295</v>
      </c>
      <c r="G891" s="149"/>
      <c r="H891" s="150">
        <v>1794</v>
      </c>
      <c r="I891" s="144" t="s">
        <v>43</v>
      </c>
      <c r="J891" s="151"/>
      <c r="K891" s="145"/>
      <c r="L891" s="152"/>
      <c r="M891" s="152"/>
      <c r="N891" s="167">
        <f t="shared" si="26"/>
        <v>1794</v>
      </c>
      <c r="O891" s="167">
        <f t="shared" si="27"/>
        <v>202401</v>
      </c>
    </row>
    <row r="892" spans="1:15">
      <c r="A892" s="146">
        <v>891</v>
      </c>
      <c r="B892" s="144" t="s">
        <v>1007</v>
      </c>
      <c r="C892" s="146" t="s">
        <v>1008</v>
      </c>
      <c r="D892" s="147" t="s">
        <v>1241</v>
      </c>
      <c r="E892" s="224" t="s">
        <v>98</v>
      </c>
      <c r="F892" s="148">
        <v>45295</v>
      </c>
      <c r="G892" s="153"/>
      <c r="H892" s="154">
        <v>1822</v>
      </c>
      <c r="I892" s="144" t="s">
        <v>43</v>
      </c>
      <c r="J892" s="155"/>
      <c r="K892" s="146"/>
      <c r="L892" s="147"/>
      <c r="M892" s="156"/>
      <c r="N892" s="167">
        <f t="shared" si="26"/>
        <v>1822</v>
      </c>
      <c r="O892" s="167">
        <f t="shared" si="27"/>
        <v>202401</v>
      </c>
    </row>
    <row r="893" spans="1:15">
      <c r="A893" s="146">
        <v>892</v>
      </c>
      <c r="B893" s="144" t="s">
        <v>1007</v>
      </c>
      <c r="C893" s="145" t="s">
        <v>1008</v>
      </c>
      <c r="D893" s="145" t="s">
        <v>1242</v>
      </c>
      <c r="E893" s="224" t="s">
        <v>98</v>
      </c>
      <c r="F893" s="148">
        <v>45295</v>
      </c>
      <c r="G893" s="149"/>
      <c r="H893" s="150">
        <v>1848</v>
      </c>
      <c r="I893" s="144" t="s">
        <v>43</v>
      </c>
      <c r="J893" s="151"/>
      <c r="K893" s="145"/>
      <c r="L893" s="152"/>
      <c r="M893" s="152"/>
      <c r="N893" s="167">
        <f t="shared" si="26"/>
        <v>1848</v>
      </c>
      <c r="O893" s="167">
        <f t="shared" si="27"/>
        <v>202401</v>
      </c>
    </row>
    <row r="894" spans="1:15">
      <c r="A894" s="146">
        <v>893</v>
      </c>
      <c r="B894" s="144" t="s">
        <v>1007</v>
      </c>
      <c r="C894" s="146" t="s">
        <v>1008</v>
      </c>
      <c r="D894" s="147" t="s">
        <v>1243</v>
      </c>
      <c r="E894" s="224" t="s">
        <v>98</v>
      </c>
      <c r="F894" s="148">
        <v>45295</v>
      </c>
      <c r="G894" s="153"/>
      <c r="H894" s="154">
        <v>1859</v>
      </c>
      <c r="I894" s="144" t="s">
        <v>43</v>
      </c>
      <c r="J894" s="155"/>
      <c r="K894" s="146"/>
      <c r="L894" s="147"/>
      <c r="M894" s="156"/>
      <c r="N894" s="167">
        <f t="shared" si="26"/>
        <v>1859</v>
      </c>
      <c r="O894" s="167">
        <f t="shared" si="27"/>
        <v>202401</v>
      </c>
    </row>
    <row r="895" spans="1:15">
      <c r="A895" s="146">
        <v>894</v>
      </c>
      <c r="B895" s="144" t="s">
        <v>1007</v>
      </c>
      <c r="C895" s="145" t="s">
        <v>1008</v>
      </c>
      <c r="D895" s="145" t="s">
        <v>1244</v>
      </c>
      <c r="E895" s="224" t="s">
        <v>98</v>
      </c>
      <c r="F895" s="148">
        <v>45295</v>
      </c>
      <c r="G895" s="149"/>
      <c r="H895" s="150">
        <v>1858</v>
      </c>
      <c r="I895" s="144" t="s">
        <v>43</v>
      </c>
      <c r="J895" s="151"/>
      <c r="K895" s="145"/>
      <c r="L895" s="152"/>
      <c r="M895" s="152"/>
      <c r="N895" s="167">
        <f t="shared" si="26"/>
        <v>1858</v>
      </c>
      <c r="O895" s="167">
        <f t="shared" si="27"/>
        <v>202401</v>
      </c>
    </row>
    <row r="896" spans="1:15">
      <c r="A896" s="146">
        <v>895</v>
      </c>
      <c r="B896" s="144" t="s">
        <v>1007</v>
      </c>
      <c r="C896" s="146" t="s">
        <v>1008</v>
      </c>
      <c r="D896" s="147" t="s">
        <v>1245</v>
      </c>
      <c r="E896" s="224" t="s">
        <v>98</v>
      </c>
      <c r="F896" s="148">
        <v>45295</v>
      </c>
      <c r="G896" s="153"/>
      <c r="H896" s="154">
        <v>1846</v>
      </c>
      <c r="I896" s="144" t="s">
        <v>43</v>
      </c>
      <c r="J896" s="155"/>
      <c r="K896" s="146"/>
      <c r="L896" s="147"/>
      <c r="M896" s="156"/>
      <c r="N896" s="167">
        <f t="shared" si="26"/>
        <v>1846</v>
      </c>
      <c r="O896" s="167">
        <f t="shared" si="27"/>
        <v>202401</v>
      </c>
    </row>
    <row r="897" spans="1:15">
      <c r="A897" s="146">
        <v>896</v>
      </c>
      <c r="B897" s="144" t="s">
        <v>1007</v>
      </c>
      <c r="C897" s="145" t="s">
        <v>1008</v>
      </c>
      <c r="D897" s="145" t="s">
        <v>1246</v>
      </c>
      <c r="E897" s="224" t="s">
        <v>98</v>
      </c>
      <c r="F897" s="148">
        <v>45295</v>
      </c>
      <c r="G897" s="149"/>
      <c r="H897" s="150">
        <v>1847</v>
      </c>
      <c r="I897" s="144" t="s">
        <v>43</v>
      </c>
      <c r="J897" s="151"/>
      <c r="K897" s="145"/>
      <c r="L897" s="152"/>
      <c r="M897" s="152"/>
      <c r="N897" s="167">
        <f t="shared" si="26"/>
        <v>1847</v>
      </c>
      <c r="O897" s="167">
        <f t="shared" si="27"/>
        <v>202401</v>
      </c>
    </row>
    <row r="898" spans="1:15">
      <c r="A898" s="146">
        <v>897</v>
      </c>
      <c r="B898" s="144" t="s">
        <v>367</v>
      </c>
      <c r="C898" s="146" t="s">
        <v>368</v>
      </c>
      <c r="D898" s="147" t="s">
        <v>1247</v>
      </c>
      <c r="E898" s="224" t="s">
        <v>98</v>
      </c>
      <c r="F898" s="148">
        <v>45296</v>
      </c>
      <c r="G898" s="153"/>
      <c r="H898" s="154">
        <v>10560</v>
      </c>
      <c r="I898" s="144" t="s">
        <v>34</v>
      </c>
      <c r="J898" s="155"/>
      <c r="K898" s="146"/>
      <c r="L898" s="147"/>
      <c r="M898" s="156"/>
      <c r="N898" s="167">
        <f t="shared" ref="N898:N961" si="28">H898/COUNTIF(I898:M898,"&lt;&gt;")</f>
        <v>10560</v>
      </c>
      <c r="O898" s="167">
        <f t="shared" ref="O898:O961" si="29">YEAR(F898)*100+MONTH(F898)</f>
        <v>202401</v>
      </c>
    </row>
    <row r="899" spans="1:15">
      <c r="A899" s="146">
        <v>898</v>
      </c>
      <c r="B899" s="144" t="s">
        <v>1133</v>
      </c>
      <c r="C899" s="145" t="s">
        <v>1134</v>
      </c>
      <c r="D899" s="145" t="s">
        <v>1248</v>
      </c>
      <c r="E899" s="224" t="s">
        <v>98</v>
      </c>
      <c r="F899" s="148">
        <v>45296</v>
      </c>
      <c r="G899" s="149"/>
      <c r="H899" s="150">
        <v>192123.33</v>
      </c>
      <c r="I899" s="144" t="s">
        <v>69</v>
      </c>
      <c r="J899" s="151"/>
      <c r="K899" s="145"/>
      <c r="L899" s="152"/>
      <c r="M899" s="152"/>
      <c r="N899" s="167">
        <f t="shared" si="28"/>
        <v>192123.33</v>
      </c>
      <c r="O899" s="167">
        <f t="shared" si="29"/>
        <v>202401</v>
      </c>
    </row>
    <row r="900" spans="1:15">
      <c r="A900" s="146">
        <v>899</v>
      </c>
      <c r="B900" s="144" t="s">
        <v>293</v>
      </c>
      <c r="C900" s="146" t="s">
        <v>294</v>
      </c>
      <c r="D900" s="147" t="s">
        <v>1249</v>
      </c>
      <c r="E900" s="224" t="s">
        <v>98</v>
      </c>
      <c r="F900" s="148">
        <v>45296</v>
      </c>
      <c r="G900" s="153"/>
      <c r="H900" s="154">
        <v>18313.5</v>
      </c>
      <c r="I900" s="144" t="s">
        <v>45</v>
      </c>
      <c r="J900" s="155"/>
      <c r="K900" s="146"/>
      <c r="L900" s="147"/>
      <c r="M900" s="156"/>
      <c r="N900" s="167">
        <f t="shared" si="28"/>
        <v>18313.5</v>
      </c>
      <c r="O900" s="167">
        <f t="shared" si="29"/>
        <v>202401</v>
      </c>
    </row>
    <row r="901" spans="1:15">
      <c r="A901" s="146">
        <v>900</v>
      </c>
      <c r="B901" s="144" t="s">
        <v>548</v>
      </c>
      <c r="C901" s="145" t="s">
        <v>549</v>
      </c>
      <c r="D901" s="145" t="s">
        <v>1250</v>
      </c>
      <c r="E901" s="224" t="s">
        <v>98</v>
      </c>
      <c r="F901" s="148">
        <v>45297</v>
      </c>
      <c r="G901" s="149"/>
      <c r="H901" s="150">
        <v>371.6</v>
      </c>
      <c r="I901" s="144" t="s">
        <v>32</v>
      </c>
      <c r="J901" s="151"/>
      <c r="K901" s="145"/>
      <c r="L901" s="152"/>
      <c r="M901" s="152"/>
      <c r="N901" s="167">
        <f t="shared" si="28"/>
        <v>371.6</v>
      </c>
      <c r="O901" s="167">
        <f t="shared" si="29"/>
        <v>202401</v>
      </c>
    </row>
    <row r="902" spans="1:15">
      <c r="A902" s="146">
        <v>901</v>
      </c>
      <c r="B902" s="144" t="s">
        <v>154</v>
      </c>
      <c r="C902" s="146" t="s">
        <v>155</v>
      </c>
      <c r="D902" s="147" t="s">
        <v>1251</v>
      </c>
      <c r="E902" s="224" t="s">
        <v>98</v>
      </c>
      <c r="F902" s="148">
        <v>45301</v>
      </c>
      <c r="G902" s="153">
        <v>40835.980000000003</v>
      </c>
      <c r="H902" s="154">
        <v>40835.980000000003</v>
      </c>
      <c r="I902" s="144" t="s">
        <v>72</v>
      </c>
      <c r="J902" s="155"/>
      <c r="K902" s="146"/>
      <c r="L902" s="147"/>
      <c r="M902" s="156"/>
      <c r="N902" s="167">
        <f t="shared" si="28"/>
        <v>40835.980000000003</v>
      </c>
      <c r="O902" s="167">
        <f t="shared" si="29"/>
        <v>202401</v>
      </c>
    </row>
    <row r="903" spans="1:15">
      <c r="A903" s="146">
        <v>902</v>
      </c>
      <c r="B903" s="144" t="s">
        <v>293</v>
      </c>
      <c r="C903" s="145" t="s">
        <v>294</v>
      </c>
      <c r="D903" s="145" t="s">
        <v>1252</v>
      </c>
      <c r="E903" s="224" t="s">
        <v>98</v>
      </c>
      <c r="F903" s="148">
        <v>45301</v>
      </c>
      <c r="G903" s="149"/>
      <c r="H903" s="150">
        <v>359.4</v>
      </c>
      <c r="I903" s="144" t="s">
        <v>33</v>
      </c>
      <c r="J903" s="151"/>
      <c r="K903" s="145"/>
      <c r="L903" s="152"/>
      <c r="M903" s="152"/>
      <c r="N903" s="167">
        <f t="shared" si="28"/>
        <v>359.4</v>
      </c>
      <c r="O903" s="167">
        <f t="shared" si="29"/>
        <v>202401</v>
      </c>
    </row>
    <row r="904" spans="1:15">
      <c r="A904" s="146">
        <v>903</v>
      </c>
      <c r="B904" s="144" t="s">
        <v>293</v>
      </c>
      <c r="C904" s="146" t="s">
        <v>294</v>
      </c>
      <c r="D904" s="147" t="s">
        <v>1253</v>
      </c>
      <c r="E904" s="224" t="s">
        <v>98</v>
      </c>
      <c r="F904" s="148">
        <v>45301</v>
      </c>
      <c r="G904" s="153"/>
      <c r="H904" s="154">
        <v>7763.83</v>
      </c>
      <c r="I904" s="144" t="s">
        <v>68</v>
      </c>
      <c r="J904" s="155"/>
      <c r="K904" s="146"/>
      <c r="L904" s="147"/>
      <c r="M904" s="156"/>
      <c r="N904" s="167">
        <f t="shared" si="28"/>
        <v>7763.83</v>
      </c>
      <c r="O904" s="167">
        <f t="shared" si="29"/>
        <v>202401</v>
      </c>
    </row>
    <row r="905" spans="1:15">
      <c r="A905" s="146">
        <v>904</v>
      </c>
      <c r="B905" s="144" t="s">
        <v>293</v>
      </c>
      <c r="C905" s="145" t="s">
        <v>294</v>
      </c>
      <c r="D905" s="145" t="s">
        <v>1254</v>
      </c>
      <c r="E905" s="224" t="s">
        <v>98</v>
      </c>
      <c r="F905" s="148">
        <v>45301</v>
      </c>
      <c r="G905" s="149"/>
      <c r="H905" s="150">
        <v>5062.6499999999996</v>
      </c>
      <c r="I905" s="144" t="s">
        <v>45</v>
      </c>
      <c r="J905" s="151"/>
      <c r="K905" s="145"/>
      <c r="L905" s="152"/>
      <c r="M905" s="152"/>
      <c r="N905" s="167">
        <f t="shared" si="28"/>
        <v>5062.6499999999996</v>
      </c>
      <c r="O905" s="167">
        <f t="shared" si="29"/>
        <v>202401</v>
      </c>
    </row>
    <row r="906" spans="1:15">
      <c r="A906" s="146">
        <v>905</v>
      </c>
      <c r="B906" s="144" t="s">
        <v>800</v>
      </c>
      <c r="C906" s="146" t="s">
        <v>801</v>
      </c>
      <c r="D906" s="147" t="s">
        <v>1255</v>
      </c>
      <c r="E906" s="224" t="s">
        <v>98</v>
      </c>
      <c r="F906" s="148">
        <v>45301</v>
      </c>
      <c r="G906" s="153"/>
      <c r="H906" s="154">
        <v>311591.84000000003</v>
      </c>
      <c r="I906" s="144" t="s">
        <v>69</v>
      </c>
      <c r="J906" s="155"/>
      <c r="K906" s="146"/>
      <c r="L906" s="147"/>
      <c r="M906" s="156"/>
      <c r="N906" s="167">
        <f t="shared" si="28"/>
        <v>311591.84000000003</v>
      </c>
      <c r="O906" s="167">
        <f t="shared" si="29"/>
        <v>202401</v>
      </c>
    </row>
    <row r="907" spans="1:15">
      <c r="A907" s="146">
        <v>906</v>
      </c>
      <c r="B907" s="144" t="s">
        <v>800</v>
      </c>
      <c r="C907" s="145" t="s">
        <v>801</v>
      </c>
      <c r="D907" s="145" t="s">
        <v>1256</v>
      </c>
      <c r="E907" s="224" t="s">
        <v>98</v>
      </c>
      <c r="F907" s="148">
        <v>45301</v>
      </c>
      <c r="G907" s="149"/>
      <c r="H907" s="150">
        <v>746233.57</v>
      </c>
      <c r="I907" s="144" t="s">
        <v>69</v>
      </c>
      <c r="J907" s="151"/>
      <c r="K907" s="145"/>
      <c r="L907" s="152"/>
      <c r="M907" s="152"/>
      <c r="N907" s="167">
        <f t="shared" si="28"/>
        <v>746233.57</v>
      </c>
      <c r="O907" s="167">
        <f t="shared" si="29"/>
        <v>202401</v>
      </c>
    </row>
    <row r="908" spans="1:15">
      <c r="A908" s="146">
        <v>907</v>
      </c>
      <c r="B908" s="144" t="s">
        <v>241</v>
      </c>
      <c r="C908" s="146" t="s">
        <v>242</v>
      </c>
      <c r="D908" s="147">
        <v>2023119181162</v>
      </c>
      <c r="E908" s="224" t="s">
        <v>98</v>
      </c>
      <c r="F908" s="148">
        <v>45302</v>
      </c>
      <c r="G908" s="153"/>
      <c r="H908" s="154">
        <v>89.93</v>
      </c>
      <c r="I908" s="144" t="s">
        <v>33</v>
      </c>
      <c r="J908" s="155"/>
      <c r="K908" s="146"/>
      <c r="L908" s="147"/>
      <c r="M908" s="156"/>
      <c r="N908" s="167">
        <f t="shared" si="28"/>
        <v>89.93</v>
      </c>
      <c r="O908" s="167">
        <f t="shared" si="29"/>
        <v>202401</v>
      </c>
    </row>
    <row r="909" spans="1:15">
      <c r="A909" s="146">
        <v>908</v>
      </c>
      <c r="B909" s="144" t="s">
        <v>1072</v>
      </c>
      <c r="C909" s="145" t="s">
        <v>1073</v>
      </c>
      <c r="D909" s="145" t="s">
        <v>1257</v>
      </c>
      <c r="E909" s="224" t="s">
        <v>98</v>
      </c>
      <c r="F909" s="148">
        <v>45302</v>
      </c>
      <c r="G909" s="149"/>
      <c r="H909" s="150">
        <v>397206.1</v>
      </c>
      <c r="I909" s="144" t="s">
        <v>66</v>
      </c>
      <c r="J909" s="151" t="s">
        <v>67</v>
      </c>
      <c r="K909" s="145" t="s">
        <v>68</v>
      </c>
      <c r="L909" s="152"/>
      <c r="M909" s="152"/>
      <c r="N909" s="167">
        <f t="shared" si="28"/>
        <v>132402.03333333333</v>
      </c>
      <c r="O909" s="167">
        <f t="shared" si="29"/>
        <v>202401</v>
      </c>
    </row>
    <row r="910" spans="1:15">
      <c r="A910" s="146">
        <v>909</v>
      </c>
      <c r="B910" s="144" t="s">
        <v>1258</v>
      </c>
      <c r="C910" s="146" t="s">
        <v>1259</v>
      </c>
      <c r="D910" s="147" t="s">
        <v>1260</v>
      </c>
      <c r="E910" s="224" t="s">
        <v>98</v>
      </c>
      <c r="F910" s="148">
        <v>45302</v>
      </c>
      <c r="G910" s="153"/>
      <c r="H910" s="154">
        <v>937</v>
      </c>
      <c r="I910" s="144" t="s">
        <v>43</v>
      </c>
      <c r="J910" s="155"/>
      <c r="K910" s="146"/>
      <c r="L910" s="147"/>
      <c r="M910" s="156"/>
      <c r="N910" s="167">
        <f t="shared" si="28"/>
        <v>937</v>
      </c>
      <c r="O910" s="167">
        <f t="shared" si="29"/>
        <v>202401</v>
      </c>
    </row>
    <row r="911" spans="1:15">
      <c r="A911" s="146">
        <v>910</v>
      </c>
      <c r="B911" s="144" t="s">
        <v>1261</v>
      </c>
      <c r="C911" s="145" t="s">
        <v>1262</v>
      </c>
      <c r="D911" s="145" t="s">
        <v>1263</v>
      </c>
      <c r="E911" s="224" t="s">
        <v>98</v>
      </c>
      <c r="F911" s="148">
        <v>45302</v>
      </c>
      <c r="G911" s="149"/>
      <c r="H911" s="150">
        <v>4056.2</v>
      </c>
      <c r="I911" s="144" t="s">
        <v>40</v>
      </c>
      <c r="J911" s="151"/>
      <c r="K911" s="145"/>
      <c r="L911" s="152"/>
      <c r="M911" s="152"/>
      <c r="N911" s="167">
        <f t="shared" si="28"/>
        <v>4056.2</v>
      </c>
      <c r="O911" s="167">
        <f t="shared" si="29"/>
        <v>202401</v>
      </c>
    </row>
    <row r="912" spans="1:15">
      <c r="A912" s="146">
        <v>911</v>
      </c>
      <c r="B912" s="144" t="s">
        <v>1261</v>
      </c>
      <c r="C912" s="146" t="s">
        <v>1262</v>
      </c>
      <c r="D912" s="147" t="s">
        <v>1264</v>
      </c>
      <c r="E912" s="224" t="s">
        <v>98</v>
      </c>
      <c r="F912" s="148">
        <v>45302</v>
      </c>
      <c r="G912" s="153"/>
      <c r="H912" s="154">
        <v>4056.2</v>
      </c>
      <c r="I912" s="144" t="s">
        <v>40</v>
      </c>
      <c r="J912" s="155"/>
      <c r="K912" s="146"/>
      <c r="L912" s="147"/>
      <c r="M912" s="156"/>
      <c r="N912" s="167">
        <f t="shared" si="28"/>
        <v>4056.2</v>
      </c>
      <c r="O912" s="167">
        <f t="shared" si="29"/>
        <v>202401</v>
      </c>
    </row>
    <row r="913" spans="1:15">
      <c r="A913" s="146">
        <v>912</v>
      </c>
      <c r="B913" s="144" t="s">
        <v>1261</v>
      </c>
      <c r="C913" s="145" t="s">
        <v>1262</v>
      </c>
      <c r="D913" s="145" t="s">
        <v>1265</v>
      </c>
      <c r="E913" s="224" t="s">
        <v>98</v>
      </c>
      <c r="F913" s="148">
        <v>45302</v>
      </c>
      <c r="G913" s="149"/>
      <c r="H913" s="150">
        <v>4237.6000000000004</v>
      </c>
      <c r="I913" s="144" t="s">
        <v>40</v>
      </c>
      <c r="J913" s="151"/>
      <c r="K913" s="145"/>
      <c r="L913" s="152"/>
      <c r="M913" s="152"/>
      <c r="N913" s="167">
        <f t="shared" si="28"/>
        <v>4237.6000000000004</v>
      </c>
      <c r="O913" s="167">
        <f t="shared" si="29"/>
        <v>202401</v>
      </c>
    </row>
    <row r="914" spans="1:15">
      <c r="A914" s="146">
        <v>913</v>
      </c>
      <c r="B914" s="144" t="s">
        <v>841</v>
      </c>
      <c r="C914" s="146" t="s">
        <v>842</v>
      </c>
      <c r="D914" s="147" t="s">
        <v>1266</v>
      </c>
      <c r="E914" s="224" t="s">
        <v>98</v>
      </c>
      <c r="F914" s="148">
        <v>45302</v>
      </c>
      <c r="G914" s="153"/>
      <c r="H914" s="154">
        <v>445.29</v>
      </c>
      <c r="I914" s="144" t="s">
        <v>33</v>
      </c>
      <c r="J914" s="155"/>
      <c r="K914" s="146"/>
      <c r="L914" s="147"/>
      <c r="M914" s="156"/>
      <c r="N914" s="167">
        <f t="shared" si="28"/>
        <v>445.29</v>
      </c>
      <c r="O914" s="167">
        <f t="shared" si="29"/>
        <v>202401</v>
      </c>
    </row>
    <row r="915" spans="1:15">
      <c r="A915" s="146">
        <v>914</v>
      </c>
      <c r="B915" s="144" t="s">
        <v>120</v>
      </c>
      <c r="C915" s="145" t="s">
        <v>121</v>
      </c>
      <c r="D915" s="145" t="s">
        <v>1267</v>
      </c>
      <c r="E915" s="224" t="s">
        <v>98</v>
      </c>
      <c r="F915" s="148">
        <v>45302</v>
      </c>
      <c r="G915" s="149"/>
      <c r="H915" s="150">
        <v>18700</v>
      </c>
      <c r="I915" s="144" t="s">
        <v>62</v>
      </c>
      <c r="J915" s="151"/>
      <c r="K915" s="145"/>
      <c r="L915" s="152"/>
      <c r="M915" s="152"/>
      <c r="N915" s="167">
        <f t="shared" si="28"/>
        <v>18700</v>
      </c>
      <c r="O915" s="167">
        <f t="shared" si="29"/>
        <v>202401</v>
      </c>
    </row>
    <row r="916" spans="1:15">
      <c r="A916" s="146">
        <v>915</v>
      </c>
      <c r="B916" s="144" t="s">
        <v>427</v>
      </c>
      <c r="C916" s="146" t="s">
        <v>428</v>
      </c>
      <c r="D916" s="147" t="s">
        <v>1268</v>
      </c>
      <c r="E916" s="224" t="s">
        <v>98</v>
      </c>
      <c r="F916" s="148">
        <v>45303</v>
      </c>
      <c r="G916" s="153"/>
      <c r="H916" s="154">
        <v>2470</v>
      </c>
      <c r="I916" s="144" t="s">
        <v>37</v>
      </c>
      <c r="J916" s="155"/>
      <c r="K916" s="146"/>
      <c r="L916" s="147"/>
      <c r="M916" s="156"/>
      <c r="N916" s="167">
        <f t="shared" si="28"/>
        <v>2470</v>
      </c>
      <c r="O916" s="167">
        <f t="shared" si="29"/>
        <v>202401</v>
      </c>
    </row>
    <row r="917" spans="1:15">
      <c r="A917" s="146">
        <v>916</v>
      </c>
      <c r="B917" s="144" t="s">
        <v>427</v>
      </c>
      <c r="C917" s="145" t="s">
        <v>428</v>
      </c>
      <c r="D917" s="145" t="s">
        <v>1269</v>
      </c>
      <c r="E917" s="224" t="s">
        <v>98</v>
      </c>
      <c r="F917" s="148">
        <v>45303</v>
      </c>
      <c r="G917" s="149"/>
      <c r="H917" s="150">
        <v>1583</v>
      </c>
      <c r="I917" s="144" t="s">
        <v>39</v>
      </c>
      <c r="J917" s="151"/>
      <c r="K917" s="145"/>
      <c r="L917" s="152"/>
      <c r="M917" s="152"/>
      <c r="N917" s="167">
        <f t="shared" si="28"/>
        <v>1583</v>
      </c>
      <c r="O917" s="167">
        <f t="shared" si="29"/>
        <v>202401</v>
      </c>
    </row>
    <row r="918" spans="1:15">
      <c r="A918" s="146">
        <v>917</v>
      </c>
      <c r="B918" s="144" t="s">
        <v>1270</v>
      </c>
      <c r="C918" s="146" t="s">
        <v>1271</v>
      </c>
      <c r="D918" s="147" t="s">
        <v>1272</v>
      </c>
      <c r="E918" s="224" t="s">
        <v>98</v>
      </c>
      <c r="F918" s="148">
        <v>45303</v>
      </c>
      <c r="G918" s="153"/>
      <c r="H918" s="154">
        <v>700</v>
      </c>
      <c r="I918" s="144" t="s">
        <v>33</v>
      </c>
      <c r="J918" s="155"/>
      <c r="K918" s="146"/>
      <c r="L918" s="147"/>
      <c r="M918" s="156"/>
      <c r="N918" s="167">
        <f t="shared" si="28"/>
        <v>700</v>
      </c>
      <c r="O918" s="167">
        <f t="shared" si="29"/>
        <v>202401</v>
      </c>
    </row>
    <row r="919" spans="1:15">
      <c r="A919" s="146">
        <v>918</v>
      </c>
      <c r="B919" s="144" t="s">
        <v>340</v>
      </c>
      <c r="C919" s="145" t="s">
        <v>341</v>
      </c>
      <c r="D919" s="145" t="s">
        <v>1273</v>
      </c>
      <c r="E919" s="224" t="s">
        <v>98</v>
      </c>
      <c r="F919" s="148">
        <v>45303</v>
      </c>
      <c r="G919" s="149"/>
      <c r="H919" s="150">
        <v>48664</v>
      </c>
      <c r="I919" s="144" t="s">
        <v>39</v>
      </c>
      <c r="J919" s="151"/>
      <c r="K919" s="145"/>
      <c r="L919" s="152"/>
      <c r="M919" s="152"/>
      <c r="N919" s="167">
        <f t="shared" si="28"/>
        <v>48664</v>
      </c>
      <c r="O919" s="167">
        <f t="shared" si="29"/>
        <v>202401</v>
      </c>
    </row>
    <row r="920" spans="1:15">
      <c r="A920" s="146">
        <v>919</v>
      </c>
      <c r="B920" s="144" t="s">
        <v>340</v>
      </c>
      <c r="C920" s="146" t="s">
        <v>341</v>
      </c>
      <c r="D920" s="147" t="s">
        <v>1274</v>
      </c>
      <c r="E920" s="224" t="s">
        <v>98</v>
      </c>
      <c r="F920" s="148">
        <v>45303</v>
      </c>
      <c r="G920" s="153"/>
      <c r="H920" s="154">
        <v>2695</v>
      </c>
      <c r="I920" s="144" t="s">
        <v>43</v>
      </c>
      <c r="J920" s="155"/>
      <c r="K920" s="146"/>
      <c r="L920" s="147"/>
      <c r="M920" s="156"/>
      <c r="N920" s="167">
        <f t="shared" si="28"/>
        <v>2695</v>
      </c>
      <c r="O920" s="167">
        <f t="shared" si="29"/>
        <v>202401</v>
      </c>
    </row>
    <row r="921" spans="1:15">
      <c r="A921" s="146">
        <v>920</v>
      </c>
      <c r="B921" s="144" t="s">
        <v>715</v>
      </c>
      <c r="C921" s="145" t="s">
        <v>716</v>
      </c>
      <c r="D921" s="145" t="s">
        <v>1275</v>
      </c>
      <c r="E921" s="224" t="s">
        <v>98</v>
      </c>
      <c r="F921" s="148">
        <v>45303</v>
      </c>
      <c r="G921" s="149"/>
      <c r="H921" s="150">
        <v>600</v>
      </c>
      <c r="I921" s="144" t="s">
        <v>39</v>
      </c>
      <c r="J921" s="151"/>
      <c r="K921" s="145"/>
      <c r="L921" s="152"/>
      <c r="M921" s="152"/>
      <c r="N921" s="167">
        <f t="shared" si="28"/>
        <v>600</v>
      </c>
      <c r="O921" s="167">
        <f t="shared" si="29"/>
        <v>202401</v>
      </c>
    </row>
    <row r="922" spans="1:15">
      <c r="A922" s="146">
        <v>921</v>
      </c>
      <c r="B922" s="144" t="s">
        <v>818</v>
      </c>
      <c r="C922" s="146" t="s">
        <v>1276</v>
      </c>
      <c r="D922" s="147" t="s">
        <v>302</v>
      </c>
      <c r="E922" s="219" t="s">
        <v>98</v>
      </c>
      <c r="F922" s="148">
        <v>45303</v>
      </c>
      <c r="G922" s="153"/>
      <c r="H922" s="154">
        <v>7909.99</v>
      </c>
      <c r="I922" s="144" t="s">
        <v>33</v>
      </c>
      <c r="J922" s="155" t="s">
        <v>38</v>
      </c>
      <c r="K922" s="146"/>
      <c r="L922" s="147"/>
      <c r="M922" s="156"/>
      <c r="N922" s="167">
        <f t="shared" si="28"/>
        <v>3954.9949999999999</v>
      </c>
      <c r="O922" s="167">
        <f t="shared" si="29"/>
        <v>202401</v>
      </c>
    </row>
    <row r="923" spans="1:15">
      <c r="A923" s="146">
        <v>922</v>
      </c>
      <c r="B923" s="144" t="s">
        <v>715</v>
      </c>
      <c r="C923" s="145" t="s">
        <v>716</v>
      </c>
      <c r="D923" s="145" t="s">
        <v>1277</v>
      </c>
      <c r="E923" s="224" t="s">
        <v>98</v>
      </c>
      <c r="F923" s="148">
        <v>45303</v>
      </c>
      <c r="G923" s="149"/>
      <c r="H923" s="150">
        <v>1150</v>
      </c>
      <c r="I923" s="144" t="s">
        <v>33</v>
      </c>
      <c r="J923" s="151" t="s">
        <v>38</v>
      </c>
      <c r="K923" s="145"/>
      <c r="L923" s="152"/>
      <c r="M923" s="152"/>
      <c r="N923" s="167">
        <f t="shared" si="28"/>
        <v>575</v>
      </c>
      <c r="O923" s="167">
        <f t="shared" si="29"/>
        <v>202401</v>
      </c>
    </row>
    <row r="924" spans="1:15">
      <c r="A924" s="146">
        <v>923</v>
      </c>
      <c r="B924" s="144" t="s">
        <v>957</v>
      </c>
      <c r="C924" s="146" t="s">
        <v>958</v>
      </c>
      <c r="D924" s="147" t="s">
        <v>1278</v>
      </c>
      <c r="E924" s="224" t="s">
        <v>98</v>
      </c>
      <c r="F924" s="148">
        <v>45303</v>
      </c>
      <c r="G924" s="153"/>
      <c r="H924" s="154">
        <v>205476.45</v>
      </c>
      <c r="I924" s="144" t="s">
        <v>68</v>
      </c>
      <c r="J924" s="155"/>
      <c r="K924" s="146"/>
      <c r="L924" s="147"/>
      <c r="M924" s="156"/>
      <c r="N924" s="167">
        <f t="shared" si="28"/>
        <v>205476.45</v>
      </c>
      <c r="O924" s="167">
        <f t="shared" si="29"/>
        <v>202401</v>
      </c>
    </row>
    <row r="925" spans="1:15">
      <c r="A925" s="146">
        <v>924</v>
      </c>
      <c r="B925" s="144" t="s">
        <v>386</v>
      </c>
      <c r="C925" s="145" t="s">
        <v>387</v>
      </c>
      <c r="D925" s="145">
        <v>4068763882</v>
      </c>
      <c r="E925" s="224" t="s">
        <v>98</v>
      </c>
      <c r="F925" s="148">
        <v>45304</v>
      </c>
      <c r="G925" s="149"/>
      <c r="H925" s="150">
        <v>1533.2</v>
      </c>
      <c r="I925" s="144" t="s">
        <v>33</v>
      </c>
      <c r="J925" s="151"/>
      <c r="K925" s="145"/>
      <c r="L925" s="152"/>
      <c r="M925" s="152"/>
      <c r="N925" s="167">
        <f t="shared" si="28"/>
        <v>1533.2</v>
      </c>
      <c r="O925" s="167">
        <f t="shared" si="29"/>
        <v>202401</v>
      </c>
    </row>
    <row r="926" spans="1:15">
      <c r="A926" s="146">
        <v>925</v>
      </c>
      <c r="B926" s="144" t="s">
        <v>177</v>
      </c>
      <c r="C926" s="146" t="s">
        <v>178</v>
      </c>
      <c r="D926" s="147" t="s">
        <v>1279</v>
      </c>
      <c r="E926" s="224" t="s">
        <v>98</v>
      </c>
      <c r="F926" s="148">
        <v>45306</v>
      </c>
      <c r="G926" s="153"/>
      <c r="H926" s="154">
        <v>845</v>
      </c>
      <c r="I926" s="144" t="s">
        <v>33</v>
      </c>
      <c r="J926" s="155"/>
      <c r="K926" s="146"/>
      <c r="L926" s="147"/>
      <c r="M926" s="156"/>
      <c r="N926" s="167">
        <f t="shared" si="28"/>
        <v>845</v>
      </c>
      <c r="O926" s="167">
        <f t="shared" si="29"/>
        <v>202401</v>
      </c>
    </row>
    <row r="927" spans="1:15">
      <c r="A927" s="146">
        <v>926</v>
      </c>
      <c r="B927" s="144" t="s">
        <v>1037</v>
      </c>
      <c r="C927" s="145" t="s">
        <v>1038</v>
      </c>
      <c r="D927" s="145" t="s">
        <v>1280</v>
      </c>
      <c r="E927" s="224" t="s">
        <v>98</v>
      </c>
      <c r="F927" s="148">
        <v>45306</v>
      </c>
      <c r="G927" s="149"/>
      <c r="H927" s="150">
        <v>19000</v>
      </c>
      <c r="I927" s="144" t="s">
        <v>33</v>
      </c>
      <c r="J927" s="151"/>
      <c r="K927" s="145"/>
      <c r="L927" s="152"/>
      <c r="M927" s="152"/>
      <c r="N927" s="167">
        <f t="shared" si="28"/>
        <v>19000</v>
      </c>
      <c r="O927" s="167">
        <f t="shared" si="29"/>
        <v>202401</v>
      </c>
    </row>
    <row r="928" spans="1:15">
      <c r="A928" s="146">
        <v>927</v>
      </c>
      <c r="B928" s="144" t="s">
        <v>320</v>
      </c>
      <c r="C928" s="146" t="s">
        <v>321</v>
      </c>
      <c r="D928" s="147" t="s">
        <v>1281</v>
      </c>
      <c r="E928" s="224" t="s">
        <v>98</v>
      </c>
      <c r="F928" s="148">
        <v>45306</v>
      </c>
      <c r="G928" s="153"/>
      <c r="H928" s="154">
        <v>323061</v>
      </c>
      <c r="I928" s="144" t="s">
        <v>70</v>
      </c>
      <c r="J928" s="155"/>
      <c r="K928" s="146"/>
      <c r="L928" s="147"/>
      <c r="M928" s="156"/>
      <c r="N928" s="167">
        <f t="shared" si="28"/>
        <v>323061</v>
      </c>
      <c r="O928" s="167">
        <f t="shared" si="29"/>
        <v>202401</v>
      </c>
    </row>
    <row r="929" spans="1:15">
      <c r="A929" s="146">
        <v>928</v>
      </c>
      <c r="B929" s="144" t="s">
        <v>184</v>
      </c>
      <c r="C929" s="145" t="s">
        <v>185</v>
      </c>
      <c r="D929" s="145" t="s">
        <v>1282</v>
      </c>
      <c r="E929" s="224" t="s">
        <v>98</v>
      </c>
      <c r="F929" s="148">
        <v>45306</v>
      </c>
      <c r="G929" s="149"/>
      <c r="H929" s="150">
        <v>22950</v>
      </c>
      <c r="I929" s="144" t="s">
        <v>34</v>
      </c>
      <c r="J929" s="151"/>
      <c r="K929" s="145"/>
      <c r="L929" s="152"/>
      <c r="M929" s="152"/>
      <c r="N929" s="167">
        <f t="shared" si="28"/>
        <v>22950</v>
      </c>
      <c r="O929" s="167">
        <f t="shared" si="29"/>
        <v>202401</v>
      </c>
    </row>
    <row r="930" spans="1:15">
      <c r="A930" s="146">
        <v>929</v>
      </c>
      <c r="B930" s="144" t="s">
        <v>123</v>
      </c>
      <c r="C930" s="146" t="s">
        <v>124</v>
      </c>
      <c r="D930" s="147" t="s">
        <v>1283</v>
      </c>
      <c r="E930" s="224" t="s">
        <v>98</v>
      </c>
      <c r="F930" s="148">
        <v>45307</v>
      </c>
      <c r="G930" s="153"/>
      <c r="H930" s="154">
        <v>2310</v>
      </c>
      <c r="I930" s="144" t="s">
        <v>33</v>
      </c>
      <c r="J930" s="155"/>
      <c r="K930" s="146"/>
      <c r="L930" s="147"/>
      <c r="M930" s="156"/>
      <c r="N930" s="167">
        <f t="shared" si="28"/>
        <v>2310</v>
      </c>
      <c r="O930" s="167">
        <f t="shared" si="29"/>
        <v>202401</v>
      </c>
    </row>
    <row r="931" spans="1:15">
      <c r="A931" s="146">
        <v>930</v>
      </c>
      <c r="B931" s="144" t="s">
        <v>340</v>
      </c>
      <c r="C931" s="145" t="s">
        <v>341</v>
      </c>
      <c r="D931" s="145" t="s">
        <v>1284</v>
      </c>
      <c r="E931" s="219" t="s">
        <v>98</v>
      </c>
      <c r="F931" s="148">
        <v>45307</v>
      </c>
      <c r="G931" s="149"/>
      <c r="H931" s="150">
        <v>1896</v>
      </c>
      <c r="I931" s="144" t="s">
        <v>43</v>
      </c>
      <c r="J931" s="151"/>
      <c r="K931" s="145"/>
      <c r="L931" s="152"/>
      <c r="M931" s="152"/>
      <c r="N931" s="167">
        <f t="shared" si="28"/>
        <v>1896</v>
      </c>
      <c r="O931" s="167">
        <f t="shared" si="29"/>
        <v>202401</v>
      </c>
    </row>
    <row r="932" spans="1:15">
      <c r="A932" s="146">
        <v>931</v>
      </c>
      <c r="B932" s="144" t="s">
        <v>1079</v>
      </c>
      <c r="C932" s="146" t="s">
        <v>1080</v>
      </c>
      <c r="D932" s="147" t="s">
        <v>1285</v>
      </c>
      <c r="E932" s="224" t="s">
        <v>98</v>
      </c>
      <c r="F932" s="148">
        <v>45307</v>
      </c>
      <c r="G932" s="153"/>
      <c r="H932" s="154">
        <v>1589.8</v>
      </c>
      <c r="I932" s="144" t="s">
        <v>40</v>
      </c>
      <c r="J932" s="155"/>
      <c r="K932" s="146"/>
      <c r="L932" s="147"/>
      <c r="M932" s="156"/>
      <c r="N932" s="167">
        <f t="shared" si="28"/>
        <v>1589.8</v>
      </c>
      <c r="O932" s="167">
        <f t="shared" si="29"/>
        <v>202401</v>
      </c>
    </row>
    <row r="933" spans="1:15">
      <c r="A933" s="146">
        <v>932</v>
      </c>
      <c r="B933" s="144" t="s">
        <v>916</v>
      </c>
      <c r="C933" s="145" t="s">
        <v>917</v>
      </c>
      <c r="D933" s="145" t="s">
        <v>1286</v>
      </c>
      <c r="E933" s="224" t="s">
        <v>98</v>
      </c>
      <c r="F933" s="148">
        <v>45307</v>
      </c>
      <c r="G933" s="149"/>
      <c r="H933" s="150">
        <v>50463</v>
      </c>
      <c r="I933" s="144" t="s">
        <v>66</v>
      </c>
      <c r="J933" s="151"/>
      <c r="K933" s="145"/>
      <c r="L933" s="152"/>
      <c r="M933" s="152"/>
      <c r="N933" s="167">
        <f t="shared" si="28"/>
        <v>50463</v>
      </c>
      <c r="O933" s="167">
        <f t="shared" si="29"/>
        <v>202401</v>
      </c>
    </row>
    <row r="934" spans="1:15">
      <c r="A934" s="146">
        <v>933</v>
      </c>
      <c r="B934" s="144" t="s">
        <v>560</v>
      </c>
      <c r="C934" s="146" t="s">
        <v>561</v>
      </c>
      <c r="D934" s="147" t="s">
        <v>1287</v>
      </c>
      <c r="E934" s="224" t="s">
        <v>98</v>
      </c>
      <c r="F934" s="148">
        <v>45307</v>
      </c>
      <c r="G934" s="153"/>
      <c r="H934" s="154">
        <v>950</v>
      </c>
      <c r="I934" s="144" t="s">
        <v>33</v>
      </c>
      <c r="J934" s="155"/>
      <c r="K934" s="146"/>
      <c r="L934" s="147"/>
      <c r="M934" s="156"/>
      <c r="N934" s="167">
        <f t="shared" si="28"/>
        <v>950</v>
      </c>
      <c r="O934" s="167">
        <f t="shared" si="29"/>
        <v>202401</v>
      </c>
    </row>
    <row r="935" spans="1:15">
      <c r="A935" s="146">
        <v>934</v>
      </c>
      <c r="B935" s="144" t="s">
        <v>324</v>
      </c>
      <c r="C935" s="145" t="s">
        <v>325</v>
      </c>
      <c r="D935" s="145" t="s">
        <v>1288</v>
      </c>
      <c r="E935" s="224" t="s">
        <v>98</v>
      </c>
      <c r="F935" s="148">
        <v>45307</v>
      </c>
      <c r="G935" s="149"/>
      <c r="H935" s="150">
        <v>29926.799999999999</v>
      </c>
      <c r="I935" s="144" t="s">
        <v>39</v>
      </c>
      <c r="J935" s="151"/>
      <c r="K935" s="145"/>
      <c r="L935" s="152"/>
      <c r="M935" s="152"/>
      <c r="N935" s="167">
        <f t="shared" si="28"/>
        <v>29926.799999999999</v>
      </c>
      <c r="O935" s="167">
        <f t="shared" si="29"/>
        <v>202401</v>
      </c>
    </row>
    <row r="936" spans="1:15">
      <c r="A936" s="146">
        <v>935</v>
      </c>
      <c r="B936" s="144" t="s">
        <v>1055</v>
      </c>
      <c r="C936" s="146" t="s">
        <v>1056</v>
      </c>
      <c r="D936" s="147" t="s">
        <v>1289</v>
      </c>
      <c r="E936" s="224" t="s">
        <v>98</v>
      </c>
      <c r="F936" s="148">
        <v>45308</v>
      </c>
      <c r="G936" s="153"/>
      <c r="H936" s="154">
        <v>2100</v>
      </c>
      <c r="I936" s="144" t="s">
        <v>37</v>
      </c>
      <c r="J936" s="155"/>
      <c r="K936" s="146"/>
      <c r="L936" s="147"/>
      <c r="M936" s="156"/>
      <c r="N936" s="167">
        <f t="shared" si="28"/>
        <v>2100</v>
      </c>
      <c r="O936" s="167">
        <f t="shared" si="29"/>
        <v>202401</v>
      </c>
    </row>
    <row r="937" spans="1:15">
      <c r="A937" s="146">
        <v>936</v>
      </c>
      <c r="B937" s="144" t="s">
        <v>120</v>
      </c>
      <c r="C937" s="145" t="s">
        <v>121</v>
      </c>
      <c r="D937" s="145" t="s">
        <v>1290</v>
      </c>
      <c r="E937" s="224" t="s">
        <v>98</v>
      </c>
      <c r="F937" s="148">
        <v>45308</v>
      </c>
      <c r="G937" s="149"/>
      <c r="H937" s="150">
        <v>19000</v>
      </c>
      <c r="I937" s="144" t="s">
        <v>62</v>
      </c>
      <c r="J937" s="151"/>
      <c r="K937" s="145"/>
      <c r="L937" s="152"/>
      <c r="M937" s="152"/>
      <c r="N937" s="167">
        <f t="shared" si="28"/>
        <v>19000</v>
      </c>
      <c r="O937" s="167">
        <f t="shared" si="29"/>
        <v>202401</v>
      </c>
    </row>
    <row r="938" spans="1:15">
      <c r="A938" s="146">
        <v>937</v>
      </c>
      <c r="B938" s="144" t="s">
        <v>1007</v>
      </c>
      <c r="C938" s="146" t="s">
        <v>1008</v>
      </c>
      <c r="D938" s="147" t="s">
        <v>1291</v>
      </c>
      <c r="E938" s="224" t="s">
        <v>98</v>
      </c>
      <c r="F938" s="148">
        <v>45309</v>
      </c>
      <c r="G938" s="153"/>
      <c r="H938" s="154">
        <v>1998</v>
      </c>
      <c r="I938" s="144" t="s">
        <v>43</v>
      </c>
      <c r="J938" s="155"/>
      <c r="K938" s="146"/>
      <c r="L938" s="147"/>
      <c r="M938" s="156"/>
      <c r="N938" s="167">
        <f t="shared" si="28"/>
        <v>1998</v>
      </c>
      <c r="O938" s="167">
        <f t="shared" si="29"/>
        <v>202401</v>
      </c>
    </row>
    <row r="939" spans="1:15">
      <c r="A939" s="146">
        <v>938</v>
      </c>
      <c r="B939" s="144" t="s">
        <v>1007</v>
      </c>
      <c r="C939" s="145" t="s">
        <v>1008</v>
      </c>
      <c r="D939" s="145" t="s">
        <v>1292</v>
      </c>
      <c r="E939" s="224" t="s">
        <v>98</v>
      </c>
      <c r="F939" s="148">
        <v>45309</v>
      </c>
      <c r="G939" s="149"/>
      <c r="H939" s="150">
        <v>1805</v>
      </c>
      <c r="I939" s="144" t="s">
        <v>43</v>
      </c>
      <c r="J939" s="151"/>
      <c r="K939" s="145"/>
      <c r="L939" s="152"/>
      <c r="M939" s="152"/>
      <c r="N939" s="167">
        <f t="shared" si="28"/>
        <v>1805</v>
      </c>
      <c r="O939" s="167">
        <f t="shared" si="29"/>
        <v>202401</v>
      </c>
    </row>
    <row r="940" spans="1:15">
      <c r="A940" s="146">
        <v>939</v>
      </c>
      <c r="B940" s="144" t="s">
        <v>1007</v>
      </c>
      <c r="C940" s="146" t="s">
        <v>1008</v>
      </c>
      <c r="D940" s="147" t="s">
        <v>1293</v>
      </c>
      <c r="E940" s="224" t="s">
        <v>98</v>
      </c>
      <c r="F940" s="148">
        <v>45309</v>
      </c>
      <c r="G940" s="153"/>
      <c r="H940" s="154">
        <v>1939</v>
      </c>
      <c r="I940" s="144" t="s">
        <v>43</v>
      </c>
      <c r="J940" s="155"/>
      <c r="K940" s="146"/>
      <c r="L940" s="147"/>
      <c r="M940" s="156"/>
      <c r="N940" s="167">
        <f t="shared" si="28"/>
        <v>1939</v>
      </c>
      <c r="O940" s="167">
        <f t="shared" si="29"/>
        <v>202401</v>
      </c>
    </row>
    <row r="941" spans="1:15">
      <c r="A941" s="146">
        <v>940</v>
      </c>
      <c r="B941" s="144" t="s">
        <v>1007</v>
      </c>
      <c r="C941" s="145" t="s">
        <v>1008</v>
      </c>
      <c r="D941" s="145" t="s">
        <v>1294</v>
      </c>
      <c r="E941" s="224" t="s">
        <v>98</v>
      </c>
      <c r="F941" s="148">
        <v>45309</v>
      </c>
      <c r="G941" s="149"/>
      <c r="H941" s="150">
        <v>1860</v>
      </c>
      <c r="I941" s="144" t="s">
        <v>43</v>
      </c>
      <c r="J941" s="151"/>
      <c r="K941" s="145"/>
      <c r="L941" s="152"/>
      <c r="M941" s="152"/>
      <c r="N941" s="167">
        <f t="shared" si="28"/>
        <v>1860</v>
      </c>
      <c r="O941" s="167">
        <f t="shared" si="29"/>
        <v>202401</v>
      </c>
    </row>
    <row r="942" spans="1:15">
      <c r="A942" s="146">
        <v>941</v>
      </c>
      <c r="B942" s="144" t="s">
        <v>1007</v>
      </c>
      <c r="C942" s="146" t="s">
        <v>1008</v>
      </c>
      <c r="D942" s="147" t="s">
        <v>1295</v>
      </c>
      <c r="E942" s="224" t="s">
        <v>98</v>
      </c>
      <c r="F942" s="148">
        <v>45309</v>
      </c>
      <c r="G942" s="153"/>
      <c r="H942" s="154">
        <v>1838</v>
      </c>
      <c r="I942" s="144" t="s">
        <v>43</v>
      </c>
      <c r="J942" s="155"/>
      <c r="K942" s="146"/>
      <c r="L942" s="147"/>
      <c r="M942" s="156"/>
      <c r="N942" s="167">
        <f t="shared" si="28"/>
        <v>1838</v>
      </c>
      <c r="O942" s="167">
        <f t="shared" si="29"/>
        <v>202401</v>
      </c>
    </row>
    <row r="943" spans="1:15">
      <c r="A943" s="146">
        <v>942</v>
      </c>
      <c r="B943" s="144" t="s">
        <v>1007</v>
      </c>
      <c r="C943" s="145" t="s">
        <v>1008</v>
      </c>
      <c r="D943" s="145" t="s">
        <v>1296</v>
      </c>
      <c r="E943" s="224" t="s">
        <v>98</v>
      </c>
      <c r="F943" s="148">
        <v>45309</v>
      </c>
      <c r="G943" s="149"/>
      <c r="H943" s="150">
        <v>1857</v>
      </c>
      <c r="I943" s="144" t="s">
        <v>43</v>
      </c>
      <c r="J943" s="151"/>
      <c r="K943" s="145"/>
      <c r="L943" s="152"/>
      <c r="M943" s="152"/>
      <c r="N943" s="167">
        <f t="shared" si="28"/>
        <v>1857</v>
      </c>
      <c r="O943" s="167">
        <f t="shared" si="29"/>
        <v>202401</v>
      </c>
    </row>
    <row r="944" spans="1:15">
      <c r="A944" s="146">
        <v>943</v>
      </c>
      <c r="B944" s="144" t="s">
        <v>1007</v>
      </c>
      <c r="C944" s="146" t="s">
        <v>1008</v>
      </c>
      <c r="D944" s="147" t="s">
        <v>1297</v>
      </c>
      <c r="E944" s="224" t="s">
        <v>98</v>
      </c>
      <c r="F944" s="148">
        <v>45309</v>
      </c>
      <c r="G944" s="153"/>
      <c r="H944" s="154">
        <v>1821</v>
      </c>
      <c r="I944" s="144" t="s">
        <v>43</v>
      </c>
      <c r="J944" s="155"/>
      <c r="K944" s="146"/>
      <c r="L944" s="147"/>
      <c r="M944" s="156"/>
      <c r="N944" s="167">
        <f t="shared" si="28"/>
        <v>1821</v>
      </c>
      <c r="O944" s="167">
        <f t="shared" si="29"/>
        <v>202401</v>
      </c>
    </row>
    <row r="945" spans="1:15">
      <c r="A945" s="146">
        <v>944</v>
      </c>
      <c r="B945" s="144" t="s">
        <v>1007</v>
      </c>
      <c r="C945" s="145" t="s">
        <v>1008</v>
      </c>
      <c r="D945" s="145" t="s">
        <v>1298</v>
      </c>
      <c r="E945" s="224" t="s">
        <v>98</v>
      </c>
      <c r="F945" s="148">
        <v>45309</v>
      </c>
      <c r="G945" s="149"/>
      <c r="H945" s="150">
        <v>1846</v>
      </c>
      <c r="I945" s="144" t="s">
        <v>43</v>
      </c>
      <c r="J945" s="151"/>
      <c r="K945" s="145"/>
      <c r="L945" s="152"/>
      <c r="M945" s="152"/>
      <c r="N945" s="167">
        <f t="shared" si="28"/>
        <v>1846</v>
      </c>
      <c r="O945" s="167">
        <f t="shared" si="29"/>
        <v>202401</v>
      </c>
    </row>
    <row r="946" spans="1:15">
      <c r="A946" s="146">
        <v>945</v>
      </c>
      <c r="B946" s="144" t="s">
        <v>1007</v>
      </c>
      <c r="C946" s="146" t="s">
        <v>1008</v>
      </c>
      <c r="D946" s="147" t="s">
        <v>1299</v>
      </c>
      <c r="E946" s="224" t="s">
        <v>98</v>
      </c>
      <c r="F946" s="148">
        <v>45309</v>
      </c>
      <c r="G946" s="153"/>
      <c r="H946" s="154">
        <v>1823</v>
      </c>
      <c r="I946" s="144" t="s">
        <v>43</v>
      </c>
      <c r="J946" s="155"/>
      <c r="K946" s="146"/>
      <c r="L946" s="147"/>
      <c r="M946" s="156"/>
      <c r="N946" s="167">
        <f t="shared" si="28"/>
        <v>1823</v>
      </c>
      <c r="O946" s="167">
        <f t="shared" si="29"/>
        <v>202401</v>
      </c>
    </row>
    <row r="947" spans="1:15">
      <c r="A947" s="146">
        <v>946</v>
      </c>
      <c r="B947" s="144" t="s">
        <v>1007</v>
      </c>
      <c r="C947" s="145" t="s">
        <v>1008</v>
      </c>
      <c r="D947" s="145" t="s">
        <v>1300</v>
      </c>
      <c r="E947" s="224" t="s">
        <v>98</v>
      </c>
      <c r="F947" s="148">
        <v>45309</v>
      </c>
      <c r="G947" s="149"/>
      <c r="H947" s="150">
        <v>1813</v>
      </c>
      <c r="I947" s="144" t="s">
        <v>43</v>
      </c>
      <c r="J947" s="151"/>
      <c r="K947" s="145"/>
      <c r="L947" s="152"/>
      <c r="M947" s="152"/>
      <c r="N947" s="167">
        <f t="shared" si="28"/>
        <v>1813</v>
      </c>
      <c r="O947" s="167">
        <f t="shared" si="29"/>
        <v>202401</v>
      </c>
    </row>
    <row r="948" spans="1:15">
      <c r="A948" s="146">
        <v>947</v>
      </c>
      <c r="B948" s="144" t="s">
        <v>1007</v>
      </c>
      <c r="C948" s="146" t="s">
        <v>1008</v>
      </c>
      <c r="D948" s="147" t="s">
        <v>1301</v>
      </c>
      <c r="E948" s="224" t="s">
        <v>98</v>
      </c>
      <c r="F948" s="148">
        <v>45309</v>
      </c>
      <c r="G948" s="153"/>
      <c r="H948" s="154">
        <v>1854</v>
      </c>
      <c r="I948" s="144" t="s">
        <v>43</v>
      </c>
      <c r="J948" s="155"/>
      <c r="K948" s="146"/>
      <c r="L948" s="147"/>
      <c r="M948" s="156"/>
      <c r="N948" s="167">
        <f t="shared" si="28"/>
        <v>1854</v>
      </c>
      <c r="O948" s="167">
        <f t="shared" si="29"/>
        <v>202401</v>
      </c>
    </row>
    <row r="949" spans="1:15">
      <c r="A949" s="146">
        <v>948</v>
      </c>
      <c r="B949" s="144" t="s">
        <v>1007</v>
      </c>
      <c r="C949" s="145" t="s">
        <v>1008</v>
      </c>
      <c r="D949" s="145" t="s">
        <v>1302</v>
      </c>
      <c r="E949" s="224" t="s">
        <v>98</v>
      </c>
      <c r="F949" s="148">
        <v>45309</v>
      </c>
      <c r="G949" s="149"/>
      <c r="H949" s="150">
        <v>1849</v>
      </c>
      <c r="I949" s="144" t="s">
        <v>43</v>
      </c>
      <c r="J949" s="151"/>
      <c r="K949" s="145"/>
      <c r="L949" s="152"/>
      <c r="M949" s="152"/>
      <c r="N949" s="167">
        <f t="shared" si="28"/>
        <v>1849</v>
      </c>
      <c r="O949" s="167">
        <f t="shared" si="29"/>
        <v>202401</v>
      </c>
    </row>
    <row r="950" spans="1:15">
      <c r="A950" s="146">
        <v>949</v>
      </c>
      <c r="B950" s="144" t="s">
        <v>157</v>
      </c>
      <c r="C950" s="146" t="s">
        <v>158</v>
      </c>
      <c r="D950" s="147" t="s">
        <v>1303</v>
      </c>
      <c r="E950" s="219" t="s">
        <v>98</v>
      </c>
      <c r="F950" s="148">
        <v>45309</v>
      </c>
      <c r="G950" s="153"/>
      <c r="H950" s="154">
        <v>20516.86</v>
      </c>
      <c r="I950" s="144" t="s">
        <v>39</v>
      </c>
      <c r="J950" s="155"/>
      <c r="K950" s="146"/>
      <c r="L950" s="147"/>
      <c r="M950" s="156"/>
      <c r="N950" s="167">
        <f t="shared" si="28"/>
        <v>20516.86</v>
      </c>
      <c r="O950" s="167">
        <f t="shared" si="29"/>
        <v>202401</v>
      </c>
    </row>
    <row r="951" spans="1:15">
      <c r="A951" s="146">
        <v>950</v>
      </c>
      <c r="B951" s="144" t="s">
        <v>1304</v>
      </c>
      <c r="C951" s="145" t="s">
        <v>1305</v>
      </c>
      <c r="D951" s="145" t="s">
        <v>1306</v>
      </c>
      <c r="E951" s="224" t="s">
        <v>98</v>
      </c>
      <c r="F951" s="148">
        <v>45309</v>
      </c>
      <c r="G951" s="149"/>
      <c r="H951" s="150">
        <v>2427000</v>
      </c>
      <c r="I951" s="144" t="s">
        <v>41</v>
      </c>
      <c r="J951" s="151"/>
      <c r="K951" s="145"/>
      <c r="L951" s="152"/>
      <c r="M951" s="152"/>
      <c r="N951" s="167">
        <f t="shared" si="28"/>
        <v>2427000</v>
      </c>
      <c r="O951" s="167">
        <f t="shared" si="29"/>
        <v>202401</v>
      </c>
    </row>
    <row r="952" spans="1:15">
      <c r="A952" s="146">
        <v>951</v>
      </c>
      <c r="B952" s="144" t="s">
        <v>192</v>
      </c>
      <c r="C952" s="146" t="s">
        <v>155</v>
      </c>
      <c r="D952" s="147" t="s">
        <v>1307</v>
      </c>
      <c r="E952" s="224" t="s">
        <v>98</v>
      </c>
      <c r="F952" s="148">
        <v>45310</v>
      </c>
      <c r="G952" s="153">
        <v>53695.93</v>
      </c>
      <c r="H952" s="154">
        <v>197638.88</v>
      </c>
      <c r="I952" s="144" t="s">
        <v>72</v>
      </c>
      <c r="J952" s="155"/>
      <c r="K952" s="146"/>
      <c r="L952" s="147"/>
      <c r="M952" s="156"/>
      <c r="N952" s="167">
        <f t="shared" si="28"/>
        <v>197638.88</v>
      </c>
      <c r="O952" s="167">
        <f t="shared" si="29"/>
        <v>202401</v>
      </c>
    </row>
    <row r="953" spans="1:15">
      <c r="A953" s="146">
        <v>952</v>
      </c>
      <c r="B953" s="144" t="s">
        <v>194</v>
      </c>
      <c r="C953" s="145" t="s">
        <v>155</v>
      </c>
      <c r="D953" s="145" t="s">
        <v>1308</v>
      </c>
      <c r="E953" s="224" t="s">
        <v>98</v>
      </c>
      <c r="F953" s="148">
        <v>45310</v>
      </c>
      <c r="G953" s="149">
        <v>4729.5</v>
      </c>
      <c r="H953" s="150">
        <v>4729.5</v>
      </c>
      <c r="I953" s="144" t="s">
        <v>72</v>
      </c>
      <c r="J953" s="151"/>
      <c r="K953" s="145"/>
      <c r="L953" s="152"/>
      <c r="M953" s="152"/>
      <c r="N953" s="167">
        <f t="shared" si="28"/>
        <v>4729.5</v>
      </c>
      <c r="O953" s="167">
        <f t="shared" si="29"/>
        <v>202401</v>
      </c>
    </row>
    <row r="954" spans="1:15">
      <c r="A954" s="146">
        <v>953</v>
      </c>
      <c r="B954" s="144" t="s">
        <v>196</v>
      </c>
      <c r="C954" s="146" t="s">
        <v>155</v>
      </c>
      <c r="D954" s="147" t="s">
        <v>1309</v>
      </c>
      <c r="E954" s="224" t="s">
        <v>98</v>
      </c>
      <c r="F954" s="148">
        <v>45310</v>
      </c>
      <c r="G954" s="153">
        <v>15017.18</v>
      </c>
      <c r="H954" s="154">
        <v>15017.18</v>
      </c>
      <c r="I954" s="144" t="s">
        <v>72</v>
      </c>
      <c r="J954" s="155"/>
      <c r="K954" s="146"/>
      <c r="L954" s="147"/>
      <c r="M954" s="156"/>
      <c r="N954" s="167">
        <f t="shared" si="28"/>
        <v>15017.18</v>
      </c>
      <c r="O954" s="167">
        <f t="shared" si="29"/>
        <v>202401</v>
      </c>
    </row>
    <row r="955" spans="1:15">
      <c r="A955" s="146">
        <v>954</v>
      </c>
      <c r="B955" s="144" t="s">
        <v>177</v>
      </c>
      <c r="C955" s="145" t="s">
        <v>178</v>
      </c>
      <c r="D955" s="145" t="s">
        <v>1310</v>
      </c>
      <c r="E955" s="224" t="s">
        <v>98</v>
      </c>
      <c r="F955" s="148">
        <v>45310</v>
      </c>
      <c r="G955" s="149"/>
      <c r="H955" s="150">
        <v>845</v>
      </c>
      <c r="I955" s="144" t="s">
        <v>33</v>
      </c>
      <c r="J955" s="151"/>
      <c r="K955" s="145"/>
      <c r="L955" s="152"/>
      <c r="M955" s="152"/>
      <c r="N955" s="167">
        <f t="shared" si="28"/>
        <v>845</v>
      </c>
      <c r="O955" s="167">
        <f t="shared" si="29"/>
        <v>202401</v>
      </c>
    </row>
    <row r="956" spans="1:15">
      <c r="A956" s="146">
        <v>955</v>
      </c>
      <c r="B956" s="144" t="s">
        <v>340</v>
      </c>
      <c r="C956" s="146" t="s">
        <v>341</v>
      </c>
      <c r="D956" s="147" t="s">
        <v>1311</v>
      </c>
      <c r="E956" s="224" t="s">
        <v>98</v>
      </c>
      <c r="F956" s="148">
        <v>45313</v>
      </c>
      <c r="G956" s="153"/>
      <c r="H956" s="154">
        <v>91008</v>
      </c>
      <c r="I956" s="144" t="s">
        <v>39</v>
      </c>
      <c r="J956" s="155"/>
      <c r="K956" s="146"/>
      <c r="L956" s="147"/>
      <c r="M956" s="156"/>
      <c r="N956" s="167">
        <f t="shared" si="28"/>
        <v>91008</v>
      </c>
      <c r="O956" s="167">
        <f t="shared" si="29"/>
        <v>202401</v>
      </c>
    </row>
    <row r="957" spans="1:15">
      <c r="A957" s="146">
        <v>956</v>
      </c>
      <c r="B957" s="144" t="s">
        <v>1312</v>
      </c>
      <c r="C957" s="145" t="s">
        <v>1313</v>
      </c>
      <c r="D957" s="145" t="s">
        <v>1314</v>
      </c>
      <c r="E957" s="224" t="s">
        <v>98</v>
      </c>
      <c r="F957" s="148">
        <v>45313</v>
      </c>
      <c r="G957" s="149"/>
      <c r="H957" s="150">
        <v>13900</v>
      </c>
      <c r="I957" s="144" t="s">
        <v>33</v>
      </c>
      <c r="J957" s="151"/>
      <c r="K957" s="145"/>
      <c r="L957" s="152"/>
      <c r="M957" s="152"/>
      <c r="N957" s="167">
        <f t="shared" si="28"/>
        <v>13900</v>
      </c>
      <c r="O957" s="167">
        <f t="shared" si="29"/>
        <v>202401</v>
      </c>
    </row>
    <row r="958" spans="1:15">
      <c r="A958" s="146">
        <v>957</v>
      </c>
      <c r="B958" s="144" t="s">
        <v>1312</v>
      </c>
      <c r="C958" s="146" t="s">
        <v>1313</v>
      </c>
      <c r="D958" s="147" t="s">
        <v>1315</v>
      </c>
      <c r="E958" s="224" t="s">
        <v>98</v>
      </c>
      <c r="F958" s="148">
        <v>45313</v>
      </c>
      <c r="G958" s="153"/>
      <c r="H958" s="154">
        <v>11500</v>
      </c>
      <c r="I958" s="144" t="s">
        <v>33</v>
      </c>
      <c r="J958" s="155"/>
      <c r="K958" s="146"/>
      <c r="L958" s="147"/>
      <c r="M958" s="156"/>
      <c r="N958" s="167">
        <f t="shared" si="28"/>
        <v>11500</v>
      </c>
      <c r="O958" s="167">
        <f t="shared" si="29"/>
        <v>202401</v>
      </c>
    </row>
    <row r="959" spans="1:15">
      <c r="A959" s="146">
        <v>958</v>
      </c>
      <c r="B959" s="144" t="s">
        <v>1316</v>
      </c>
      <c r="C959" s="145" t="s">
        <v>1317</v>
      </c>
      <c r="D959" s="145" t="s">
        <v>770</v>
      </c>
      <c r="E959" s="219" t="s">
        <v>98</v>
      </c>
      <c r="F959" s="148">
        <v>45313</v>
      </c>
      <c r="G959" s="149"/>
      <c r="H959" s="150">
        <v>146345.60000000001</v>
      </c>
      <c r="I959" s="144" t="s">
        <v>43</v>
      </c>
      <c r="J959" s="151"/>
      <c r="K959" s="145"/>
      <c r="L959" s="152"/>
      <c r="M959" s="152"/>
      <c r="N959" s="167">
        <f t="shared" si="28"/>
        <v>146345.60000000001</v>
      </c>
      <c r="O959" s="167">
        <f t="shared" si="29"/>
        <v>202401</v>
      </c>
    </row>
    <row r="960" spans="1:15">
      <c r="A960" s="146">
        <v>959</v>
      </c>
      <c r="B960" s="144" t="s">
        <v>340</v>
      </c>
      <c r="C960" s="146" t="s">
        <v>341</v>
      </c>
      <c r="D960" s="147" t="s">
        <v>1318</v>
      </c>
      <c r="E960" s="219" t="s">
        <v>98</v>
      </c>
      <c r="F960" s="148">
        <v>45313</v>
      </c>
      <c r="G960" s="153"/>
      <c r="H960" s="154">
        <v>5040</v>
      </c>
      <c r="I960" s="144" t="s">
        <v>43</v>
      </c>
      <c r="J960" s="155"/>
      <c r="K960" s="146"/>
      <c r="L960" s="147"/>
      <c r="M960" s="156"/>
      <c r="N960" s="167">
        <f t="shared" si="28"/>
        <v>5040</v>
      </c>
      <c r="O960" s="167">
        <f t="shared" si="29"/>
        <v>202401</v>
      </c>
    </row>
    <row r="961" spans="1:15">
      <c r="A961" s="146">
        <v>960</v>
      </c>
      <c r="B961" s="144" t="s">
        <v>120</v>
      </c>
      <c r="C961" s="145" t="s">
        <v>121</v>
      </c>
      <c r="D961" s="145" t="s">
        <v>1319</v>
      </c>
      <c r="E961" s="224" t="s">
        <v>98</v>
      </c>
      <c r="F961" s="148">
        <v>45314</v>
      </c>
      <c r="G961" s="149"/>
      <c r="H961" s="150">
        <v>8172</v>
      </c>
      <c r="I961" s="144" t="s">
        <v>62</v>
      </c>
      <c r="J961" s="151"/>
      <c r="K961" s="145"/>
      <c r="L961" s="152"/>
      <c r="M961" s="152"/>
      <c r="N961" s="167">
        <f t="shared" si="28"/>
        <v>8172</v>
      </c>
      <c r="O961" s="167">
        <f t="shared" si="29"/>
        <v>202401</v>
      </c>
    </row>
    <row r="962" spans="1:15">
      <c r="A962" s="146">
        <v>961</v>
      </c>
      <c r="B962" s="144" t="s">
        <v>1184</v>
      </c>
      <c r="C962" s="146" t="s">
        <v>1185</v>
      </c>
      <c r="D962" s="147" t="s">
        <v>1320</v>
      </c>
      <c r="E962" s="224" t="s">
        <v>98</v>
      </c>
      <c r="F962" s="148">
        <v>45314</v>
      </c>
      <c r="G962" s="153"/>
      <c r="H962" s="154">
        <v>27580</v>
      </c>
      <c r="I962" s="144" t="s">
        <v>66</v>
      </c>
      <c r="J962" s="155"/>
      <c r="K962" s="146"/>
      <c r="L962" s="147"/>
      <c r="M962" s="156"/>
      <c r="N962" s="167">
        <f t="shared" ref="N962:N1025" si="30">H962/COUNTIF(I962:M962,"&lt;&gt;")</f>
        <v>27580</v>
      </c>
      <c r="O962" s="167">
        <f t="shared" ref="O962:O1025" si="31">YEAR(F962)*100+MONTH(F962)</f>
        <v>202401</v>
      </c>
    </row>
    <row r="963" spans="1:15">
      <c r="A963" s="146">
        <v>962</v>
      </c>
      <c r="B963" s="144" t="s">
        <v>184</v>
      </c>
      <c r="C963" s="145" t="s">
        <v>185</v>
      </c>
      <c r="D963" s="145" t="s">
        <v>1321</v>
      </c>
      <c r="E963" s="224" t="s">
        <v>98</v>
      </c>
      <c r="F963" s="148">
        <v>45315</v>
      </c>
      <c r="G963" s="149"/>
      <c r="H963" s="150">
        <v>1160.81</v>
      </c>
      <c r="I963" s="144" t="s">
        <v>34</v>
      </c>
      <c r="J963" s="151"/>
      <c r="K963" s="145"/>
      <c r="L963" s="152"/>
      <c r="M963" s="152"/>
      <c r="N963" s="167">
        <f t="shared" si="30"/>
        <v>1160.81</v>
      </c>
      <c r="O963" s="167">
        <f t="shared" si="31"/>
        <v>202401</v>
      </c>
    </row>
    <row r="964" spans="1:15">
      <c r="A964" s="146">
        <v>963</v>
      </c>
      <c r="B964" s="144" t="s">
        <v>340</v>
      </c>
      <c r="C964" s="146" t="s">
        <v>341</v>
      </c>
      <c r="D964" s="147" t="s">
        <v>1322</v>
      </c>
      <c r="E964" s="224" t="s">
        <v>98</v>
      </c>
      <c r="F964" s="148">
        <v>45316</v>
      </c>
      <c r="G964" s="153"/>
      <c r="H964" s="154">
        <v>2240</v>
      </c>
      <c r="I964" s="144" t="s">
        <v>39</v>
      </c>
      <c r="J964" s="155"/>
      <c r="K964" s="146"/>
      <c r="L964" s="147"/>
      <c r="M964" s="156"/>
      <c r="N964" s="167">
        <f t="shared" si="30"/>
        <v>2240</v>
      </c>
      <c r="O964" s="167">
        <f t="shared" si="31"/>
        <v>202401</v>
      </c>
    </row>
    <row r="965" spans="1:15">
      <c r="A965" s="146">
        <v>964</v>
      </c>
      <c r="B965" s="144" t="s">
        <v>1055</v>
      </c>
      <c r="C965" s="145" t="s">
        <v>1056</v>
      </c>
      <c r="D965" s="145" t="s">
        <v>1323</v>
      </c>
      <c r="E965" s="224" t="s">
        <v>98</v>
      </c>
      <c r="F965" s="148">
        <v>45317</v>
      </c>
      <c r="G965" s="149"/>
      <c r="H965" s="150">
        <v>3666</v>
      </c>
      <c r="I965" s="144" t="s">
        <v>33</v>
      </c>
      <c r="J965" s="151"/>
      <c r="K965" s="145"/>
      <c r="L965" s="152"/>
      <c r="M965" s="152"/>
      <c r="N965" s="167">
        <f t="shared" si="30"/>
        <v>3666</v>
      </c>
      <c r="O965" s="167">
        <f t="shared" si="31"/>
        <v>202401</v>
      </c>
    </row>
    <row r="966" spans="1:15">
      <c r="A966" s="146">
        <v>965</v>
      </c>
      <c r="B966" s="144" t="s">
        <v>1168</v>
      </c>
      <c r="C966" s="146" t="s">
        <v>1169</v>
      </c>
      <c r="D966" s="147" t="s">
        <v>1324</v>
      </c>
      <c r="E966" s="224" t="s">
        <v>98</v>
      </c>
      <c r="F966" s="148">
        <v>45317</v>
      </c>
      <c r="G966" s="153"/>
      <c r="H966" s="154">
        <v>25863.34</v>
      </c>
      <c r="I966" s="144" t="s">
        <v>68</v>
      </c>
      <c r="J966" s="155"/>
      <c r="K966" s="146"/>
      <c r="L966" s="147"/>
      <c r="M966" s="156"/>
      <c r="N966" s="167">
        <f t="shared" si="30"/>
        <v>25863.34</v>
      </c>
      <c r="O966" s="167">
        <f t="shared" si="31"/>
        <v>202401</v>
      </c>
    </row>
    <row r="967" spans="1:15">
      <c r="A967" s="146">
        <v>966</v>
      </c>
      <c r="B967" s="144" t="s">
        <v>1007</v>
      </c>
      <c r="C967" s="145" t="s">
        <v>1008</v>
      </c>
      <c r="D967" s="145" t="s">
        <v>1325</v>
      </c>
      <c r="E967" s="224" t="s">
        <v>98</v>
      </c>
      <c r="F967" s="148">
        <v>45317</v>
      </c>
      <c r="G967" s="149"/>
      <c r="H967" s="150">
        <v>1939</v>
      </c>
      <c r="I967" s="144" t="s">
        <v>43</v>
      </c>
      <c r="J967" s="151"/>
      <c r="K967" s="145"/>
      <c r="L967" s="152"/>
      <c r="M967" s="152"/>
      <c r="N967" s="167">
        <f t="shared" si="30"/>
        <v>1939</v>
      </c>
      <c r="O967" s="167">
        <f t="shared" si="31"/>
        <v>202401</v>
      </c>
    </row>
    <row r="968" spans="1:15">
      <c r="A968" s="146">
        <v>967</v>
      </c>
      <c r="B968" s="144" t="s">
        <v>1007</v>
      </c>
      <c r="C968" s="146" t="s">
        <v>1008</v>
      </c>
      <c r="D968" s="147" t="s">
        <v>1326</v>
      </c>
      <c r="E968" s="224" t="s">
        <v>98</v>
      </c>
      <c r="F968" s="148">
        <v>45317</v>
      </c>
      <c r="G968" s="153"/>
      <c r="H968" s="154">
        <v>1756</v>
      </c>
      <c r="I968" s="144" t="s">
        <v>43</v>
      </c>
      <c r="J968" s="155"/>
      <c r="K968" s="146"/>
      <c r="L968" s="147"/>
      <c r="M968" s="156"/>
      <c r="N968" s="167">
        <f t="shared" si="30"/>
        <v>1756</v>
      </c>
      <c r="O968" s="167">
        <f t="shared" si="31"/>
        <v>202401</v>
      </c>
    </row>
    <row r="969" spans="1:15">
      <c r="A969" s="146">
        <v>968</v>
      </c>
      <c r="B969" s="144" t="s">
        <v>120</v>
      </c>
      <c r="C969" s="145" t="s">
        <v>121</v>
      </c>
      <c r="D969" s="145" t="s">
        <v>1327</v>
      </c>
      <c r="E969" s="224" t="s">
        <v>98</v>
      </c>
      <c r="F969" s="148">
        <v>45317</v>
      </c>
      <c r="G969" s="149"/>
      <c r="H969" s="150">
        <v>4893</v>
      </c>
      <c r="I969" s="144" t="s">
        <v>38</v>
      </c>
      <c r="J969" s="151"/>
      <c r="K969" s="145"/>
      <c r="L969" s="157"/>
      <c r="M969" s="157"/>
      <c r="N969" s="167">
        <f t="shared" si="30"/>
        <v>4893</v>
      </c>
      <c r="O969" s="167">
        <f t="shared" si="31"/>
        <v>202401</v>
      </c>
    </row>
    <row r="970" spans="1:15">
      <c r="A970" s="146">
        <v>969</v>
      </c>
      <c r="B970" s="144" t="s">
        <v>957</v>
      </c>
      <c r="C970" s="146" t="s">
        <v>958</v>
      </c>
      <c r="D970" s="147" t="s">
        <v>1328</v>
      </c>
      <c r="E970" s="224" t="s">
        <v>98</v>
      </c>
      <c r="F970" s="148">
        <v>45317</v>
      </c>
      <c r="G970" s="153"/>
      <c r="H970" s="154">
        <v>20515.45</v>
      </c>
      <c r="I970" s="144" t="s">
        <v>68</v>
      </c>
      <c r="J970" s="155"/>
      <c r="K970" s="146"/>
      <c r="L970" s="147"/>
      <c r="M970" s="156"/>
      <c r="N970" s="167">
        <f t="shared" si="30"/>
        <v>20515.45</v>
      </c>
      <c r="O970" s="167">
        <f t="shared" si="31"/>
        <v>202401</v>
      </c>
    </row>
    <row r="971" spans="1:15">
      <c r="A971" s="146">
        <v>970</v>
      </c>
      <c r="B971" s="144" t="s">
        <v>340</v>
      </c>
      <c r="C971" s="145" t="s">
        <v>341</v>
      </c>
      <c r="D971" s="145" t="s">
        <v>1329</v>
      </c>
      <c r="E971" s="224" t="s">
        <v>98</v>
      </c>
      <c r="F971" s="148">
        <v>45318</v>
      </c>
      <c r="G971" s="149"/>
      <c r="H971" s="150">
        <v>10112</v>
      </c>
      <c r="I971" s="144" t="s">
        <v>39</v>
      </c>
      <c r="J971" s="151"/>
      <c r="K971" s="145"/>
      <c r="L971" s="152"/>
      <c r="M971" s="152"/>
      <c r="N971" s="167">
        <f t="shared" si="30"/>
        <v>10112</v>
      </c>
      <c r="O971" s="167">
        <f t="shared" si="31"/>
        <v>202401</v>
      </c>
    </row>
    <row r="972" spans="1:15">
      <c r="A972" s="146">
        <v>971</v>
      </c>
      <c r="B972" s="144" t="s">
        <v>340</v>
      </c>
      <c r="C972" s="146" t="s">
        <v>341</v>
      </c>
      <c r="D972" s="147" t="s">
        <v>1330</v>
      </c>
      <c r="E972" s="224" t="s">
        <v>98</v>
      </c>
      <c r="F972" s="148">
        <v>45318</v>
      </c>
      <c r="G972" s="153"/>
      <c r="H972" s="154">
        <v>1400</v>
      </c>
      <c r="I972" s="144" t="s">
        <v>39</v>
      </c>
      <c r="J972" s="155"/>
      <c r="K972" s="146"/>
      <c r="L972" s="147"/>
      <c r="M972" s="156"/>
      <c r="N972" s="167">
        <f t="shared" si="30"/>
        <v>1400</v>
      </c>
      <c r="O972" s="167">
        <f t="shared" si="31"/>
        <v>202401</v>
      </c>
    </row>
    <row r="973" spans="1:15">
      <c r="A973" s="146">
        <v>972</v>
      </c>
      <c r="B973" s="144" t="s">
        <v>916</v>
      </c>
      <c r="C973" s="145" t="s">
        <v>917</v>
      </c>
      <c r="D973" s="145" t="s">
        <v>1331</v>
      </c>
      <c r="E973" s="224" t="s">
        <v>98</v>
      </c>
      <c r="F973" s="148">
        <v>45320</v>
      </c>
      <c r="G973" s="149"/>
      <c r="H973" s="150">
        <v>84854</v>
      </c>
      <c r="I973" s="144" t="s">
        <v>66</v>
      </c>
      <c r="J973" s="151"/>
      <c r="K973" s="145"/>
      <c r="L973" s="152"/>
      <c r="M973" s="152"/>
      <c r="N973" s="167">
        <f t="shared" si="30"/>
        <v>84854</v>
      </c>
      <c r="O973" s="167">
        <f t="shared" si="31"/>
        <v>202401</v>
      </c>
    </row>
    <row r="974" spans="1:15">
      <c r="A974" s="146">
        <v>973</v>
      </c>
      <c r="B974" s="144" t="s">
        <v>120</v>
      </c>
      <c r="C974" s="146" t="s">
        <v>121</v>
      </c>
      <c r="D974" s="147" t="s">
        <v>1332</v>
      </c>
      <c r="E974" s="224" t="s">
        <v>98</v>
      </c>
      <c r="F974" s="148">
        <v>45320</v>
      </c>
      <c r="G974" s="153"/>
      <c r="H974" s="154">
        <v>8172</v>
      </c>
      <c r="I974" s="144" t="s">
        <v>33</v>
      </c>
      <c r="J974" s="155"/>
      <c r="K974" s="146"/>
      <c r="L974" s="147"/>
      <c r="M974" s="156"/>
      <c r="N974" s="167">
        <f t="shared" si="30"/>
        <v>8172</v>
      </c>
      <c r="O974" s="167">
        <f t="shared" si="31"/>
        <v>202401</v>
      </c>
    </row>
    <row r="975" spans="1:15">
      <c r="A975" s="146">
        <v>974</v>
      </c>
      <c r="B975" s="144" t="s">
        <v>123</v>
      </c>
      <c r="C975" s="145" t="s">
        <v>124</v>
      </c>
      <c r="D975" s="145">
        <v>50887</v>
      </c>
      <c r="E975" s="224" t="s">
        <v>98</v>
      </c>
      <c r="F975" s="148">
        <v>45321</v>
      </c>
      <c r="G975" s="149"/>
      <c r="H975" s="150">
        <v>2896.65</v>
      </c>
      <c r="I975" s="144" t="s">
        <v>33</v>
      </c>
      <c r="J975" s="151"/>
      <c r="K975" s="145"/>
      <c r="L975" s="152"/>
      <c r="M975" s="152"/>
      <c r="N975" s="167">
        <f t="shared" si="30"/>
        <v>2896.65</v>
      </c>
      <c r="O975" s="167">
        <f t="shared" si="31"/>
        <v>202401</v>
      </c>
    </row>
    <row r="976" spans="1:15">
      <c r="A976" s="146">
        <v>975</v>
      </c>
      <c r="B976" s="144" t="s">
        <v>1333</v>
      </c>
      <c r="C976" s="146" t="s">
        <v>1334</v>
      </c>
      <c r="D976" s="147">
        <v>499</v>
      </c>
      <c r="E976" s="224" t="s">
        <v>98</v>
      </c>
      <c r="F976" s="148">
        <v>45321</v>
      </c>
      <c r="G976" s="153"/>
      <c r="H976" s="154">
        <v>24975.279999999999</v>
      </c>
      <c r="I976" s="144" t="s">
        <v>42</v>
      </c>
      <c r="J976" s="155"/>
      <c r="K976" s="146"/>
      <c r="L976" s="147"/>
      <c r="M976" s="156"/>
      <c r="N976" s="167">
        <f t="shared" si="30"/>
        <v>24975.279999999999</v>
      </c>
      <c r="O976" s="167">
        <f t="shared" si="31"/>
        <v>202401</v>
      </c>
    </row>
    <row r="977" spans="1:15">
      <c r="A977" s="146">
        <v>976</v>
      </c>
      <c r="B977" s="144" t="s">
        <v>1333</v>
      </c>
      <c r="C977" s="145" t="s">
        <v>1334</v>
      </c>
      <c r="D977" s="145" t="s">
        <v>864</v>
      </c>
      <c r="E977" s="224" t="s">
        <v>98</v>
      </c>
      <c r="F977" s="148">
        <v>45321</v>
      </c>
      <c r="G977" s="149"/>
      <c r="H977" s="150">
        <v>4757.2</v>
      </c>
      <c r="I977" s="144" t="s">
        <v>42</v>
      </c>
      <c r="J977" s="151"/>
      <c r="K977" s="145"/>
      <c r="L977" s="152"/>
      <c r="M977" s="152"/>
      <c r="N977" s="167">
        <f t="shared" si="30"/>
        <v>4757.2</v>
      </c>
      <c r="O977" s="167">
        <f t="shared" si="31"/>
        <v>202401</v>
      </c>
    </row>
    <row r="978" spans="1:15">
      <c r="A978" s="146">
        <v>977</v>
      </c>
      <c r="B978" s="144" t="s">
        <v>1335</v>
      </c>
      <c r="C978" s="146" t="s">
        <v>1336</v>
      </c>
      <c r="D978" s="147" t="s">
        <v>1337</v>
      </c>
      <c r="E978" s="224" t="s">
        <v>98</v>
      </c>
      <c r="F978" s="148">
        <v>45321</v>
      </c>
      <c r="G978" s="153"/>
      <c r="H978" s="154">
        <v>1120</v>
      </c>
      <c r="I978" s="144" t="s">
        <v>33</v>
      </c>
      <c r="J978" s="155"/>
      <c r="K978" s="146"/>
      <c r="L978" s="147"/>
      <c r="M978" s="156"/>
      <c r="N978" s="167">
        <f t="shared" si="30"/>
        <v>1120</v>
      </c>
      <c r="O978" s="167">
        <f t="shared" si="31"/>
        <v>202401</v>
      </c>
    </row>
    <row r="979" spans="1:15">
      <c r="A979" s="146">
        <v>978</v>
      </c>
      <c r="B979" s="144" t="s">
        <v>1338</v>
      </c>
      <c r="C979" s="145" t="s">
        <v>1339</v>
      </c>
      <c r="D979" s="145" t="s">
        <v>1340</v>
      </c>
      <c r="E979" s="219" t="s">
        <v>98</v>
      </c>
      <c r="F979" s="148">
        <v>45321</v>
      </c>
      <c r="G979" s="149"/>
      <c r="H979" s="150">
        <v>16933.86</v>
      </c>
      <c r="I979" s="144" t="s">
        <v>42</v>
      </c>
      <c r="J979" s="151"/>
      <c r="K979" s="145"/>
      <c r="L979" s="152"/>
      <c r="M979" s="152"/>
      <c r="N979" s="167">
        <f t="shared" si="30"/>
        <v>16933.86</v>
      </c>
      <c r="O979" s="167">
        <f t="shared" si="31"/>
        <v>202401</v>
      </c>
    </row>
    <row r="980" spans="1:15">
      <c r="A980" s="146">
        <v>979</v>
      </c>
      <c r="B980" s="144" t="s">
        <v>1338</v>
      </c>
      <c r="C980" s="146" t="s">
        <v>1339</v>
      </c>
      <c r="D980" s="147" t="s">
        <v>1341</v>
      </c>
      <c r="E980" s="219" t="s">
        <v>98</v>
      </c>
      <c r="F980" s="148">
        <v>45321</v>
      </c>
      <c r="G980" s="153"/>
      <c r="H980" s="154">
        <v>19445.580000000002</v>
      </c>
      <c r="I980" s="144" t="s">
        <v>42</v>
      </c>
      <c r="J980" s="155"/>
      <c r="K980" s="146"/>
      <c r="L980" s="147"/>
      <c r="M980" s="156"/>
      <c r="N980" s="167">
        <f t="shared" si="30"/>
        <v>19445.580000000002</v>
      </c>
      <c r="O980" s="167">
        <f t="shared" si="31"/>
        <v>202401</v>
      </c>
    </row>
    <row r="981" spans="1:15">
      <c r="A981" s="146">
        <v>980</v>
      </c>
      <c r="B981" s="144" t="s">
        <v>1338</v>
      </c>
      <c r="C981" s="145" t="s">
        <v>1339</v>
      </c>
      <c r="D981" s="145" t="s">
        <v>1342</v>
      </c>
      <c r="E981" s="219" t="s">
        <v>98</v>
      </c>
      <c r="F981" s="148">
        <v>45321</v>
      </c>
      <c r="G981" s="149"/>
      <c r="H981" s="150">
        <v>19445.580000000002</v>
      </c>
      <c r="I981" s="144" t="s">
        <v>42</v>
      </c>
      <c r="J981" s="151"/>
      <c r="K981" s="145"/>
      <c r="L981" s="152"/>
      <c r="M981" s="152"/>
      <c r="N981" s="167">
        <f t="shared" si="30"/>
        <v>19445.580000000002</v>
      </c>
      <c r="O981" s="167">
        <f t="shared" si="31"/>
        <v>202401</v>
      </c>
    </row>
    <row r="982" spans="1:15">
      <c r="A982" s="146">
        <v>981</v>
      </c>
      <c r="B982" s="144" t="s">
        <v>1338</v>
      </c>
      <c r="C982" s="146" t="s">
        <v>1339</v>
      </c>
      <c r="D982" s="147" t="s">
        <v>1343</v>
      </c>
      <c r="E982" s="219" t="s">
        <v>98</v>
      </c>
      <c r="F982" s="148">
        <v>45321</v>
      </c>
      <c r="G982" s="153"/>
      <c r="H982" s="154">
        <v>34029.769999999997</v>
      </c>
      <c r="I982" s="144" t="s">
        <v>42</v>
      </c>
      <c r="J982" s="155"/>
      <c r="K982" s="146"/>
      <c r="L982" s="147"/>
      <c r="M982" s="156"/>
      <c r="N982" s="167">
        <f t="shared" si="30"/>
        <v>34029.769999999997</v>
      </c>
      <c r="O982" s="167">
        <f t="shared" si="31"/>
        <v>202401</v>
      </c>
    </row>
    <row r="983" spans="1:15">
      <c r="A983" s="146">
        <v>982</v>
      </c>
      <c r="B983" s="144" t="s">
        <v>1338</v>
      </c>
      <c r="C983" s="145" t="s">
        <v>1339</v>
      </c>
      <c r="D983" s="145" t="s">
        <v>1344</v>
      </c>
      <c r="E983" s="219" t="s">
        <v>98</v>
      </c>
      <c r="F983" s="148">
        <v>45321</v>
      </c>
      <c r="G983" s="149"/>
      <c r="H983" s="150">
        <v>34029.769999999997</v>
      </c>
      <c r="I983" s="144" t="s">
        <v>42</v>
      </c>
      <c r="J983" s="151"/>
      <c r="K983" s="145"/>
      <c r="L983" s="152"/>
      <c r="M983" s="152"/>
      <c r="N983" s="167">
        <f t="shared" si="30"/>
        <v>34029.769999999997</v>
      </c>
      <c r="O983" s="167">
        <f t="shared" si="31"/>
        <v>202401</v>
      </c>
    </row>
    <row r="984" spans="1:15">
      <c r="A984" s="146">
        <v>983</v>
      </c>
      <c r="B984" s="144" t="s">
        <v>1338</v>
      </c>
      <c r="C984" s="146" t="s">
        <v>1339</v>
      </c>
      <c r="D984" s="147" t="s">
        <v>1345</v>
      </c>
      <c r="E984" s="219" t="s">
        <v>98</v>
      </c>
      <c r="F984" s="148">
        <v>45321</v>
      </c>
      <c r="G984" s="153"/>
      <c r="H984" s="154">
        <v>34029.769999999997</v>
      </c>
      <c r="I984" s="144" t="s">
        <v>42</v>
      </c>
      <c r="J984" s="155"/>
      <c r="K984" s="146"/>
      <c r="L984" s="147"/>
      <c r="M984" s="156"/>
      <c r="N984" s="167">
        <f t="shared" si="30"/>
        <v>34029.769999999997</v>
      </c>
      <c r="O984" s="167">
        <f t="shared" si="31"/>
        <v>202401</v>
      </c>
    </row>
    <row r="985" spans="1:15">
      <c r="A985" s="146">
        <v>984</v>
      </c>
      <c r="B985" s="144" t="s">
        <v>1346</v>
      </c>
      <c r="C985" s="145" t="s">
        <v>1347</v>
      </c>
      <c r="D985" s="145" t="s">
        <v>1348</v>
      </c>
      <c r="E985" s="219" t="s">
        <v>98</v>
      </c>
      <c r="F985" s="148">
        <v>45322</v>
      </c>
      <c r="G985" s="149"/>
      <c r="H985" s="150">
        <v>25278.23</v>
      </c>
      <c r="I985" s="144" t="s">
        <v>43</v>
      </c>
      <c r="J985" s="151"/>
      <c r="K985" s="145"/>
      <c r="L985" s="152"/>
      <c r="M985" s="152"/>
      <c r="N985" s="167">
        <f t="shared" si="30"/>
        <v>25278.23</v>
      </c>
      <c r="O985" s="167">
        <f t="shared" si="31"/>
        <v>202401</v>
      </c>
    </row>
    <row r="986" spans="1:15">
      <c r="A986" s="146">
        <v>985</v>
      </c>
      <c r="B986" s="144" t="s">
        <v>1349</v>
      </c>
      <c r="C986" s="146" t="s">
        <v>1350</v>
      </c>
      <c r="D986" s="147">
        <v>287</v>
      </c>
      <c r="E986" s="224" t="s">
        <v>98</v>
      </c>
      <c r="F986" s="148">
        <v>45322</v>
      </c>
      <c r="G986" s="153"/>
      <c r="H986" s="154">
        <v>25457.13</v>
      </c>
      <c r="I986" s="144" t="s">
        <v>43</v>
      </c>
      <c r="J986" s="155"/>
      <c r="K986" s="146"/>
      <c r="L986" s="147"/>
      <c r="M986" s="156"/>
      <c r="N986" s="167">
        <f t="shared" si="30"/>
        <v>25457.13</v>
      </c>
      <c r="O986" s="167">
        <f t="shared" si="31"/>
        <v>202401</v>
      </c>
    </row>
    <row r="987" spans="1:15">
      <c r="A987" s="146">
        <v>986</v>
      </c>
      <c r="B987" s="144" t="s">
        <v>340</v>
      </c>
      <c r="C987" s="145" t="s">
        <v>341</v>
      </c>
      <c r="D987" s="145" t="s">
        <v>1351</v>
      </c>
      <c r="E987" s="224" t="s">
        <v>98</v>
      </c>
      <c r="F987" s="148">
        <v>45322</v>
      </c>
      <c r="G987" s="149"/>
      <c r="H987" s="150">
        <v>140</v>
      </c>
      <c r="I987" s="144" t="s">
        <v>39</v>
      </c>
      <c r="J987" s="151"/>
      <c r="K987" s="145"/>
      <c r="L987" s="152"/>
      <c r="M987" s="152"/>
      <c r="N987" s="167">
        <f t="shared" si="30"/>
        <v>140</v>
      </c>
      <c r="O987" s="167">
        <f t="shared" si="31"/>
        <v>202401</v>
      </c>
    </row>
    <row r="988" spans="1:15">
      <c r="A988" s="146">
        <v>987</v>
      </c>
      <c r="B988" s="144" t="s">
        <v>340</v>
      </c>
      <c r="C988" s="146" t="s">
        <v>341</v>
      </c>
      <c r="D988" s="147" t="s">
        <v>1352</v>
      </c>
      <c r="E988" s="224" t="s">
        <v>98</v>
      </c>
      <c r="F988" s="148">
        <v>45322</v>
      </c>
      <c r="G988" s="153"/>
      <c r="H988" s="154">
        <v>2528</v>
      </c>
      <c r="I988" s="144" t="s">
        <v>39</v>
      </c>
      <c r="J988" s="155"/>
      <c r="K988" s="146"/>
      <c r="L988" s="147"/>
      <c r="M988" s="156"/>
      <c r="N988" s="167">
        <f t="shared" si="30"/>
        <v>2528</v>
      </c>
      <c r="O988" s="167">
        <f t="shared" si="31"/>
        <v>202401</v>
      </c>
    </row>
    <row r="989" spans="1:15">
      <c r="A989" s="146">
        <v>988</v>
      </c>
      <c r="B989" s="144" t="s">
        <v>340</v>
      </c>
      <c r="C989" s="145" t="s">
        <v>341</v>
      </c>
      <c r="D989" s="145" t="s">
        <v>1353</v>
      </c>
      <c r="E989" s="224" t="s">
        <v>98</v>
      </c>
      <c r="F989" s="148">
        <v>45322</v>
      </c>
      <c r="G989" s="149"/>
      <c r="H989" s="150">
        <v>3920</v>
      </c>
      <c r="I989" s="144" t="s">
        <v>39</v>
      </c>
      <c r="J989" s="151"/>
      <c r="K989" s="145"/>
      <c r="L989" s="152"/>
      <c r="M989" s="152"/>
      <c r="N989" s="167">
        <f t="shared" si="30"/>
        <v>3920</v>
      </c>
      <c r="O989" s="167">
        <f t="shared" si="31"/>
        <v>202401</v>
      </c>
    </row>
    <row r="990" spans="1:15">
      <c r="A990" s="146">
        <v>989</v>
      </c>
      <c r="B990" s="144" t="s">
        <v>340</v>
      </c>
      <c r="C990" s="146" t="s">
        <v>341</v>
      </c>
      <c r="D990" s="147" t="s">
        <v>1354</v>
      </c>
      <c r="E990" s="224" t="s">
        <v>98</v>
      </c>
      <c r="F990" s="148">
        <v>45322</v>
      </c>
      <c r="G990" s="153"/>
      <c r="H990" s="154">
        <v>70784</v>
      </c>
      <c r="I990" s="144" t="s">
        <v>39</v>
      </c>
      <c r="J990" s="155"/>
      <c r="K990" s="146"/>
      <c r="L990" s="147"/>
      <c r="M990" s="156"/>
      <c r="N990" s="167">
        <f t="shared" si="30"/>
        <v>70784</v>
      </c>
      <c r="O990" s="167">
        <f t="shared" si="31"/>
        <v>202401</v>
      </c>
    </row>
    <row r="991" spans="1:15">
      <c r="A991" s="146">
        <v>990</v>
      </c>
      <c r="B991" s="144" t="s">
        <v>1355</v>
      </c>
      <c r="C991" s="145" t="s">
        <v>1356</v>
      </c>
      <c r="D991" s="145" t="s">
        <v>1357</v>
      </c>
      <c r="E991" s="224" t="s">
        <v>98</v>
      </c>
      <c r="F991" s="148">
        <v>45322</v>
      </c>
      <c r="G991" s="149"/>
      <c r="H991" s="150">
        <v>6583.98</v>
      </c>
      <c r="I991" s="144" t="s">
        <v>43</v>
      </c>
      <c r="J991" s="151"/>
      <c r="K991" s="145"/>
      <c r="L991" s="152"/>
      <c r="M991" s="152"/>
      <c r="N991" s="167">
        <f t="shared" si="30"/>
        <v>6583.98</v>
      </c>
      <c r="O991" s="167">
        <f t="shared" si="31"/>
        <v>202401</v>
      </c>
    </row>
    <row r="992" spans="1:15">
      <c r="A992" s="146">
        <v>991</v>
      </c>
      <c r="B992" s="144" t="s">
        <v>1358</v>
      </c>
      <c r="C992" s="146" t="s">
        <v>1359</v>
      </c>
      <c r="D992" s="147" t="s">
        <v>1360</v>
      </c>
      <c r="E992" s="219" t="s">
        <v>98</v>
      </c>
      <c r="F992" s="148">
        <v>45322</v>
      </c>
      <c r="G992" s="153"/>
      <c r="H992" s="154">
        <v>21663.88</v>
      </c>
      <c r="I992" s="144" t="s">
        <v>43</v>
      </c>
      <c r="J992" s="155"/>
      <c r="K992" s="146"/>
      <c r="L992" s="147"/>
      <c r="M992" s="156"/>
      <c r="N992" s="167">
        <f t="shared" si="30"/>
        <v>21663.88</v>
      </c>
      <c r="O992" s="167">
        <f t="shared" si="31"/>
        <v>202401</v>
      </c>
    </row>
    <row r="993" spans="1:15">
      <c r="A993" s="146">
        <v>992</v>
      </c>
      <c r="B993" s="144" t="s">
        <v>1358</v>
      </c>
      <c r="C993" s="145" t="s">
        <v>1359</v>
      </c>
      <c r="D993" s="145" t="s">
        <v>1361</v>
      </c>
      <c r="E993" s="219" t="s">
        <v>98</v>
      </c>
      <c r="F993" s="148">
        <v>45322</v>
      </c>
      <c r="G993" s="149"/>
      <c r="H993" s="150">
        <v>16493.580000000002</v>
      </c>
      <c r="I993" s="144" t="s">
        <v>43</v>
      </c>
      <c r="J993" s="151"/>
      <c r="K993" s="145"/>
      <c r="L993" s="152"/>
      <c r="M993" s="152"/>
      <c r="N993" s="167">
        <f t="shared" si="30"/>
        <v>16493.580000000002</v>
      </c>
      <c r="O993" s="167">
        <f t="shared" si="31"/>
        <v>202401</v>
      </c>
    </row>
    <row r="994" spans="1:15">
      <c r="A994" s="146">
        <v>993</v>
      </c>
      <c r="B994" s="144" t="s">
        <v>1358</v>
      </c>
      <c r="C994" s="146" t="s">
        <v>1359</v>
      </c>
      <c r="D994" s="147" t="s">
        <v>1362</v>
      </c>
      <c r="E994" s="219" t="s">
        <v>98</v>
      </c>
      <c r="F994" s="148">
        <v>45322</v>
      </c>
      <c r="G994" s="153"/>
      <c r="H994" s="154">
        <v>48068.02</v>
      </c>
      <c r="I994" s="144" t="s">
        <v>43</v>
      </c>
      <c r="J994" s="155"/>
      <c r="K994" s="146"/>
      <c r="L994" s="147"/>
      <c r="M994" s="156"/>
      <c r="N994" s="167">
        <f t="shared" si="30"/>
        <v>48068.02</v>
      </c>
      <c r="O994" s="167">
        <f t="shared" si="31"/>
        <v>202401</v>
      </c>
    </row>
    <row r="995" spans="1:15">
      <c r="A995" s="146">
        <v>994</v>
      </c>
      <c r="B995" s="144" t="s">
        <v>1358</v>
      </c>
      <c r="C995" s="145" t="s">
        <v>1359</v>
      </c>
      <c r="D995" s="145" t="s">
        <v>1363</v>
      </c>
      <c r="E995" s="219" t="s">
        <v>98</v>
      </c>
      <c r="F995" s="148">
        <v>45322</v>
      </c>
      <c r="G995" s="149"/>
      <c r="H995" s="150">
        <v>29562.16</v>
      </c>
      <c r="I995" s="144" t="s">
        <v>43</v>
      </c>
      <c r="J995" s="151"/>
      <c r="K995" s="145"/>
      <c r="L995" s="152"/>
      <c r="M995" s="152"/>
      <c r="N995" s="167">
        <f t="shared" si="30"/>
        <v>29562.16</v>
      </c>
      <c r="O995" s="167">
        <f t="shared" si="31"/>
        <v>202401</v>
      </c>
    </row>
    <row r="996" spans="1:15">
      <c r="A996" s="146">
        <v>995</v>
      </c>
      <c r="B996" s="144" t="s">
        <v>1358</v>
      </c>
      <c r="C996" s="146" t="s">
        <v>1359</v>
      </c>
      <c r="D996" s="147" t="s">
        <v>1364</v>
      </c>
      <c r="E996" s="219" t="s">
        <v>98</v>
      </c>
      <c r="F996" s="148">
        <v>45322</v>
      </c>
      <c r="G996" s="153"/>
      <c r="H996" s="154">
        <v>37911.78</v>
      </c>
      <c r="I996" s="144" t="s">
        <v>43</v>
      </c>
      <c r="J996" s="155"/>
      <c r="K996" s="146"/>
      <c r="L996" s="147"/>
      <c r="M996" s="156"/>
      <c r="N996" s="167">
        <f t="shared" si="30"/>
        <v>37911.78</v>
      </c>
      <c r="O996" s="167">
        <f t="shared" si="31"/>
        <v>202401</v>
      </c>
    </row>
    <row r="997" spans="1:15">
      <c r="A997" s="146">
        <v>996</v>
      </c>
      <c r="B997" s="144" t="s">
        <v>1358</v>
      </c>
      <c r="C997" s="145" t="s">
        <v>1359</v>
      </c>
      <c r="D997" s="145" t="s">
        <v>1365</v>
      </c>
      <c r="E997" s="219" t="s">
        <v>98</v>
      </c>
      <c r="F997" s="148">
        <v>45322</v>
      </c>
      <c r="G997" s="149"/>
      <c r="H997" s="150">
        <v>16493.580000000002</v>
      </c>
      <c r="I997" s="144" t="s">
        <v>43</v>
      </c>
      <c r="J997" s="151"/>
      <c r="K997" s="145"/>
      <c r="L997" s="152"/>
      <c r="M997" s="152"/>
      <c r="N997" s="167">
        <f t="shared" si="30"/>
        <v>16493.580000000002</v>
      </c>
      <c r="O997" s="167">
        <f t="shared" si="31"/>
        <v>202401</v>
      </c>
    </row>
    <row r="998" spans="1:15">
      <c r="A998" s="146">
        <v>997</v>
      </c>
      <c r="B998" s="144" t="s">
        <v>1358</v>
      </c>
      <c r="C998" s="146" t="s">
        <v>1359</v>
      </c>
      <c r="D998" s="147" t="s">
        <v>1366</v>
      </c>
      <c r="E998" s="219" t="s">
        <v>98</v>
      </c>
      <c r="F998" s="148">
        <v>45322</v>
      </c>
      <c r="G998" s="153"/>
      <c r="H998" s="154">
        <v>21663.88</v>
      </c>
      <c r="I998" s="144" t="s">
        <v>43</v>
      </c>
      <c r="J998" s="155"/>
      <c r="K998" s="146"/>
      <c r="L998" s="147"/>
      <c r="M998" s="156"/>
      <c r="N998" s="167">
        <f t="shared" si="30"/>
        <v>21663.88</v>
      </c>
      <c r="O998" s="167">
        <f t="shared" si="31"/>
        <v>202401</v>
      </c>
    </row>
    <row r="999" spans="1:15">
      <c r="A999" s="146">
        <v>998</v>
      </c>
      <c r="B999" s="144" t="s">
        <v>1358</v>
      </c>
      <c r="C999" s="145" t="s">
        <v>1359</v>
      </c>
      <c r="D999" s="145" t="s">
        <v>1367</v>
      </c>
      <c r="E999" s="219" t="s">
        <v>98</v>
      </c>
      <c r="F999" s="148">
        <v>45322</v>
      </c>
      <c r="G999" s="149"/>
      <c r="H999" s="150">
        <v>37911.78</v>
      </c>
      <c r="I999" s="144" t="s">
        <v>43</v>
      </c>
      <c r="J999" s="151"/>
      <c r="K999" s="145"/>
      <c r="L999" s="152"/>
      <c r="M999" s="152"/>
      <c r="N999" s="167">
        <f t="shared" si="30"/>
        <v>37911.78</v>
      </c>
      <c r="O999" s="167">
        <f t="shared" si="31"/>
        <v>202401</v>
      </c>
    </row>
    <row r="1000" spans="1:15">
      <c r="A1000" s="146">
        <v>999</v>
      </c>
      <c r="B1000" s="144" t="s">
        <v>1358</v>
      </c>
      <c r="C1000" s="146" t="s">
        <v>1359</v>
      </c>
      <c r="D1000" s="147" t="s">
        <v>1368</v>
      </c>
      <c r="E1000" s="219" t="s">
        <v>98</v>
      </c>
      <c r="F1000" s="148">
        <v>45322</v>
      </c>
      <c r="G1000" s="153"/>
      <c r="H1000" s="154">
        <v>32987.14</v>
      </c>
      <c r="I1000" s="144" t="s">
        <v>43</v>
      </c>
      <c r="J1000" s="155"/>
      <c r="K1000" s="146"/>
      <c r="L1000" s="147"/>
      <c r="M1000" s="156"/>
      <c r="N1000" s="167">
        <f t="shared" si="30"/>
        <v>32987.14</v>
      </c>
      <c r="O1000" s="167">
        <f t="shared" si="31"/>
        <v>202401</v>
      </c>
    </row>
    <row r="1001" spans="1:15">
      <c r="A1001" s="146">
        <v>1000</v>
      </c>
      <c r="B1001" s="144" t="s">
        <v>1358</v>
      </c>
      <c r="C1001" s="145" t="s">
        <v>1359</v>
      </c>
      <c r="D1001" s="145" t="s">
        <v>1369</v>
      </c>
      <c r="E1001" s="219" t="s">
        <v>98</v>
      </c>
      <c r="F1001" s="148">
        <v>45322</v>
      </c>
      <c r="G1001" s="149"/>
      <c r="H1001" s="150">
        <v>37911.78</v>
      </c>
      <c r="I1001" s="144" t="s">
        <v>43</v>
      </c>
      <c r="J1001" s="151"/>
      <c r="K1001" s="145"/>
      <c r="L1001" s="152"/>
      <c r="M1001" s="152"/>
      <c r="N1001" s="167">
        <f t="shared" si="30"/>
        <v>37911.78</v>
      </c>
      <c r="O1001" s="167">
        <f t="shared" si="31"/>
        <v>202401</v>
      </c>
    </row>
    <row r="1002" spans="1:15">
      <c r="A1002" s="146">
        <v>1001</v>
      </c>
      <c r="B1002" s="144" t="s">
        <v>1358</v>
      </c>
      <c r="C1002" s="146" t="s">
        <v>1359</v>
      </c>
      <c r="D1002" s="147" t="s">
        <v>1370</v>
      </c>
      <c r="E1002" s="219" t="s">
        <v>98</v>
      </c>
      <c r="F1002" s="148">
        <v>45322</v>
      </c>
      <c r="G1002" s="153"/>
      <c r="H1002" s="154">
        <v>37911.78</v>
      </c>
      <c r="I1002" s="144" t="s">
        <v>43</v>
      </c>
      <c r="J1002" s="155"/>
      <c r="K1002" s="146"/>
      <c r="L1002" s="147"/>
      <c r="M1002" s="156"/>
      <c r="N1002" s="167">
        <f t="shared" si="30"/>
        <v>37911.78</v>
      </c>
      <c r="O1002" s="167">
        <f t="shared" si="31"/>
        <v>202401</v>
      </c>
    </row>
    <row r="1003" spans="1:15">
      <c r="A1003" s="146">
        <v>1002</v>
      </c>
      <c r="B1003" s="144" t="s">
        <v>1358</v>
      </c>
      <c r="C1003" s="145" t="s">
        <v>1359</v>
      </c>
      <c r="D1003" s="145" t="s">
        <v>1371</v>
      </c>
      <c r="E1003" s="219" t="s">
        <v>98</v>
      </c>
      <c r="F1003" s="148">
        <v>45322</v>
      </c>
      <c r="G1003" s="149"/>
      <c r="H1003" s="150">
        <v>37911.78</v>
      </c>
      <c r="I1003" s="144" t="s">
        <v>43</v>
      </c>
      <c r="J1003" s="151"/>
      <c r="K1003" s="145"/>
      <c r="L1003" s="152"/>
      <c r="M1003" s="152"/>
      <c r="N1003" s="167">
        <f t="shared" si="30"/>
        <v>37911.78</v>
      </c>
      <c r="O1003" s="167">
        <f t="shared" si="31"/>
        <v>202401</v>
      </c>
    </row>
    <row r="1004" spans="1:15">
      <c r="A1004" s="146">
        <v>1003</v>
      </c>
      <c r="B1004" s="144" t="s">
        <v>1358</v>
      </c>
      <c r="C1004" s="146" t="s">
        <v>1359</v>
      </c>
      <c r="D1004" s="147" t="s">
        <v>1372</v>
      </c>
      <c r="E1004" s="219" t="s">
        <v>98</v>
      </c>
      <c r="F1004" s="148">
        <v>45322</v>
      </c>
      <c r="G1004" s="153"/>
      <c r="H1004" s="154">
        <v>3063.09</v>
      </c>
      <c r="I1004" s="144" t="s">
        <v>43</v>
      </c>
      <c r="J1004" s="155"/>
      <c r="K1004" s="146"/>
      <c r="L1004" s="147"/>
      <c r="M1004" s="156"/>
      <c r="N1004" s="167">
        <f t="shared" si="30"/>
        <v>3063.09</v>
      </c>
      <c r="O1004" s="167">
        <f t="shared" si="31"/>
        <v>202401</v>
      </c>
    </row>
    <row r="1005" spans="1:15">
      <c r="A1005" s="146">
        <v>1004</v>
      </c>
      <c r="B1005" s="144" t="s">
        <v>1358</v>
      </c>
      <c r="C1005" s="145" t="s">
        <v>1359</v>
      </c>
      <c r="D1005" s="145" t="s">
        <v>1373</v>
      </c>
      <c r="E1005" s="219" t="s">
        <v>98</v>
      </c>
      <c r="F1005" s="148">
        <v>45322</v>
      </c>
      <c r="G1005" s="149"/>
      <c r="H1005" s="150">
        <v>37911.78</v>
      </c>
      <c r="I1005" s="144" t="s">
        <v>43</v>
      </c>
      <c r="J1005" s="151"/>
      <c r="K1005" s="145"/>
      <c r="L1005" s="152"/>
      <c r="M1005" s="152"/>
      <c r="N1005" s="167">
        <f t="shared" si="30"/>
        <v>37911.78</v>
      </c>
      <c r="O1005" s="167">
        <f t="shared" si="31"/>
        <v>202401</v>
      </c>
    </row>
    <row r="1006" spans="1:15">
      <c r="A1006" s="146">
        <v>1005</v>
      </c>
      <c r="B1006" s="144" t="s">
        <v>1358</v>
      </c>
      <c r="C1006" s="146" t="s">
        <v>1359</v>
      </c>
      <c r="D1006" s="147" t="s">
        <v>1374</v>
      </c>
      <c r="E1006" s="219" t="s">
        <v>98</v>
      </c>
      <c r="F1006" s="148">
        <v>45322</v>
      </c>
      <c r="G1006" s="153"/>
      <c r="H1006" s="154">
        <v>32987.14</v>
      </c>
      <c r="I1006" s="144" t="s">
        <v>43</v>
      </c>
      <c r="J1006" s="155"/>
      <c r="K1006" s="146"/>
      <c r="L1006" s="147"/>
      <c r="M1006" s="156"/>
      <c r="N1006" s="167">
        <f t="shared" si="30"/>
        <v>32987.14</v>
      </c>
      <c r="O1006" s="167">
        <f t="shared" si="31"/>
        <v>202401</v>
      </c>
    </row>
    <row r="1007" spans="1:15">
      <c r="A1007" s="146">
        <v>1006</v>
      </c>
      <c r="B1007" s="144" t="s">
        <v>1358</v>
      </c>
      <c r="C1007" s="145" t="s">
        <v>1359</v>
      </c>
      <c r="D1007" s="145" t="s">
        <v>1375</v>
      </c>
      <c r="E1007" s="219" t="s">
        <v>98</v>
      </c>
      <c r="F1007" s="148">
        <v>45322</v>
      </c>
      <c r="G1007" s="149"/>
      <c r="H1007" s="150">
        <v>32987.14</v>
      </c>
      <c r="I1007" s="144" t="s">
        <v>43</v>
      </c>
      <c r="J1007" s="151"/>
      <c r="K1007" s="145"/>
      <c r="L1007" s="152"/>
      <c r="M1007" s="152"/>
      <c r="N1007" s="167">
        <f t="shared" si="30"/>
        <v>32987.14</v>
      </c>
      <c r="O1007" s="167">
        <f t="shared" si="31"/>
        <v>202401</v>
      </c>
    </row>
    <row r="1008" spans="1:15">
      <c r="A1008" s="146">
        <v>1007</v>
      </c>
      <c r="B1008" s="144" t="s">
        <v>1376</v>
      </c>
      <c r="C1008" s="146" t="s">
        <v>1377</v>
      </c>
      <c r="D1008" s="147" t="s">
        <v>1378</v>
      </c>
      <c r="E1008" s="219" t="s">
        <v>98</v>
      </c>
      <c r="F1008" s="148">
        <v>45322</v>
      </c>
      <c r="G1008" s="153"/>
      <c r="H1008" s="154">
        <v>475</v>
      </c>
      <c r="I1008" s="144" t="s">
        <v>43</v>
      </c>
      <c r="J1008" s="155"/>
      <c r="K1008" s="146"/>
      <c r="L1008" s="147"/>
      <c r="M1008" s="156"/>
      <c r="N1008" s="167">
        <f t="shared" si="30"/>
        <v>475</v>
      </c>
      <c r="O1008" s="167">
        <f t="shared" si="31"/>
        <v>202401</v>
      </c>
    </row>
    <row r="1009" spans="1:15">
      <c r="A1009" s="146">
        <v>1008</v>
      </c>
      <c r="B1009" s="144" t="s">
        <v>120</v>
      </c>
      <c r="C1009" s="145" t="s">
        <v>121</v>
      </c>
      <c r="D1009" s="145" t="s">
        <v>1379</v>
      </c>
      <c r="E1009" s="219" t="s">
        <v>98</v>
      </c>
      <c r="F1009" s="148">
        <v>45322</v>
      </c>
      <c r="G1009" s="149"/>
      <c r="H1009" s="150">
        <v>19000</v>
      </c>
      <c r="I1009" s="144" t="s">
        <v>62</v>
      </c>
      <c r="J1009" s="151"/>
      <c r="K1009" s="145"/>
      <c r="L1009" s="152"/>
      <c r="M1009" s="152"/>
      <c r="N1009" s="167">
        <f t="shared" si="30"/>
        <v>19000</v>
      </c>
      <c r="O1009" s="167">
        <f t="shared" si="31"/>
        <v>202401</v>
      </c>
    </row>
    <row r="1010" spans="1:15">
      <c r="A1010" s="146">
        <v>1009</v>
      </c>
      <c r="B1010" s="144" t="s">
        <v>120</v>
      </c>
      <c r="C1010" s="146" t="s">
        <v>121</v>
      </c>
      <c r="D1010" s="147" t="s">
        <v>1380</v>
      </c>
      <c r="E1010" s="219" t="s">
        <v>98</v>
      </c>
      <c r="F1010" s="148">
        <v>45322</v>
      </c>
      <c r="G1010" s="153"/>
      <c r="H1010" s="154">
        <v>8172</v>
      </c>
      <c r="I1010" s="144" t="s">
        <v>43</v>
      </c>
      <c r="J1010" s="155"/>
      <c r="K1010" s="146"/>
      <c r="L1010" s="147"/>
      <c r="M1010" s="156"/>
      <c r="N1010" s="167">
        <f t="shared" si="30"/>
        <v>8172</v>
      </c>
      <c r="O1010" s="167">
        <f t="shared" si="31"/>
        <v>202401</v>
      </c>
    </row>
    <row r="1011" spans="1:15">
      <c r="A1011" s="146">
        <v>1010</v>
      </c>
      <c r="B1011" s="144" t="s">
        <v>1381</v>
      </c>
      <c r="C1011" s="145" t="s">
        <v>1382</v>
      </c>
      <c r="D1011" s="145" t="s">
        <v>1383</v>
      </c>
      <c r="E1011" s="219" t="s">
        <v>98</v>
      </c>
      <c r="F1011" s="148">
        <v>45322</v>
      </c>
      <c r="G1011" s="149"/>
      <c r="H1011" s="150">
        <v>79261.929999999993</v>
      </c>
      <c r="I1011" s="144" t="s">
        <v>42</v>
      </c>
      <c r="J1011" s="151"/>
      <c r="K1011" s="145"/>
      <c r="L1011" s="152"/>
      <c r="M1011" s="152"/>
      <c r="N1011" s="167">
        <f t="shared" si="30"/>
        <v>79261.929999999993</v>
      </c>
      <c r="O1011" s="167">
        <f t="shared" si="31"/>
        <v>202401</v>
      </c>
    </row>
    <row r="1012" spans="1:15">
      <c r="A1012" s="146">
        <v>1011</v>
      </c>
      <c r="B1012" s="144" t="s">
        <v>1381</v>
      </c>
      <c r="C1012" s="146" t="s">
        <v>1382</v>
      </c>
      <c r="D1012" s="147" t="s">
        <v>1384</v>
      </c>
      <c r="E1012" s="219" t="s">
        <v>98</v>
      </c>
      <c r="F1012" s="148">
        <v>45322</v>
      </c>
      <c r="G1012" s="153"/>
      <c r="H1012" s="154">
        <v>8533.61</v>
      </c>
      <c r="I1012" s="144" t="s">
        <v>42</v>
      </c>
      <c r="J1012" s="155"/>
      <c r="K1012" s="146"/>
      <c r="L1012" s="147"/>
      <c r="M1012" s="156"/>
      <c r="N1012" s="167">
        <f t="shared" si="30"/>
        <v>8533.61</v>
      </c>
      <c r="O1012" s="167">
        <f t="shared" si="31"/>
        <v>202401</v>
      </c>
    </row>
    <row r="1013" spans="1:15">
      <c r="A1013" s="146">
        <v>1012</v>
      </c>
      <c r="B1013" s="144" t="s">
        <v>1338</v>
      </c>
      <c r="C1013" s="145" t="s">
        <v>1339</v>
      </c>
      <c r="D1013" s="145" t="s">
        <v>1385</v>
      </c>
      <c r="E1013" s="219" t="s">
        <v>98</v>
      </c>
      <c r="F1013" s="148">
        <v>45322</v>
      </c>
      <c r="G1013" s="149"/>
      <c r="H1013" s="150">
        <v>34029.769999999997</v>
      </c>
      <c r="I1013" s="144" t="s">
        <v>42</v>
      </c>
      <c r="J1013" s="151"/>
      <c r="K1013" s="145"/>
      <c r="L1013" s="152"/>
      <c r="M1013" s="152"/>
      <c r="N1013" s="167">
        <f t="shared" si="30"/>
        <v>34029.769999999997</v>
      </c>
      <c r="O1013" s="167">
        <f t="shared" si="31"/>
        <v>202401</v>
      </c>
    </row>
    <row r="1014" spans="1:15">
      <c r="A1014" s="146">
        <v>1013</v>
      </c>
      <c r="B1014" s="144" t="s">
        <v>1338</v>
      </c>
      <c r="C1014" s="146" t="s">
        <v>1339</v>
      </c>
      <c r="D1014" s="147" t="s">
        <v>1386</v>
      </c>
      <c r="E1014" s="219" t="s">
        <v>98</v>
      </c>
      <c r="F1014" s="148">
        <v>45322</v>
      </c>
      <c r="G1014" s="153"/>
      <c r="H1014" s="154">
        <v>4618.33</v>
      </c>
      <c r="I1014" s="144" t="s">
        <v>42</v>
      </c>
      <c r="J1014" s="155"/>
      <c r="K1014" s="146"/>
      <c r="L1014" s="147"/>
      <c r="M1014" s="156"/>
      <c r="N1014" s="167">
        <f t="shared" si="30"/>
        <v>4618.33</v>
      </c>
      <c r="O1014" s="167">
        <f t="shared" si="31"/>
        <v>202401</v>
      </c>
    </row>
    <row r="1015" spans="1:15">
      <c r="A1015" s="146">
        <v>1014</v>
      </c>
      <c r="B1015" s="144" t="s">
        <v>100</v>
      </c>
      <c r="C1015" s="145" t="s">
        <v>101</v>
      </c>
      <c r="D1015" s="145" t="s">
        <v>1387</v>
      </c>
      <c r="E1015" s="219" t="s">
        <v>98</v>
      </c>
      <c r="F1015" s="148">
        <v>45323</v>
      </c>
      <c r="G1015" s="149"/>
      <c r="H1015" s="150">
        <v>48000</v>
      </c>
      <c r="I1015" s="144" t="s">
        <v>32</v>
      </c>
      <c r="J1015" s="151"/>
      <c r="K1015" s="145"/>
      <c r="L1015" s="152"/>
      <c r="M1015" s="152"/>
      <c r="N1015" s="167">
        <f t="shared" si="30"/>
        <v>48000</v>
      </c>
      <c r="O1015" s="167">
        <f t="shared" si="31"/>
        <v>202402</v>
      </c>
    </row>
    <row r="1016" spans="1:15">
      <c r="A1016" s="146">
        <v>1015</v>
      </c>
      <c r="B1016" s="144" t="s">
        <v>418</v>
      </c>
      <c r="C1016" s="146" t="s">
        <v>419</v>
      </c>
      <c r="D1016" s="147" t="s">
        <v>1388</v>
      </c>
      <c r="E1016" s="219" t="s">
        <v>98</v>
      </c>
      <c r="F1016" s="148">
        <v>45323</v>
      </c>
      <c r="G1016" s="153"/>
      <c r="H1016" s="154">
        <v>7400</v>
      </c>
      <c r="I1016" s="144" t="s">
        <v>37</v>
      </c>
      <c r="J1016" s="155"/>
      <c r="K1016" s="146"/>
      <c r="L1016" s="147"/>
      <c r="M1016" s="156"/>
      <c r="N1016" s="167">
        <f t="shared" si="30"/>
        <v>7400</v>
      </c>
      <c r="O1016" s="167">
        <f t="shared" si="31"/>
        <v>202402</v>
      </c>
    </row>
    <row r="1017" spans="1:15">
      <c r="A1017" s="146">
        <v>1016</v>
      </c>
      <c r="B1017" s="144" t="s">
        <v>340</v>
      </c>
      <c r="C1017" s="145" t="s">
        <v>341</v>
      </c>
      <c r="D1017" s="145" t="s">
        <v>1389</v>
      </c>
      <c r="E1017" s="219" t="s">
        <v>98</v>
      </c>
      <c r="F1017" s="148">
        <v>45323</v>
      </c>
      <c r="G1017" s="149"/>
      <c r="H1017" s="150">
        <v>1820</v>
      </c>
      <c r="I1017" s="144" t="s">
        <v>39</v>
      </c>
      <c r="J1017" s="151"/>
      <c r="K1017" s="145"/>
      <c r="L1017" s="152"/>
      <c r="M1017" s="152"/>
      <c r="N1017" s="167">
        <f t="shared" si="30"/>
        <v>1820</v>
      </c>
      <c r="O1017" s="167">
        <f t="shared" si="31"/>
        <v>202402</v>
      </c>
    </row>
    <row r="1018" spans="1:15">
      <c r="A1018" s="146">
        <v>1017</v>
      </c>
      <c r="B1018" s="144" t="s">
        <v>340</v>
      </c>
      <c r="C1018" s="146" t="s">
        <v>341</v>
      </c>
      <c r="D1018" s="147" t="s">
        <v>1390</v>
      </c>
      <c r="E1018" s="219" t="s">
        <v>98</v>
      </c>
      <c r="F1018" s="148">
        <v>45323</v>
      </c>
      <c r="G1018" s="153"/>
      <c r="H1018" s="154">
        <v>32864</v>
      </c>
      <c r="I1018" s="144" t="s">
        <v>39</v>
      </c>
      <c r="J1018" s="155"/>
      <c r="K1018" s="146"/>
      <c r="L1018" s="147"/>
      <c r="M1018" s="156"/>
      <c r="N1018" s="167">
        <f t="shared" si="30"/>
        <v>32864</v>
      </c>
      <c r="O1018" s="167">
        <f t="shared" si="31"/>
        <v>202402</v>
      </c>
    </row>
    <row r="1019" spans="1:15">
      <c r="A1019" s="146">
        <v>1018</v>
      </c>
      <c r="B1019" s="144" t="s">
        <v>902</v>
      </c>
      <c r="C1019" s="145" t="s">
        <v>903</v>
      </c>
      <c r="D1019" s="145" t="s">
        <v>1391</v>
      </c>
      <c r="E1019" s="219" t="s">
        <v>98</v>
      </c>
      <c r="F1019" s="148">
        <v>45323</v>
      </c>
      <c r="G1019" s="149"/>
      <c r="H1019" s="150">
        <v>94854.82</v>
      </c>
      <c r="I1019" s="144" t="s">
        <v>69</v>
      </c>
      <c r="J1019" s="151"/>
      <c r="K1019" s="145"/>
      <c r="L1019" s="152"/>
      <c r="M1019" s="152"/>
      <c r="N1019" s="167">
        <f t="shared" si="30"/>
        <v>94854.82</v>
      </c>
      <c r="O1019" s="167">
        <f t="shared" si="31"/>
        <v>202402</v>
      </c>
    </row>
    <row r="1020" spans="1:15">
      <c r="A1020" s="146">
        <v>1019</v>
      </c>
      <c r="B1020" s="144" t="s">
        <v>293</v>
      </c>
      <c r="C1020" s="146" t="s">
        <v>294</v>
      </c>
      <c r="D1020" s="147" t="s">
        <v>1392</v>
      </c>
      <c r="E1020" s="219" t="s">
        <v>98</v>
      </c>
      <c r="F1020" s="148">
        <v>45323</v>
      </c>
      <c r="G1020" s="153"/>
      <c r="H1020" s="154">
        <v>277.83</v>
      </c>
      <c r="I1020" s="144" t="s">
        <v>33</v>
      </c>
      <c r="J1020" s="155"/>
      <c r="K1020" s="146"/>
      <c r="L1020" s="147"/>
      <c r="M1020" s="156"/>
      <c r="N1020" s="167">
        <f t="shared" si="30"/>
        <v>277.83</v>
      </c>
      <c r="O1020" s="167">
        <f t="shared" si="31"/>
        <v>202402</v>
      </c>
    </row>
    <row r="1021" spans="1:15">
      <c r="A1021" s="146">
        <v>1020</v>
      </c>
      <c r="B1021" s="144" t="s">
        <v>293</v>
      </c>
      <c r="C1021" s="145" t="s">
        <v>294</v>
      </c>
      <c r="D1021" s="145" t="s">
        <v>1393</v>
      </c>
      <c r="E1021" s="219" t="s">
        <v>98</v>
      </c>
      <c r="F1021" s="148">
        <v>45323</v>
      </c>
      <c r="G1021" s="149"/>
      <c r="H1021" s="150">
        <v>1184.9000000000001</v>
      </c>
      <c r="I1021" s="144" t="s">
        <v>33</v>
      </c>
      <c r="J1021" s="151"/>
      <c r="K1021" s="145"/>
      <c r="L1021" s="152"/>
      <c r="M1021" s="152"/>
      <c r="N1021" s="167">
        <f t="shared" si="30"/>
        <v>1184.9000000000001</v>
      </c>
      <c r="O1021" s="167">
        <f t="shared" si="31"/>
        <v>202402</v>
      </c>
    </row>
    <row r="1022" spans="1:15">
      <c r="A1022" s="146">
        <v>1021</v>
      </c>
      <c r="B1022" s="144" t="s">
        <v>762</v>
      </c>
      <c r="C1022" s="146" t="s">
        <v>763</v>
      </c>
      <c r="D1022" s="147" t="s">
        <v>1394</v>
      </c>
      <c r="E1022" s="219" t="s">
        <v>98</v>
      </c>
      <c r="F1022" s="148">
        <v>45324</v>
      </c>
      <c r="G1022" s="153"/>
      <c r="H1022" s="154">
        <v>99.9</v>
      </c>
      <c r="I1022" s="144" t="s">
        <v>33</v>
      </c>
      <c r="J1022" s="155"/>
      <c r="K1022" s="146"/>
      <c r="L1022" s="147"/>
      <c r="M1022" s="156"/>
      <c r="N1022" s="167">
        <f t="shared" si="30"/>
        <v>99.9</v>
      </c>
      <c r="O1022" s="167">
        <f t="shared" si="31"/>
        <v>202402</v>
      </c>
    </row>
    <row r="1023" spans="1:15">
      <c r="A1023" s="146">
        <v>1022</v>
      </c>
      <c r="B1023" s="144" t="s">
        <v>293</v>
      </c>
      <c r="C1023" s="145" t="s">
        <v>294</v>
      </c>
      <c r="D1023" s="145" t="s">
        <v>1395</v>
      </c>
      <c r="E1023" s="219" t="s">
        <v>98</v>
      </c>
      <c r="F1023" s="148">
        <v>45324</v>
      </c>
      <c r="G1023" s="149"/>
      <c r="H1023" s="150">
        <v>39798.199999999997</v>
      </c>
      <c r="I1023" s="144" t="s">
        <v>45</v>
      </c>
      <c r="J1023" s="151"/>
      <c r="K1023" s="145"/>
      <c r="L1023" s="152"/>
      <c r="M1023" s="152"/>
      <c r="N1023" s="167">
        <f t="shared" si="30"/>
        <v>39798.199999999997</v>
      </c>
      <c r="O1023" s="167">
        <f t="shared" si="31"/>
        <v>202402</v>
      </c>
    </row>
    <row r="1024" spans="1:15">
      <c r="A1024" s="146">
        <v>1023</v>
      </c>
      <c r="B1024" s="144" t="s">
        <v>1333</v>
      </c>
      <c r="C1024" s="146" t="s">
        <v>1334</v>
      </c>
      <c r="D1024" s="147" t="s">
        <v>1396</v>
      </c>
      <c r="E1024" s="219" t="s">
        <v>98</v>
      </c>
      <c r="F1024" s="148">
        <v>45325</v>
      </c>
      <c r="G1024" s="153"/>
      <c r="H1024" s="154">
        <v>17617.169999999998</v>
      </c>
      <c r="I1024" s="144" t="s">
        <v>43</v>
      </c>
      <c r="J1024" s="155"/>
      <c r="K1024" s="146"/>
      <c r="L1024" s="147"/>
      <c r="M1024" s="156"/>
      <c r="N1024" s="167">
        <f t="shared" si="30"/>
        <v>17617.169999999998</v>
      </c>
      <c r="O1024" s="167">
        <f t="shared" si="31"/>
        <v>202402</v>
      </c>
    </row>
    <row r="1025" spans="1:15">
      <c r="A1025" s="146">
        <v>1024</v>
      </c>
      <c r="B1025" s="144" t="s">
        <v>1333</v>
      </c>
      <c r="C1025" s="145" t="s">
        <v>1334</v>
      </c>
      <c r="D1025" s="145">
        <v>518</v>
      </c>
      <c r="E1025" s="219" t="s">
        <v>98</v>
      </c>
      <c r="F1025" s="148">
        <v>45325</v>
      </c>
      <c r="G1025" s="149"/>
      <c r="H1025" s="150">
        <v>19431.75</v>
      </c>
      <c r="I1025" s="144" t="s">
        <v>43</v>
      </c>
      <c r="J1025" s="151"/>
      <c r="K1025" s="145"/>
      <c r="L1025" s="152"/>
      <c r="M1025" s="152"/>
      <c r="N1025" s="167">
        <f t="shared" si="30"/>
        <v>19431.75</v>
      </c>
      <c r="O1025" s="167">
        <f t="shared" si="31"/>
        <v>202402</v>
      </c>
    </row>
    <row r="1026" spans="1:15">
      <c r="A1026" s="146">
        <v>1025</v>
      </c>
      <c r="B1026" s="144" t="s">
        <v>1333</v>
      </c>
      <c r="C1026" s="146" t="s">
        <v>1334</v>
      </c>
      <c r="D1026" s="147" t="s">
        <v>1397</v>
      </c>
      <c r="E1026" s="219" t="s">
        <v>98</v>
      </c>
      <c r="F1026" s="148">
        <v>45325</v>
      </c>
      <c r="G1026" s="153"/>
      <c r="H1026" s="154">
        <v>4151.1899999999996</v>
      </c>
      <c r="I1026" s="144" t="s">
        <v>42</v>
      </c>
      <c r="J1026" s="155"/>
      <c r="K1026" s="146"/>
      <c r="L1026" s="147"/>
      <c r="M1026" s="156"/>
      <c r="N1026" s="167">
        <f t="shared" ref="N1026:N1089" si="32">H1026/COUNTIF(I1026:M1026,"&lt;&gt;")</f>
        <v>4151.1899999999996</v>
      </c>
      <c r="O1026" s="167">
        <f t="shared" ref="O1026:O1089" si="33">YEAR(F1026)*100+MONTH(F1026)</f>
        <v>202402</v>
      </c>
    </row>
    <row r="1027" spans="1:15">
      <c r="A1027" s="146">
        <v>1026</v>
      </c>
      <c r="B1027" s="144" t="s">
        <v>1333</v>
      </c>
      <c r="C1027" s="145" t="s">
        <v>1334</v>
      </c>
      <c r="D1027" s="145" t="s">
        <v>1166</v>
      </c>
      <c r="E1027" s="219" t="s">
        <v>98</v>
      </c>
      <c r="F1027" s="148">
        <v>45325</v>
      </c>
      <c r="G1027" s="149"/>
      <c r="H1027" s="150">
        <v>8325.09</v>
      </c>
      <c r="I1027" s="144" t="s">
        <v>42</v>
      </c>
      <c r="J1027" s="151"/>
      <c r="K1027" s="145"/>
      <c r="L1027" s="152"/>
      <c r="M1027" s="152"/>
      <c r="N1027" s="167">
        <f t="shared" si="32"/>
        <v>8325.09</v>
      </c>
      <c r="O1027" s="167">
        <f t="shared" si="33"/>
        <v>202402</v>
      </c>
    </row>
    <row r="1028" spans="1:15">
      <c r="A1028" s="146">
        <v>1027</v>
      </c>
      <c r="B1028" s="144" t="s">
        <v>154</v>
      </c>
      <c r="C1028" s="146" t="s">
        <v>155</v>
      </c>
      <c r="D1028" s="147" t="s">
        <v>1398</v>
      </c>
      <c r="E1028" s="219" t="s">
        <v>98</v>
      </c>
      <c r="F1028" s="148">
        <v>45327</v>
      </c>
      <c r="G1028" s="153">
        <v>614.4</v>
      </c>
      <c r="H1028" s="154">
        <v>771.52</v>
      </c>
      <c r="I1028" s="144" t="s">
        <v>72</v>
      </c>
      <c r="J1028" s="155"/>
      <c r="K1028" s="146"/>
      <c r="L1028" s="147"/>
      <c r="M1028" s="156"/>
      <c r="N1028" s="167">
        <f t="shared" si="32"/>
        <v>771.52</v>
      </c>
      <c r="O1028" s="167">
        <f t="shared" si="33"/>
        <v>202402</v>
      </c>
    </row>
    <row r="1029" spans="1:15">
      <c r="A1029" s="146">
        <v>1028</v>
      </c>
      <c r="B1029" s="144" t="s">
        <v>884</v>
      </c>
      <c r="C1029" s="145" t="s">
        <v>885</v>
      </c>
      <c r="D1029" s="145" t="s">
        <v>1399</v>
      </c>
      <c r="E1029" s="219" t="s">
        <v>98</v>
      </c>
      <c r="F1029" s="148">
        <v>45327</v>
      </c>
      <c r="G1029" s="149"/>
      <c r="H1029" s="150">
        <v>5980</v>
      </c>
      <c r="I1029" s="144" t="s">
        <v>33</v>
      </c>
      <c r="J1029" s="151"/>
      <c r="K1029" s="145"/>
      <c r="L1029" s="152"/>
      <c r="M1029" s="152"/>
      <c r="N1029" s="167">
        <f t="shared" si="32"/>
        <v>5980</v>
      </c>
      <c r="O1029" s="167">
        <f t="shared" si="33"/>
        <v>202402</v>
      </c>
    </row>
    <row r="1030" spans="1:15">
      <c r="A1030" s="146">
        <v>1029</v>
      </c>
      <c r="B1030" s="144" t="s">
        <v>1333</v>
      </c>
      <c r="C1030" s="146" t="s">
        <v>1334</v>
      </c>
      <c r="D1030" s="147">
        <v>556</v>
      </c>
      <c r="E1030" s="219" t="s">
        <v>98</v>
      </c>
      <c r="F1030" s="148">
        <v>45328</v>
      </c>
      <c r="G1030" s="153"/>
      <c r="H1030" s="154">
        <v>18905.14</v>
      </c>
      <c r="I1030" s="144" t="s">
        <v>43</v>
      </c>
      <c r="J1030" s="155"/>
      <c r="K1030" s="146"/>
      <c r="L1030" s="147"/>
      <c r="M1030" s="156"/>
      <c r="N1030" s="167">
        <f t="shared" si="32"/>
        <v>18905.14</v>
      </c>
      <c r="O1030" s="167">
        <f t="shared" si="33"/>
        <v>202402</v>
      </c>
    </row>
    <row r="1031" spans="1:15">
      <c r="A1031" s="146">
        <v>1030</v>
      </c>
      <c r="B1031" s="144" t="s">
        <v>1333</v>
      </c>
      <c r="C1031" s="145" t="s">
        <v>1334</v>
      </c>
      <c r="D1031" s="145">
        <v>552</v>
      </c>
      <c r="E1031" s="219" t="s">
        <v>98</v>
      </c>
      <c r="F1031" s="148">
        <v>45328</v>
      </c>
      <c r="G1031" s="149"/>
      <c r="H1031" s="150">
        <v>8693.18</v>
      </c>
      <c r="I1031" s="144" t="s">
        <v>42</v>
      </c>
      <c r="J1031" s="151"/>
      <c r="K1031" s="145"/>
      <c r="L1031" s="152"/>
      <c r="M1031" s="152"/>
      <c r="N1031" s="167">
        <f t="shared" si="32"/>
        <v>8693.18</v>
      </c>
      <c r="O1031" s="167">
        <f t="shared" si="33"/>
        <v>202402</v>
      </c>
    </row>
    <row r="1032" spans="1:15">
      <c r="A1032" s="146">
        <v>1031</v>
      </c>
      <c r="B1032" s="144" t="s">
        <v>1333</v>
      </c>
      <c r="C1032" s="146" t="s">
        <v>1334</v>
      </c>
      <c r="D1032" s="147" t="s">
        <v>1400</v>
      </c>
      <c r="E1032" s="219" t="s">
        <v>98</v>
      </c>
      <c r="F1032" s="148">
        <v>45328</v>
      </c>
      <c r="G1032" s="153"/>
      <c r="H1032" s="154">
        <v>1130.6500000000001</v>
      </c>
      <c r="I1032" s="144" t="s">
        <v>42</v>
      </c>
      <c r="J1032" s="155"/>
      <c r="K1032" s="146"/>
      <c r="L1032" s="147"/>
      <c r="M1032" s="156"/>
      <c r="N1032" s="167">
        <f t="shared" si="32"/>
        <v>1130.6500000000001</v>
      </c>
      <c r="O1032" s="167">
        <f t="shared" si="33"/>
        <v>202402</v>
      </c>
    </row>
    <row r="1033" spans="1:15">
      <c r="A1033" s="146">
        <v>1032</v>
      </c>
      <c r="B1033" s="144" t="s">
        <v>1333</v>
      </c>
      <c r="C1033" s="145" t="s">
        <v>1334</v>
      </c>
      <c r="D1033" s="145">
        <v>555</v>
      </c>
      <c r="E1033" s="219" t="s">
        <v>98</v>
      </c>
      <c r="F1033" s="148">
        <v>45328</v>
      </c>
      <c r="G1033" s="149"/>
      <c r="H1033" s="150">
        <v>944.01</v>
      </c>
      <c r="I1033" s="144" t="s">
        <v>42</v>
      </c>
      <c r="J1033" s="151"/>
      <c r="K1033" s="145"/>
      <c r="L1033" s="152"/>
      <c r="M1033" s="152"/>
      <c r="N1033" s="167">
        <f t="shared" si="32"/>
        <v>944.01</v>
      </c>
      <c r="O1033" s="167">
        <f t="shared" si="33"/>
        <v>202402</v>
      </c>
    </row>
    <row r="1034" spans="1:15">
      <c r="A1034" s="146">
        <v>1033</v>
      </c>
      <c r="B1034" s="144" t="s">
        <v>1333</v>
      </c>
      <c r="C1034" s="146" t="s">
        <v>1334</v>
      </c>
      <c r="D1034" s="147" t="s">
        <v>1401</v>
      </c>
      <c r="E1034" s="219" t="s">
        <v>98</v>
      </c>
      <c r="F1034" s="148">
        <v>45328</v>
      </c>
      <c r="G1034" s="153"/>
      <c r="H1034" s="154">
        <v>4757.2</v>
      </c>
      <c r="I1034" s="144" t="s">
        <v>42</v>
      </c>
      <c r="J1034" s="155"/>
      <c r="K1034" s="146"/>
      <c r="L1034" s="147"/>
      <c r="M1034" s="156"/>
      <c r="N1034" s="167">
        <f t="shared" si="32"/>
        <v>4757.2</v>
      </c>
      <c r="O1034" s="167">
        <f t="shared" si="33"/>
        <v>202402</v>
      </c>
    </row>
    <row r="1035" spans="1:15">
      <c r="A1035" s="146">
        <v>1034</v>
      </c>
      <c r="B1035" s="144" t="s">
        <v>367</v>
      </c>
      <c r="C1035" s="145" t="s">
        <v>368</v>
      </c>
      <c r="D1035" s="145" t="s">
        <v>1402</v>
      </c>
      <c r="E1035" s="219" t="s">
        <v>98</v>
      </c>
      <c r="F1035" s="148">
        <v>45328</v>
      </c>
      <c r="G1035" s="149"/>
      <c r="H1035" s="150">
        <v>11296</v>
      </c>
      <c r="I1035" s="144" t="s">
        <v>34</v>
      </c>
      <c r="J1035" s="151"/>
      <c r="K1035" s="145"/>
      <c r="L1035" s="152"/>
      <c r="M1035" s="152"/>
      <c r="N1035" s="167">
        <f t="shared" si="32"/>
        <v>11296</v>
      </c>
      <c r="O1035" s="167">
        <f t="shared" si="33"/>
        <v>202402</v>
      </c>
    </row>
    <row r="1036" spans="1:15">
      <c r="A1036" s="146">
        <v>1035</v>
      </c>
      <c r="B1036" s="144" t="s">
        <v>138</v>
      </c>
      <c r="C1036" s="146" t="s">
        <v>139</v>
      </c>
      <c r="D1036" s="147" t="s">
        <v>1403</v>
      </c>
      <c r="E1036" s="219" t="s">
        <v>98</v>
      </c>
      <c r="F1036" s="148">
        <v>45328</v>
      </c>
      <c r="G1036" s="153"/>
      <c r="H1036" s="154">
        <v>45000</v>
      </c>
      <c r="I1036" s="144" t="s">
        <v>32</v>
      </c>
      <c r="J1036" s="155"/>
      <c r="K1036" s="146"/>
      <c r="L1036" s="147"/>
      <c r="M1036" s="156"/>
      <c r="N1036" s="167">
        <f t="shared" si="32"/>
        <v>45000</v>
      </c>
      <c r="O1036" s="167">
        <f t="shared" si="33"/>
        <v>202402</v>
      </c>
    </row>
    <row r="1037" spans="1:15">
      <c r="A1037" s="146">
        <v>1036</v>
      </c>
      <c r="B1037" s="144" t="s">
        <v>548</v>
      </c>
      <c r="C1037" s="145" t="s">
        <v>549</v>
      </c>
      <c r="D1037" s="145" t="s">
        <v>1404</v>
      </c>
      <c r="E1037" s="219" t="s">
        <v>98</v>
      </c>
      <c r="F1037" s="148">
        <v>45328</v>
      </c>
      <c r="G1037" s="149"/>
      <c r="H1037" s="150">
        <v>2968</v>
      </c>
      <c r="I1037" s="144" t="s">
        <v>32</v>
      </c>
      <c r="J1037" s="151"/>
      <c r="K1037" s="145"/>
      <c r="L1037" s="152"/>
      <c r="M1037" s="152"/>
      <c r="N1037" s="167">
        <f t="shared" si="32"/>
        <v>2968</v>
      </c>
      <c r="O1037" s="167">
        <f t="shared" si="33"/>
        <v>202402</v>
      </c>
    </row>
    <row r="1038" spans="1:15">
      <c r="A1038" s="146">
        <v>1037</v>
      </c>
      <c r="B1038" s="144" t="s">
        <v>1405</v>
      </c>
      <c r="C1038" s="146" t="s">
        <v>1406</v>
      </c>
      <c r="D1038" s="147" t="s">
        <v>1407</v>
      </c>
      <c r="E1038" s="219" t="s">
        <v>98</v>
      </c>
      <c r="F1038" s="148">
        <v>45328</v>
      </c>
      <c r="G1038" s="153"/>
      <c r="H1038" s="154">
        <v>639.29999999999995</v>
      </c>
      <c r="I1038" s="144" t="s">
        <v>66</v>
      </c>
      <c r="J1038" s="155"/>
      <c r="K1038" s="146"/>
      <c r="L1038" s="147"/>
      <c r="M1038" s="156"/>
      <c r="N1038" s="167">
        <f t="shared" si="32"/>
        <v>639.29999999999995</v>
      </c>
      <c r="O1038" s="167">
        <f t="shared" si="33"/>
        <v>202402</v>
      </c>
    </row>
    <row r="1039" spans="1:15">
      <c r="A1039" s="146">
        <v>1038</v>
      </c>
      <c r="B1039" s="144" t="s">
        <v>3844</v>
      </c>
      <c r="C1039" s="145" t="s">
        <v>1409</v>
      </c>
      <c r="D1039" s="145" t="s">
        <v>1410</v>
      </c>
      <c r="E1039" s="219" t="s">
        <v>98</v>
      </c>
      <c r="F1039" s="148">
        <v>45328</v>
      </c>
      <c r="G1039" s="149"/>
      <c r="H1039" s="150">
        <v>9972.9699999999993</v>
      </c>
      <c r="I1039" s="144" t="s">
        <v>69</v>
      </c>
      <c r="J1039" s="151"/>
      <c r="K1039" s="145"/>
      <c r="L1039" s="152"/>
      <c r="M1039" s="152"/>
      <c r="N1039" s="167">
        <f t="shared" si="32"/>
        <v>9972.9699999999993</v>
      </c>
      <c r="O1039" s="167">
        <f t="shared" si="33"/>
        <v>202402</v>
      </c>
    </row>
    <row r="1040" spans="1:15">
      <c r="A1040" s="146">
        <v>1039</v>
      </c>
      <c r="B1040" s="144" t="s">
        <v>1411</v>
      </c>
      <c r="C1040" s="146" t="s">
        <v>1412</v>
      </c>
      <c r="D1040" s="147" t="s">
        <v>1413</v>
      </c>
      <c r="E1040" s="219" t="s">
        <v>98</v>
      </c>
      <c r="F1040" s="148">
        <v>45328</v>
      </c>
      <c r="G1040" s="153"/>
      <c r="H1040" s="154">
        <v>63656.43</v>
      </c>
      <c r="I1040" s="144" t="s">
        <v>68</v>
      </c>
      <c r="J1040" s="155"/>
      <c r="K1040" s="146"/>
      <c r="L1040" s="147"/>
      <c r="M1040" s="156"/>
      <c r="N1040" s="167">
        <f t="shared" si="32"/>
        <v>63656.43</v>
      </c>
      <c r="O1040" s="167">
        <f t="shared" si="33"/>
        <v>202402</v>
      </c>
    </row>
    <row r="1041" spans="1:15">
      <c r="A1041" s="146">
        <v>1040</v>
      </c>
      <c r="B1041" s="144" t="s">
        <v>114</v>
      </c>
      <c r="C1041" s="145" t="s">
        <v>115</v>
      </c>
      <c r="D1041" s="145" t="s">
        <v>1414</v>
      </c>
      <c r="E1041" s="219" t="s">
        <v>98</v>
      </c>
      <c r="F1041" s="148">
        <v>45329</v>
      </c>
      <c r="G1041" s="149"/>
      <c r="H1041" s="150">
        <v>45483.14</v>
      </c>
      <c r="I1041" s="144" t="s">
        <v>39</v>
      </c>
      <c r="J1041" s="151"/>
      <c r="K1041" s="145"/>
      <c r="L1041" s="152"/>
      <c r="M1041" s="152"/>
      <c r="N1041" s="167">
        <f t="shared" si="32"/>
        <v>45483.14</v>
      </c>
      <c r="O1041" s="167">
        <f t="shared" si="33"/>
        <v>202402</v>
      </c>
    </row>
    <row r="1042" spans="1:15">
      <c r="A1042" s="146">
        <v>1041</v>
      </c>
      <c r="B1042" s="144" t="s">
        <v>1415</v>
      </c>
      <c r="C1042" s="146" t="s">
        <v>1416</v>
      </c>
      <c r="D1042" s="147" t="s">
        <v>1417</v>
      </c>
      <c r="E1042" s="219" t="s">
        <v>98</v>
      </c>
      <c r="F1042" s="148">
        <v>45330</v>
      </c>
      <c r="G1042" s="153"/>
      <c r="H1042" s="154">
        <v>682</v>
      </c>
      <c r="I1042" s="144" t="s">
        <v>33</v>
      </c>
      <c r="J1042" s="155"/>
      <c r="K1042" s="146"/>
      <c r="L1042" s="147"/>
      <c r="M1042" s="156"/>
      <c r="N1042" s="167">
        <f t="shared" si="32"/>
        <v>682</v>
      </c>
      <c r="O1042" s="167">
        <f t="shared" si="33"/>
        <v>202402</v>
      </c>
    </row>
    <row r="1043" spans="1:15">
      <c r="A1043" s="146">
        <v>1042</v>
      </c>
      <c r="B1043" s="144" t="s">
        <v>1007</v>
      </c>
      <c r="C1043" s="145" t="s">
        <v>1008</v>
      </c>
      <c r="D1043" s="145" t="s">
        <v>1418</v>
      </c>
      <c r="E1043" s="219" t="s">
        <v>98</v>
      </c>
      <c r="F1043" s="148">
        <v>45330</v>
      </c>
      <c r="G1043" s="149"/>
      <c r="H1043" s="150">
        <v>1841</v>
      </c>
      <c r="I1043" s="144" t="s">
        <v>43</v>
      </c>
      <c r="J1043" s="151"/>
      <c r="K1043" s="145"/>
      <c r="L1043" s="152"/>
      <c r="M1043" s="152"/>
      <c r="N1043" s="167">
        <f t="shared" si="32"/>
        <v>1841</v>
      </c>
      <c r="O1043" s="167">
        <f t="shared" si="33"/>
        <v>202402</v>
      </c>
    </row>
    <row r="1044" spans="1:15">
      <c r="A1044" s="146">
        <v>1043</v>
      </c>
      <c r="B1044" s="144" t="s">
        <v>1007</v>
      </c>
      <c r="C1044" s="146" t="s">
        <v>1008</v>
      </c>
      <c r="D1044" s="147" t="s">
        <v>1419</v>
      </c>
      <c r="E1044" s="219" t="s">
        <v>98</v>
      </c>
      <c r="F1044" s="148">
        <v>45330</v>
      </c>
      <c r="G1044" s="153"/>
      <c r="H1044" s="154">
        <v>1914</v>
      </c>
      <c r="I1044" s="144" t="s">
        <v>43</v>
      </c>
      <c r="J1044" s="155"/>
      <c r="K1044" s="146"/>
      <c r="L1044" s="147"/>
      <c r="M1044" s="156"/>
      <c r="N1044" s="167">
        <f t="shared" si="32"/>
        <v>1914</v>
      </c>
      <c r="O1044" s="167">
        <f t="shared" si="33"/>
        <v>202402</v>
      </c>
    </row>
    <row r="1045" spans="1:15">
      <c r="A1045" s="146">
        <v>1044</v>
      </c>
      <c r="B1045" s="144" t="s">
        <v>1007</v>
      </c>
      <c r="C1045" s="145" t="s">
        <v>1008</v>
      </c>
      <c r="D1045" s="145" t="s">
        <v>1420</v>
      </c>
      <c r="E1045" s="219" t="s">
        <v>98</v>
      </c>
      <c r="F1045" s="148">
        <v>45330</v>
      </c>
      <c r="G1045" s="149"/>
      <c r="H1045" s="150">
        <v>1802</v>
      </c>
      <c r="I1045" s="144" t="s">
        <v>43</v>
      </c>
      <c r="J1045" s="151"/>
      <c r="K1045" s="145"/>
      <c r="L1045" s="152"/>
      <c r="M1045" s="152"/>
      <c r="N1045" s="167">
        <f t="shared" si="32"/>
        <v>1802</v>
      </c>
      <c r="O1045" s="167">
        <f t="shared" si="33"/>
        <v>202402</v>
      </c>
    </row>
    <row r="1046" spans="1:15">
      <c r="A1046" s="146">
        <v>1045</v>
      </c>
      <c r="B1046" s="144" t="s">
        <v>1007</v>
      </c>
      <c r="C1046" s="146" t="s">
        <v>1008</v>
      </c>
      <c r="D1046" s="147" t="s">
        <v>1421</v>
      </c>
      <c r="E1046" s="219" t="s">
        <v>98</v>
      </c>
      <c r="F1046" s="148">
        <v>45330</v>
      </c>
      <c r="G1046" s="153"/>
      <c r="H1046" s="154">
        <v>1831</v>
      </c>
      <c r="I1046" s="144" t="s">
        <v>43</v>
      </c>
      <c r="J1046" s="155"/>
      <c r="K1046" s="146"/>
      <c r="L1046" s="147"/>
      <c r="M1046" s="156"/>
      <c r="N1046" s="167">
        <f t="shared" si="32"/>
        <v>1831</v>
      </c>
      <c r="O1046" s="167">
        <f t="shared" si="33"/>
        <v>202402</v>
      </c>
    </row>
    <row r="1047" spans="1:15">
      <c r="A1047" s="146">
        <v>1046</v>
      </c>
      <c r="B1047" s="144" t="s">
        <v>1007</v>
      </c>
      <c r="C1047" s="145" t="s">
        <v>1008</v>
      </c>
      <c r="D1047" s="145" t="s">
        <v>1422</v>
      </c>
      <c r="E1047" s="219" t="s">
        <v>98</v>
      </c>
      <c r="F1047" s="148">
        <v>45330</v>
      </c>
      <c r="G1047" s="149"/>
      <c r="H1047" s="150">
        <v>1789</v>
      </c>
      <c r="I1047" s="144" t="s">
        <v>43</v>
      </c>
      <c r="J1047" s="151"/>
      <c r="K1047" s="145"/>
      <c r="L1047" s="152"/>
      <c r="M1047" s="152"/>
      <c r="N1047" s="167">
        <f t="shared" si="32"/>
        <v>1789</v>
      </c>
      <c r="O1047" s="167">
        <f t="shared" si="33"/>
        <v>202402</v>
      </c>
    </row>
    <row r="1048" spans="1:15">
      <c r="A1048" s="146">
        <v>1047</v>
      </c>
      <c r="B1048" s="144" t="s">
        <v>1423</v>
      </c>
      <c r="C1048" s="146" t="s">
        <v>1424</v>
      </c>
      <c r="D1048" s="147" t="s">
        <v>1425</v>
      </c>
      <c r="E1048" s="219" t="s">
        <v>98</v>
      </c>
      <c r="F1048" s="148">
        <v>45330</v>
      </c>
      <c r="G1048" s="153"/>
      <c r="H1048" s="154">
        <v>27259.200000000001</v>
      </c>
      <c r="I1048" s="144" t="s">
        <v>66</v>
      </c>
      <c r="J1048" s="155"/>
      <c r="K1048" s="146"/>
      <c r="L1048" s="147"/>
      <c r="M1048" s="156"/>
      <c r="N1048" s="167">
        <f t="shared" si="32"/>
        <v>27259.200000000001</v>
      </c>
      <c r="O1048" s="167">
        <f t="shared" si="33"/>
        <v>202402</v>
      </c>
    </row>
    <row r="1049" spans="1:15">
      <c r="A1049" s="146">
        <v>1048</v>
      </c>
      <c r="B1049" s="144" t="s">
        <v>120</v>
      </c>
      <c r="C1049" s="145" t="s">
        <v>121</v>
      </c>
      <c r="D1049" s="145" t="s">
        <v>1426</v>
      </c>
      <c r="E1049" s="219" t="s">
        <v>98</v>
      </c>
      <c r="F1049" s="148">
        <v>45330</v>
      </c>
      <c r="G1049" s="149"/>
      <c r="H1049" s="150">
        <v>8172</v>
      </c>
      <c r="I1049" s="144" t="s">
        <v>45</v>
      </c>
      <c r="J1049" s="151"/>
      <c r="K1049" s="145"/>
      <c r="L1049" s="152"/>
      <c r="M1049" s="152"/>
      <c r="N1049" s="167">
        <f t="shared" si="32"/>
        <v>8172</v>
      </c>
      <c r="O1049" s="167">
        <f t="shared" si="33"/>
        <v>202402</v>
      </c>
    </row>
    <row r="1050" spans="1:15">
      <c r="A1050" s="146">
        <v>1049</v>
      </c>
      <c r="B1050" s="144" t="s">
        <v>218</v>
      </c>
      <c r="C1050" s="146" t="s">
        <v>219</v>
      </c>
      <c r="D1050" s="147" t="s">
        <v>1427</v>
      </c>
      <c r="E1050" s="219" t="s">
        <v>98</v>
      </c>
      <c r="F1050" s="148">
        <v>45331</v>
      </c>
      <c r="G1050" s="153"/>
      <c r="H1050" s="154">
        <v>29493.95</v>
      </c>
      <c r="I1050" s="144" t="s">
        <v>39</v>
      </c>
      <c r="J1050" s="155" t="s">
        <v>39</v>
      </c>
      <c r="K1050" s="146" t="s">
        <v>42</v>
      </c>
      <c r="L1050" s="147" t="s">
        <v>40</v>
      </c>
      <c r="M1050" s="158" t="s">
        <v>43</v>
      </c>
      <c r="N1050" s="167">
        <f t="shared" si="32"/>
        <v>5898.79</v>
      </c>
      <c r="O1050" s="167">
        <f t="shared" si="33"/>
        <v>202402</v>
      </c>
    </row>
    <row r="1051" spans="1:15">
      <c r="A1051" s="146">
        <v>1050</v>
      </c>
      <c r="B1051" s="144" t="s">
        <v>1033</v>
      </c>
      <c r="C1051" s="145" t="s">
        <v>1034</v>
      </c>
      <c r="D1051" s="145" t="s">
        <v>1428</v>
      </c>
      <c r="E1051" s="224" t="s">
        <v>98</v>
      </c>
      <c r="F1051" s="148">
        <v>45331</v>
      </c>
      <c r="G1051" s="149"/>
      <c r="H1051" s="150">
        <v>9500</v>
      </c>
      <c r="I1051" s="144" t="s">
        <v>32</v>
      </c>
      <c r="J1051" s="151"/>
      <c r="K1051" s="145"/>
      <c r="L1051" s="152"/>
      <c r="M1051" s="152"/>
      <c r="N1051" s="167">
        <f t="shared" si="32"/>
        <v>9500</v>
      </c>
      <c r="O1051" s="167">
        <f t="shared" si="33"/>
        <v>202402</v>
      </c>
    </row>
    <row r="1052" spans="1:15">
      <c r="A1052" s="146">
        <v>1051</v>
      </c>
      <c r="B1052" s="144" t="s">
        <v>120</v>
      </c>
      <c r="C1052" s="146" t="s">
        <v>121</v>
      </c>
      <c r="D1052" s="147" t="s">
        <v>1429</v>
      </c>
      <c r="E1052" s="219" t="s">
        <v>98</v>
      </c>
      <c r="F1052" s="148">
        <v>45331</v>
      </c>
      <c r="G1052" s="153"/>
      <c r="H1052" s="154">
        <v>8172</v>
      </c>
      <c r="I1052" s="144" t="s">
        <v>45</v>
      </c>
      <c r="J1052" s="155"/>
      <c r="K1052" s="146"/>
      <c r="L1052" s="147"/>
      <c r="M1052" s="156"/>
      <c r="N1052" s="167">
        <f t="shared" si="32"/>
        <v>8172</v>
      </c>
      <c r="O1052" s="167">
        <f t="shared" si="33"/>
        <v>202402</v>
      </c>
    </row>
    <row r="1053" spans="1:15">
      <c r="A1053" s="146">
        <v>1052</v>
      </c>
      <c r="B1053" s="144" t="s">
        <v>957</v>
      </c>
      <c r="C1053" s="145" t="s">
        <v>958</v>
      </c>
      <c r="D1053" s="145" t="s">
        <v>1430</v>
      </c>
      <c r="E1053" s="219" t="s">
        <v>98</v>
      </c>
      <c r="F1053" s="148">
        <v>45331</v>
      </c>
      <c r="G1053" s="149"/>
      <c r="H1053" s="150">
        <v>510.16</v>
      </c>
      <c r="I1053" s="144" t="s">
        <v>68</v>
      </c>
      <c r="J1053" s="151"/>
      <c r="K1053" s="145"/>
      <c r="L1053" s="152"/>
      <c r="M1053" s="152"/>
      <c r="N1053" s="167">
        <f t="shared" si="32"/>
        <v>510.16</v>
      </c>
      <c r="O1053" s="167">
        <f t="shared" si="33"/>
        <v>202402</v>
      </c>
    </row>
    <row r="1054" spans="1:15">
      <c r="A1054" s="146">
        <v>1053</v>
      </c>
      <c r="B1054" s="144" t="s">
        <v>1217</v>
      </c>
      <c r="C1054" s="146" t="s">
        <v>1218</v>
      </c>
      <c r="D1054" s="147" t="s">
        <v>1431</v>
      </c>
      <c r="E1054" s="219" t="s">
        <v>98</v>
      </c>
      <c r="F1054" s="148">
        <v>45333</v>
      </c>
      <c r="G1054" s="153"/>
      <c r="H1054" s="154">
        <v>50</v>
      </c>
      <c r="I1054" s="144" t="s">
        <v>68</v>
      </c>
      <c r="J1054" s="155"/>
      <c r="K1054" s="146"/>
      <c r="L1054" s="147"/>
      <c r="M1054" s="156"/>
      <c r="N1054" s="167">
        <f t="shared" si="32"/>
        <v>50</v>
      </c>
      <c r="O1054" s="167">
        <f t="shared" si="33"/>
        <v>202402</v>
      </c>
    </row>
    <row r="1055" spans="1:15">
      <c r="A1055" s="146">
        <v>1054</v>
      </c>
      <c r="B1055" s="144" t="s">
        <v>241</v>
      </c>
      <c r="C1055" s="145" t="s">
        <v>242</v>
      </c>
      <c r="D1055" s="145">
        <v>2024010378281</v>
      </c>
      <c r="E1055" s="219" t="s">
        <v>98</v>
      </c>
      <c r="F1055" s="148">
        <v>45333</v>
      </c>
      <c r="G1055" s="149"/>
      <c r="H1055" s="150">
        <v>36.49</v>
      </c>
      <c r="I1055" s="144" t="s">
        <v>33</v>
      </c>
      <c r="J1055" s="151"/>
      <c r="K1055" s="145"/>
      <c r="L1055" s="152"/>
      <c r="M1055" s="152"/>
      <c r="N1055" s="167">
        <f t="shared" si="32"/>
        <v>36.49</v>
      </c>
      <c r="O1055" s="167">
        <f t="shared" si="33"/>
        <v>202402</v>
      </c>
    </row>
    <row r="1056" spans="1:15">
      <c r="A1056" s="146">
        <v>1055</v>
      </c>
      <c r="B1056" s="144" t="s">
        <v>386</v>
      </c>
      <c r="C1056" s="146" t="s">
        <v>387</v>
      </c>
      <c r="D1056" s="147">
        <v>4069387950</v>
      </c>
      <c r="E1056" s="219" t="s">
        <v>98</v>
      </c>
      <c r="F1056" s="148">
        <v>45335</v>
      </c>
      <c r="G1056" s="153"/>
      <c r="H1056" s="154">
        <v>2916.95</v>
      </c>
      <c r="I1056" s="144" t="s">
        <v>33</v>
      </c>
      <c r="J1056" s="155"/>
      <c r="K1056" s="146"/>
      <c r="L1056" s="147"/>
      <c r="M1056" s="156"/>
      <c r="N1056" s="167">
        <f t="shared" si="32"/>
        <v>2916.95</v>
      </c>
      <c r="O1056" s="167">
        <f t="shared" si="33"/>
        <v>202402</v>
      </c>
    </row>
    <row r="1057" spans="1:15">
      <c r="A1057" s="146">
        <v>1056</v>
      </c>
      <c r="B1057" s="144" t="s">
        <v>154</v>
      </c>
      <c r="C1057" s="145" t="s">
        <v>155</v>
      </c>
      <c r="D1057" s="145" t="s">
        <v>1432</v>
      </c>
      <c r="E1057" s="219" t="s">
        <v>98</v>
      </c>
      <c r="F1057" s="148">
        <v>45336</v>
      </c>
      <c r="G1057" s="149">
        <v>30760.2</v>
      </c>
      <c r="H1057" s="150">
        <v>30760.2</v>
      </c>
      <c r="I1057" s="144" t="s">
        <v>72</v>
      </c>
      <c r="J1057" s="151"/>
      <c r="K1057" s="145"/>
      <c r="L1057" s="152"/>
      <c r="M1057" s="152"/>
      <c r="N1057" s="167">
        <f t="shared" si="32"/>
        <v>30760.2</v>
      </c>
      <c r="O1057" s="167">
        <f t="shared" si="33"/>
        <v>202402</v>
      </c>
    </row>
    <row r="1058" spans="1:15">
      <c r="A1058" s="146">
        <v>1057</v>
      </c>
      <c r="B1058" s="144" t="s">
        <v>1037</v>
      </c>
      <c r="C1058" s="146" t="s">
        <v>1038</v>
      </c>
      <c r="D1058" s="147" t="s">
        <v>1433</v>
      </c>
      <c r="E1058" s="219" t="s">
        <v>98</v>
      </c>
      <c r="F1058" s="148">
        <v>45336</v>
      </c>
      <c r="G1058" s="153"/>
      <c r="H1058" s="154">
        <v>19000</v>
      </c>
      <c r="I1058" s="144" t="s">
        <v>33</v>
      </c>
      <c r="J1058" s="155"/>
      <c r="K1058" s="146"/>
      <c r="L1058" s="147"/>
      <c r="M1058" s="156"/>
      <c r="N1058" s="167">
        <f t="shared" si="32"/>
        <v>19000</v>
      </c>
      <c r="O1058" s="167">
        <f t="shared" si="33"/>
        <v>202402</v>
      </c>
    </row>
    <row r="1059" spans="1:15">
      <c r="A1059" s="146">
        <v>1058</v>
      </c>
      <c r="B1059" s="144" t="s">
        <v>1312</v>
      </c>
      <c r="C1059" s="145" t="s">
        <v>1313</v>
      </c>
      <c r="D1059" s="145" t="s">
        <v>1434</v>
      </c>
      <c r="E1059" s="219" t="s">
        <v>98</v>
      </c>
      <c r="F1059" s="148">
        <v>45336</v>
      </c>
      <c r="G1059" s="149"/>
      <c r="H1059" s="150">
        <v>1900</v>
      </c>
      <c r="I1059" s="144" t="s">
        <v>33</v>
      </c>
      <c r="J1059" s="151"/>
      <c r="K1059" s="145"/>
      <c r="L1059" s="152"/>
      <c r="M1059" s="152"/>
      <c r="N1059" s="167">
        <f t="shared" si="32"/>
        <v>1900</v>
      </c>
      <c r="O1059" s="167">
        <f t="shared" si="33"/>
        <v>202402</v>
      </c>
    </row>
    <row r="1060" spans="1:15">
      <c r="A1060" s="146">
        <v>1059</v>
      </c>
      <c r="B1060" s="144" t="s">
        <v>1312</v>
      </c>
      <c r="C1060" s="146" t="s">
        <v>1313</v>
      </c>
      <c r="D1060" s="147" t="s">
        <v>1435</v>
      </c>
      <c r="E1060" s="219" t="s">
        <v>98</v>
      </c>
      <c r="F1060" s="148">
        <v>45336</v>
      </c>
      <c r="G1060" s="153"/>
      <c r="H1060" s="154">
        <v>11500</v>
      </c>
      <c r="I1060" s="144" t="s">
        <v>33</v>
      </c>
      <c r="J1060" s="155"/>
      <c r="K1060" s="146"/>
      <c r="L1060" s="147"/>
      <c r="M1060" s="156"/>
      <c r="N1060" s="167">
        <f t="shared" si="32"/>
        <v>11500</v>
      </c>
      <c r="O1060" s="167">
        <f t="shared" si="33"/>
        <v>202402</v>
      </c>
    </row>
    <row r="1061" spans="1:15">
      <c r="A1061" s="146">
        <v>1060</v>
      </c>
      <c r="B1061" s="144" t="s">
        <v>340</v>
      </c>
      <c r="C1061" s="145" t="s">
        <v>341</v>
      </c>
      <c r="D1061" s="145" t="s">
        <v>1436</v>
      </c>
      <c r="E1061" s="219" t="s">
        <v>98</v>
      </c>
      <c r="F1061" s="148">
        <v>45336</v>
      </c>
      <c r="G1061" s="149"/>
      <c r="H1061" s="150">
        <v>1600</v>
      </c>
      <c r="I1061" s="144" t="s">
        <v>39</v>
      </c>
      <c r="J1061" s="151"/>
      <c r="K1061" s="145"/>
      <c r="L1061" s="152"/>
      <c r="M1061" s="152"/>
      <c r="N1061" s="167">
        <f t="shared" si="32"/>
        <v>1600</v>
      </c>
      <c r="O1061" s="167">
        <f t="shared" si="33"/>
        <v>202402</v>
      </c>
    </row>
    <row r="1062" spans="1:15">
      <c r="A1062" s="146">
        <v>1061</v>
      </c>
      <c r="B1062" s="144" t="s">
        <v>340</v>
      </c>
      <c r="C1062" s="146" t="s">
        <v>341</v>
      </c>
      <c r="D1062" s="147" t="s">
        <v>1437</v>
      </c>
      <c r="E1062" s="219" t="s">
        <v>98</v>
      </c>
      <c r="F1062" s="148">
        <v>45336</v>
      </c>
      <c r="G1062" s="153"/>
      <c r="H1062" s="154">
        <v>12640</v>
      </c>
      <c r="I1062" s="144" t="s">
        <v>39</v>
      </c>
      <c r="J1062" s="155"/>
      <c r="K1062" s="146"/>
      <c r="L1062" s="147"/>
      <c r="M1062" s="156"/>
      <c r="N1062" s="167">
        <f t="shared" si="32"/>
        <v>12640</v>
      </c>
      <c r="O1062" s="167">
        <f t="shared" si="33"/>
        <v>202402</v>
      </c>
    </row>
    <row r="1063" spans="1:15">
      <c r="A1063" s="146">
        <v>1062</v>
      </c>
      <c r="B1063" s="144" t="s">
        <v>293</v>
      </c>
      <c r="C1063" s="145" t="s">
        <v>294</v>
      </c>
      <c r="D1063" s="145" t="s">
        <v>1438</v>
      </c>
      <c r="E1063" s="219" t="s">
        <v>98</v>
      </c>
      <c r="F1063" s="148">
        <v>45336</v>
      </c>
      <c r="G1063" s="149"/>
      <c r="H1063" s="150">
        <v>47752.07</v>
      </c>
      <c r="I1063" s="144" t="s">
        <v>68</v>
      </c>
      <c r="J1063" s="151"/>
      <c r="K1063" s="145"/>
      <c r="L1063" s="152"/>
      <c r="M1063" s="152"/>
      <c r="N1063" s="167">
        <f t="shared" si="32"/>
        <v>47752.07</v>
      </c>
      <c r="O1063" s="167">
        <f t="shared" si="33"/>
        <v>202402</v>
      </c>
    </row>
    <row r="1064" spans="1:15">
      <c r="A1064" s="146">
        <v>1063</v>
      </c>
      <c r="B1064" s="144" t="s">
        <v>818</v>
      </c>
      <c r="C1064" s="146" t="s">
        <v>819</v>
      </c>
      <c r="D1064" s="147" t="s">
        <v>1439</v>
      </c>
      <c r="E1064" s="219" t="s">
        <v>98</v>
      </c>
      <c r="F1064" s="148">
        <v>45336</v>
      </c>
      <c r="G1064" s="153"/>
      <c r="H1064" s="154">
        <v>13349.5</v>
      </c>
      <c r="I1064" s="144" t="s">
        <v>39</v>
      </c>
      <c r="J1064" s="155"/>
      <c r="K1064" s="146"/>
      <c r="L1064" s="147"/>
      <c r="M1064" s="158"/>
      <c r="N1064" s="167">
        <f t="shared" si="32"/>
        <v>13349.5</v>
      </c>
      <c r="O1064" s="167">
        <f t="shared" si="33"/>
        <v>202402</v>
      </c>
    </row>
    <row r="1065" spans="1:15">
      <c r="A1065" s="146">
        <v>1064</v>
      </c>
      <c r="B1065" s="144" t="s">
        <v>177</v>
      </c>
      <c r="C1065" s="145" t="s">
        <v>178</v>
      </c>
      <c r="D1065" s="145" t="s">
        <v>1440</v>
      </c>
      <c r="E1065" s="219" t="s">
        <v>98</v>
      </c>
      <c r="F1065" s="148">
        <v>45337</v>
      </c>
      <c r="G1065" s="149"/>
      <c r="H1065" s="150">
        <v>845</v>
      </c>
      <c r="I1065" s="144" t="s">
        <v>33</v>
      </c>
      <c r="J1065" s="151"/>
      <c r="K1065" s="145"/>
      <c r="L1065" s="152"/>
      <c r="M1065" s="152"/>
      <c r="N1065" s="167">
        <f t="shared" si="32"/>
        <v>845</v>
      </c>
      <c r="O1065" s="167">
        <f t="shared" si="33"/>
        <v>202402</v>
      </c>
    </row>
    <row r="1066" spans="1:15">
      <c r="A1066" s="146">
        <v>1065</v>
      </c>
      <c r="B1066" s="144" t="s">
        <v>320</v>
      </c>
      <c r="C1066" s="146" t="s">
        <v>321</v>
      </c>
      <c r="D1066" s="147" t="s">
        <v>394</v>
      </c>
      <c r="E1066" s="219" t="s">
        <v>98</v>
      </c>
      <c r="F1066" s="148">
        <v>45337</v>
      </c>
      <c r="G1066" s="153"/>
      <c r="H1066" s="154">
        <v>330000</v>
      </c>
      <c r="I1066" s="144" t="s">
        <v>70</v>
      </c>
      <c r="J1066" s="155"/>
      <c r="K1066" s="146"/>
      <c r="L1066" s="147"/>
      <c r="M1066" s="156"/>
      <c r="N1066" s="167">
        <f t="shared" si="32"/>
        <v>330000</v>
      </c>
      <c r="O1066" s="167">
        <f t="shared" si="33"/>
        <v>202402</v>
      </c>
    </row>
    <row r="1067" spans="1:15">
      <c r="A1067" s="146">
        <v>1066</v>
      </c>
      <c r="B1067" s="144" t="s">
        <v>851</v>
      </c>
      <c r="C1067" s="145" t="s">
        <v>852</v>
      </c>
      <c r="D1067" s="145" t="s">
        <v>1441</v>
      </c>
      <c r="E1067" s="219" t="s">
        <v>98</v>
      </c>
      <c r="F1067" s="148">
        <v>45337</v>
      </c>
      <c r="G1067" s="149"/>
      <c r="H1067" s="150">
        <v>723.9</v>
      </c>
      <c r="I1067" s="144" t="s">
        <v>66</v>
      </c>
      <c r="J1067" s="151"/>
      <c r="K1067" s="145"/>
      <c r="L1067" s="152"/>
      <c r="M1067" s="152"/>
      <c r="N1067" s="167">
        <f t="shared" si="32"/>
        <v>723.9</v>
      </c>
      <c r="O1067" s="167">
        <f t="shared" si="33"/>
        <v>202402</v>
      </c>
    </row>
    <row r="1068" spans="1:15">
      <c r="A1068" s="146">
        <v>1067</v>
      </c>
      <c r="B1068" s="144" t="s">
        <v>1094</v>
      </c>
      <c r="C1068" s="146" t="s">
        <v>1095</v>
      </c>
      <c r="D1068" s="147" t="s">
        <v>1442</v>
      </c>
      <c r="E1068" s="219" t="s">
        <v>98</v>
      </c>
      <c r="F1068" s="148">
        <v>45337</v>
      </c>
      <c r="G1068" s="153"/>
      <c r="H1068" s="154">
        <v>26700.01</v>
      </c>
      <c r="I1068" s="144" t="s">
        <v>66</v>
      </c>
      <c r="J1068" s="155" t="s">
        <v>67</v>
      </c>
      <c r="K1068" s="146"/>
      <c r="L1068" s="147"/>
      <c r="M1068" s="156"/>
      <c r="N1068" s="167">
        <f t="shared" si="32"/>
        <v>13350.004999999999</v>
      </c>
      <c r="O1068" s="167">
        <f t="shared" si="33"/>
        <v>202402</v>
      </c>
    </row>
    <row r="1069" spans="1:15">
      <c r="A1069" s="146">
        <v>1068</v>
      </c>
      <c r="B1069" s="144" t="s">
        <v>120</v>
      </c>
      <c r="C1069" s="145" t="s">
        <v>121</v>
      </c>
      <c r="D1069" s="145" t="s">
        <v>1443</v>
      </c>
      <c r="E1069" s="219" t="s">
        <v>98</v>
      </c>
      <c r="F1069" s="148">
        <v>45337</v>
      </c>
      <c r="G1069" s="149"/>
      <c r="H1069" s="150">
        <v>8172</v>
      </c>
      <c r="I1069" s="144" t="s">
        <v>62</v>
      </c>
      <c r="J1069" s="151"/>
      <c r="K1069" s="145"/>
      <c r="L1069" s="152"/>
      <c r="M1069" s="152"/>
      <c r="N1069" s="167">
        <f t="shared" si="32"/>
        <v>8172</v>
      </c>
      <c r="O1069" s="167">
        <f t="shared" si="33"/>
        <v>202402</v>
      </c>
    </row>
    <row r="1070" spans="1:15">
      <c r="A1070" s="146">
        <v>1069</v>
      </c>
      <c r="B1070" s="144" t="s">
        <v>1055</v>
      </c>
      <c r="C1070" s="146" t="s">
        <v>1056</v>
      </c>
      <c r="D1070" s="147" t="s">
        <v>1444</v>
      </c>
      <c r="E1070" s="219" t="s">
        <v>98</v>
      </c>
      <c r="F1070" s="148">
        <v>45338</v>
      </c>
      <c r="G1070" s="153"/>
      <c r="H1070" s="154">
        <v>2100</v>
      </c>
      <c r="I1070" s="144" t="s">
        <v>37</v>
      </c>
      <c r="J1070" s="155"/>
      <c r="K1070" s="146"/>
      <c r="L1070" s="147"/>
      <c r="M1070" s="156"/>
      <c r="N1070" s="167">
        <f t="shared" si="32"/>
        <v>2100</v>
      </c>
      <c r="O1070" s="167">
        <f t="shared" si="33"/>
        <v>202402</v>
      </c>
    </row>
    <row r="1071" spans="1:15">
      <c r="A1071" s="146">
        <v>1070</v>
      </c>
      <c r="B1071" s="144" t="s">
        <v>1445</v>
      </c>
      <c r="C1071" s="145" t="s">
        <v>1446</v>
      </c>
      <c r="D1071" s="145" t="s">
        <v>1447</v>
      </c>
      <c r="E1071" s="219" t="s">
        <v>98</v>
      </c>
      <c r="F1071" s="148">
        <v>45338</v>
      </c>
      <c r="G1071" s="149"/>
      <c r="H1071" s="150">
        <v>1850</v>
      </c>
      <c r="I1071" s="144" t="s">
        <v>33</v>
      </c>
      <c r="J1071" s="151"/>
      <c r="K1071" s="145"/>
      <c r="L1071" s="152"/>
      <c r="M1071" s="152"/>
      <c r="N1071" s="167">
        <f t="shared" si="32"/>
        <v>1850</v>
      </c>
      <c r="O1071" s="167">
        <f t="shared" si="33"/>
        <v>202402</v>
      </c>
    </row>
    <row r="1072" spans="1:15">
      <c r="A1072" s="146">
        <v>1071</v>
      </c>
      <c r="B1072" s="144" t="s">
        <v>177</v>
      </c>
      <c r="C1072" s="146" t="s">
        <v>178</v>
      </c>
      <c r="D1072" s="147" t="s">
        <v>1448</v>
      </c>
      <c r="E1072" s="219" t="s">
        <v>98</v>
      </c>
      <c r="F1072" s="148">
        <v>45338</v>
      </c>
      <c r="G1072" s="153"/>
      <c r="H1072" s="154">
        <v>884.05</v>
      </c>
      <c r="I1072" s="144" t="s">
        <v>33</v>
      </c>
      <c r="J1072" s="155"/>
      <c r="K1072" s="146"/>
      <c r="L1072" s="147"/>
      <c r="M1072" s="156"/>
      <c r="N1072" s="167">
        <f t="shared" si="32"/>
        <v>884.05</v>
      </c>
      <c r="O1072" s="167">
        <f t="shared" si="33"/>
        <v>202402</v>
      </c>
    </row>
    <row r="1073" spans="1:15">
      <c r="A1073" s="146">
        <v>1072</v>
      </c>
      <c r="B1073" s="144" t="s">
        <v>1079</v>
      </c>
      <c r="C1073" s="145" t="s">
        <v>1080</v>
      </c>
      <c r="D1073" s="145" t="s">
        <v>1449</v>
      </c>
      <c r="E1073" s="219" t="s">
        <v>98</v>
      </c>
      <c r="F1073" s="148">
        <v>45338</v>
      </c>
      <c r="G1073" s="149"/>
      <c r="H1073" s="150">
        <v>4482.7299999999996</v>
      </c>
      <c r="I1073" s="144" t="s">
        <v>40</v>
      </c>
      <c r="J1073" s="151"/>
      <c r="K1073" s="145"/>
      <c r="L1073" s="152"/>
      <c r="M1073" s="152"/>
      <c r="N1073" s="167">
        <f t="shared" si="32"/>
        <v>4482.7299999999996</v>
      </c>
      <c r="O1073" s="167">
        <f t="shared" si="33"/>
        <v>202402</v>
      </c>
    </row>
    <row r="1074" spans="1:15">
      <c r="A1074" s="146">
        <v>1073</v>
      </c>
      <c r="B1074" s="144" t="s">
        <v>560</v>
      </c>
      <c r="C1074" s="146" t="s">
        <v>561</v>
      </c>
      <c r="D1074" s="147" t="s">
        <v>1450</v>
      </c>
      <c r="E1074" s="219" t="s">
        <v>98</v>
      </c>
      <c r="F1074" s="148">
        <v>45338</v>
      </c>
      <c r="G1074" s="153"/>
      <c r="H1074" s="154">
        <v>1129.24</v>
      </c>
      <c r="I1074" s="144" t="s">
        <v>33</v>
      </c>
      <c r="J1074" s="155"/>
      <c r="K1074" s="146"/>
      <c r="L1074" s="147"/>
      <c r="M1074" s="156"/>
      <c r="N1074" s="167">
        <f t="shared" si="32"/>
        <v>1129.24</v>
      </c>
      <c r="O1074" s="167">
        <f t="shared" si="33"/>
        <v>202402</v>
      </c>
    </row>
    <row r="1075" spans="1:15">
      <c r="A1075" s="146">
        <v>1074</v>
      </c>
      <c r="B1075" s="144" t="s">
        <v>293</v>
      </c>
      <c r="C1075" s="145" t="s">
        <v>294</v>
      </c>
      <c r="D1075" s="145" t="s">
        <v>1451</v>
      </c>
      <c r="E1075" s="219" t="s">
        <v>98</v>
      </c>
      <c r="F1075" s="148">
        <v>45338</v>
      </c>
      <c r="G1075" s="149"/>
      <c r="H1075" s="150">
        <v>22436.27</v>
      </c>
      <c r="I1075" s="144" t="s">
        <v>68</v>
      </c>
      <c r="J1075" s="151"/>
      <c r="K1075" s="145"/>
      <c r="L1075" s="152"/>
      <c r="M1075" s="152"/>
      <c r="N1075" s="167">
        <f t="shared" si="32"/>
        <v>22436.27</v>
      </c>
      <c r="O1075" s="167">
        <f t="shared" si="33"/>
        <v>202402</v>
      </c>
    </row>
    <row r="1076" spans="1:15">
      <c r="A1076" s="146">
        <v>1075</v>
      </c>
      <c r="B1076" s="144" t="s">
        <v>957</v>
      </c>
      <c r="C1076" s="146" t="s">
        <v>958</v>
      </c>
      <c r="D1076" s="147" t="s">
        <v>1452</v>
      </c>
      <c r="E1076" s="219" t="s">
        <v>98</v>
      </c>
      <c r="F1076" s="148">
        <v>45338</v>
      </c>
      <c r="G1076" s="153"/>
      <c r="H1076" s="154">
        <v>942.48</v>
      </c>
      <c r="I1076" s="144" t="s">
        <v>68</v>
      </c>
      <c r="J1076" s="155"/>
      <c r="K1076" s="146"/>
      <c r="L1076" s="147"/>
      <c r="M1076" s="156"/>
      <c r="N1076" s="167">
        <f t="shared" si="32"/>
        <v>942.48</v>
      </c>
      <c r="O1076" s="167">
        <f t="shared" si="33"/>
        <v>202402</v>
      </c>
    </row>
    <row r="1077" spans="1:15">
      <c r="A1077" s="146">
        <v>1076</v>
      </c>
      <c r="B1077" s="144" t="s">
        <v>1453</v>
      </c>
      <c r="C1077" s="145" t="s">
        <v>1454</v>
      </c>
      <c r="D1077" s="145" t="s">
        <v>1455</v>
      </c>
      <c r="E1077" s="219" t="s">
        <v>98</v>
      </c>
      <c r="F1077" s="148">
        <v>45338</v>
      </c>
      <c r="G1077" s="149"/>
      <c r="H1077" s="150">
        <v>720</v>
      </c>
      <c r="I1077" s="144" t="s">
        <v>33</v>
      </c>
      <c r="J1077" s="151"/>
      <c r="K1077" s="145"/>
      <c r="L1077" s="152"/>
      <c r="M1077" s="152"/>
      <c r="N1077" s="167">
        <f t="shared" si="32"/>
        <v>720</v>
      </c>
      <c r="O1077" s="167">
        <f t="shared" si="33"/>
        <v>202402</v>
      </c>
    </row>
    <row r="1078" spans="1:15">
      <c r="A1078" s="146">
        <v>1077</v>
      </c>
      <c r="B1078" s="144" t="s">
        <v>184</v>
      </c>
      <c r="C1078" s="146" t="s">
        <v>185</v>
      </c>
      <c r="D1078" s="147" t="s">
        <v>1456</v>
      </c>
      <c r="E1078" s="219" t="s">
        <v>98</v>
      </c>
      <c r="F1078" s="148">
        <v>45340</v>
      </c>
      <c r="G1078" s="153"/>
      <c r="H1078" s="154">
        <v>24110.81</v>
      </c>
      <c r="I1078" s="144" t="s">
        <v>34</v>
      </c>
      <c r="J1078" s="155"/>
      <c r="K1078" s="146"/>
      <c r="L1078" s="147"/>
      <c r="M1078" s="156"/>
      <c r="N1078" s="167">
        <f t="shared" si="32"/>
        <v>24110.81</v>
      </c>
      <c r="O1078" s="167">
        <f t="shared" si="33"/>
        <v>202402</v>
      </c>
    </row>
    <row r="1079" spans="1:15">
      <c r="A1079" s="146">
        <v>1078</v>
      </c>
      <c r="B1079" s="144" t="s">
        <v>427</v>
      </c>
      <c r="C1079" s="145" t="s">
        <v>428</v>
      </c>
      <c r="D1079" s="145" t="s">
        <v>439</v>
      </c>
      <c r="E1079" s="219" t="s">
        <v>98</v>
      </c>
      <c r="F1079" s="148">
        <v>45341</v>
      </c>
      <c r="G1079" s="149"/>
      <c r="H1079" s="150">
        <v>3028</v>
      </c>
      <c r="I1079" s="144" t="s">
        <v>39</v>
      </c>
      <c r="J1079" s="151"/>
      <c r="K1079" s="145"/>
      <c r="L1079" s="152"/>
      <c r="M1079" s="152"/>
      <c r="N1079" s="167">
        <f t="shared" si="32"/>
        <v>3028</v>
      </c>
      <c r="O1079" s="167">
        <f t="shared" si="33"/>
        <v>202402</v>
      </c>
    </row>
    <row r="1080" spans="1:15">
      <c r="A1080" s="146">
        <v>1079</v>
      </c>
      <c r="B1080" s="144" t="s">
        <v>427</v>
      </c>
      <c r="C1080" s="146" t="s">
        <v>428</v>
      </c>
      <c r="D1080" s="147" t="s">
        <v>1457</v>
      </c>
      <c r="E1080" s="219" t="s">
        <v>98</v>
      </c>
      <c r="F1080" s="148">
        <v>45341</v>
      </c>
      <c r="G1080" s="153"/>
      <c r="H1080" s="154">
        <v>2250</v>
      </c>
      <c r="I1080" s="144" t="s">
        <v>37</v>
      </c>
      <c r="J1080" s="155"/>
      <c r="K1080" s="146"/>
      <c r="L1080" s="147"/>
      <c r="M1080" s="156"/>
      <c r="N1080" s="167">
        <f t="shared" si="32"/>
        <v>2250</v>
      </c>
      <c r="O1080" s="167">
        <f t="shared" si="33"/>
        <v>202402</v>
      </c>
    </row>
    <row r="1081" spans="1:15">
      <c r="A1081" s="146">
        <v>1080</v>
      </c>
      <c r="B1081" s="144" t="s">
        <v>340</v>
      </c>
      <c r="C1081" s="145" t="s">
        <v>341</v>
      </c>
      <c r="D1081" s="145" t="s">
        <v>1458</v>
      </c>
      <c r="E1081" s="219" t="s">
        <v>98</v>
      </c>
      <c r="F1081" s="148">
        <v>45341</v>
      </c>
      <c r="G1081" s="149"/>
      <c r="H1081" s="150">
        <v>3465</v>
      </c>
      <c r="I1081" s="144" t="s">
        <v>39</v>
      </c>
      <c r="J1081" s="151"/>
      <c r="K1081" s="145"/>
      <c r="L1081" s="152"/>
      <c r="M1081" s="152"/>
      <c r="N1081" s="167">
        <f t="shared" si="32"/>
        <v>3465</v>
      </c>
      <c r="O1081" s="167">
        <f t="shared" si="33"/>
        <v>202402</v>
      </c>
    </row>
    <row r="1082" spans="1:15">
      <c r="A1082" s="146">
        <v>1081</v>
      </c>
      <c r="B1082" s="144" t="s">
        <v>340</v>
      </c>
      <c r="C1082" s="146" t="s">
        <v>341</v>
      </c>
      <c r="D1082" s="147" t="s">
        <v>1459</v>
      </c>
      <c r="E1082" s="219" t="s">
        <v>98</v>
      </c>
      <c r="F1082" s="148">
        <v>45341</v>
      </c>
      <c r="G1082" s="153"/>
      <c r="H1082" s="154">
        <v>62568</v>
      </c>
      <c r="I1082" s="144" t="s">
        <v>39</v>
      </c>
      <c r="J1082" s="155"/>
      <c r="K1082" s="146"/>
      <c r="L1082" s="147"/>
      <c r="M1082" s="156"/>
      <c r="N1082" s="167">
        <f t="shared" si="32"/>
        <v>62568</v>
      </c>
      <c r="O1082" s="167">
        <f t="shared" si="33"/>
        <v>202402</v>
      </c>
    </row>
    <row r="1083" spans="1:15">
      <c r="A1083" s="146">
        <v>1082</v>
      </c>
      <c r="B1083" s="144" t="s">
        <v>957</v>
      </c>
      <c r="C1083" s="145" t="s">
        <v>958</v>
      </c>
      <c r="D1083" s="145" t="s">
        <v>1460</v>
      </c>
      <c r="E1083" s="219" t="s">
        <v>98</v>
      </c>
      <c r="F1083" s="148">
        <v>45341</v>
      </c>
      <c r="G1083" s="149"/>
      <c r="H1083" s="150">
        <v>2682.2</v>
      </c>
      <c r="I1083" s="144" t="s">
        <v>68</v>
      </c>
      <c r="J1083" s="151"/>
      <c r="K1083" s="145"/>
      <c r="L1083" s="152"/>
      <c r="M1083" s="152"/>
      <c r="N1083" s="167">
        <f t="shared" si="32"/>
        <v>2682.2</v>
      </c>
      <c r="O1083" s="167">
        <f t="shared" si="33"/>
        <v>202402</v>
      </c>
    </row>
    <row r="1084" spans="1:15">
      <c r="A1084" s="146">
        <v>1083</v>
      </c>
      <c r="B1084" s="144" t="s">
        <v>1415</v>
      </c>
      <c r="C1084" s="146" t="s">
        <v>1416</v>
      </c>
      <c r="D1084" s="147" t="s">
        <v>1461</v>
      </c>
      <c r="E1084" s="219" t="s">
        <v>98</v>
      </c>
      <c r="F1084" s="148">
        <v>45342</v>
      </c>
      <c r="G1084" s="153"/>
      <c r="H1084" s="154">
        <v>3000</v>
      </c>
      <c r="I1084" s="144" t="s">
        <v>33</v>
      </c>
      <c r="J1084" s="155"/>
      <c r="K1084" s="146"/>
      <c r="L1084" s="147"/>
      <c r="M1084" s="156"/>
      <c r="N1084" s="167">
        <f t="shared" si="32"/>
        <v>3000</v>
      </c>
      <c r="O1084" s="167">
        <f t="shared" si="33"/>
        <v>202402</v>
      </c>
    </row>
    <row r="1085" spans="1:15">
      <c r="A1085" s="146">
        <v>1084</v>
      </c>
      <c r="B1085" s="144" t="s">
        <v>192</v>
      </c>
      <c r="C1085" s="145" t="s">
        <v>155</v>
      </c>
      <c r="D1085" s="145" t="s">
        <v>1462</v>
      </c>
      <c r="E1085" s="219" t="s">
        <v>98</v>
      </c>
      <c r="F1085" s="148">
        <v>45342</v>
      </c>
      <c r="G1085" s="149">
        <v>8087.79</v>
      </c>
      <c r="H1085" s="150">
        <v>320996.89</v>
      </c>
      <c r="I1085" s="144" t="s">
        <v>72</v>
      </c>
      <c r="J1085" s="151"/>
      <c r="K1085" s="145"/>
      <c r="L1085" s="152"/>
      <c r="M1085" s="152"/>
      <c r="N1085" s="167">
        <f t="shared" si="32"/>
        <v>320996.89</v>
      </c>
      <c r="O1085" s="167">
        <f t="shared" si="33"/>
        <v>202402</v>
      </c>
    </row>
    <row r="1086" spans="1:15">
      <c r="A1086" s="146">
        <v>1085</v>
      </c>
      <c r="B1086" s="144" t="s">
        <v>194</v>
      </c>
      <c r="C1086" s="146" t="s">
        <v>155</v>
      </c>
      <c r="D1086" s="147" t="s">
        <v>1463</v>
      </c>
      <c r="E1086" s="219" t="s">
        <v>98</v>
      </c>
      <c r="F1086" s="148">
        <v>45342</v>
      </c>
      <c r="G1086" s="153">
        <v>5087.03</v>
      </c>
      <c r="H1086" s="154">
        <v>264438.40999999997</v>
      </c>
      <c r="I1086" s="144" t="s">
        <v>72</v>
      </c>
      <c r="J1086" s="155"/>
      <c r="K1086" s="146"/>
      <c r="L1086" s="147"/>
      <c r="M1086" s="156"/>
      <c r="N1086" s="167">
        <f t="shared" si="32"/>
        <v>264438.40999999997</v>
      </c>
      <c r="O1086" s="167">
        <f t="shared" si="33"/>
        <v>202402</v>
      </c>
    </row>
    <row r="1087" spans="1:15">
      <c r="A1087" s="146">
        <v>1086</v>
      </c>
      <c r="B1087" s="144" t="s">
        <v>196</v>
      </c>
      <c r="C1087" s="145" t="s">
        <v>155</v>
      </c>
      <c r="D1087" s="145" t="s">
        <v>1464</v>
      </c>
      <c r="E1087" s="219" t="s">
        <v>98</v>
      </c>
      <c r="F1087" s="148">
        <v>45342</v>
      </c>
      <c r="G1087" s="149">
        <v>1067.18</v>
      </c>
      <c r="H1087" s="150">
        <v>779129.2</v>
      </c>
      <c r="I1087" s="144" t="s">
        <v>72</v>
      </c>
      <c r="J1087" s="151"/>
      <c r="K1087" s="145"/>
      <c r="L1087" s="152"/>
      <c r="M1087" s="152"/>
      <c r="N1087" s="167">
        <f t="shared" si="32"/>
        <v>779129.2</v>
      </c>
      <c r="O1087" s="167">
        <f t="shared" si="33"/>
        <v>202402</v>
      </c>
    </row>
    <row r="1088" spans="1:15">
      <c r="A1088" s="146">
        <v>1087</v>
      </c>
      <c r="B1088" s="144" t="s">
        <v>1465</v>
      </c>
      <c r="C1088" s="146" t="s">
        <v>1466</v>
      </c>
      <c r="D1088" s="147" t="s">
        <v>1467</v>
      </c>
      <c r="E1088" s="219" t="s">
        <v>98</v>
      </c>
      <c r="F1088" s="148">
        <v>45342</v>
      </c>
      <c r="G1088" s="153"/>
      <c r="H1088" s="154">
        <v>23084.12</v>
      </c>
      <c r="I1088" s="144" t="s">
        <v>66</v>
      </c>
      <c r="J1088" s="155"/>
      <c r="K1088" s="146"/>
      <c r="L1088" s="147"/>
      <c r="M1088" s="156"/>
      <c r="N1088" s="167">
        <f t="shared" si="32"/>
        <v>23084.12</v>
      </c>
      <c r="O1088" s="167">
        <f t="shared" si="33"/>
        <v>202402</v>
      </c>
    </row>
    <row r="1089" spans="1:15">
      <c r="A1089" s="146">
        <v>1088</v>
      </c>
      <c r="B1089" s="144" t="s">
        <v>1335</v>
      </c>
      <c r="C1089" s="145" t="s">
        <v>1336</v>
      </c>
      <c r="D1089" s="145" t="s">
        <v>1468</v>
      </c>
      <c r="E1089" s="219" t="s">
        <v>98</v>
      </c>
      <c r="F1089" s="148">
        <v>45342</v>
      </c>
      <c r="G1089" s="149"/>
      <c r="H1089" s="150">
        <v>285</v>
      </c>
      <c r="I1089" s="144" t="s">
        <v>45</v>
      </c>
      <c r="J1089" s="151"/>
      <c r="K1089" s="145"/>
      <c r="L1089" s="152"/>
      <c r="M1089" s="152"/>
      <c r="N1089" s="167">
        <f t="shared" si="32"/>
        <v>285</v>
      </c>
      <c r="O1089" s="167">
        <f t="shared" si="33"/>
        <v>202402</v>
      </c>
    </row>
    <row r="1090" spans="1:15">
      <c r="A1090" s="146">
        <v>1089</v>
      </c>
      <c r="B1090" s="144" t="s">
        <v>729</v>
      </c>
      <c r="C1090" s="146" t="s">
        <v>730</v>
      </c>
      <c r="D1090" s="147" t="s">
        <v>1469</v>
      </c>
      <c r="E1090" s="219" t="s">
        <v>98</v>
      </c>
      <c r="F1090" s="148">
        <v>45342</v>
      </c>
      <c r="G1090" s="153"/>
      <c r="H1090" s="154">
        <v>21379</v>
      </c>
      <c r="I1090" s="144" t="s">
        <v>38</v>
      </c>
      <c r="J1090" s="155"/>
      <c r="K1090" s="146"/>
      <c r="L1090" s="147"/>
      <c r="M1090" s="158"/>
      <c r="N1090" s="167">
        <f t="shared" ref="N1090:N1153" si="34">H1090/COUNTIF(I1090:M1090,"&lt;&gt;")</f>
        <v>21379</v>
      </c>
      <c r="O1090" s="167">
        <f t="shared" ref="O1090:O1153" si="35">YEAR(F1090)*100+MONTH(F1090)</f>
        <v>202402</v>
      </c>
    </row>
    <row r="1091" spans="1:15">
      <c r="A1091" s="146">
        <v>1090</v>
      </c>
      <c r="B1091" s="144" t="s">
        <v>1470</v>
      </c>
      <c r="C1091" s="145" t="s">
        <v>1471</v>
      </c>
      <c r="D1091" s="145">
        <v>36</v>
      </c>
      <c r="E1091" s="225" t="s">
        <v>98</v>
      </c>
      <c r="F1091" s="148">
        <v>45342</v>
      </c>
      <c r="G1091" s="149"/>
      <c r="H1091" s="150">
        <v>47927.31</v>
      </c>
      <c r="I1091" s="144" t="s">
        <v>62</v>
      </c>
      <c r="J1091" s="151"/>
      <c r="K1091" s="145"/>
      <c r="L1091" s="152"/>
      <c r="M1091" s="152"/>
      <c r="N1091" s="167">
        <f t="shared" si="34"/>
        <v>47927.31</v>
      </c>
      <c r="O1091" s="167">
        <f t="shared" si="35"/>
        <v>202402</v>
      </c>
    </row>
    <row r="1092" spans="1:15">
      <c r="A1092" s="146">
        <v>1091</v>
      </c>
      <c r="B1092" s="144" t="s">
        <v>1072</v>
      </c>
      <c r="C1092" s="146" t="s">
        <v>1073</v>
      </c>
      <c r="D1092" s="147">
        <v>18</v>
      </c>
      <c r="E1092" s="225" t="s">
        <v>98</v>
      </c>
      <c r="F1092" s="148">
        <v>45342</v>
      </c>
      <c r="G1092" s="153"/>
      <c r="H1092" s="154">
        <v>840656.76</v>
      </c>
      <c r="I1092" s="144" t="s">
        <v>67</v>
      </c>
      <c r="J1092" s="155" t="s">
        <v>66</v>
      </c>
      <c r="K1092" s="146" t="s">
        <v>68</v>
      </c>
      <c r="L1092" s="147"/>
      <c r="M1092" s="156"/>
      <c r="N1092" s="167">
        <f t="shared" si="34"/>
        <v>280218.92</v>
      </c>
      <c r="O1092" s="167">
        <f t="shared" si="35"/>
        <v>202402</v>
      </c>
    </row>
    <row r="1093" spans="1:15">
      <c r="A1093" s="146">
        <v>1092</v>
      </c>
      <c r="B1093" s="144" t="s">
        <v>340</v>
      </c>
      <c r="C1093" s="145" t="s">
        <v>341</v>
      </c>
      <c r="D1093" s="145" t="s">
        <v>1472</v>
      </c>
      <c r="E1093" s="219" t="s">
        <v>98</v>
      </c>
      <c r="F1093" s="148">
        <v>45343</v>
      </c>
      <c r="G1093" s="149"/>
      <c r="H1093" s="150">
        <v>2100</v>
      </c>
      <c r="I1093" s="144" t="s">
        <v>39</v>
      </c>
      <c r="J1093" s="151"/>
      <c r="K1093" s="145"/>
      <c r="L1093" s="152"/>
      <c r="M1093" s="152"/>
      <c r="N1093" s="167">
        <f t="shared" si="34"/>
        <v>2100</v>
      </c>
      <c r="O1093" s="167">
        <f t="shared" si="35"/>
        <v>202402</v>
      </c>
    </row>
    <row r="1094" spans="1:15">
      <c r="A1094" s="146">
        <v>1093</v>
      </c>
      <c r="B1094" s="144" t="s">
        <v>340</v>
      </c>
      <c r="C1094" s="146" t="s">
        <v>341</v>
      </c>
      <c r="D1094" s="147" t="s">
        <v>1473</v>
      </c>
      <c r="E1094" s="219" t="s">
        <v>98</v>
      </c>
      <c r="F1094" s="148">
        <v>45343</v>
      </c>
      <c r="G1094" s="153"/>
      <c r="H1094" s="154">
        <v>37920</v>
      </c>
      <c r="I1094" s="144" t="s">
        <v>39</v>
      </c>
      <c r="J1094" s="155"/>
      <c r="K1094" s="146"/>
      <c r="L1094" s="147"/>
      <c r="M1094" s="156"/>
      <c r="N1094" s="167">
        <f t="shared" si="34"/>
        <v>37920</v>
      </c>
      <c r="O1094" s="167">
        <f t="shared" si="35"/>
        <v>202402</v>
      </c>
    </row>
    <row r="1095" spans="1:15">
      <c r="A1095" s="146">
        <v>1094</v>
      </c>
      <c r="B1095" s="144" t="s">
        <v>1465</v>
      </c>
      <c r="C1095" s="145" t="s">
        <v>1466</v>
      </c>
      <c r="D1095" s="145" t="s">
        <v>1474</v>
      </c>
      <c r="E1095" s="219" t="s">
        <v>98</v>
      </c>
      <c r="F1095" s="148">
        <v>45343</v>
      </c>
      <c r="G1095" s="149"/>
      <c r="H1095" s="150">
        <v>1052.94</v>
      </c>
      <c r="I1095" s="144" t="s">
        <v>68</v>
      </c>
      <c r="J1095" s="151"/>
      <c r="K1095" s="145"/>
      <c r="L1095" s="152"/>
      <c r="M1095" s="152"/>
      <c r="N1095" s="167">
        <f t="shared" si="34"/>
        <v>1052.94</v>
      </c>
      <c r="O1095" s="167">
        <f t="shared" si="35"/>
        <v>202402</v>
      </c>
    </row>
    <row r="1096" spans="1:15">
      <c r="A1096" s="146">
        <v>1095</v>
      </c>
      <c r="B1096" s="144" t="s">
        <v>1160</v>
      </c>
      <c r="C1096" s="146" t="s">
        <v>1161</v>
      </c>
      <c r="D1096" s="147" t="s">
        <v>1475</v>
      </c>
      <c r="E1096" s="219" t="s">
        <v>98</v>
      </c>
      <c r="F1096" s="148">
        <v>45343</v>
      </c>
      <c r="G1096" s="153"/>
      <c r="H1096" s="154">
        <v>1840</v>
      </c>
      <c r="I1096" s="144" t="s">
        <v>33</v>
      </c>
      <c r="J1096" s="155"/>
      <c r="K1096" s="146"/>
      <c r="L1096" s="147"/>
      <c r="M1096" s="156"/>
      <c r="N1096" s="167">
        <f t="shared" si="34"/>
        <v>1840</v>
      </c>
      <c r="O1096" s="167">
        <f t="shared" si="35"/>
        <v>202402</v>
      </c>
    </row>
    <row r="1097" spans="1:15">
      <c r="A1097" s="146">
        <v>1096</v>
      </c>
      <c r="B1097" s="144" t="s">
        <v>1221</v>
      </c>
      <c r="C1097" s="145" t="s">
        <v>1222</v>
      </c>
      <c r="D1097" s="145" t="s">
        <v>1476</v>
      </c>
      <c r="E1097" s="219" t="s">
        <v>98</v>
      </c>
      <c r="F1097" s="148">
        <v>45343</v>
      </c>
      <c r="G1097" s="149"/>
      <c r="H1097" s="150">
        <v>3665</v>
      </c>
      <c r="I1097" s="144" t="s">
        <v>46</v>
      </c>
      <c r="J1097" s="151"/>
      <c r="K1097" s="145"/>
      <c r="L1097" s="152"/>
      <c r="M1097" s="152"/>
      <c r="N1097" s="167">
        <f t="shared" si="34"/>
        <v>3665</v>
      </c>
      <c r="O1097" s="167">
        <f t="shared" si="35"/>
        <v>202402</v>
      </c>
    </row>
    <row r="1098" spans="1:15">
      <c r="A1098" s="146">
        <v>1097</v>
      </c>
      <c r="B1098" s="144" t="s">
        <v>1221</v>
      </c>
      <c r="C1098" s="146" t="s">
        <v>1222</v>
      </c>
      <c r="D1098" s="147" t="s">
        <v>1477</v>
      </c>
      <c r="E1098" s="219" t="s">
        <v>98</v>
      </c>
      <c r="F1098" s="148">
        <v>45343</v>
      </c>
      <c r="G1098" s="153"/>
      <c r="H1098" s="154">
        <v>3294</v>
      </c>
      <c r="I1098" s="144" t="s">
        <v>46</v>
      </c>
      <c r="J1098" s="155"/>
      <c r="K1098" s="146"/>
      <c r="L1098" s="147"/>
      <c r="M1098" s="156"/>
      <c r="N1098" s="167">
        <f t="shared" si="34"/>
        <v>3294</v>
      </c>
      <c r="O1098" s="167">
        <f t="shared" si="35"/>
        <v>202402</v>
      </c>
    </row>
    <row r="1099" spans="1:15">
      <c r="A1099" s="146">
        <v>1098</v>
      </c>
      <c r="B1099" s="144" t="s">
        <v>643</v>
      </c>
      <c r="C1099" s="145" t="s">
        <v>1478</v>
      </c>
      <c r="D1099" s="145" t="s">
        <v>1479</v>
      </c>
      <c r="E1099" s="219" t="s">
        <v>98</v>
      </c>
      <c r="F1099" s="148">
        <v>45344</v>
      </c>
      <c r="G1099" s="149"/>
      <c r="H1099" s="150">
        <v>11680</v>
      </c>
      <c r="I1099" s="144" t="s">
        <v>32</v>
      </c>
      <c r="J1099" s="151"/>
      <c r="K1099" s="145"/>
      <c r="L1099" s="152"/>
      <c r="M1099" s="152"/>
      <c r="N1099" s="167">
        <f t="shared" si="34"/>
        <v>11680</v>
      </c>
      <c r="O1099" s="167">
        <f t="shared" si="35"/>
        <v>202402</v>
      </c>
    </row>
    <row r="1100" spans="1:15">
      <c r="A1100" s="146">
        <v>1099</v>
      </c>
      <c r="B1100" s="144" t="s">
        <v>643</v>
      </c>
      <c r="C1100" s="146" t="s">
        <v>1478</v>
      </c>
      <c r="D1100" s="147" t="s">
        <v>1480</v>
      </c>
      <c r="E1100" s="219" t="s">
        <v>98</v>
      </c>
      <c r="F1100" s="148">
        <v>45344</v>
      </c>
      <c r="G1100" s="153"/>
      <c r="H1100" s="154">
        <v>25440</v>
      </c>
      <c r="I1100" s="144" t="s">
        <v>32</v>
      </c>
      <c r="J1100" s="155"/>
      <c r="K1100" s="146"/>
      <c r="L1100" s="147"/>
      <c r="M1100" s="156"/>
      <c r="N1100" s="167">
        <f t="shared" si="34"/>
        <v>25440</v>
      </c>
      <c r="O1100" s="167">
        <f t="shared" si="35"/>
        <v>202402</v>
      </c>
    </row>
    <row r="1101" spans="1:15">
      <c r="A1101" s="146">
        <v>1100</v>
      </c>
      <c r="B1101" s="144" t="s">
        <v>1465</v>
      </c>
      <c r="C1101" s="145" t="s">
        <v>1466</v>
      </c>
      <c r="D1101" s="145" t="s">
        <v>1481</v>
      </c>
      <c r="E1101" s="219" t="s">
        <v>98</v>
      </c>
      <c r="F1101" s="148">
        <v>45344</v>
      </c>
      <c r="G1101" s="149"/>
      <c r="H1101" s="150">
        <v>5186.9399999999996</v>
      </c>
      <c r="I1101" s="144" t="s">
        <v>66</v>
      </c>
      <c r="J1101" s="151"/>
      <c r="K1101" s="145"/>
      <c r="L1101" s="152"/>
      <c r="M1101" s="152"/>
      <c r="N1101" s="167">
        <f t="shared" si="34"/>
        <v>5186.9399999999996</v>
      </c>
      <c r="O1101" s="167">
        <f t="shared" si="35"/>
        <v>202402</v>
      </c>
    </row>
    <row r="1102" spans="1:15">
      <c r="A1102" s="146">
        <v>1101</v>
      </c>
      <c r="B1102" s="144" t="s">
        <v>1007</v>
      </c>
      <c r="C1102" s="146" t="s">
        <v>1008</v>
      </c>
      <c r="D1102" s="147" t="s">
        <v>1482</v>
      </c>
      <c r="E1102" s="219" t="s">
        <v>98</v>
      </c>
      <c r="F1102" s="148">
        <v>45344</v>
      </c>
      <c r="G1102" s="153"/>
      <c r="H1102" s="154">
        <v>1674</v>
      </c>
      <c r="I1102" s="144" t="s">
        <v>43</v>
      </c>
      <c r="J1102" s="155"/>
      <c r="K1102" s="146"/>
      <c r="L1102" s="147"/>
      <c r="M1102" s="156"/>
      <c r="N1102" s="167">
        <f t="shared" si="34"/>
        <v>1674</v>
      </c>
      <c r="O1102" s="167">
        <f t="shared" si="35"/>
        <v>202402</v>
      </c>
    </row>
    <row r="1103" spans="1:15">
      <c r="A1103" s="146">
        <v>1102</v>
      </c>
      <c r="B1103" s="144" t="s">
        <v>1007</v>
      </c>
      <c r="C1103" s="145" t="s">
        <v>1008</v>
      </c>
      <c r="D1103" s="145" t="s">
        <v>1483</v>
      </c>
      <c r="E1103" s="219" t="s">
        <v>98</v>
      </c>
      <c r="F1103" s="148">
        <v>45344</v>
      </c>
      <c r="G1103" s="149"/>
      <c r="H1103" s="150">
        <v>1950</v>
      </c>
      <c r="I1103" s="144" t="s">
        <v>43</v>
      </c>
      <c r="J1103" s="151"/>
      <c r="K1103" s="145"/>
      <c r="L1103" s="152"/>
      <c r="M1103" s="152"/>
      <c r="N1103" s="167">
        <f t="shared" si="34"/>
        <v>1950</v>
      </c>
      <c r="O1103" s="167">
        <f t="shared" si="35"/>
        <v>202402</v>
      </c>
    </row>
    <row r="1104" spans="1:15">
      <c r="A1104" s="146">
        <v>1103</v>
      </c>
      <c r="B1104" s="144" t="s">
        <v>1007</v>
      </c>
      <c r="C1104" s="146" t="s">
        <v>1008</v>
      </c>
      <c r="D1104" s="147" t="s">
        <v>1484</v>
      </c>
      <c r="E1104" s="219" t="s">
        <v>98</v>
      </c>
      <c r="F1104" s="148">
        <v>45344</v>
      </c>
      <c r="G1104" s="153"/>
      <c r="H1104" s="154">
        <v>1909</v>
      </c>
      <c r="I1104" s="144" t="s">
        <v>43</v>
      </c>
      <c r="J1104" s="155"/>
      <c r="K1104" s="146"/>
      <c r="L1104" s="147"/>
      <c r="M1104" s="156"/>
      <c r="N1104" s="167">
        <f t="shared" si="34"/>
        <v>1909</v>
      </c>
      <c r="O1104" s="167">
        <f t="shared" si="35"/>
        <v>202402</v>
      </c>
    </row>
    <row r="1105" spans="1:15">
      <c r="A1105" s="146">
        <v>1104</v>
      </c>
      <c r="B1105" s="144" t="s">
        <v>1007</v>
      </c>
      <c r="C1105" s="145" t="s">
        <v>1008</v>
      </c>
      <c r="D1105" s="145" t="s">
        <v>1485</v>
      </c>
      <c r="E1105" s="219" t="s">
        <v>98</v>
      </c>
      <c r="F1105" s="148">
        <v>45344</v>
      </c>
      <c r="G1105" s="149"/>
      <c r="H1105" s="150">
        <v>1785</v>
      </c>
      <c r="I1105" s="144" t="s">
        <v>43</v>
      </c>
      <c r="J1105" s="151"/>
      <c r="K1105" s="145"/>
      <c r="L1105" s="152"/>
      <c r="M1105" s="152"/>
      <c r="N1105" s="167">
        <f t="shared" si="34"/>
        <v>1785</v>
      </c>
      <c r="O1105" s="167">
        <f t="shared" si="35"/>
        <v>202402</v>
      </c>
    </row>
    <row r="1106" spans="1:15">
      <c r="A1106" s="146">
        <v>1105</v>
      </c>
      <c r="B1106" s="144" t="s">
        <v>1007</v>
      </c>
      <c r="C1106" s="146" t="s">
        <v>1008</v>
      </c>
      <c r="D1106" s="147" t="s">
        <v>1486</v>
      </c>
      <c r="E1106" s="219" t="s">
        <v>98</v>
      </c>
      <c r="F1106" s="148">
        <v>45344</v>
      </c>
      <c r="G1106" s="153"/>
      <c r="H1106" s="154">
        <v>1834</v>
      </c>
      <c r="I1106" s="144" t="s">
        <v>43</v>
      </c>
      <c r="J1106" s="155"/>
      <c r="K1106" s="146"/>
      <c r="L1106" s="147"/>
      <c r="M1106" s="156"/>
      <c r="N1106" s="167">
        <f t="shared" si="34"/>
        <v>1834</v>
      </c>
      <c r="O1106" s="167">
        <f t="shared" si="35"/>
        <v>202402</v>
      </c>
    </row>
    <row r="1107" spans="1:15">
      <c r="A1107" s="146">
        <v>1106</v>
      </c>
      <c r="B1107" s="144" t="s">
        <v>1487</v>
      </c>
      <c r="C1107" s="145" t="s">
        <v>1488</v>
      </c>
      <c r="D1107" s="145" t="s">
        <v>1489</v>
      </c>
      <c r="E1107" s="219" t="s">
        <v>98</v>
      </c>
      <c r="F1107" s="148">
        <v>45344</v>
      </c>
      <c r="G1107" s="149"/>
      <c r="H1107" s="150">
        <v>266010.53999999998</v>
      </c>
      <c r="I1107" s="144" t="s">
        <v>68</v>
      </c>
      <c r="J1107" s="151"/>
      <c r="K1107" s="145"/>
      <c r="L1107" s="152"/>
      <c r="M1107" s="152"/>
      <c r="N1107" s="167">
        <f t="shared" si="34"/>
        <v>266010.53999999998</v>
      </c>
      <c r="O1107" s="167">
        <f t="shared" si="35"/>
        <v>202402</v>
      </c>
    </row>
    <row r="1108" spans="1:15">
      <c r="A1108" s="146">
        <v>1107</v>
      </c>
      <c r="B1108" s="144" t="s">
        <v>120</v>
      </c>
      <c r="C1108" s="146" t="s">
        <v>121</v>
      </c>
      <c r="D1108" s="147" t="s">
        <v>1490</v>
      </c>
      <c r="E1108" s="219" t="s">
        <v>98</v>
      </c>
      <c r="F1108" s="148">
        <v>45344</v>
      </c>
      <c r="G1108" s="153"/>
      <c r="H1108" s="154">
        <v>8172</v>
      </c>
      <c r="I1108" s="144" t="s">
        <v>43</v>
      </c>
      <c r="J1108" s="155"/>
      <c r="K1108" s="146"/>
      <c r="L1108" s="147"/>
      <c r="M1108" s="156"/>
      <c r="N1108" s="167">
        <f t="shared" si="34"/>
        <v>8172</v>
      </c>
      <c r="O1108" s="167">
        <f t="shared" si="35"/>
        <v>202402</v>
      </c>
    </row>
    <row r="1109" spans="1:15">
      <c r="A1109" s="146">
        <v>1108</v>
      </c>
      <c r="B1109" s="144" t="s">
        <v>957</v>
      </c>
      <c r="C1109" s="145" t="s">
        <v>958</v>
      </c>
      <c r="D1109" s="145" t="s">
        <v>1491</v>
      </c>
      <c r="E1109" s="219" t="s">
        <v>98</v>
      </c>
      <c r="F1109" s="148">
        <v>45344</v>
      </c>
      <c r="G1109" s="149"/>
      <c r="H1109" s="150">
        <v>12566.4</v>
      </c>
      <c r="I1109" s="144" t="s">
        <v>68</v>
      </c>
      <c r="J1109" s="151"/>
      <c r="K1109" s="145"/>
      <c r="L1109" s="152"/>
      <c r="M1109" s="152"/>
      <c r="N1109" s="167">
        <f t="shared" si="34"/>
        <v>12566.4</v>
      </c>
      <c r="O1109" s="167">
        <f t="shared" si="35"/>
        <v>202402</v>
      </c>
    </row>
    <row r="1110" spans="1:15">
      <c r="A1110" s="146">
        <v>1109</v>
      </c>
      <c r="B1110" s="144" t="s">
        <v>1415</v>
      </c>
      <c r="C1110" s="146" t="s">
        <v>1416</v>
      </c>
      <c r="D1110" s="147" t="s">
        <v>1492</v>
      </c>
      <c r="E1110" s="219" t="s">
        <v>98</v>
      </c>
      <c r="F1110" s="148">
        <v>45345</v>
      </c>
      <c r="G1110" s="153"/>
      <c r="H1110" s="154">
        <v>6843.99</v>
      </c>
      <c r="I1110" s="144" t="s">
        <v>33</v>
      </c>
      <c r="J1110" s="155"/>
      <c r="K1110" s="146"/>
      <c r="L1110" s="147"/>
      <c r="M1110" s="156"/>
      <c r="N1110" s="167">
        <f t="shared" si="34"/>
        <v>6843.99</v>
      </c>
      <c r="O1110" s="167">
        <f t="shared" si="35"/>
        <v>202402</v>
      </c>
    </row>
    <row r="1111" spans="1:15">
      <c r="A1111" s="146">
        <v>1110</v>
      </c>
      <c r="B1111" s="144" t="s">
        <v>1033</v>
      </c>
      <c r="C1111" s="145" t="s">
        <v>1034</v>
      </c>
      <c r="D1111" s="145" t="s">
        <v>1493</v>
      </c>
      <c r="E1111" s="219" t="s">
        <v>98</v>
      </c>
      <c r="F1111" s="148">
        <v>45345</v>
      </c>
      <c r="G1111" s="149"/>
      <c r="H1111" s="150">
        <v>10000</v>
      </c>
      <c r="I1111" s="144" t="s">
        <v>32</v>
      </c>
      <c r="J1111" s="151"/>
      <c r="K1111" s="145"/>
      <c r="L1111" s="152"/>
      <c r="M1111" s="152"/>
      <c r="N1111" s="167">
        <f t="shared" si="34"/>
        <v>10000</v>
      </c>
      <c r="O1111" s="167">
        <f t="shared" si="35"/>
        <v>202402</v>
      </c>
    </row>
    <row r="1112" spans="1:15">
      <c r="A1112" s="146">
        <v>1111</v>
      </c>
      <c r="B1112" s="144" t="s">
        <v>651</v>
      </c>
      <c r="C1112" s="146" t="s">
        <v>652</v>
      </c>
      <c r="D1112" s="147" t="s">
        <v>1494</v>
      </c>
      <c r="E1112" s="219" t="s">
        <v>98</v>
      </c>
      <c r="F1112" s="148">
        <v>45345</v>
      </c>
      <c r="G1112" s="153"/>
      <c r="H1112" s="154">
        <v>4500</v>
      </c>
      <c r="I1112" s="144" t="s">
        <v>40</v>
      </c>
      <c r="J1112" s="155"/>
      <c r="K1112" s="146"/>
      <c r="L1112" s="147"/>
      <c r="M1112" s="156"/>
      <c r="N1112" s="167">
        <f t="shared" si="34"/>
        <v>4500</v>
      </c>
      <c r="O1112" s="167">
        <f t="shared" si="35"/>
        <v>202402</v>
      </c>
    </row>
    <row r="1113" spans="1:15">
      <c r="A1113" s="146">
        <v>1112</v>
      </c>
      <c r="B1113" s="144" t="s">
        <v>247</v>
      </c>
      <c r="C1113" s="145" t="s">
        <v>248</v>
      </c>
      <c r="D1113" s="145" t="s">
        <v>1495</v>
      </c>
      <c r="E1113" s="219" t="s">
        <v>98</v>
      </c>
      <c r="F1113" s="148">
        <v>45345</v>
      </c>
      <c r="G1113" s="149"/>
      <c r="H1113" s="150">
        <v>42700</v>
      </c>
      <c r="I1113" s="144" t="s">
        <v>39</v>
      </c>
      <c r="J1113" s="151"/>
      <c r="K1113" s="145"/>
      <c r="L1113" s="152"/>
      <c r="M1113" s="152"/>
      <c r="N1113" s="167">
        <f t="shared" si="34"/>
        <v>42700</v>
      </c>
      <c r="O1113" s="167">
        <f t="shared" si="35"/>
        <v>202402</v>
      </c>
    </row>
    <row r="1114" spans="1:15">
      <c r="A1114" s="146">
        <v>1113</v>
      </c>
      <c r="B1114" s="144" t="s">
        <v>1496</v>
      </c>
      <c r="C1114" s="146" t="s">
        <v>1497</v>
      </c>
      <c r="D1114" s="147" t="s">
        <v>1498</v>
      </c>
      <c r="E1114" s="219" t="s">
        <v>98</v>
      </c>
      <c r="F1114" s="148">
        <v>45345</v>
      </c>
      <c r="G1114" s="153"/>
      <c r="H1114" s="154">
        <v>166454.1</v>
      </c>
      <c r="I1114" s="144" t="s">
        <v>43</v>
      </c>
      <c r="J1114" s="155"/>
      <c r="K1114" s="146"/>
      <c r="L1114" s="147"/>
      <c r="M1114" s="156"/>
      <c r="N1114" s="167">
        <f t="shared" si="34"/>
        <v>166454.1</v>
      </c>
      <c r="O1114" s="167">
        <f t="shared" si="35"/>
        <v>202402</v>
      </c>
    </row>
    <row r="1115" spans="1:15">
      <c r="A1115" s="146">
        <v>1114</v>
      </c>
      <c r="B1115" s="144" t="s">
        <v>1496</v>
      </c>
      <c r="C1115" s="145" t="s">
        <v>1497</v>
      </c>
      <c r="D1115" s="145" t="s">
        <v>1499</v>
      </c>
      <c r="E1115" s="219" t="s">
        <v>98</v>
      </c>
      <c r="F1115" s="148">
        <v>45345</v>
      </c>
      <c r="G1115" s="149"/>
      <c r="H1115" s="150">
        <v>1999023.7</v>
      </c>
      <c r="I1115" s="144" t="s">
        <v>43</v>
      </c>
      <c r="J1115" s="151"/>
      <c r="K1115" s="145"/>
      <c r="L1115" s="152"/>
      <c r="M1115" s="152"/>
      <c r="N1115" s="167">
        <f t="shared" si="34"/>
        <v>1999023.7</v>
      </c>
      <c r="O1115" s="167">
        <f t="shared" si="35"/>
        <v>202402</v>
      </c>
    </row>
    <row r="1116" spans="1:15">
      <c r="A1116" s="146">
        <v>1115</v>
      </c>
      <c r="B1116" s="144" t="s">
        <v>120</v>
      </c>
      <c r="C1116" s="146" t="s">
        <v>121</v>
      </c>
      <c r="D1116" s="147" t="s">
        <v>1500</v>
      </c>
      <c r="E1116" s="219" t="s">
        <v>98</v>
      </c>
      <c r="F1116" s="148">
        <v>45345</v>
      </c>
      <c r="G1116" s="153"/>
      <c r="H1116" s="154">
        <v>8172</v>
      </c>
      <c r="I1116" s="144" t="s">
        <v>45</v>
      </c>
      <c r="J1116" s="155"/>
      <c r="K1116" s="146"/>
      <c r="L1116" s="147"/>
      <c r="M1116" s="156"/>
      <c r="N1116" s="167">
        <f t="shared" si="34"/>
        <v>8172</v>
      </c>
      <c r="O1116" s="167">
        <f t="shared" si="35"/>
        <v>202402</v>
      </c>
    </row>
    <row r="1117" spans="1:15">
      <c r="A1117" s="146">
        <v>1116</v>
      </c>
      <c r="B1117" s="144" t="s">
        <v>120</v>
      </c>
      <c r="C1117" s="145" t="s">
        <v>121</v>
      </c>
      <c r="D1117" s="145" t="s">
        <v>1501</v>
      </c>
      <c r="E1117" s="219" t="s">
        <v>98</v>
      </c>
      <c r="F1117" s="148">
        <v>45345</v>
      </c>
      <c r="G1117" s="149"/>
      <c r="H1117" s="150">
        <v>19000</v>
      </c>
      <c r="I1117" s="144" t="s">
        <v>62</v>
      </c>
      <c r="J1117" s="151"/>
      <c r="K1117" s="145"/>
      <c r="L1117" s="152"/>
      <c r="M1117" s="152"/>
      <c r="N1117" s="167">
        <f t="shared" si="34"/>
        <v>19000</v>
      </c>
      <c r="O1117" s="167">
        <f t="shared" si="35"/>
        <v>202402</v>
      </c>
    </row>
    <row r="1118" spans="1:15">
      <c r="A1118" s="146">
        <v>1117</v>
      </c>
      <c r="B1118" s="144" t="s">
        <v>120</v>
      </c>
      <c r="C1118" s="146" t="s">
        <v>121</v>
      </c>
      <c r="D1118" s="147" t="s">
        <v>1502</v>
      </c>
      <c r="E1118" s="219" t="s">
        <v>98</v>
      </c>
      <c r="F1118" s="148">
        <v>45345</v>
      </c>
      <c r="G1118" s="153"/>
      <c r="H1118" s="154">
        <v>18700</v>
      </c>
      <c r="I1118" s="144" t="s">
        <v>62</v>
      </c>
      <c r="J1118" s="155"/>
      <c r="K1118" s="146"/>
      <c r="L1118" s="147"/>
      <c r="M1118" s="156"/>
      <c r="N1118" s="167">
        <f t="shared" si="34"/>
        <v>18700</v>
      </c>
      <c r="O1118" s="167">
        <f t="shared" si="35"/>
        <v>202402</v>
      </c>
    </row>
    <row r="1119" spans="1:15">
      <c r="A1119" s="146">
        <v>1118</v>
      </c>
      <c r="B1119" s="144" t="s">
        <v>1503</v>
      </c>
      <c r="C1119" s="145" t="s">
        <v>1317</v>
      </c>
      <c r="D1119" s="145">
        <v>511</v>
      </c>
      <c r="E1119" s="225" t="s">
        <v>98</v>
      </c>
      <c r="F1119" s="148">
        <v>45345</v>
      </c>
      <c r="G1119" s="149"/>
      <c r="H1119" s="150">
        <v>73360.52</v>
      </c>
      <c r="I1119" s="144" t="s">
        <v>43</v>
      </c>
      <c r="J1119" s="151"/>
      <c r="K1119" s="145"/>
      <c r="L1119" s="152"/>
      <c r="M1119" s="152"/>
      <c r="N1119" s="167">
        <f t="shared" si="34"/>
        <v>73360.52</v>
      </c>
      <c r="O1119" s="167">
        <f t="shared" si="35"/>
        <v>202402</v>
      </c>
    </row>
    <row r="1120" spans="1:15">
      <c r="A1120" s="146">
        <v>1119</v>
      </c>
      <c r="B1120" s="144" t="s">
        <v>1504</v>
      </c>
      <c r="C1120" s="146" t="s">
        <v>1505</v>
      </c>
      <c r="D1120" s="147" t="s">
        <v>1506</v>
      </c>
      <c r="E1120" s="219" t="s">
        <v>98</v>
      </c>
      <c r="F1120" s="148">
        <v>45347</v>
      </c>
      <c r="G1120" s="153"/>
      <c r="H1120" s="154">
        <v>729.85</v>
      </c>
      <c r="I1120" s="144" t="s">
        <v>70</v>
      </c>
      <c r="J1120" s="155"/>
      <c r="K1120" s="146"/>
      <c r="L1120" s="147"/>
      <c r="M1120" s="156"/>
      <c r="N1120" s="167">
        <f t="shared" si="34"/>
        <v>729.85</v>
      </c>
      <c r="O1120" s="167">
        <f t="shared" si="35"/>
        <v>202402</v>
      </c>
    </row>
    <row r="1121" spans="1:15">
      <c r="A1121" s="146">
        <v>1120</v>
      </c>
      <c r="B1121" s="144" t="s">
        <v>1507</v>
      </c>
      <c r="C1121" s="145" t="s">
        <v>1508</v>
      </c>
      <c r="D1121" s="145" t="s">
        <v>1509</v>
      </c>
      <c r="E1121" s="219" t="s">
        <v>98</v>
      </c>
      <c r="F1121" s="148">
        <v>45348</v>
      </c>
      <c r="G1121" s="149"/>
      <c r="H1121" s="150">
        <v>286694.99</v>
      </c>
      <c r="I1121" s="144" t="s">
        <v>54</v>
      </c>
      <c r="J1121" s="151"/>
      <c r="K1121" s="145"/>
      <c r="L1121" s="152"/>
      <c r="M1121" s="152"/>
      <c r="N1121" s="167">
        <f t="shared" si="34"/>
        <v>286694.99</v>
      </c>
      <c r="O1121" s="167">
        <f t="shared" si="35"/>
        <v>202402</v>
      </c>
    </row>
    <row r="1122" spans="1:15">
      <c r="A1122" s="146">
        <v>1121</v>
      </c>
      <c r="B1122" s="144" t="s">
        <v>188</v>
      </c>
      <c r="C1122" s="146" t="s">
        <v>189</v>
      </c>
      <c r="D1122" s="147" t="s">
        <v>1510</v>
      </c>
      <c r="E1122" s="219" t="s">
        <v>98</v>
      </c>
      <c r="F1122" s="148">
        <v>45349</v>
      </c>
      <c r="G1122" s="153"/>
      <c r="H1122" s="154">
        <v>5493.49</v>
      </c>
      <c r="I1122" s="144" t="s">
        <v>39</v>
      </c>
      <c r="J1122" s="155"/>
      <c r="K1122" s="146"/>
      <c r="L1122" s="147"/>
      <c r="M1122" s="156"/>
      <c r="N1122" s="167">
        <f t="shared" si="34"/>
        <v>5493.49</v>
      </c>
      <c r="O1122" s="167">
        <f t="shared" si="35"/>
        <v>202402</v>
      </c>
    </row>
    <row r="1123" spans="1:15">
      <c r="A1123" s="146">
        <v>1122</v>
      </c>
      <c r="B1123" s="144" t="s">
        <v>957</v>
      </c>
      <c r="C1123" s="145" t="s">
        <v>958</v>
      </c>
      <c r="D1123" s="145" t="s">
        <v>1511</v>
      </c>
      <c r="E1123" s="219" t="s">
        <v>98</v>
      </c>
      <c r="F1123" s="148">
        <v>45349</v>
      </c>
      <c r="G1123" s="149"/>
      <c r="H1123" s="150">
        <v>19147.8</v>
      </c>
      <c r="I1123" s="144" t="s">
        <v>68</v>
      </c>
      <c r="J1123" s="151"/>
      <c r="K1123" s="145"/>
      <c r="L1123" s="152"/>
      <c r="M1123" s="152"/>
      <c r="N1123" s="167">
        <f t="shared" si="34"/>
        <v>19147.8</v>
      </c>
      <c r="O1123" s="167">
        <f t="shared" si="35"/>
        <v>202402</v>
      </c>
    </row>
    <row r="1124" spans="1:15">
      <c r="A1124" s="146">
        <v>1123</v>
      </c>
      <c r="B1124" s="144" t="s">
        <v>123</v>
      </c>
      <c r="C1124" s="146" t="s">
        <v>124</v>
      </c>
      <c r="D1124" s="147">
        <v>51467</v>
      </c>
      <c r="E1124" s="219" t="s">
        <v>98</v>
      </c>
      <c r="F1124" s="148">
        <v>45350</v>
      </c>
      <c r="G1124" s="153"/>
      <c r="H1124" s="154">
        <v>880</v>
      </c>
      <c r="I1124" s="144" t="s">
        <v>33</v>
      </c>
      <c r="J1124" s="155"/>
      <c r="K1124" s="146"/>
      <c r="L1124" s="147"/>
      <c r="M1124" s="156"/>
      <c r="N1124" s="167">
        <f t="shared" si="34"/>
        <v>880</v>
      </c>
      <c r="O1124" s="167">
        <f t="shared" si="35"/>
        <v>202402</v>
      </c>
    </row>
    <row r="1125" spans="1:15">
      <c r="A1125" s="146">
        <v>1124</v>
      </c>
      <c r="B1125" s="144" t="s">
        <v>1465</v>
      </c>
      <c r="C1125" s="145" t="s">
        <v>1466</v>
      </c>
      <c r="D1125" s="145" t="s">
        <v>1512</v>
      </c>
      <c r="E1125" s="219" t="s">
        <v>98</v>
      </c>
      <c r="F1125" s="148">
        <v>45350</v>
      </c>
      <c r="G1125" s="149"/>
      <c r="H1125" s="150">
        <v>1013.46</v>
      </c>
      <c r="I1125" s="144" t="s">
        <v>66</v>
      </c>
      <c r="J1125" s="151"/>
      <c r="K1125" s="145"/>
      <c r="L1125" s="152"/>
      <c r="M1125" s="152"/>
      <c r="N1125" s="167">
        <f t="shared" si="34"/>
        <v>1013.46</v>
      </c>
      <c r="O1125" s="167">
        <f t="shared" si="35"/>
        <v>202402</v>
      </c>
    </row>
    <row r="1126" spans="1:15">
      <c r="A1126" s="146">
        <v>1125</v>
      </c>
      <c r="B1126" s="144" t="s">
        <v>1487</v>
      </c>
      <c r="C1126" s="146" t="s">
        <v>1488</v>
      </c>
      <c r="D1126" s="147" t="s">
        <v>1513</v>
      </c>
      <c r="E1126" s="219" t="s">
        <v>98</v>
      </c>
      <c r="F1126" s="148">
        <v>45350</v>
      </c>
      <c r="G1126" s="153"/>
      <c r="H1126" s="154">
        <v>61585.42</v>
      </c>
      <c r="I1126" s="144" t="s">
        <v>68</v>
      </c>
      <c r="J1126" s="155"/>
      <c r="K1126" s="146"/>
      <c r="L1126" s="147"/>
      <c r="M1126" s="156"/>
      <c r="N1126" s="167">
        <f t="shared" si="34"/>
        <v>61585.42</v>
      </c>
      <c r="O1126" s="167">
        <f t="shared" si="35"/>
        <v>202402</v>
      </c>
    </row>
    <row r="1127" spans="1:15">
      <c r="A1127" s="146">
        <v>1126</v>
      </c>
      <c r="B1127" s="144" t="s">
        <v>120</v>
      </c>
      <c r="C1127" s="145" t="s">
        <v>121</v>
      </c>
      <c r="D1127" s="145" t="s">
        <v>1514</v>
      </c>
      <c r="E1127" s="219" t="s">
        <v>98</v>
      </c>
      <c r="F1127" s="148">
        <v>45350</v>
      </c>
      <c r="G1127" s="149"/>
      <c r="H1127" s="150">
        <v>8172</v>
      </c>
      <c r="I1127" s="144" t="s">
        <v>38</v>
      </c>
      <c r="J1127" s="151"/>
      <c r="K1127" s="145"/>
      <c r="L1127" s="157"/>
      <c r="M1127" s="157"/>
      <c r="N1127" s="167">
        <f t="shared" si="34"/>
        <v>8172</v>
      </c>
      <c r="O1127" s="167">
        <f t="shared" si="35"/>
        <v>202402</v>
      </c>
    </row>
    <row r="1128" spans="1:15">
      <c r="A1128" s="146">
        <v>1127</v>
      </c>
      <c r="B1128" s="144" t="s">
        <v>1184</v>
      </c>
      <c r="C1128" s="146" t="s">
        <v>1185</v>
      </c>
      <c r="D1128" s="147" t="s">
        <v>1515</v>
      </c>
      <c r="E1128" s="219" t="s">
        <v>98</v>
      </c>
      <c r="F1128" s="148">
        <v>45350</v>
      </c>
      <c r="G1128" s="153"/>
      <c r="H1128" s="154">
        <v>10805.4</v>
      </c>
      <c r="I1128" s="144" t="s">
        <v>66</v>
      </c>
      <c r="J1128" s="155"/>
      <c r="K1128" s="146"/>
      <c r="L1128" s="147"/>
      <c r="M1128" s="156"/>
      <c r="N1128" s="167">
        <f t="shared" si="34"/>
        <v>10805.4</v>
      </c>
      <c r="O1128" s="167">
        <f t="shared" si="35"/>
        <v>202402</v>
      </c>
    </row>
    <row r="1129" spans="1:15">
      <c r="A1129" s="146">
        <v>1128</v>
      </c>
      <c r="B1129" s="144" t="s">
        <v>1184</v>
      </c>
      <c r="C1129" s="145" t="s">
        <v>1185</v>
      </c>
      <c r="D1129" s="145" t="s">
        <v>1516</v>
      </c>
      <c r="E1129" s="219" t="s">
        <v>98</v>
      </c>
      <c r="F1129" s="148">
        <v>45350</v>
      </c>
      <c r="G1129" s="149"/>
      <c r="H1129" s="150">
        <v>10726.6</v>
      </c>
      <c r="I1129" s="144" t="s">
        <v>66</v>
      </c>
      <c r="J1129" s="151"/>
      <c r="K1129" s="145"/>
      <c r="L1129" s="152"/>
      <c r="M1129" s="152"/>
      <c r="N1129" s="167">
        <f t="shared" si="34"/>
        <v>10726.6</v>
      </c>
      <c r="O1129" s="167">
        <f t="shared" si="35"/>
        <v>202402</v>
      </c>
    </row>
    <row r="1130" spans="1:15">
      <c r="A1130" s="146">
        <v>1129</v>
      </c>
      <c r="B1130" s="144" t="s">
        <v>123</v>
      </c>
      <c r="C1130" s="146" t="s">
        <v>124</v>
      </c>
      <c r="D1130" s="147" t="s">
        <v>1517</v>
      </c>
      <c r="E1130" s="219" t="s">
        <v>98</v>
      </c>
      <c r="F1130" s="148">
        <v>45351</v>
      </c>
      <c r="G1130" s="153"/>
      <c r="H1130" s="154">
        <v>2310</v>
      </c>
      <c r="I1130" s="144" t="s">
        <v>33</v>
      </c>
      <c r="J1130" s="155"/>
      <c r="K1130" s="146"/>
      <c r="L1130" s="147"/>
      <c r="M1130" s="156"/>
      <c r="N1130" s="167">
        <f t="shared" si="34"/>
        <v>2310</v>
      </c>
      <c r="O1130" s="167">
        <f t="shared" si="35"/>
        <v>202402</v>
      </c>
    </row>
    <row r="1131" spans="1:15">
      <c r="A1131" s="146">
        <v>1130</v>
      </c>
      <c r="B1131" s="144" t="s">
        <v>622</v>
      </c>
      <c r="C1131" s="145" t="s">
        <v>1518</v>
      </c>
      <c r="D1131" s="145" t="s">
        <v>1519</v>
      </c>
      <c r="E1131" s="219" t="s">
        <v>98</v>
      </c>
      <c r="F1131" s="148">
        <v>45351</v>
      </c>
      <c r="G1131" s="149"/>
      <c r="H1131" s="150">
        <v>5825</v>
      </c>
      <c r="I1131" s="144" t="s">
        <v>32</v>
      </c>
      <c r="J1131" s="151"/>
      <c r="K1131" s="145"/>
      <c r="L1131" s="152"/>
      <c r="M1131" s="152"/>
      <c r="N1131" s="167">
        <f t="shared" si="34"/>
        <v>5825</v>
      </c>
      <c r="O1131" s="167">
        <f t="shared" si="35"/>
        <v>202402</v>
      </c>
    </row>
    <row r="1132" spans="1:15">
      <c r="A1132" s="146">
        <v>1131</v>
      </c>
      <c r="B1132" s="144" t="s">
        <v>3691</v>
      </c>
      <c r="C1132" s="146" t="s">
        <v>1521</v>
      </c>
      <c r="D1132" s="147" t="s">
        <v>1522</v>
      </c>
      <c r="E1132" s="219" t="s">
        <v>98</v>
      </c>
      <c r="F1132" s="148">
        <v>45351</v>
      </c>
      <c r="G1132" s="153"/>
      <c r="H1132" s="154">
        <v>13373.72</v>
      </c>
      <c r="I1132" s="144" t="s">
        <v>68</v>
      </c>
      <c r="J1132" s="155"/>
      <c r="K1132" s="146"/>
      <c r="L1132" s="147"/>
      <c r="M1132" s="156"/>
      <c r="N1132" s="167">
        <f t="shared" si="34"/>
        <v>13373.72</v>
      </c>
      <c r="O1132" s="167">
        <f t="shared" si="35"/>
        <v>202402</v>
      </c>
    </row>
    <row r="1133" spans="1:15">
      <c r="A1133" s="146">
        <v>1132</v>
      </c>
      <c r="B1133" s="144" t="s">
        <v>1217</v>
      </c>
      <c r="C1133" s="145" t="s">
        <v>1218</v>
      </c>
      <c r="D1133" s="145" t="s">
        <v>1523</v>
      </c>
      <c r="E1133" s="219" t="s">
        <v>98</v>
      </c>
      <c r="F1133" s="148">
        <v>45351</v>
      </c>
      <c r="G1133" s="149"/>
      <c r="H1133" s="150">
        <v>234</v>
      </c>
      <c r="I1133" s="144" t="s">
        <v>68</v>
      </c>
      <c r="J1133" s="151"/>
      <c r="K1133" s="145"/>
      <c r="L1133" s="152"/>
      <c r="M1133" s="152"/>
      <c r="N1133" s="167">
        <f t="shared" si="34"/>
        <v>234</v>
      </c>
      <c r="O1133" s="167">
        <f t="shared" si="35"/>
        <v>202402</v>
      </c>
    </row>
    <row r="1134" spans="1:15">
      <c r="A1134" s="146">
        <v>1133</v>
      </c>
      <c r="B1134" s="144" t="s">
        <v>1055</v>
      </c>
      <c r="C1134" s="146" t="s">
        <v>1056</v>
      </c>
      <c r="D1134" s="147" t="s">
        <v>1524</v>
      </c>
      <c r="E1134" s="219" t="s">
        <v>98</v>
      </c>
      <c r="F1134" s="148">
        <v>45352</v>
      </c>
      <c r="G1134" s="153"/>
      <c r="H1134" s="154">
        <v>1077.07</v>
      </c>
      <c r="I1134" s="144" t="s">
        <v>33</v>
      </c>
      <c r="J1134" s="155"/>
      <c r="K1134" s="146"/>
      <c r="L1134" s="147"/>
      <c r="M1134" s="156"/>
      <c r="N1134" s="167">
        <f t="shared" si="34"/>
        <v>1077.07</v>
      </c>
      <c r="O1134" s="167">
        <f t="shared" si="35"/>
        <v>202403</v>
      </c>
    </row>
    <row r="1135" spans="1:15">
      <c r="A1135" s="146">
        <v>1134</v>
      </c>
      <c r="B1135" s="144" t="s">
        <v>1312</v>
      </c>
      <c r="C1135" s="145" t="s">
        <v>1313</v>
      </c>
      <c r="D1135" s="145" t="s">
        <v>648</v>
      </c>
      <c r="E1135" s="219" t="s">
        <v>98</v>
      </c>
      <c r="F1135" s="148">
        <v>45352</v>
      </c>
      <c r="G1135" s="149"/>
      <c r="H1135" s="150">
        <v>11500</v>
      </c>
      <c r="I1135" s="144" t="s">
        <v>33</v>
      </c>
      <c r="J1135" s="151"/>
      <c r="K1135" s="145"/>
      <c r="L1135" s="152"/>
      <c r="M1135" s="152"/>
      <c r="N1135" s="167">
        <f t="shared" si="34"/>
        <v>11500</v>
      </c>
      <c r="O1135" s="167">
        <f t="shared" si="35"/>
        <v>202403</v>
      </c>
    </row>
    <row r="1136" spans="1:15">
      <c r="A1136" s="146">
        <v>1135</v>
      </c>
      <c r="B1136" s="144" t="s">
        <v>367</v>
      </c>
      <c r="C1136" s="146" t="s">
        <v>368</v>
      </c>
      <c r="D1136" s="147" t="s">
        <v>1525</v>
      </c>
      <c r="E1136" s="219" t="s">
        <v>98</v>
      </c>
      <c r="F1136" s="148">
        <v>45352</v>
      </c>
      <c r="G1136" s="153"/>
      <c r="H1136" s="154">
        <v>11296</v>
      </c>
      <c r="I1136" s="144" t="s">
        <v>34</v>
      </c>
      <c r="J1136" s="155"/>
      <c r="K1136" s="146"/>
      <c r="L1136" s="147"/>
      <c r="M1136" s="156"/>
      <c r="N1136" s="167">
        <f t="shared" si="34"/>
        <v>11296</v>
      </c>
      <c r="O1136" s="167">
        <f t="shared" si="35"/>
        <v>202403</v>
      </c>
    </row>
    <row r="1137" spans="1:15">
      <c r="A1137" s="146">
        <v>1136</v>
      </c>
      <c r="B1137" s="144" t="s">
        <v>1270</v>
      </c>
      <c r="C1137" s="145" t="s">
        <v>1271</v>
      </c>
      <c r="D1137" s="145" t="s">
        <v>1526</v>
      </c>
      <c r="E1137" s="219" t="s">
        <v>98</v>
      </c>
      <c r="F1137" s="148">
        <v>45352</v>
      </c>
      <c r="G1137" s="149"/>
      <c r="H1137" s="150">
        <v>700</v>
      </c>
      <c r="I1137" s="144" t="s">
        <v>33</v>
      </c>
      <c r="J1137" s="151"/>
      <c r="K1137" s="145"/>
      <c r="L1137" s="152"/>
      <c r="M1137" s="152"/>
      <c r="N1137" s="167">
        <f t="shared" si="34"/>
        <v>700</v>
      </c>
      <c r="O1137" s="167">
        <f t="shared" si="35"/>
        <v>202403</v>
      </c>
    </row>
    <row r="1138" spans="1:15">
      <c r="A1138" s="146">
        <v>1137</v>
      </c>
      <c r="B1138" s="144" t="s">
        <v>1465</v>
      </c>
      <c r="C1138" s="146" t="s">
        <v>1466</v>
      </c>
      <c r="D1138" s="147" t="s">
        <v>1527</v>
      </c>
      <c r="E1138" s="219" t="s">
        <v>98</v>
      </c>
      <c r="F1138" s="148">
        <v>45352</v>
      </c>
      <c r="G1138" s="153"/>
      <c r="H1138" s="154">
        <v>4396.6000000000004</v>
      </c>
      <c r="I1138" s="144" t="s">
        <v>68</v>
      </c>
      <c r="J1138" s="155"/>
      <c r="K1138" s="146"/>
      <c r="L1138" s="147"/>
      <c r="M1138" s="156"/>
      <c r="N1138" s="167">
        <f t="shared" si="34"/>
        <v>4396.6000000000004</v>
      </c>
      <c r="O1138" s="167">
        <f t="shared" si="35"/>
        <v>202403</v>
      </c>
    </row>
    <row r="1139" spans="1:15">
      <c r="A1139" s="146">
        <v>1138</v>
      </c>
      <c r="B1139" s="144" t="s">
        <v>1128</v>
      </c>
      <c r="C1139" s="145" t="s">
        <v>1129</v>
      </c>
      <c r="D1139" s="145" t="s">
        <v>1528</v>
      </c>
      <c r="E1139" s="219" t="s">
        <v>98</v>
      </c>
      <c r="F1139" s="148">
        <v>45355</v>
      </c>
      <c r="G1139" s="149"/>
      <c r="H1139" s="150">
        <v>358925.08</v>
      </c>
      <c r="I1139" s="144" t="s">
        <v>40</v>
      </c>
      <c r="J1139" s="151"/>
      <c r="K1139" s="145"/>
      <c r="L1139" s="152"/>
      <c r="M1139" s="152"/>
      <c r="N1139" s="167">
        <f t="shared" si="34"/>
        <v>358925.08</v>
      </c>
      <c r="O1139" s="167">
        <f t="shared" si="35"/>
        <v>202403</v>
      </c>
    </row>
    <row r="1140" spans="1:15">
      <c r="A1140" s="146">
        <v>1139</v>
      </c>
      <c r="B1140" s="144" t="s">
        <v>762</v>
      </c>
      <c r="C1140" s="146" t="s">
        <v>763</v>
      </c>
      <c r="D1140" s="147" t="s">
        <v>1529</v>
      </c>
      <c r="E1140" s="219" t="s">
        <v>98</v>
      </c>
      <c r="F1140" s="148">
        <v>45355</v>
      </c>
      <c r="G1140" s="153"/>
      <c r="H1140" s="154">
        <v>99.9</v>
      </c>
      <c r="I1140" s="144" t="s">
        <v>33</v>
      </c>
      <c r="J1140" s="155"/>
      <c r="K1140" s="146"/>
      <c r="L1140" s="147"/>
      <c r="M1140" s="156"/>
      <c r="N1140" s="167">
        <f t="shared" si="34"/>
        <v>99.9</v>
      </c>
      <c r="O1140" s="167">
        <f t="shared" si="35"/>
        <v>202403</v>
      </c>
    </row>
    <row r="1141" spans="1:15">
      <c r="A1141" s="146">
        <v>1140</v>
      </c>
      <c r="B1141" s="144" t="s">
        <v>340</v>
      </c>
      <c r="C1141" s="145" t="s">
        <v>341</v>
      </c>
      <c r="D1141" s="145" t="s">
        <v>1530</v>
      </c>
      <c r="E1141" s="219" t="s">
        <v>98</v>
      </c>
      <c r="F1141" s="148">
        <v>45355</v>
      </c>
      <c r="G1141" s="149"/>
      <c r="H1141" s="150">
        <v>5215</v>
      </c>
      <c r="I1141" s="144" t="s">
        <v>39</v>
      </c>
      <c r="J1141" s="151"/>
      <c r="K1141" s="145"/>
      <c r="L1141" s="152"/>
      <c r="M1141" s="152"/>
      <c r="N1141" s="167">
        <f t="shared" si="34"/>
        <v>5215</v>
      </c>
      <c r="O1141" s="167">
        <f t="shared" si="35"/>
        <v>202403</v>
      </c>
    </row>
    <row r="1142" spans="1:15">
      <c r="A1142" s="146">
        <v>1141</v>
      </c>
      <c r="B1142" s="144" t="s">
        <v>340</v>
      </c>
      <c r="C1142" s="146" t="s">
        <v>341</v>
      </c>
      <c r="D1142" s="147" t="s">
        <v>1531</v>
      </c>
      <c r="E1142" s="219" t="s">
        <v>98</v>
      </c>
      <c r="F1142" s="148">
        <v>45355</v>
      </c>
      <c r="G1142" s="153"/>
      <c r="H1142" s="154">
        <v>75840</v>
      </c>
      <c r="I1142" s="144" t="s">
        <v>39</v>
      </c>
      <c r="J1142" s="155"/>
      <c r="K1142" s="146"/>
      <c r="L1142" s="147"/>
      <c r="M1142" s="156"/>
      <c r="N1142" s="167">
        <f t="shared" si="34"/>
        <v>75840</v>
      </c>
      <c r="O1142" s="167">
        <f t="shared" si="35"/>
        <v>202403</v>
      </c>
    </row>
    <row r="1143" spans="1:15">
      <c r="A1143" s="146">
        <v>1142</v>
      </c>
      <c r="B1143" s="144" t="s">
        <v>1465</v>
      </c>
      <c r="C1143" s="145" t="s">
        <v>1466</v>
      </c>
      <c r="D1143" s="145" t="s">
        <v>1532</v>
      </c>
      <c r="E1143" s="219" t="s">
        <v>98</v>
      </c>
      <c r="F1143" s="148">
        <v>45355</v>
      </c>
      <c r="G1143" s="149"/>
      <c r="H1143" s="150">
        <v>5206.16</v>
      </c>
      <c r="I1143" s="144" t="s">
        <v>68</v>
      </c>
      <c r="J1143" s="151"/>
      <c r="K1143" s="145"/>
      <c r="L1143" s="152"/>
      <c r="M1143" s="152"/>
      <c r="N1143" s="167">
        <f t="shared" si="34"/>
        <v>5206.16</v>
      </c>
      <c r="O1143" s="167">
        <f t="shared" si="35"/>
        <v>202403</v>
      </c>
    </row>
    <row r="1144" spans="1:15">
      <c r="A1144" s="146">
        <v>1143</v>
      </c>
      <c r="B1144" s="144" t="s">
        <v>651</v>
      </c>
      <c r="C1144" s="146" t="s">
        <v>652</v>
      </c>
      <c r="D1144" s="147" t="s">
        <v>1533</v>
      </c>
      <c r="E1144" s="219" t="s">
        <v>98</v>
      </c>
      <c r="F1144" s="148">
        <v>45356</v>
      </c>
      <c r="G1144" s="153"/>
      <c r="H1144" s="154">
        <v>1420</v>
      </c>
      <c r="I1144" s="144" t="s">
        <v>39</v>
      </c>
      <c r="J1144" s="155"/>
      <c r="K1144" s="146"/>
      <c r="L1144" s="147"/>
      <c r="M1144" s="156"/>
      <c r="N1144" s="167">
        <f t="shared" si="34"/>
        <v>1420</v>
      </c>
      <c r="O1144" s="167">
        <f t="shared" si="35"/>
        <v>202403</v>
      </c>
    </row>
    <row r="1145" spans="1:15">
      <c r="A1145" s="146">
        <v>1144</v>
      </c>
      <c r="B1145" s="144" t="s">
        <v>1534</v>
      </c>
      <c r="C1145" s="145" t="s">
        <v>1535</v>
      </c>
      <c r="D1145" s="145" t="s">
        <v>1536</v>
      </c>
      <c r="E1145" s="219" t="s">
        <v>98</v>
      </c>
      <c r="F1145" s="148">
        <v>45356</v>
      </c>
      <c r="G1145" s="149"/>
      <c r="H1145" s="150">
        <v>401991.89</v>
      </c>
      <c r="I1145" s="144" t="s">
        <v>42</v>
      </c>
      <c r="J1145" s="151"/>
      <c r="K1145" s="145"/>
      <c r="L1145" s="152"/>
      <c r="M1145" s="152"/>
      <c r="N1145" s="167">
        <f t="shared" si="34"/>
        <v>401991.89</v>
      </c>
      <c r="O1145" s="167">
        <f t="shared" si="35"/>
        <v>202403</v>
      </c>
    </row>
    <row r="1146" spans="1:15">
      <c r="A1146" s="146">
        <v>1145</v>
      </c>
      <c r="B1146" s="144" t="s">
        <v>1537</v>
      </c>
      <c r="C1146" s="146" t="s">
        <v>1538</v>
      </c>
      <c r="D1146" s="147" t="s">
        <v>1539</v>
      </c>
      <c r="E1146" s="219" t="s">
        <v>98</v>
      </c>
      <c r="F1146" s="148">
        <v>45357</v>
      </c>
      <c r="G1146" s="153"/>
      <c r="H1146" s="154">
        <v>24100</v>
      </c>
      <c r="I1146" s="144" t="s">
        <v>37</v>
      </c>
      <c r="J1146" s="155"/>
      <c r="K1146" s="146"/>
      <c r="L1146" s="147"/>
      <c r="M1146" s="156"/>
      <c r="N1146" s="167">
        <f t="shared" si="34"/>
        <v>24100</v>
      </c>
      <c r="O1146" s="167">
        <f t="shared" si="35"/>
        <v>202403</v>
      </c>
    </row>
    <row r="1147" spans="1:15">
      <c r="A1147" s="146">
        <v>1146</v>
      </c>
      <c r="B1147" s="144" t="s">
        <v>120</v>
      </c>
      <c r="C1147" s="145" t="s">
        <v>121</v>
      </c>
      <c r="D1147" s="145" t="s">
        <v>1540</v>
      </c>
      <c r="E1147" s="219" t="s">
        <v>98</v>
      </c>
      <c r="F1147" s="148">
        <v>45357</v>
      </c>
      <c r="G1147" s="149"/>
      <c r="H1147" s="150">
        <v>8172</v>
      </c>
      <c r="I1147" s="144" t="s">
        <v>38</v>
      </c>
      <c r="J1147" s="151"/>
      <c r="K1147" s="145"/>
      <c r="L1147" s="157"/>
      <c r="M1147" s="157"/>
      <c r="N1147" s="167">
        <f t="shared" si="34"/>
        <v>8172</v>
      </c>
      <c r="O1147" s="167">
        <f t="shared" si="35"/>
        <v>202403</v>
      </c>
    </row>
    <row r="1148" spans="1:15">
      <c r="A1148" s="146">
        <v>1147</v>
      </c>
      <c r="B1148" s="144" t="s">
        <v>957</v>
      </c>
      <c r="C1148" s="146" t="s">
        <v>958</v>
      </c>
      <c r="D1148" s="147" t="s">
        <v>1541</v>
      </c>
      <c r="E1148" s="219" t="s">
        <v>98</v>
      </c>
      <c r="F1148" s="148">
        <v>45357</v>
      </c>
      <c r="G1148" s="153"/>
      <c r="H1148" s="154">
        <v>28426.05</v>
      </c>
      <c r="I1148" s="144" t="s">
        <v>68</v>
      </c>
      <c r="J1148" s="155"/>
      <c r="K1148" s="146"/>
      <c r="L1148" s="147"/>
      <c r="M1148" s="156"/>
      <c r="N1148" s="167">
        <f t="shared" si="34"/>
        <v>28426.05</v>
      </c>
      <c r="O1148" s="167">
        <f t="shared" si="35"/>
        <v>202403</v>
      </c>
    </row>
    <row r="1149" spans="1:15">
      <c r="A1149" s="146">
        <v>1148</v>
      </c>
      <c r="B1149" s="144" t="s">
        <v>120</v>
      </c>
      <c r="C1149" s="145" t="s">
        <v>121</v>
      </c>
      <c r="D1149" s="145" t="s">
        <v>1542</v>
      </c>
      <c r="E1149" s="219" t="s">
        <v>98</v>
      </c>
      <c r="F1149" s="148">
        <v>45358</v>
      </c>
      <c r="G1149" s="149"/>
      <c r="H1149" s="150">
        <v>4893</v>
      </c>
      <c r="I1149" s="144" t="s">
        <v>62</v>
      </c>
      <c r="J1149" s="151"/>
      <c r="K1149" s="145"/>
      <c r="L1149" s="152"/>
      <c r="M1149" s="152"/>
      <c r="N1149" s="167">
        <f t="shared" si="34"/>
        <v>4893</v>
      </c>
      <c r="O1149" s="167">
        <f t="shared" si="35"/>
        <v>202403</v>
      </c>
    </row>
    <row r="1150" spans="1:15">
      <c r="A1150" s="146">
        <v>1149</v>
      </c>
      <c r="B1150" s="144" t="s">
        <v>293</v>
      </c>
      <c r="C1150" s="146" t="s">
        <v>294</v>
      </c>
      <c r="D1150" s="147" t="s">
        <v>1543</v>
      </c>
      <c r="E1150" s="219" t="s">
        <v>98</v>
      </c>
      <c r="F1150" s="148">
        <v>45358</v>
      </c>
      <c r="G1150" s="153"/>
      <c r="H1150" s="154">
        <v>44759.45</v>
      </c>
      <c r="I1150" s="144" t="s">
        <v>68</v>
      </c>
      <c r="J1150" s="155"/>
      <c r="K1150" s="146"/>
      <c r="L1150" s="147"/>
      <c r="M1150" s="156"/>
      <c r="N1150" s="167">
        <f t="shared" si="34"/>
        <v>44759.45</v>
      </c>
      <c r="O1150" s="167">
        <f t="shared" si="35"/>
        <v>202403</v>
      </c>
    </row>
    <row r="1151" spans="1:15">
      <c r="A1151" s="146">
        <v>1150</v>
      </c>
      <c r="B1151" s="144" t="s">
        <v>957</v>
      </c>
      <c r="C1151" s="145" t="s">
        <v>958</v>
      </c>
      <c r="D1151" s="145" t="s">
        <v>1544</v>
      </c>
      <c r="E1151" s="219" t="s">
        <v>98</v>
      </c>
      <c r="F1151" s="148">
        <v>45358</v>
      </c>
      <c r="G1151" s="149"/>
      <c r="H1151" s="150">
        <v>53332.36</v>
      </c>
      <c r="I1151" s="144" t="s">
        <v>68</v>
      </c>
      <c r="J1151" s="151"/>
      <c r="K1151" s="145"/>
      <c r="L1151" s="152"/>
      <c r="M1151" s="152"/>
      <c r="N1151" s="167">
        <f t="shared" si="34"/>
        <v>53332.36</v>
      </c>
      <c r="O1151" s="167">
        <f t="shared" si="35"/>
        <v>202403</v>
      </c>
    </row>
    <row r="1152" spans="1:15">
      <c r="A1152" s="146">
        <v>1151</v>
      </c>
      <c r="B1152" s="144" t="s">
        <v>957</v>
      </c>
      <c r="C1152" s="146" t="s">
        <v>958</v>
      </c>
      <c r="D1152" s="147" t="s">
        <v>1545</v>
      </c>
      <c r="E1152" s="219" t="s">
        <v>98</v>
      </c>
      <c r="F1152" s="148">
        <v>45358</v>
      </c>
      <c r="G1152" s="153"/>
      <c r="H1152" s="154">
        <v>807.29</v>
      </c>
      <c r="I1152" s="144" t="s">
        <v>68</v>
      </c>
      <c r="J1152" s="155"/>
      <c r="K1152" s="146"/>
      <c r="L1152" s="147"/>
      <c r="M1152" s="156"/>
      <c r="N1152" s="167">
        <f t="shared" si="34"/>
        <v>807.29</v>
      </c>
      <c r="O1152" s="167">
        <f t="shared" si="35"/>
        <v>202403</v>
      </c>
    </row>
    <row r="1153" spans="1:15">
      <c r="A1153" s="146">
        <v>1152</v>
      </c>
      <c r="B1153" s="144" t="s">
        <v>884</v>
      </c>
      <c r="C1153" s="145" t="s">
        <v>885</v>
      </c>
      <c r="D1153" s="145" t="s">
        <v>1546</v>
      </c>
      <c r="E1153" s="219" t="s">
        <v>98</v>
      </c>
      <c r="F1153" s="148">
        <v>45359</v>
      </c>
      <c r="G1153" s="149"/>
      <c r="H1153" s="150">
        <v>6340</v>
      </c>
      <c r="I1153" s="144" t="s">
        <v>33</v>
      </c>
      <c r="J1153" s="151"/>
      <c r="K1153" s="145"/>
      <c r="L1153" s="152"/>
      <c r="M1153" s="152"/>
      <c r="N1153" s="167">
        <f t="shared" si="34"/>
        <v>6340</v>
      </c>
      <c r="O1153" s="167">
        <f t="shared" si="35"/>
        <v>202403</v>
      </c>
    </row>
    <row r="1154" spans="1:15">
      <c r="A1154" s="146">
        <v>1153</v>
      </c>
      <c r="B1154" s="144" t="s">
        <v>293</v>
      </c>
      <c r="C1154" s="146" t="s">
        <v>294</v>
      </c>
      <c r="D1154" s="147" t="s">
        <v>1547</v>
      </c>
      <c r="E1154" s="219" t="s">
        <v>98</v>
      </c>
      <c r="F1154" s="148">
        <v>45359</v>
      </c>
      <c r="G1154" s="153"/>
      <c r="H1154" s="154">
        <v>65341.41</v>
      </c>
      <c r="I1154" s="144" t="s">
        <v>68</v>
      </c>
      <c r="J1154" s="155"/>
      <c r="K1154" s="146"/>
      <c r="L1154" s="147"/>
      <c r="M1154" s="156"/>
      <c r="N1154" s="167">
        <f t="shared" ref="N1154:N1217" si="36">H1154/COUNTIF(I1154:M1154,"&lt;&gt;")</f>
        <v>65341.41</v>
      </c>
      <c r="O1154" s="167">
        <f t="shared" ref="O1154:O1217" si="37">YEAR(F1154)*100+MONTH(F1154)</f>
        <v>202403</v>
      </c>
    </row>
    <row r="1155" spans="1:15">
      <c r="A1155" s="146">
        <v>1154</v>
      </c>
      <c r="B1155" s="144" t="s">
        <v>851</v>
      </c>
      <c r="C1155" s="145" t="s">
        <v>852</v>
      </c>
      <c r="D1155" s="145" t="s">
        <v>1548</v>
      </c>
      <c r="E1155" s="219" t="s">
        <v>98</v>
      </c>
      <c r="F1155" s="148">
        <v>45360</v>
      </c>
      <c r="G1155" s="149"/>
      <c r="H1155" s="150">
        <v>15000.99</v>
      </c>
      <c r="I1155" s="144" t="s">
        <v>68</v>
      </c>
      <c r="J1155" s="151"/>
      <c r="K1155" s="145"/>
      <c r="L1155" s="152"/>
      <c r="M1155" s="152"/>
      <c r="N1155" s="167">
        <f t="shared" si="36"/>
        <v>15000.99</v>
      </c>
      <c r="O1155" s="167">
        <f t="shared" si="37"/>
        <v>202403</v>
      </c>
    </row>
    <row r="1156" spans="1:15">
      <c r="A1156" s="146">
        <v>1155</v>
      </c>
      <c r="B1156" s="144" t="s">
        <v>1261</v>
      </c>
      <c r="C1156" s="146" t="s">
        <v>1549</v>
      </c>
      <c r="D1156" s="147" t="s">
        <v>1550</v>
      </c>
      <c r="E1156" s="219" t="s">
        <v>98</v>
      </c>
      <c r="F1156" s="148">
        <v>45361</v>
      </c>
      <c r="G1156" s="153"/>
      <c r="H1156" s="154">
        <v>4250</v>
      </c>
      <c r="I1156" s="144" t="s">
        <v>40</v>
      </c>
      <c r="J1156" s="155"/>
      <c r="K1156" s="146"/>
      <c r="L1156" s="147"/>
      <c r="M1156" s="156"/>
      <c r="N1156" s="167">
        <f t="shared" si="36"/>
        <v>4250</v>
      </c>
      <c r="O1156" s="167">
        <f t="shared" si="37"/>
        <v>202403</v>
      </c>
    </row>
    <row r="1157" spans="1:15">
      <c r="A1157" s="146">
        <v>1156</v>
      </c>
      <c r="B1157" s="144" t="s">
        <v>1261</v>
      </c>
      <c r="C1157" s="145" t="s">
        <v>1549</v>
      </c>
      <c r="D1157" s="145" t="s">
        <v>1551</v>
      </c>
      <c r="E1157" s="219" t="s">
        <v>98</v>
      </c>
      <c r="F1157" s="148">
        <v>45361</v>
      </c>
      <c r="G1157" s="149"/>
      <c r="H1157" s="150">
        <v>4250</v>
      </c>
      <c r="I1157" s="144" t="s">
        <v>40</v>
      </c>
      <c r="J1157" s="151"/>
      <c r="K1157" s="145"/>
      <c r="L1157" s="152"/>
      <c r="M1157" s="152"/>
      <c r="N1157" s="167">
        <f t="shared" si="36"/>
        <v>4250</v>
      </c>
      <c r="O1157" s="167">
        <f t="shared" si="37"/>
        <v>202403</v>
      </c>
    </row>
    <row r="1158" spans="1:15">
      <c r="A1158" s="146">
        <v>1157</v>
      </c>
      <c r="B1158" s="144" t="s">
        <v>241</v>
      </c>
      <c r="C1158" s="146" t="s">
        <v>242</v>
      </c>
      <c r="D1158" s="147">
        <v>2024021400070</v>
      </c>
      <c r="E1158" s="219" t="s">
        <v>98</v>
      </c>
      <c r="F1158" s="148">
        <v>45362</v>
      </c>
      <c r="G1158" s="153"/>
      <c r="H1158" s="154">
        <v>81.14</v>
      </c>
      <c r="I1158" s="144" t="s">
        <v>33</v>
      </c>
      <c r="J1158" s="155"/>
      <c r="K1158" s="146"/>
      <c r="L1158" s="147"/>
      <c r="M1158" s="156"/>
      <c r="N1158" s="167">
        <f t="shared" si="36"/>
        <v>81.14</v>
      </c>
      <c r="O1158" s="167">
        <f t="shared" si="37"/>
        <v>202403</v>
      </c>
    </row>
    <row r="1159" spans="1:15">
      <c r="A1159" s="146">
        <v>1158</v>
      </c>
      <c r="B1159" s="144" t="s">
        <v>154</v>
      </c>
      <c r="C1159" s="145" t="s">
        <v>155</v>
      </c>
      <c r="D1159" s="145" t="s">
        <v>1552</v>
      </c>
      <c r="E1159" s="219" t="s">
        <v>98</v>
      </c>
      <c r="F1159" s="148">
        <v>45362</v>
      </c>
      <c r="G1159" s="149">
        <v>66929.289999999994</v>
      </c>
      <c r="H1159" s="150">
        <v>66929.289999999994</v>
      </c>
      <c r="I1159" s="144" t="s">
        <v>72</v>
      </c>
      <c r="J1159" s="151"/>
      <c r="K1159" s="145"/>
      <c r="L1159" s="152"/>
      <c r="M1159" s="152"/>
      <c r="N1159" s="167">
        <f t="shared" si="36"/>
        <v>66929.289999999994</v>
      </c>
      <c r="O1159" s="167">
        <f t="shared" si="37"/>
        <v>202403</v>
      </c>
    </row>
    <row r="1160" spans="1:15">
      <c r="A1160" s="146">
        <v>1159</v>
      </c>
      <c r="B1160" s="144" t="s">
        <v>114</v>
      </c>
      <c r="C1160" s="146" t="s">
        <v>115</v>
      </c>
      <c r="D1160" s="147" t="s">
        <v>1553</v>
      </c>
      <c r="E1160" s="219" t="s">
        <v>98</v>
      </c>
      <c r="F1160" s="148">
        <v>45362</v>
      </c>
      <c r="G1160" s="153"/>
      <c r="H1160" s="154">
        <v>19813.21</v>
      </c>
      <c r="I1160" s="144" t="s">
        <v>39</v>
      </c>
      <c r="J1160" s="155"/>
      <c r="K1160" s="146"/>
      <c r="L1160" s="147"/>
      <c r="M1160" s="156"/>
      <c r="N1160" s="167">
        <f t="shared" si="36"/>
        <v>19813.21</v>
      </c>
      <c r="O1160" s="167">
        <f t="shared" si="37"/>
        <v>202403</v>
      </c>
    </row>
    <row r="1161" spans="1:15">
      <c r="A1161" s="146">
        <v>1160</v>
      </c>
      <c r="B1161" s="144" t="s">
        <v>218</v>
      </c>
      <c r="C1161" s="145" t="s">
        <v>219</v>
      </c>
      <c r="D1161" s="145" t="s">
        <v>1554</v>
      </c>
      <c r="E1161" s="219" t="s">
        <v>98</v>
      </c>
      <c r="F1161" s="148">
        <v>45362</v>
      </c>
      <c r="G1161" s="149"/>
      <c r="H1161" s="150">
        <v>134749.32</v>
      </c>
      <c r="I1161" s="144" t="s">
        <v>39</v>
      </c>
      <c r="J1161" s="151" t="s">
        <v>39</v>
      </c>
      <c r="K1161" s="145" t="s">
        <v>42</v>
      </c>
      <c r="L1161" s="157" t="s">
        <v>40</v>
      </c>
      <c r="M1161" s="157" t="s">
        <v>43</v>
      </c>
      <c r="N1161" s="167">
        <f t="shared" si="36"/>
        <v>26949.864000000001</v>
      </c>
      <c r="O1161" s="167">
        <f t="shared" si="37"/>
        <v>202403</v>
      </c>
    </row>
    <row r="1162" spans="1:15">
      <c r="A1162" s="146">
        <v>1161</v>
      </c>
      <c r="B1162" s="144" t="s">
        <v>218</v>
      </c>
      <c r="C1162" s="146" t="s">
        <v>219</v>
      </c>
      <c r="D1162" s="147" t="s">
        <v>1555</v>
      </c>
      <c r="E1162" s="219" t="s">
        <v>98</v>
      </c>
      <c r="F1162" s="148">
        <v>45362</v>
      </c>
      <c r="G1162" s="153"/>
      <c r="H1162" s="154">
        <v>13174.33</v>
      </c>
      <c r="I1162" s="144" t="s">
        <v>39</v>
      </c>
      <c r="J1162" s="155" t="s">
        <v>39</v>
      </c>
      <c r="K1162" s="146" t="s">
        <v>42</v>
      </c>
      <c r="L1162" s="147" t="s">
        <v>40</v>
      </c>
      <c r="M1162" s="158" t="s">
        <v>43</v>
      </c>
      <c r="N1162" s="167">
        <f t="shared" si="36"/>
        <v>2634.866</v>
      </c>
      <c r="O1162" s="167">
        <f t="shared" si="37"/>
        <v>202403</v>
      </c>
    </row>
    <row r="1163" spans="1:15">
      <c r="A1163" s="146">
        <v>1162</v>
      </c>
      <c r="B1163" s="144" t="s">
        <v>1079</v>
      </c>
      <c r="C1163" s="145" t="s">
        <v>1080</v>
      </c>
      <c r="D1163" s="145" t="s">
        <v>1556</v>
      </c>
      <c r="E1163" s="219" t="s">
        <v>98</v>
      </c>
      <c r="F1163" s="148">
        <v>45362</v>
      </c>
      <c r="G1163" s="149"/>
      <c r="H1163" s="150">
        <v>899.5</v>
      </c>
      <c r="I1163" s="144" t="s">
        <v>33</v>
      </c>
      <c r="J1163" s="151"/>
      <c r="K1163" s="145"/>
      <c r="L1163" s="152"/>
      <c r="M1163" s="152"/>
      <c r="N1163" s="167">
        <f t="shared" si="36"/>
        <v>899.5</v>
      </c>
      <c r="O1163" s="167">
        <f t="shared" si="37"/>
        <v>202403</v>
      </c>
    </row>
    <row r="1164" spans="1:15">
      <c r="A1164" s="146">
        <v>1163</v>
      </c>
      <c r="B1164" s="144" t="s">
        <v>548</v>
      </c>
      <c r="C1164" s="146" t="s">
        <v>549</v>
      </c>
      <c r="D1164" s="147" t="s">
        <v>1557</v>
      </c>
      <c r="E1164" s="219" t="s">
        <v>98</v>
      </c>
      <c r="F1164" s="148">
        <v>45363</v>
      </c>
      <c r="G1164" s="153"/>
      <c r="H1164" s="154">
        <v>2496.6</v>
      </c>
      <c r="I1164" s="144" t="s">
        <v>32</v>
      </c>
      <c r="J1164" s="155"/>
      <c r="K1164" s="146"/>
      <c r="L1164" s="147"/>
      <c r="M1164" s="156"/>
      <c r="N1164" s="167">
        <f t="shared" si="36"/>
        <v>2496.6</v>
      </c>
      <c r="O1164" s="167">
        <f t="shared" si="37"/>
        <v>202403</v>
      </c>
    </row>
    <row r="1165" spans="1:15">
      <c r="A1165" s="146">
        <v>1164</v>
      </c>
      <c r="B1165" s="144" t="s">
        <v>1465</v>
      </c>
      <c r="C1165" s="145" t="s">
        <v>1466</v>
      </c>
      <c r="D1165" s="145" t="s">
        <v>1558</v>
      </c>
      <c r="E1165" s="219" t="s">
        <v>98</v>
      </c>
      <c r="F1165" s="148">
        <v>45363</v>
      </c>
      <c r="G1165" s="149"/>
      <c r="H1165" s="150">
        <v>14784.9</v>
      </c>
      <c r="I1165" s="144" t="s">
        <v>66</v>
      </c>
      <c r="J1165" s="151"/>
      <c r="K1165" s="145"/>
      <c r="L1165" s="152"/>
      <c r="M1165" s="152"/>
      <c r="N1165" s="167">
        <f t="shared" si="36"/>
        <v>14784.9</v>
      </c>
      <c r="O1165" s="167">
        <f t="shared" si="37"/>
        <v>202403</v>
      </c>
    </row>
    <row r="1166" spans="1:15">
      <c r="A1166" s="146">
        <v>1165</v>
      </c>
      <c r="B1166" s="144" t="s">
        <v>1465</v>
      </c>
      <c r="C1166" s="146" t="s">
        <v>1466</v>
      </c>
      <c r="D1166" s="147" t="s">
        <v>1559</v>
      </c>
      <c r="E1166" s="219" t="s">
        <v>98</v>
      </c>
      <c r="F1166" s="148">
        <v>45363</v>
      </c>
      <c r="G1166" s="153"/>
      <c r="H1166" s="154">
        <v>1768.91</v>
      </c>
      <c r="I1166" s="144" t="s">
        <v>68</v>
      </c>
      <c r="J1166" s="155"/>
      <c r="K1166" s="146"/>
      <c r="L1166" s="147"/>
      <c r="M1166" s="156"/>
      <c r="N1166" s="167">
        <f t="shared" si="36"/>
        <v>1768.91</v>
      </c>
      <c r="O1166" s="167">
        <f t="shared" si="37"/>
        <v>202403</v>
      </c>
    </row>
    <row r="1167" spans="1:15">
      <c r="A1167" s="146">
        <v>1166</v>
      </c>
      <c r="B1167" s="144" t="s">
        <v>120</v>
      </c>
      <c r="C1167" s="145" t="s">
        <v>121</v>
      </c>
      <c r="D1167" s="145" t="s">
        <v>1560</v>
      </c>
      <c r="E1167" s="219" t="s">
        <v>98</v>
      </c>
      <c r="F1167" s="148">
        <v>45363</v>
      </c>
      <c r="G1167" s="149"/>
      <c r="H1167" s="150">
        <v>8172</v>
      </c>
      <c r="I1167" s="144" t="s">
        <v>33</v>
      </c>
      <c r="J1167" s="151"/>
      <c r="K1167" s="145"/>
      <c r="L1167" s="152"/>
      <c r="M1167" s="152"/>
      <c r="N1167" s="167">
        <f t="shared" si="36"/>
        <v>8172</v>
      </c>
      <c r="O1167" s="167">
        <f t="shared" si="37"/>
        <v>202403</v>
      </c>
    </row>
    <row r="1168" spans="1:15">
      <c r="A1168" s="146">
        <v>1167</v>
      </c>
      <c r="B1168" s="144" t="s">
        <v>293</v>
      </c>
      <c r="C1168" s="146" t="s">
        <v>294</v>
      </c>
      <c r="D1168" s="147" t="s">
        <v>1561</v>
      </c>
      <c r="E1168" s="219" t="s">
        <v>98</v>
      </c>
      <c r="F1168" s="148">
        <v>45363</v>
      </c>
      <c r="G1168" s="153"/>
      <c r="H1168" s="154">
        <v>3096</v>
      </c>
      <c r="I1168" s="144" t="s">
        <v>33</v>
      </c>
      <c r="J1168" s="155"/>
      <c r="K1168" s="146"/>
      <c r="L1168" s="147"/>
      <c r="M1168" s="156"/>
      <c r="N1168" s="167">
        <f t="shared" si="36"/>
        <v>3096</v>
      </c>
      <c r="O1168" s="167">
        <f t="shared" si="37"/>
        <v>202403</v>
      </c>
    </row>
    <row r="1169" spans="1:15">
      <c r="A1169" s="146">
        <v>1168</v>
      </c>
      <c r="B1169" s="144" t="s">
        <v>386</v>
      </c>
      <c r="C1169" s="145" t="s">
        <v>387</v>
      </c>
      <c r="D1169" s="145">
        <v>4069974916</v>
      </c>
      <c r="E1169" s="219" t="s">
        <v>98</v>
      </c>
      <c r="F1169" s="148">
        <v>45364</v>
      </c>
      <c r="G1169" s="149"/>
      <c r="H1169" s="150">
        <v>2946.16</v>
      </c>
      <c r="I1169" s="144" t="s">
        <v>33</v>
      </c>
      <c r="J1169" s="151"/>
      <c r="K1169" s="145"/>
      <c r="L1169" s="152"/>
      <c r="M1169" s="152"/>
      <c r="N1169" s="167">
        <f t="shared" si="36"/>
        <v>2946.16</v>
      </c>
      <c r="O1169" s="167">
        <f t="shared" si="37"/>
        <v>202403</v>
      </c>
    </row>
    <row r="1170" spans="1:15">
      <c r="A1170" s="146">
        <v>1169</v>
      </c>
      <c r="B1170" s="144" t="s">
        <v>1562</v>
      </c>
      <c r="C1170" s="146" t="s">
        <v>1563</v>
      </c>
      <c r="D1170" s="147">
        <v>6</v>
      </c>
      <c r="E1170" s="225" t="s">
        <v>98</v>
      </c>
      <c r="F1170" s="148">
        <v>45364</v>
      </c>
      <c r="G1170" s="153"/>
      <c r="H1170" s="154">
        <v>83452.81</v>
      </c>
      <c r="I1170" s="144" t="s">
        <v>66</v>
      </c>
      <c r="J1170" s="155"/>
      <c r="K1170" s="146"/>
      <c r="L1170" s="147"/>
      <c r="M1170" s="156"/>
      <c r="N1170" s="167">
        <f t="shared" si="36"/>
        <v>83452.81</v>
      </c>
      <c r="O1170" s="167">
        <f t="shared" si="37"/>
        <v>202403</v>
      </c>
    </row>
    <row r="1171" spans="1:15">
      <c r="A1171" s="146">
        <v>1170</v>
      </c>
      <c r="B1171" s="144" t="s">
        <v>1562</v>
      </c>
      <c r="C1171" s="145" t="s">
        <v>1563</v>
      </c>
      <c r="D1171" s="145" t="s">
        <v>1564</v>
      </c>
      <c r="E1171" s="219" t="s">
        <v>98</v>
      </c>
      <c r="F1171" s="148">
        <v>45365</v>
      </c>
      <c r="G1171" s="149"/>
      <c r="H1171" s="150">
        <v>3251</v>
      </c>
      <c r="I1171" s="144" t="s">
        <v>66</v>
      </c>
      <c r="J1171" s="151" t="s">
        <v>68</v>
      </c>
      <c r="K1171" s="145"/>
      <c r="L1171" s="152"/>
      <c r="M1171" s="152"/>
      <c r="N1171" s="167">
        <f t="shared" si="36"/>
        <v>1625.5</v>
      </c>
      <c r="O1171" s="167">
        <f t="shared" si="37"/>
        <v>202403</v>
      </c>
    </row>
    <row r="1172" spans="1:15">
      <c r="A1172" s="146">
        <v>1171</v>
      </c>
      <c r="B1172" s="144" t="s">
        <v>1069</v>
      </c>
      <c r="C1172" s="146" t="s">
        <v>1070</v>
      </c>
      <c r="D1172" s="147" t="s">
        <v>1565</v>
      </c>
      <c r="E1172" s="219" t="s">
        <v>98</v>
      </c>
      <c r="F1172" s="148">
        <v>45365</v>
      </c>
      <c r="G1172" s="153"/>
      <c r="H1172" s="154">
        <v>180500</v>
      </c>
      <c r="I1172" s="144" t="s">
        <v>39</v>
      </c>
      <c r="J1172" s="155"/>
      <c r="K1172" s="146"/>
      <c r="L1172" s="147"/>
      <c r="M1172" s="156"/>
      <c r="N1172" s="167">
        <f t="shared" si="36"/>
        <v>180500</v>
      </c>
      <c r="O1172" s="167">
        <f t="shared" si="37"/>
        <v>202403</v>
      </c>
    </row>
    <row r="1173" spans="1:15">
      <c r="A1173" s="146">
        <v>1172</v>
      </c>
      <c r="B1173" s="144" t="s">
        <v>1160</v>
      </c>
      <c r="C1173" s="145" t="s">
        <v>1161</v>
      </c>
      <c r="D1173" s="145" t="s">
        <v>1566</v>
      </c>
      <c r="E1173" s="219" t="s">
        <v>98</v>
      </c>
      <c r="F1173" s="148">
        <v>45365</v>
      </c>
      <c r="G1173" s="149"/>
      <c r="H1173" s="150">
        <v>3680</v>
      </c>
      <c r="I1173" s="144" t="s">
        <v>33</v>
      </c>
      <c r="J1173" s="151"/>
      <c r="K1173" s="145"/>
      <c r="L1173" s="152"/>
      <c r="M1173" s="152"/>
      <c r="N1173" s="167">
        <f t="shared" si="36"/>
        <v>3680</v>
      </c>
      <c r="O1173" s="167">
        <f t="shared" si="37"/>
        <v>202403</v>
      </c>
    </row>
    <row r="1174" spans="1:15">
      <c r="A1174" s="146">
        <v>1173</v>
      </c>
      <c r="B1174" s="144" t="s">
        <v>120</v>
      </c>
      <c r="C1174" s="146" t="s">
        <v>121</v>
      </c>
      <c r="D1174" s="147" t="s">
        <v>1567</v>
      </c>
      <c r="E1174" s="219" t="s">
        <v>98</v>
      </c>
      <c r="F1174" s="148">
        <v>45365</v>
      </c>
      <c r="G1174" s="153"/>
      <c r="H1174" s="154">
        <v>8172</v>
      </c>
      <c r="I1174" s="144" t="s">
        <v>45</v>
      </c>
      <c r="J1174" s="155"/>
      <c r="K1174" s="146"/>
      <c r="L1174" s="147"/>
      <c r="M1174" s="156"/>
      <c r="N1174" s="167">
        <f t="shared" si="36"/>
        <v>8172</v>
      </c>
      <c r="O1174" s="167">
        <f t="shared" si="37"/>
        <v>202403</v>
      </c>
    </row>
    <row r="1175" spans="1:15">
      <c r="A1175" s="146">
        <v>1174</v>
      </c>
      <c r="B1175" s="144" t="s">
        <v>957</v>
      </c>
      <c r="C1175" s="145" t="s">
        <v>958</v>
      </c>
      <c r="D1175" s="145" t="s">
        <v>1568</v>
      </c>
      <c r="E1175" s="219" t="s">
        <v>98</v>
      </c>
      <c r="F1175" s="148">
        <v>45365</v>
      </c>
      <c r="G1175" s="149"/>
      <c r="H1175" s="150">
        <v>227.92</v>
      </c>
      <c r="I1175" s="144" t="s">
        <v>68</v>
      </c>
      <c r="J1175" s="151"/>
      <c r="K1175" s="145"/>
      <c r="L1175" s="152"/>
      <c r="M1175" s="152"/>
      <c r="N1175" s="167">
        <f t="shared" si="36"/>
        <v>227.92</v>
      </c>
      <c r="O1175" s="167">
        <f t="shared" si="37"/>
        <v>202403</v>
      </c>
    </row>
    <row r="1176" spans="1:15">
      <c r="A1176" s="146">
        <v>1175</v>
      </c>
      <c r="B1176" s="144" t="s">
        <v>177</v>
      </c>
      <c r="C1176" s="146" t="s">
        <v>178</v>
      </c>
      <c r="D1176" s="147" t="s">
        <v>1569</v>
      </c>
      <c r="E1176" s="219" t="s">
        <v>98</v>
      </c>
      <c r="F1176" s="148">
        <v>45366</v>
      </c>
      <c r="G1176" s="153"/>
      <c r="H1176" s="154">
        <v>884.05</v>
      </c>
      <c r="I1176" s="144" t="s">
        <v>33</v>
      </c>
      <c r="J1176" s="155"/>
      <c r="K1176" s="146"/>
      <c r="L1176" s="147"/>
      <c r="M1176" s="156"/>
      <c r="N1176" s="167">
        <f t="shared" si="36"/>
        <v>884.05</v>
      </c>
      <c r="O1176" s="167">
        <f t="shared" si="37"/>
        <v>202403</v>
      </c>
    </row>
    <row r="1177" spans="1:15">
      <c r="A1177" s="146">
        <v>1176</v>
      </c>
      <c r="B1177" s="144" t="s">
        <v>1415</v>
      </c>
      <c r="C1177" s="145" t="s">
        <v>1416</v>
      </c>
      <c r="D1177" s="145" t="s">
        <v>1570</v>
      </c>
      <c r="E1177" s="219" t="s">
        <v>98</v>
      </c>
      <c r="F1177" s="148">
        <v>45366</v>
      </c>
      <c r="G1177" s="149"/>
      <c r="H1177" s="150">
        <v>1165</v>
      </c>
      <c r="I1177" s="144" t="s">
        <v>37</v>
      </c>
      <c r="J1177" s="151"/>
      <c r="K1177" s="145"/>
      <c r="L1177" s="152"/>
      <c r="M1177" s="152"/>
      <c r="N1177" s="167">
        <f t="shared" si="36"/>
        <v>1165</v>
      </c>
      <c r="O1177" s="167">
        <f t="shared" si="37"/>
        <v>202403</v>
      </c>
    </row>
    <row r="1178" spans="1:15">
      <c r="A1178" s="146">
        <v>1177</v>
      </c>
      <c r="B1178" s="144" t="s">
        <v>126</v>
      </c>
      <c r="C1178" s="146" t="s">
        <v>127</v>
      </c>
      <c r="D1178" s="147" t="s">
        <v>1571</v>
      </c>
      <c r="E1178" s="219" t="s">
        <v>98</v>
      </c>
      <c r="F1178" s="148">
        <v>45366</v>
      </c>
      <c r="G1178" s="153"/>
      <c r="H1178" s="154">
        <v>18000</v>
      </c>
      <c r="I1178" s="144" t="s">
        <v>32</v>
      </c>
      <c r="J1178" s="155"/>
      <c r="K1178" s="146"/>
      <c r="L1178" s="147"/>
      <c r="M1178" s="156"/>
      <c r="N1178" s="167">
        <f t="shared" si="36"/>
        <v>18000</v>
      </c>
      <c r="O1178" s="167">
        <f t="shared" si="37"/>
        <v>202403</v>
      </c>
    </row>
    <row r="1179" spans="1:15">
      <c r="A1179" s="146">
        <v>1178</v>
      </c>
      <c r="B1179" s="144" t="s">
        <v>95</v>
      </c>
      <c r="C1179" s="145" t="s">
        <v>96</v>
      </c>
      <c r="D1179" s="145" t="s">
        <v>1572</v>
      </c>
      <c r="E1179" s="219" t="s">
        <v>98</v>
      </c>
      <c r="F1179" s="148">
        <v>45366</v>
      </c>
      <c r="G1179" s="149"/>
      <c r="H1179" s="150">
        <v>6000</v>
      </c>
      <c r="I1179" s="144" t="s">
        <v>32</v>
      </c>
      <c r="J1179" s="151"/>
      <c r="K1179" s="145"/>
      <c r="L1179" s="152"/>
      <c r="M1179" s="152"/>
      <c r="N1179" s="167">
        <f t="shared" si="36"/>
        <v>6000</v>
      </c>
      <c r="O1179" s="167">
        <f t="shared" si="37"/>
        <v>202403</v>
      </c>
    </row>
    <row r="1180" spans="1:15">
      <c r="A1180" s="146">
        <v>1179</v>
      </c>
      <c r="B1180" s="144" t="s">
        <v>1573</v>
      </c>
      <c r="C1180" s="146" t="s">
        <v>1574</v>
      </c>
      <c r="D1180" s="147" t="s">
        <v>1575</v>
      </c>
      <c r="E1180" s="219" t="s">
        <v>98</v>
      </c>
      <c r="F1180" s="148">
        <v>45366</v>
      </c>
      <c r="G1180" s="153"/>
      <c r="H1180" s="154">
        <v>65816</v>
      </c>
      <c r="I1180" s="144" t="s">
        <v>68</v>
      </c>
      <c r="J1180" s="155"/>
      <c r="K1180" s="146"/>
      <c r="L1180" s="147"/>
      <c r="M1180" s="156"/>
      <c r="N1180" s="167">
        <f t="shared" si="36"/>
        <v>65816</v>
      </c>
      <c r="O1180" s="167">
        <f t="shared" si="37"/>
        <v>202403</v>
      </c>
    </row>
    <row r="1181" spans="1:15">
      <c r="A1181" s="146">
        <v>1180</v>
      </c>
      <c r="B1181" s="144" t="s">
        <v>293</v>
      </c>
      <c r="C1181" s="145" t="s">
        <v>294</v>
      </c>
      <c r="D1181" s="145" t="s">
        <v>1576</v>
      </c>
      <c r="E1181" s="219" t="s">
        <v>98</v>
      </c>
      <c r="F1181" s="148">
        <v>45366</v>
      </c>
      <c r="G1181" s="149"/>
      <c r="H1181" s="150">
        <v>1115.4000000000001</v>
      </c>
      <c r="I1181" s="144" t="s">
        <v>45</v>
      </c>
      <c r="J1181" s="151"/>
      <c r="K1181" s="145"/>
      <c r="L1181" s="152"/>
      <c r="M1181" s="152"/>
      <c r="N1181" s="167">
        <f t="shared" si="36"/>
        <v>1115.4000000000001</v>
      </c>
      <c r="O1181" s="167">
        <f t="shared" si="37"/>
        <v>202403</v>
      </c>
    </row>
    <row r="1182" spans="1:15">
      <c r="A1182" s="146">
        <v>1181</v>
      </c>
      <c r="B1182" s="144" t="s">
        <v>95</v>
      </c>
      <c r="C1182" s="146" t="s">
        <v>96</v>
      </c>
      <c r="D1182" s="147">
        <v>506</v>
      </c>
      <c r="E1182" s="225" t="s">
        <v>98</v>
      </c>
      <c r="F1182" s="148">
        <v>45366</v>
      </c>
      <c r="G1182" s="153"/>
      <c r="H1182" s="154">
        <v>5200</v>
      </c>
      <c r="I1182" s="144" t="s">
        <v>32</v>
      </c>
      <c r="J1182" s="155"/>
      <c r="K1182" s="146"/>
      <c r="L1182" s="147"/>
      <c r="M1182" s="156"/>
      <c r="N1182" s="167">
        <f t="shared" si="36"/>
        <v>5200</v>
      </c>
      <c r="O1182" s="167">
        <f t="shared" si="37"/>
        <v>202403</v>
      </c>
    </row>
    <row r="1183" spans="1:15">
      <c r="A1183" s="146">
        <v>1182</v>
      </c>
      <c r="B1183" s="144" t="s">
        <v>1217</v>
      </c>
      <c r="C1183" s="145" t="s">
        <v>1218</v>
      </c>
      <c r="D1183" s="145" t="s">
        <v>1577</v>
      </c>
      <c r="E1183" s="219" t="s">
        <v>98</v>
      </c>
      <c r="F1183" s="148">
        <v>45367</v>
      </c>
      <c r="G1183" s="149"/>
      <c r="H1183" s="150">
        <v>50</v>
      </c>
      <c r="I1183" s="144" t="s">
        <v>68</v>
      </c>
      <c r="J1183" s="151"/>
      <c r="K1183" s="145"/>
      <c r="L1183" s="152"/>
      <c r="M1183" s="152"/>
      <c r="N1183" s="167">
        <f t="shared" si="36"/>
        <v>50</v>
      </c>
      <c r="O1183" s="167">
        <f t="shared" si="37"/>
        <v>202403</v>
      </c>
    </row>
    <row r="1184" spans="1:15">
      <c r="A1184" s="146">
        <v>1183</v>
      </c>
      <c r="B1184" s="144" t="s">
        <v>1415</v>
      </c>
      <c r="C1184" s="146" t="s">
        <v>1416</v>
      </c>
      <c r="D1184" s="147" t="s">
        <v>1578</v>
      </c>
      <c r="E1184" s="219" t="s">
        <v>98</v>
      </c>
      <c r="F1184" s="148">
        <v>45369</v>
      </c>
      <c r="G1184" s="153"/>
      <c r="H1184" s="154">
        <v>552</v>
      </c>
      <c r="I1184" s="144" t="s">
        <v>33</v>
      </c>
      <c r="J1184" s="155"/>
      <c r="K1184" s="146"/>
      <c r="L1184" s="147"/>
      <c r="M1184" s="156"/>
      <c r="N1184" s="167">
        <f t="shared" si="36"/>
        <v>552</v>
      </c>
      <c r="O1184" s="167">
        <f t="shared" si="37"/>
        <v>202403</v>
      </c>
    </row>
    <row r="1185" spans="1:15">
      <c r="A1185" s="146">
        <v>1184</v>
      </c>
      <c r="B1185" s="144" t="s">
        <v>1415</v>
      </c>
      <c r="C1185" s="145" t="s">
        <v>1416</v>
      </c>
      <c r="D1185" s="145" t="s">
        <v>1579</v>
      </c>
      <c r="E1185" s="219" t="s">
        <v>98</v>
      </c>
      <c r="F1185" s="148">
        <v>45369</v>
      </c>
      <c r="G1185" s="149"/>
      <c r="H1185" s="150">
        <v>1139.95</v>
      </c>
      <c r="I1185" s="144" t="s">
        <v>37</v>
      </c>
      <c r="J1185" s="151"/>
      <c r="K1185" s="145"/>
      <c r="L1185" s="152"/>
      <c r="M1185" s="152"/>
      <c r="N1185" s="167">
        <f t="shared" si="36"/>
        <v>1139.95</v>
      </c>
      <c r="O1185" s="167">
        <f t="shared" si="37"/>
        <v>202403</v>
      </c>
    </row>
    <row r="1186" spans="1:15">
      <c r="A1186" s="146">
        <v>1185</v>
      </c>
      <c r="B1186" s="144" t="s">
        <v>1465</v>
      </c>
      <c r="C1186" s="146" t="s">
        <v>1466</v>
      </c>
      <c r="D1186" s="147" t="s">
        <v>1580</v>
      </c>
      <c r="E1186" s="219" t="s">
        <v>98</v>
      </c>
      <c r="F1186" s="148">
        <v>45369</v>
      </c>
      <c r="G1186" s="153"/>
      <c r="H1186" s="154">
        <v>2148.71</v>
      </c>
      <c r="I1186" s="144" t="s">
        <v>66</v>
      </c>
      <c r="J1186" s="155"/>
      <c r="K1186" s="146"/>
      <c r="L1186" s="147"/>
      <c r="M1186" s="156"/>
      <c r="N1186" s="167">
        <f t="shared" si="36"/>
        <v>2148.71</v>
      </c>
      <c r="O1186" s="167">
        <f t="shared" si="37"/>
        <v>202403</v>
      </c>
    </row>
    <row r="1187" spans="1:15">
      <c r="A1187" s="146">
        <v>1186</v>
      </c>
      <c r="B1187" s="144" t="s">
        <v>1465</v>
      </c>
      <c r="C1187" s="145" t="s">
        <v>1466</v>
      </c>
      <c r="D1187" s="145" t="s">
        <v>1581</v>
      </c>
      <c r="E1187" s="219" t="s">
        <v>98</v>
      </c>
      <c r="F1187" s="148">
        <v>45369</v>
      </c>
      <c r="G1187" s="149"/>
      <c r="H1187" s="150">
        <v>11558.75</v>
      </c>
      <c r="I1187" s="144" t="s">
        <v>66</v>
      </c>
      <c r="J1187" s="151"/>
      <c r="K1187" s="145"/>
      <c r="L1187" s="152"/>
      <c r="M1187" s="152"/>
      <c r="N1187" s="167">
        <f t="shared" si="36"/>
        <v>11558.75</v>
      </c>
      <c r="O1187" s="167">
        <f t="shared" si="37"/>
        <v>202403</v>
      </c>
    </row>
    <row r="1188" spans="1:15">
      <c r="A1188" s="146">
        <v>1187</v>
      </c>
      <c r="B1188" s="144" t="s">
        <v>841</v>
      </c>
      <c r="C1188" s="146" t="s">
        <v>842</v>
      </c>
      <c r="D1188" s="147" t="s">
        <v>1582</v>
      </c>
      <c r="E1188" s="219" t="s">
        <v>98</v>
      </c>
      <c r="F1188" s="148">
        <v>45369</v>
      </c>
      <c r="G1188" s="153"/>
      <c r="H1188" s="154">
        <v>621</v>
      </c>
      <c r="I1188" s="144" t="s">
        <v>33</v>
      </c>
      <c r="J1188" s="155"/>
      <c r="K1188" s="146"/>
      <c r="L1188" s="147"/>
      <c r="M1188" s="156"/>
      <c r="N1188" s="167">
        <f t="shared" si="36"/>
        <v>621</v>
      </c>
      <c r="O1188" s="167">
        <f t="shared" si="37"/>
        <v>202403</v>
      </c>
    </row>
    <row r="1189" spans="1:15">
      <c r="A1189" s="146">
        <v>1188</v>
      </c>
      <c r="B1189" s="144" t="s">
        <v>1072</v>
      </c>
      <c r="C1189" s="145" t="s">
        <v>1073</v>
      </c>
      <c r="D1189" s="145" t="s">
        <v>1583</v>
      </c>
      <c r="E1189" s="219" t="s">
        <v>98</v>
      </c>
      <c r="F1189" s="148">
        <v>45370</v>
      </c>
      <c r="G1189" s="149"/>
      <c r="H1189" s="150">
        <v>628557.25</v>
      </c>
      <c r="I1189" s="144" t="s">
        <v>66</v>
      </c>
      <c r="J1189" s="151" t="s">
        <v>67</v>
      </c>
      <c r="K1189" s="145" t="s">
        <v>68</v>
      </c>
      <c r="L1189" s="152"/>
      <c r="M1189" s="152"/>
      <c r="N1189" s="167">
        <f t="shared" si="36"/>
        <v>209519.08333333334</v>
      </c>
      <c r="O1189" s="167">
        <f t="shared" si="37"/>
        <v>202403</v>
      </c>
    </row>
    <row r="1190" spans="1:15">
      <c r="A1190" s="146">
        <v>1189</v>
      </c>
      <c r="B1190" s="144" t="s">
        <v>1465</v>
      </c>
      <c r="C1190" s="146" t="s">
        <v>1466</v>
      </c>
      <c r="D1190" s="147" t="s">
        <v>1584</v>
      </c>
      <c r="E1190" s="219" t="s">
        <v>98</v>
      </c>
      <c r="F1190" s="148">
        <v>45370</v>
      </c>
      <c r="G1190" s="153"/>
      <c r="H1190" s="154">
        <v>19510.8</v>
      </c>
      <c r="I1190" s="144" t="s">
        <v>66</v>
      </c>
      <c r="J1190" s="155" t="s">
        <v>67</v>
      </c>
      <c r="K1190" s="146"/>
      <c r="L1190" s="147"/>
      <c r="M1190" s="156"/>
      <c r="N1190" s="167">
        <f t="shared" si="36"/>
        <v>9755.4</v>
      </c>
      <c r="O1190" s="167">
        <f t="shared" si="37"/>
        <v>202403</v>
      </c>
    </row>
    <row r="1191" spans="1:15">
      <c r="A1191" s="146">
        <v>1190</v>
      </c>
      <c r="B1191" s="144" t="s">
        <v>1304</v>
      </c>
      <c r="C1191" s="145" t="s">
        <v>1305</v>
      </c>
      <c r="D1191" s="145" t="s">
        <v>1585</v>
      </c>
      <c r="E1191" s="219" t="s">
        <v>98</v>
      </c>
      <c r="F1191" s="148">
        <v>45370</v>
      </c>
      <c r="G1191" s="149"/>
      <c r="H1191" s="150">
        <v>466300</v>
      </c>
      <c r="I1191" s="144" t="s">
        <v>41</v>
      </c>
      <c r="J1191" s="151"/>
      <c r="K1191" s="145"/>
      <c r="L1191" s="152"/>
      <c r="M1191" s="152"/>
      <c r="N1191" s="167">
        <f t="shared" si="36"/>
        <v>466300</v>
      </c>
      <c r="O1191" s="167">
        <f t="shared" si="37"/>
        <v>202403</v>
      </c>
    </row>
    <row r="1192" spans="1:15">
      <c r="A1192" s="146">
        <v>1191</v>
      </c>
      <c r="B1192" s="144" t="s">
        <v>192</v>
      </c>
      <c r="C1192" s="146" t="s">
        <v>155</v>
      </c>
      <c r="D1192" s="147" t="s">
        <v>1586</v>
      </c>
      <c r="E1192" s="219" t="s">
        <v>98</v>
      </c>
      <c r="F1192" s="148">
        <v>45371</v>
      </c>
      <c r="G1192" s="153">
        <v>6687.69</v>
      </c>
      <c r="H1192" s="154">
        <v>204340.43</v>
      </c>
      <c r="I1192" s="144" t="s">
        <v>72</v>
      </c>
      <c r="J1192" s="155"/>
      <c r="K1192" s="146"/>
      <c r="L1192" s="147"/>
      <c r="M1192" s="156"/>
      <c r="N1192" s="167">
        <f t="shared" si="36"/>
        <v>204340.43</v>
      </c>
      <c r="O1192" s="167">
        <f t="shared" si="37"/>
        <v>202403</v>
      </c>
    </row>
    <row r="1193" spans="1:15">
      <c r="A1193" s="146">
        <v>1192</v>
      </c>
      <c r="B1193" s="144" t="s">
        <v>196</v>
      </c>
      <c r="C1193" s="145" t="s">
        <v>155</v>
      </c>
      <c r="D1193" s="145" t="s">
        <v>1587</v>
      </c>
      <c r="E1193" s="219" t="s">
        <v>98</v>
      </c>
      <c r="F1193" s="148">
        <v>45371</v>
      </c>
      <c r="G1193" s="149">
        <v>1067.18</v>
      </c>
      <c r="H1193" s="150">
        <v>734295.95</v>
      </c>
      <c r="I1193" s="144" t="s">
        <v>72</v>
      </c>
      <c r="J1193" s="151"/>
      <c r="K1193" s="145"/>
      <c r="L1193" s="152"/>
      <c r="M1193" s="152"/>
      <c r="N1193" s="167">
        <f t="shared" si="36"/>
        <v>734295.95</v>
      </c>
      <c r="O1193" s="167">
        <f t="shared" si="37"/>
        <v>202403</v>
      </c>
    </row>
    <row r="1194" spans="1:15">
      <c r="A1194" s="146">
        <v>1193</v>
      </c>
      <c r="B1194" s="144" t="s">
        <v>184</v>
      </c>
      <c r="C1194" s="146" t="s">
        <v>185</v>
      </c>
      <c r="D1194" s="147" t="s">
        <v>1588</v>
      </c>
      <c r="E1194" s="219" t="s">
        <v>98</v>
      </c>
      <c r="F1194" s="148">
        <v>45371</v>
      </c>
      <c r="G1194" s="153"/>
      <c r="H1194" s="154">
        <v>24110.81</v>
      </c>
      <c r="I1194" s="144" t="s">
        <v>34</v>
      </c>
      <c r="J1194" s="155"/>
      <c r="K1194" s="146"/>
      <c r="L1194" s="147"/>
      <c r="M1194" s="156"/>
      <c r="N1194" s="167">
        <f t="shared" si="36"/>
        <v>24110.81</v>
      </c>
      <c r="O1194" s="167">
        <f t="shared" si="37"/>
        <v>202403</v>
      </c>
    </row>
    <row r="1195" spans="1:15">
      <c r="A1195" s="146">
        <v>1194</v>
      </c>
      <c r="B1195" s="144" t="s">
        <v>320</v>
      </c>
      <c r="C1195" s="145" t="s">
        <v>321</v>
      </c>
      <c r="D1195" s="145" t="s">
        <v>1589</v>
      </c>
      <c r="E1195" s="219" t="s">
        <v>98</v>
      </c>
      <c r="F1195" s="148">
        <v>45371</v>
      </c>
      <c r="G1195" s="149"/>
      <c r="H1195" s="150">
        <v>345000</v>
      </c>
      <c r="I1195" s="144" t="s">
        <v>70</v>
      </c>
      <c r="J1195" s="151"/>
      <c r="K1195" s="145"/>
      <c r="L1195" s="152"/>
      <c r="M1195" s="152"/>
      <c r="N1195" s="167">
        <f t="shared" si="36"/>
        <v>345000</v>
      </c>
      <c r="O1195" s="167">
        <f t="shared" si="37"/>
        <v>202403</v>
      </c>
    </row>
    <row r="1196" spans="1:15">
      <c r="A1196" s="146">
        <v>1195</v>
      </c>
      <c r="B1196" s="144" t="s">
        <v>120</v>
      </c>
      <c r="C1196" s="146" t="s">
        <v>121</v>
      </c>
      <c r="D1196" s="147" t="s">
        <v>1590</v>
      </c>
      <c r="E1196" s="219" t="s">
        <v>98</v>
      </c>
      <c r="F1196" s="148">
        <v>45371</v>
      </c>
      <c r="G1196" s="153"/>
      <c r="H1196" s="154">
        <v>8172</v>
      </c>
      <c r="I1196" s="144" t="s">
        <v>43</v>
      </c>
      <c r="J1196" s="155"/>
      <c r="K1196" s="146"/>
      <c r="L1196" s="147"/>
      <c r="M1196" s="156"/>
      <c r="N1196" s="167">
        <f t="shared" si="36"/>
        <v>8172</v>
      </c>
      <c r="O1196" s="167">
        <f t="shared" si="37"/>
        <v>202403</v>
      </c>
    </row>
    <row r="1197" spans="1:15">
      <c r="A1197" s="146">
        <v>1196</v>
      </c>
      <c r="B1197" s="144" t="s">
        <v>120</v>
      </c>
      <c r="C1197" s="145" t="s">
        <v>121</v>
      </c>
      <c r="D1197" s="145" t="s">
        <v>1591</v>
      </c>
      <c r="E1197" s="219" t="s">
        <v>98</v>
      </c>
      <c r="F1197" s="148">
        <v>45371</v>
      </c>
      <c r="G1197" s="149"/>
      <c r="H1197" s="150">
        <v>19000</v>
      </c>
      <c r="I1197" s="144" t="s">
        <v>62</v>
      </c>
      <c r="J1197" s="151"/>
      <c r="K1197" s="145"/>
      <c r="L1197" s="152"/>
      <c r="M1197" s="152"/>
      <c r="N1197" s="167">
        <f t="shared" si="36"/>
        <v>19000</v>
      </c>
      <c r="O1197" s="167">
        <f t="shared" si="37"/>
        <v>202403</v>
      </c>
    </row>
    <row r="1198" spans="1:15">
      <c r="A1198" s="146">
        <v>1197</v>
      </c>
      <c r="B1198" s="144" t="s">
        <v>957</v>
      </c>
      <c r="C1198" s="146" t="s">
        <v>958</v>
      </c>
      <c r="D1198" s="147" t="s">
        <v>1592</v>
      </c>
      <c r="E1198" s="219" t="s">
        <v>98</v>
      </c>
      <c r="F1198" s="148">
        <v>45371</v>
      </c>
      <c r="G1198" s="153"/>
      <c r="H1198" s="154">
        <v>1606.5</v>
      </c>
      <c r="I1198" s="144" t="s">
        <v>68</v>
      </c>
      <c r="J1198" s="155"/>
      <c r="K1198" s="146"/>
      <c r="L1198" s="147"/>
      <c r="M1198" s="156"/>
      <c r="N1198" s="167">
        <f t="shared" si="36"/>
        <v>1606.5</v>
      </c>
      <c r="O1198" s="167">
        <f t="shared" si="37"/>
        <v>202403</v>
      </c>
    </row>
    <row r="1199" spans="1:15">
      <c r="A1199" s="146">
        <v>1198</v>
      </c>
      <c r="B1199" s="144" t="s">
        <v>729</v>
      </c>
      <c r="C1199" s="145" t="s">
        <v>730</v>
      </c>
      <c r="D1199" s="145" t="s">
        <v>1593</v>
      </c>
      <c r="E1199" s="219" t="s">
        <v>98</v>
      </c>
      <c r="F1199" s="148">
        <v>45371</v>
      </c>
      <c r="G1199" s="149"/>
      <c r="H1199" s="150">
        <v>15399</v>
      </c>
      <c r="I1199" s="144" t="s">
        <v>39</v>
      </c>
      <c r="J1199" s="151"/>
      <c r="K1199" s="145"/>
      <c r="L1199" s="157"/>
      <c r="M1199" s="157"/>
      <c r="N1199" s="167">
        <f t="shared" si="36"/>
        <v>15399</v>
      </c>
      <c r="O1199" s="167">
        <f t="shared" si="37"/>
        <v>202403</v>
      </c>
    </row>
    <row r="1200" spans="1:15">
      <c r="A1200" s="146">
        <v>1199</v>
      </c>
      <c r="B1200" s="144" t="s">
        <v>1594</v>
      </c>
      <c r="C1200" s="146" t="s">
        <v>1595</v>
      </c>
      <c r="D1200" s="147" t="s">
        <v>1596</v>
      </c>
      <c r="E1200" s="219" t="s">
        <v>98</v>
      </c>
      <c r="F1200" s="148">
        <v>45371</v>
      </c>
      <c r="G1200" s="153"/>
      <c r="H1200" s="154">
        <v>1416</v>
      </c>
      <c r="I1200" s="144" t="s">
        <v>33</v>
      </c>
      <c r="J1200" s="155"/>
      <c r="K1200" s="146"/>
      <c r="L1200" s="147"/>
      <c r="M1200" s="156"/>
      <c r="N1200" s="167">
        <f t="shared" si="36"/>
        <v>1416</v>
      </c>
      <c r="O1200" s="167">
        <f t="shared" si="37"/>
        <v>202403</v>
      </c>
    </row>
    <row r="1201" spans="1:15">
      <c r="A1201" s="146">
        <v>1200</v>
      </c>
      <c r="B1201" s="144" t="s">
        <v>1597</v>
      </c>
      <c r="C1201" s="145" t="s">
        <v>1598</v>
      </c>
      <c r="D1201" s="145" t="s">
        <v>1599</v>
      </c>
      <c r="E1201" s="219" t="s">
        <v>98</v>
      </c>
      <c r="F1201" s="148">
        <v>45372</v>
      </c>
      <c r="G1201" s="149"/>
      <c r="H1201" s="150">
        <v>348935</v>
      </c>
      <c r="I1201" s="144" t="s">
        <v>68</v>
      </c>
      <c r="J1201" s="151"/>
      <c r="K1201" s="145"/>
      <c r="L1201" s="152"/>
      <c r="M1201" s="152"/>
      <c r="N1201" s="167">
        <f t="shared" si="36"/>
        <v>348935</v>
      </c>
      <c r="O1201" s="167">
        <f t="shared" si="37"/>
        <v>202403</v>
      </c>
    </row>
    <row r="1202" spans="1:15">
      <c r="A1202" s="146">
        <v>1201</v>
      </c>
      <c r="B1202" s="144" t="s">
        <v>1600</v>
      </c>
      <c r="C1202" s="146" t="s">
        <v>1601</v>
      </c>
      <c r="D1202" s="147" t="s">
        <v>1602</v>
      </c>
      <c r="E1202" s="219" t="s">
        <v>98</v>
      </c>
      <c r="F1202" s="148">
        <v>45372</v>
      </c>
      <c r="G1202" s="153"/>
      <c r="H1202" s="154">
        <v>272000</v>
      </c>
      <c r="I1202" s="144" t="s">
        <v>68</v>
      </c>
      <c r="J1202" s="155"/>
      <c r="K1202" s="146"/>
      <c r="L1202" s="147"/>
      <c r="M1202" s="156"/>
      <c r="N1202" s="167">
        <f t="shared" si="36"/>
        <v>272000</v>
      </c>
      <c r="O1202" s="167">
        <f t="shared" si="37"/>
        <v>202403</v>
      </c>
    </row>
    <row r="1203" spans="1:15">
      <c r="A1203" s="146">
        <v>1202</v>
      </c>
      <c r="B1203" s="144" t="s">
        <v>1217</v>
      </c>
      <c r="C1203" s="145" t="s">
        <v>1218</v>
      </c>
      <c r="D1203" s="145">
        <v>1607</v>
      </c>
      <c r="E1203" s="225" t="s">
        <v>98</v>
      </c>
      <c r="F1203" s="148">
        <v>45372</v>
      </c>
      <c r="G1203" s="149"/>
      <c r="H1203" s="150">
        <v>625</v>
      </c>
      <c r="I1203" s="144" t="s">
        <v>68</v>
      </c>
      <c r="J1203" s="151"/>
      <c r="K1203" s="145"/>
      <c r="L1203" s="152"/>
      <c r="M1203" s="152"/>
      <c r="N1203" s="167">
        <f t="shared" si="36"/>
        <v>625</v>
      </c>
      <c r="O1203" s="167">
        <f t="shared" si="37"/>
        <v>202403</v>
      </c>
    </row>
    <row r="1204" spans="1:15">
      <c r="A1204" s="146">
        <v>1203</v>
      </c>
      <c r="B1204" s="144" t="s">
        <v>309</v>
      </c>
      <c r="C1204" s="146" t="s">
        <v>310</v>
      </c>
      <c r="D1204" s="147" t="s">
        <v>1603</v>
      </c>
      <c r="E1204" s="219" t="s">
        <v>98</v>
      </c>
      <c r="F1204" s="148">
        <v>45373</v>
      </c>
      <c r="G1204" s="153"/>
      <c r="H1204" s="154">
        <v>17000</v>
      </c>
      <c r="I1204" s="144" t="s">
        <v>32</v>
      </c>
      <c r="J1204" s="155"/>
      <c r="K1204" s="146"/>
      <c r="L1204" s="147"/>
      <c r="M1204" s="156"/>
      <c r="N1204" s="167">
        <f t="shared" si="36"/>
        <v>17000</v>
      </c>
      <c r="O1204" s="167">
        <f t="shared" si="37"/>
        <v>202403</v>
      </c>
    </row>
    <row r="1205" spans="1:15">
      <c r="A1205" s="146">
        <v>1204</v>
      </c>
      <c r="B1205" s="144" t="s">
        <v>427</v>
      </c>
      <c r="C1205" s="145" t="s">
        <v>428</v>
      </c>
      <c r="D1205" s="145" t="s">
        <v>1604</v>
      </c>
      <c r="E1205" s="219" t="s">
        <v>98</v>
      </c>
      <c r="F1205" s="148">
        <v>45373</v>
      </c>
      <c r="G1205" s="149"/>
      <c r="H1205" s="150">
        <v>2696</v>
      </c>
      <c r="I1205" s="144" t="s">
        <v>39</v>
      </c>
      <c r="J1205" s="151"/>
      <c r="K1205" s="145"/>
      <c r="L1205" s="152"/>
      <c r="M1205" s="152"/>
      <c r="N1205" s="167">
        <f t="shared" si="36"/>
        <v>2696</v>
      </c>
      <c r="O1205" s="167">
        <f t="shared" si="37"/>
        <v>202403</v>
      </c>
    </row>
    <row r="1206" spans="1:15">
      <c r="A1206" s="146">
        <v>1205</v>
      </c>
      <c r="B1206" s="144" t="s">
        <v>1605</v>
      </c>
      <c r="C1206" s="146" t="s">
        <v>1606</v>
      </c>
      <c r="D1206" s="147" t="s">
        <v>1607</v>
      </c>
      <c r="E1206" s="219" t="s">
        <v>98</v>
      </c>
      <c r="F1206" s="148">
        <v>45373</v>
      </c>
      <c r="G1206" s="153"/>
      <c r="H1206" s="154">
        <v>134283.5</v>
      </c>
      <c r="I1206" s="144" t="s">
        <v>69</v>
      </c>
      <c r="J1206" s="155"/>
      <c r="K1206" s="146"/>
      <c r="L1206" s="147"/>
      <c r="M1206" s="156"/>
      <c r="N1206" s="167">
        <f t="shared" si="36"/>
        <v>134283.5</v>
      </c>
      <c r="O1206" s="167">
        <f t="shared" si="37"/>
        <v>202403</v>
      </c>
    </row>
    <row r="1207" spans="1:15">
      <c r="A1207" s="146">
        <v>1206</v>
      </c>
      <c r="B1207" s="144" t="s">
        <v>804</v>
      </c>
      <c r="C1207" s="145" t="s">
        <v>805</v>
      </c>
      <c r="D1207" s="145" t="s">
        <v>1608</v>
      </c>
      <c r="E1207" s="219" t="s">
        <v>98</v>
      </c>
      <c r="F1207" s="148">
        <v>45373</v>
      </c>
      <c r="G1207" s="149"/>
      <c r="H1207" s="150">
        <v>1800</v>
      </c>
      <c r="I1207" s="144" t="s">
        <v>32</v>
      </c>
      <c r="J1207" s="151"/>
      <c r="K1207" s="145"/>
      <c r="L1207" s="152"/>
      <c r="M1207" s="152"/>
      <c r="N1207" s="167">
        <f t="shared" si="36"/>
        <v>1800</v>
      </c>
      <c r="O1207" s="167">
        <f t="shared" si="37"/>
        <v>202403</v>
      </c>
    </row>
    <row r="1208" spans="1:15">
      <c r="A1208" s="146">
        <v>1207</v>
      </c>
      <c r="B1208" s="144" t="s">
        <v>1079</v>
      </c>
      <c r="C1208" s="146" t="s">
        <v>1080</v>
      </c>
      <c r="D1208" s="147" t="s">
        <v>1609</v>
      </c>
      <c r="E1208" s="219" t="s">
        <v>98</v>
      </c>
      <c r="F1208" s="148">
        <v>45373</v>
      </c>
      <c r="G1208" s="153"/>
      <c r="H1208" s="154">
        <v>305</v>
      </c>
      <c r="I1208" s="144" t="s">
        <v>33</v>
      </c>
      <c r="J1208" s="155"/>
      <c r="K1208" s="146"/>
      <c r="L1208" s="147"/>
      <c r="M1208" s="156"/>
      <c r="N1208" s="167">
        <f t="shared" si="36"/>
        <v>305</v>
      </c>
      <c r="O1208" s="167">
        <f t="shared" si="37"/>
        <v>202403</v>
      </c>
    </row>
    <row r="1209" spans="1:15">
      <c r="A1209" s="146">
        <v>1208</v>
      </c>
      <c r="B1209" s="144" t="s">
        <v>1079</v>
      </c>
      <c r="C1209" s="145" t="s">
        <v>1080</v>
      </c>
      <c r="D1209" s="145" t="s">
        <v>1610</v>
      </c>
      <c r="E1209" s="219" t="s">
        <v>98</v>
      </c>
      <c r="F1209" s="148">
        <v>45373</v>
      </c>
      <c r="G1209" s="149"/>
      <c r="H1209" s="150">
        <v>218.2</v>
      </c>
      <c r="I1209" s="144" t="s">
        <v>33</v>
      </c>
      <c r="J1209" s="151"/>
      <c r="K1209" s="145"/>
      <c r="L1209" s="152"/>
      <c r="M1209" s="152"/>
      <c r="N1209" s="167">
        <f t="shared" si="36"/>
        <v>218.2</v>
      </c>
      <c r="O1209" s="167">
        <f t="shared" si="37"/>
        <v>202403</v>
      </c>
    </row>
    <row r="1210" spans="1:15">
      <c r="A1210" s="146">
        <v>1209</v>
      </c>
      <c r="B1210" s="144" t="s">
        <v>293</v>
      </c>
      <c r="C1210" s="146" t="s">
        <v>294</v>
      </c>
      <c r="D1210" s="147" t="s">
        <v>1611</v>
      </c>
      <c r="E1210" s="219" t="s">
        <v>98</v>
      </c>
      <c r="F1210" s="148">
        <v>45373</v>
      </c>
      <c r="G1210" s="153"/>
      <c r="H1210" s="154">
        <v>34969</v>
      </c>
      <c r="I1210" s="144" t="s">
        <v>45</v>
      </c>
      <c r="J1210" s="155"/>
      <c r="K1210" s="146"/>
      <c r="L1210" s="147"/>
      <c r="M1210" s="156"/>
      <c r="N1210" s="167">
        <f t="shared" si="36"/>
        <v>34969</v>
      </c>
      <c r="O1210" s="167">
        <f t="shared" si="37"/>
        <v>202403</v>
      </c>
    </row>
    <row r="1211" spans="1:15">
      <c r="A1211" s="146">
        <v>1210</v>
      </c>
      <c r="B1211" s="144" t="s">
        <v>427</v>
      </c>
      <c r="C1211" s="145" t="s">
        <v>428</v>
      </c>
      <c r="D1211" s="145" t="s">
        <v>1612</v>
      </c>
      <c r="E1211" s="225" t="s">
        <v>98</v>
      </c>
      <c r="F1211" s="148">
        <v>45373</v>
      </c>
      <c r="G1211" s="149"/>
      <c r="H1211" s="150">
        <v>900</v>
      </c>
      <c r="I1211" s="144" t="s">
        <v>62</v>
      </c>
      <c r="J1211" s="151"/>
      <c r="K1211" s="145"/>
      <c r="L1211" s="152"/>
      <c r="M1211" s="152"/>
      <c r="N1211" s="167">
        <f t="shared" si="36"/>
        <v>900</v>
      </c>
      <c r="O1211" s="167">
        <f t="shared" si="37"/>
        <v>202403</v>
      </c>
    </row>
    <row r="1212" spans="1:15">
      <c r="A1212" s="146">
        <v>1211</v>
      </c>
      <c r="B1212" s="144" t="s">
        <v>1504</v>
      </c>
      <c r="C1212" s="146" t="s">
        <v>1505</v>
      </c>
      <c r="D1212" s="147">
        <v>9361</v>
      </c>
      <c r="E1212" s="219" t="s">
        <v>98</v>
      </c>
      <c r="F1212" s="148">
        <v>45376</v>
      </c>
      <c r="G1212" s="153"/>
      <c r="H1212" s="154">
        <v>729.85</v>
      </c>
      <c r="I1212" s="144" t="s">
        <v>70</v>
      </c>
      <c r="J1212" s="155"/>
      <c r="K1212" s="146"/>
      <c r="L1212" s="147"/>
      <c r="M1212" s="156"/>
      <c r="N1212" s="167">
        <f t="shared" si="36"/>
        <v>729.85</v>
      </c>
      <c r="O1212" s="167">
        <f t="shared" si="37"/>
        <v>202403</v>
      </c>
    </row>
    <row r="1213" spans="1:15">
      <c r="A1213" s="146">
        <v>1212</v>
      </c>
      <c r="B1213" s="144" t="s">
        <v>1507</v>
      </c>
      <c r="C1213" s="145" t="s">
        <v>1508</v>
      </c>
      <c r="D1213" s="145" t="s">
        <v>1613</v>
      </c>
      <c r="E1213" s="219" t="s">
        <v>98</v>
      </c>
      <c r="F1213" s="148">
        <v>45376</v>
      </c>
      <c r="G1213" s="149"/>
      <c r="H1213" s="150">
        <v>286694.99</v>
      </c>
      <c r="I1213" s="144" t="s">
        <v>54</v>
      </c>
      <c r="J1213" s="151"/>
      <c r="K1213" s="145"/>
      <c r="L1213" s="152"/>
      <c r="M1213" s="152"/>
      <c r="N1213" s="167">
        <f t="shared" si="36"/>
        <v>286694.99</v>
      </c>
      <c r="O1213" s="167">
        <f t="shared" si="37"/>
        <v>202403</v>
      </c>
    </row>
    <row r="1214" spans="1:15">
      <c r="A1214" s="146">
        <v>1213</v>
      </c>
      <c r="B1214" s="144" t="s">
        <v>1415</v>
      </c>
      <c r="C1214" s="146" t="s">
        <v>1416</v>
      </c>
      <c r="D1214" s="147" t="s">
        <v>1614</v>
      </c>
      <c r="E1214" s="219" t="s">
        <v>98</v>
      </c>
      <c r="F1214" s="148">
        <v>45376</v>
      </c>
      <c r="G1214" s="153"/>
      <c r="H1214" s="154">
        <v>3745.06</v>
      </c>
      <c r="I1214" s="144" t="s">
        <v>33</v>
      </c>
      <c r="J1214" s="155"/>
      <c r="K1214" s="146"/>
      <c r="L1214" s="147"/>
      <c r="M1214" s="156"/>
      <c r="N1214" s="167">
        <f t="shared" si="36"/>
        <v>3745.06</v>
      </c>
      <c r="O1214" s="167">
        <f t="shared" si="37"/>
        <v>202403</v>
      </c>
    </row>
    <row r="1215" spans="1:15">
      <c r="A1215" s="146">
        <v>1214</v>
      </c>
      <c r="B1215" s="144" t="s">
        <v>1415</v>
      </c>
      <c r="C1215" s="145" t="s">
        <v>1416</v>
      </c>
      <c r="D1215" s="145" t="s">
        <v>1615</v>
      </c>
      <c r="E1215" s="219" t="s">
        <v>98</v>
      </c>
      <c r="F1215" s="148">
        <v>45376</v>
      </c>
      <c r="G1215" s="149"/>
      <c r="H1215" s="150">
        <v>2120.3200000000002</v>
      </c>
      <c r="I1215" s="144" t="s">
        <v>33</v>
      </c>
      <c r="J1215" s="151"/>
      <c r="K1215" s="145"/>
      <c r="L1215" s="152"/>
      <c r="M1215" s="152"/>
      <c r="N1215" s="167">
        <f t="shared" si="36"/>
        <v>2120.3200000000002</v>
      </c>
      <c r="O1215" s="167">
        <f t="shared" si="37"/>
        <v>202403</v>
      </c>
    </row>
    <row r="1216" spans="1:15">
      <c r="A1216" s="146">
        <v>1215</v>
      </c>
      <c r="B1216" s="144" t="s">
        <v>1415</v>
      </c>
      <c r="C1216" s="146" t="s">
        <v>1416</v>
      </c>
      <c r="D1216" s="147" t="s">
        <v>1616</v>
      </c>
      <c r="E1216" s="219" t="s">
        <v>98</v>
      </c>
      <c r="F1216" s="148">
        <v>45376</v>
      </c>
      <c r="G1216" s="153"/>
      <c r="H1216" s="154">
        <v>799.96</v>
      </c>
      <c r="I1216" s="144" t="s">
        <v>33</v>
      </c>
      <c r="J1216" s="155"/>
      <c r="K1216" s="146"/>
      <c r="L1216" s="147"/>
      <c r="M1216" s="156"/>
      <c r="N1216" s="167">
        <f t="shared" si="36"/>
        <v>799.96</v>
      </c>
      <c r="O1216" s="167">
        <f t="shared" si="37"/>
        <v>202403</v>
      </c>
    </row>
    <row r="1217" spans="1:15">
      <c r="A1217" s="146">
        <v>1216</v>
      </c>
      <c r="B1217" s="144" t="s">
        <v>1445</v>
      </c>
      <c r="C1217" s="145" t="s">
        <v>1446</v>
      </c>
      <c r="D1217" s="145" t="s">
        <v>1617</v>
      </c>
      <c r="E1217" s="219" t="s">
        <v>98</v>
      </c>
      <c r="F1217" s="148">
        <v>45376</v>
      </c>
      <c r="G1217" s="149"/>
      <c r="H1217" s="150">
        <v>1850</v>
      </c>
      <c r="I1217" s="144" t="s">
        <v>33</v>
      </c>
      <c r="J1217" s="151"/>
      <c r="K1217" s="145"/>
      <c r="L1217" s="152"/>
      <c r="M1217" s="152"/>
      <c r="N1217" s="167">
        <f t="shared" si="36"/>
        <v>1850</v>
      </c>
      <c r="O1217" s="167">
        <f t="shared" si="37"/>
        <v>202403</v>
      </c>
    </row>
    <row r="1218" spans="1:15">
      <c r="A1218" s="146">
        <v>1217</v>
      </c>
      <c r="B1218" s="144" t="s">
        <v>177</v>
      </c>
      <c r="C1218" s="146" t="s">
        <v>178</v>
      </c>
      <c r="D1218" s="147" t="s">
        <v>1618</v>
      </c>
      <c r="E1218" s="219" t="s">
        <v>98</v>
      </c>
      <c r="F1218" s="148">
        <v>45377</v>
      </c>
      <c r="G1218" s="153"/>
      <c r="H1218" s="154">
        <v>884.05</v>
      </c>
      <c r="I1218" s="144" t="s">
        <v>33</v>
      </c>
      <c r="J1218" s="155"/>
      <c r="K1218" s="146"/>
      <c r="L1218" s="147"/>
      <c r="M1218" s="156"/>
      <c r="N1218" s="167">
        <f t="shared" ref="N1218:N1281" si="38">H1218/COUNTIF(I1218:M1218,"&lt;&gt;")</f>
        <v>884.05</v>
      </c>
      <c r="O1218" s="167">
        <f t="shared" ref="O1218:O1281" si="39">YEAR(F1218)*100+MONTH(F1218)</f>
        <v>202403</v>
      </c>
    </row>
    <row r="1219" spans="1:15">
      <c r="A1219" s="146">
        <v>1218</v>
      </c>
      <c r="B1219" s="144" t="s">
        <v>1465</v>
      </c>
      <c r="C1219" s="145" t="s">
        <v>1466</v>
      </c>
      <c r="D1219" s="145" t="s">
        <v>1619</v>
      </c>
      <c r="E1219" s="219" t="s">
        <v>98</v>
      </c>
      <c r="F1219" s="148">
        <v>45377</v>
      </c>
      <c r="G1219" s="149"/>
      <c r="H1219" s="150">
        <v>4724.01</v>
      </c>
      <c r="I1219" s="144" t="s">
        <v>66</v>
      </c>
      <c r="J1219" s="151"/>
      <c r="K1219" s="145"/>
      <c r="L1219" s="152"/>
      <c r="M1219" s="152"/>
      <c r="N1219" s="167">
        <f t="shared" si="38"/>
        <v>4724.01</v>
      </c>
      <c r="O1219" s="167">
        <f t="shared" si="39"/>
        <v>202403</v>
      </c>
    </row>
    <row r="1220" spans="1:15">
      <c r="A1220" s="146">
        <v>1219</v>
      </c>
      <c r="B1220" s="144" t="s">
        <v>1004</v>
      </c>
      <c r="C1220" s="146" t="s">
        <v>1005</v>
      </c>
      <c r="D1220" s="147" t="s">
        <v>1620</v>
      </c>
      <c r="E1220" s="219" t="s">
        <v>98</v>
      </c>
      <c r="F1220" s="148">
        <v>45377</v>
      </c>
      <c r="G1220" s="153"/>
      <c r="H1220" s="154">
        <v>444.14</v>
      </c>
      <c r="I1220" s="144" t="s">
        <v>70</v>
      </c>
      <c r="J1220" s="155"/>
      <c r="K1220" s="146"/>
      <c r="L1220" s="147"/>
      <c r="M1220" s="156"/>
      <c r="N1220" s="167">
        <f t="shared" si="38"/>
        <v>444.14</v>
      </c>
      <c r="O1220" s="167">
        <f t="shared" si="39"/>
        <v>202403</v>
      </c>
    </row>
    <row r="1221" spans="1:15">
      <c r="A1221" s="146">
        <v>1220</v>
      </c>
      <c r="B1221" s="144" t="s">
        <v>293</v>
      </c>
      <c r="C1221" s="145" t="s">
        <v>294</v>
      </c>
      <c r="D1221" s="145" t="s">
        <v>1621</v>
      </c>
      <c r="E1221" s="219" t="s">
        <v>98</v>
      </c>
      <c r="F1221" s="148">
        <v>45378</v>
      </c>
      <c r="G1221" s="149"/>
      <c r="H1221" s="150">
        <v>9487.44</v>
      </c>
      <c r="I1221" s="144" t="s">
        <v>68</v>
      </c>
      <c r="J1221" s="151"/>
      <c r="K1221" s="145"/>
      <c r="L1221" s="152"/>
      <c r="M1221" s="152"/>
      <c r="N1221" s="167">
        <f t="shared" si="38"/>
        <v>9487.44</v>
      </c>
      <c r="O1221" s="167">
        <f t="shared" si="39"/>
        <v>202403</v>
      </c>
    </row>
    <row r="1222" spans="1:15">
      <c r="A1222" s="146">
        <v>1221</v>
      </c>
      <c r="B1222" s="144" t="s">
        <v>1465</v>
      </c>
      <c r="C1222" s="146" t="s">
        <v>1466</v>
      </c>
      <c r="D1222" s="147" t="s">
        <v>1622</v>
      </c>
      <c r="E1222" s="219" t="s">
        <v>98</v>
      </c>
      <c r="F1222" s="148">
        <v>45379</v>
      </c>
      <c r="G1222" s="153"/>
      <c r="H1222" s="154">
        <v>2187.7199999999998</v>
      </c>
      <c r="I1222" s="144" t="s">
        <v>66</v>
      </c>
      <c r="J1222" s="155"/>
      <c r="K1222" s="146"/>
      <c r="L1222" s="147"/>
      <c r="M1222" s="156"/>
      <c r="N1222" s="167">
        <f t="shared" si="38"/>
        <v>2187.7199999999998</v>
      </c>
      <c r="O1222" s="167">
        <f t="shared" si="39"/>
        <v>202403</v>
      </c>
    </row>
    <row r="1223" spans="1:15">
      <c r="A1223" s="146">
        <v>1222</v>
      </c>
      <c r="B1223" s="144" t="s">
        <v>1261</v>
      </c>
      <c r="C1223" s="145" t="s">
        <v>1549</v>
      </c>
      <c r="D1223" s="145" t="s">
        <v>1623</v>
      </c>
      <c r="E1223" s="219" t="s">
        <v>98</v>
      </c>
      <c r="F1223" s="148">
        <v>45379</v>
      </c>
      <c r="G1223" s="149"/>
      <c r="H1223" s="150">
        <v>3384</v>
      </c>
      <c r="I1223" s="144" t="s">
        <v>40</v>
      </c>
      <c r="J1223" s="151"/>
      <c r="K1223" s="145"/>
      <c r="L1223" s="152"/>
      <c r="M1223" s="152"/>
      <c r="N1223" s="167">
        <f t="shared" si="38"/>
        <v>3384</v>
      </c>
      <c r="O1223" s="167">
        <f t="shared" si="39"/>
        <v>202403</v>
      </c>
    </row>
    <row r="1224" spans="1:15">
      <c r="A1224" s="146">
        <v>1223</v>
      </c>
      <c r="B1224" s="144" t="s">
        <v>1261</v>
      </c>
      <c r="C1224" s="146" t="s">
        <v>1549</v>
      </c>
      <c r="D1224" s="147" t="s">
        <v>1624</v>
      </c>
      <c r="E1224" s="219" t="s">
        <v>98</v>
      </c>
      <c r="F1224" s="148">
        <v>45379</v>
      </c>
      <c r="G1224" s="153"/>
      <c r="H1224" s="154">
        <v>4230</v>
      </c>
      <c r="I1224" s="144" t="s">
        <v>40</v>
      </c>
      <c r="J1224" s="155"/>
      <c r="K1224" s="146"/>
      <c r="L1224" s="147"/>
      <c r="M1224" s="156"/>
      <c r="N1224" s="167">
        <f t="shared" si="38"/>
        <v>4230</v>
      </c>
      <c r="O1224" s="167">
        <f t="shared" si="39"/>
        <v>202403</v>
      </c>
    </row>
    <row r="1225" spans="1:15">
      <c r="A1225" s="146">
        <v>1224</v>
      </c>
      <c r="B1225" s="144" t="s">
        <v>1261</v>
      </c>
      <c r="C1225" s="145" t="s">
        <v>1549</v>
      </c>
      <c r="D1225" s="145" t="s">
        <v>1625</v>
      </c>
      <c r="E1225" s="219" t="s">
        <v>98</v>
      </c>
      <c r="F1225" s="148">
        <v>45379</v>
      </c>
      <c r="G1225" s="149"/>
      <c r="H1225" s="150">
        <v>3384</v>
      </c>
      <c r="I1225" s="144" t="s">
        <v>40</v>
      </c>
      <c r="J1225" s="151"/>
      <c r="K1225" s="145"/>
      <c r="L1225" s="152"/>
      <c r="M1225" s="152"/>
      <c r="N1225" s="167">
        <f t="shared" si="38"/>
        <v>3384</v>
      </c>
      <c r="O1225" s="167">
        <f t="shared" si="39"/>
        <v>202403</v>
      </c>
    </row>
    <row r="1226" spans="1:15">
      <c r="A1226" s="146">
        <v>1225</v>
      </c>
      <c r="B1226" s="144" t="s">
        <v>1261</v>
      </c>
      <c r="C1226" s="146" t="s">
        <v>1549</v>
      </c>
      <c r="D1226" s="147" t="s">
        <v>1626</v>
      </c>
      <c r="E1226" s="219" t="s">
        <v>98</v>
      </c>
      <c r="F1226" s="148">
        <v>45379</v>
      </c>
      <c r="G1226" s="153"/>
      <c r="H1226" s="154">
        <v>3384</v>
      </c>
      <c r="I1226" s="144" t="s">
        <v>40</v>
      </c>
      <c r="J1226" s="155"/>
      <c r="K1226" s="146"/>
      <c r="L1226" s="147"/>
      <c r="M1226" s="156"/>
      <c r="N1226" s="167">
        <f t="shared" si="38"/>
        <v>3384</v>
      </c>
      <c r="O1226" s="167">
        <f t="shared" si="39"/>
        <v>202403</v>
      </c>
    </row>
    <row r="1227" spans="1:15">
      <c r="A1227" s="146">
        <v>1226</v>
      </c>
      <c r="B1227" s="144" t="s">
        <v>1261</v>
      </c>
      <c r="C1227" s="145" t="s">
        <v>1549</v>
      </c>
      <c r="D1227" s="145" t="s">
        <v>1627</v>
      </c>
      <c r="E1227" s="219" t="s">
        <v>98</v>
      </c>
      <c r="F1227" s="148">
        <v>45379</v>
      </c>
      <c r="G1227" s="149"/>
      <c r="H1227" s="150">
        <v>3492</v>
      </c>
      <c r="I1227" s="144" t="s">
        <v>40</v>
      </c>
      <c r="J1227" s="151"/>
      <c r="K1227" s="145"/>
      <c r="L1227" s="152"/>
      <c r="M1227" s="152"/>
      <c r="N1227" s="167">
        <f t="shared" si="38"/>
        <v>3492</v>
      </c>
      <c r="O1227" s="167">
        <f t="shared" si="39"/>
        <v>202403</v>
      </c>
    </row>
    <row r="1228" spans="1:15">
      <c r="A1228" s="146">
        <v>1227</v>
      </c>
      <c r="B1228" s="144" t="s">
        <v>1465</v>
      </c>
      <c r="C1228" s="146" t="s">
        <v>1466</v>
      </c>
      <c r="D1228" s="147" t="s">
        <v>1628</v>
      </c>
      <c r="E1228" s="219" t="s">
        <v>98</v>
      </c>
      <c r="F1228" s="148">
        <v>45379</v>
      </c>
      <c r="G1228" s="153"/>
      <c r="H1228" s="154">
        <v>302.38</v>
      </c>
      <c r="I1228" s="144" t="s">
        <v>66</v>
      </c>
      <c r="J1228" s="155"/>
      <c r="K1228" s="146"/>
      <c r="L1228" s="147"/>
      <c r="M1228" s="156"/>
      <c r="N1228" s="167">
        <f t="shared" si="38"/>
        <v>302.38</v>
      </c>
      <c r="O1228" s="167">
        <f t="shared" si="39"/>
        <v>202403</v>
      </c>
    </row>
    <row r="1229" spans="1:15">
      <c r="A1229" s="146">
        <v>1228</v>
      </c>
      <c r="B1229" s="144" t="s">
        <v>1079</v>
      </c>
      <c r="C1229" s="145" t="s">
        <v>1080</v>
      </c>
      <c r="D1229" s="145" t="s">
        <v>1629</v>
      </c>
      <c r="E1229" s="219" t="s">
        <v>98</v>
      </c>
      <c r="F1229" s="148">
        <v>45379</v>
      </c>
      <c r="G1229" s="149"/>
      <c r="H1229" s="150">
        <v>218.2</v>
      </c>
      <c r="I1229" s="144" t="s">
        <v>66</v>
      </c>
      <c r="J1229" s="151"/>
      <c r="K1229" s="145"/>
      <c r="L1229" s="152"/>
      <c r="M1229" s="152"/>
      <c r="N1229" s="167">
        <f t="shared" si="38"/>
        <v>218.2</v>
      </c>
      <c r="O1229" s="167">
        <f t="shared" si="39"/>
        <v>202403</v>
      </c>
    </row>
    <row r="1230" spans="1:15">
      <c r="A1230" s="146">
        <v>1229</v>
      </c>
      <c r="B1230" s="144" t="s">
        <v>1630</v>
      </c>
      <c r="C1230" s="146" t="s">
        <v>1631</v>
      </c>
      <c r="D1230" s="147" t="s">
        <v>1632</v>
      </c>
      <c r="E1230" s="219" t="s">
        <v>98</v>
      </c>
      <c r="F1230" s="148">
        <v>45380</v>
      </c>
      <c r="G1230" s="153"/>
      <c r="H1230" s="154">
        <v>1173902.3799999999</v>
      </c>
      <c r="I1230" s="144" t="s">
        <v>66</v>
      </c>
      <c r="J1230" s="155"/>
      <c r="K1230" s="146"/>
      <c r="L1230" s="147"/>
      <c r="M1230" s="156"/>
      <c r="N1230" s="167">
        <f t="shared" si="38"/>
        <v>1173902.3799999999</v>
      </c>
      <c r="O1230" s="167">
        <f t="shared" si="39"/>
        <v>202403</v>
      </c>
    </row>
    <row r="1231" spans="1:15">
      <c r="A1231" s="146">
        <v>1230</v>
      </c>
      <c r="B1231" s="144" t="s">
        <v>1630</v>
      </c>
      <c r="C1231" s="145" t="s">
        <v>1631</v>
      </c>
      <c r="D1231" s="145" t="s">
        <v>1633</v>
      </c>
      <c r="E1231" s="219" t="s">
        <v>98</v>
      </c>
      <c r="F1231" s="148">
        <v>45380</v>
      </c>
      <c r="G1231" s="149"/>
      <c r="H1231" s="150">
        <v>1258419.6599999999</v>
      </c>
      <c r="I1231" s="144" t="s">
        <v>66</v>
      </c>
      <c r="J1231" s="151"/>
      <c r="K1231" s="145"/>
      <c r="L1231" s="152"/>
      <c r="M1231" s="152"/>
      <c r="N1231" s="167">
        <f t="shared" si="38"/>
        <v>1258419.6599999999</v>
      </c>
      <c r="O1231" s="167">
        <f t="shared" si="39"/>
        <v>202403</v>
      </c>
    </row>
    <row r="1232" spans="1:15">
      <c r="A1232" s="146">
        <v>1231</v>
      </c>
      <c r="B1232" s="144" t="s">
        <v>123</v>
      </c>
      <c r="C1232" s="146" t="s">
        <v>124</v>
      </c>
      <c r="D1232" s="147">
        <v>52474</v>
      </c>
      <c r="E1232" s="219" t="s">
        <v>98</v>
      </c>
      <c r="F1232" s="148">
        <v>45381</v>
      </c>
      <c r="G1232" s="153"/>
      <c r="H1232" s="154">
        <v>3190</v>
      </c>
      <c r="I1232" s="144" t="s">
        <v>33</v>
      </c>
      <c r="J1232" s="155"/>
      <c r="K1232" s="146"/>
      <c r="L1232" s="147"/>
      <c r="M1232" s="156"/>
      <c r="N1232" s="167">
        <f t="shared" si="38"/>
        <v>3190</v>
      </c>
      <c r="O1232" s="167">
        <f t="shared" si="39"/>
        <v>202403</v>
      </c>
    </row>
    <row r="1233" spans="1:15">
      <c r="A1233" s="146">
        <v>1232</v>
      </c>
      <c r="B1233" s="144" t="s">
        <v>1465</v>
      </c>
      <c r="C1233" s="145" t="s">
        <v>1466</v>
      </c>
      <c r="D1233" s="145" t="s">
        <v>1634</v>
      </c>
      <c r="E1233" s="219" t="s">
        <v>98</v>
      </c>
      <c r="F1233" s="148">
        <v>45381</v>
      </c>
      <c r="G1233" s="149"/>
      <c r="H1233" s="150">
        <v>3111.29</v>
      </c>
      <c r="I1233" s="144" t="s">
        <v>66</v>
      </c>
      <c r="J1233" s="151" t="s">
        <v>68</v>
      </c>
      <c r="K1233" s="145"/>
      <c r="L1233" s="152"/>
      <c r="M1233" s="152"/>
      <c r="N1233" s="167">
        <f t="shared" si="38"/>
        <v>1555.645</v>
      </c>
      <c r="O1233" s="167">
        <f t="shared" si="39"/>
        <v>202403</v>
      </c>
    </row>
    <row r="1234" spans="1:15">
      <c r="A1234" s="146">
        <v>1233</v>
      </c>
      <c r="B1234" s="144" t="s">
        <v>1261</v>
      </c>
      <c r="C1234" s="146" t="s">
        <v>1549</v>
      </c>
      <c r="D1234" s="147" t="s">
        <v>1635</v>
      </c>
      <c r="E1234" s="219" t="s">
        <v>98</v>
      </c>
      <c r="F1234" s="148">
        <v>45383</v>
      </c>
      <c r="G1234" s="153"/>
      <c r="H1234" s="154">
        <v>4410</v>
      </c>
      <c r="I1234" s="144" t="s">
        <v>40</v>
      </c>
      <c r="J1234" s="155"/>
      <c r="K1234" s="146"/>
      <c r="L1234" s="147"/>
      <c r="M1234" s="156"/>
      <c r="N1234" s="167">
        <f t="shared" si="38"/>
        <v>4410</v>
      </c>
      <c r="O1234" s="167">
        <f t="shared" si="39"/>
        <v>202404</v>
      </c>
    </row>
    <row r="1235" spans="1:15">
      <c r="A1235" s="146">
        <v>1234</v>
      </c>
      <c r="B1235" s="144" t="s">
        <v>1261</v>
      </c>
      <c r="C1235" s="145" t="s">
        <v>1549</v>
      </c>
      <c r="D1235" s="145" t="s">
        <v>1636</v>
      </c>
      <c r="E1235" s="219" t="s">
        <v>98</v>
      </c>
      <c r="F1235" s="148">
        <v>45383</v>
      </c>
      <c r="G1235" s="149"/>
      <c r="H1235" s="150">
        <v>4410</v>
      </c>
      <c r="I1235" s="144" t="s">
        <v>40</v>
      </c>
      <c r="J1235" s="151"/>
      <c r="K1235" s="145"/>
      <c r="L1235" s="152"/>
      <c r="M1235" s="152"/>
      <c r="N1235" s="167">
        <f t="shared" si="38"/>
        <v>4410</v>
      </c>
      <c r="O1235" s="167">
        <f t="shared" si="39"/>
        <v>202404</v>
      </c>
    </row>
    <row r="1236" spans="1:15">
      <c r="A1236" s="146">
        <v>1235</v>
      </c>
      <c r="B1236" s="144" t="s">
        <v>1261</v>
      </c>
      <c r="C1236" s="146" t="s">
        <v>1549</v>
      </c>
      <c r="D1236" s="147" t="s">
        <v>1637</v>
      </c>
      <c r="E1236" s="219" t="s">
        <v>98</v>
      </c>
      <c r="F1236" s="148">
        <v>45383</v>
      </c>
      <c r="G1236" s="153"/>
      <c r="H1236" s="154">
        <v>4230</v>
      </c>
      <c r="I1236" s="144" t="s">
        <v>40</v>
      </c>
      <c r="J1236" s="155"/>
      <c r="K1236" s="146"/>
      <c r="L1236" s="147"/>
      <c r="M1236" s="156"/>
      <c r="N1236" s="167">
        <f t="shared" si="38"/>
        <v>4230</v>
      </c>
      <c r="O1236" s="167">
        <f t="shared" si="39"/>
        <v>202404</v>
      </c>
    </row>
    <row r="1237" spans="1:15">
      <c r="A1237" s="146">
        <v>1236</v>
      </c>
      <c r="B1237" s="144" t="s">
        <v>1261</v>
      </c>
      <c r="C1237" s="145" t="s">
        <v>1549</v>
      </c>
      <c r="D1237" s="145" t="s">
        <v>1638</v>
      </c>
      <c r="E1237" s="219" t="s">
        <v>98</v>
      </c>
      <c r="F1237" s="148">
        <v>45383</v>
      </c>
      <c r="G1237" s="149"/>
      <c r="H1237" s="150">
        <v>4320</v>
      </c>
      <c r="I1237" s="144" t="s">
        <v>40</v>
      </c>
      <c r="J1237" s="151"/>
      <c r="K1237" s="145"/>
      <c r="L1237" s="152"/>
      <c r="M1237" s="152"/>
      <c r="N1237" s="167">
        <f t="shared" si="38"/>
        <v>4320</v>
      </c>
      <c r="O1237" s="167">
        <f t="shared" si="39"/>
        <v>202404</v>
      </c>
    </row>
    <row r="1238" spans="1:15">
      <c r="A1238" s="146">
        <v>1237</v>
      </c>
      <c r="B1238" s="144" t="s">
        <v>951</v>
      </c>
      <c r="C1238" s="146" t="s">
        <v>952</v>
      </c>
      <c r="D1238" s="147" t="s">
        <v>1639</v>
      </c>
      <c r="E1238" s="219" t="s">
        <v>98</v>
      </c>
      <c r="F1238" s="148">
        <v>45383</v>
      </c>
      <c r="G1238" s="153"/>
      <c r="H1238" s="154">
        <v>5945</v>
      </c>
      <c r="I1238" s="144" t="s">
        <v>33</v>
      </c>
      <c r="J1238" s="155"/>
      <c r="K1238" s="146"/>
      <c r="L1238" s="147"/>
      <c r="M1238" s="156"/>
      <c r="N1238" s="167">
        <f t="shared" si="38"/>
        <v>5945</v>
      </c>
      <c r="O1238" s="167">
        <f t="shared" si="39"/>
        <v>202404</v>
      </c>
    </row>
    <row r="1239" spans="1:15">
      <c r="A1239" s="146">
        <v>1238</v>
      </c>
      <c r="B1239" s="144" t="s">
        <v>892</v>
      </c>
      <c r="C1239" s="145" t="s">
        <v>893</v>
      </c>
      <c r="D1239" s="145" t="s">
        <v>1640</v>
      </c>
      <c r="E1239" s="219" t="s">
        <v>98</v>
      </c>
      <c r="F1239" s="148">
        <v>45383</v>
      </c>
      <c r="G1239" s="149"/>
      <c r="H1239" s="150">
        <v>67450.58</v>
      </c>
      <c r="I1239" s="144" t="s">
        <v>62</v>
      </c>
      <c r="J1239" s="151"/>
      <c r="K1239" s="145"/>
      <c r="L1239" s="152"/>
      <c r="M1239" s="152"/>
      <c r="N1239" s="167">
        <f t="shared" si="38"/>
        <v>67450.58</v>
      </c>
      <c r="O1239" s="167">
        <f t="shared" si="39"/>
        <v>202404</v>
      </c>
    </row>
    <row r="1240" spans="1:15">
      <c r="A1240" s="146">
        <v>1239</v>
      </c>
      <c r="B1240" s="144" t="s">
        <v>892</v>
      </c>
      <c r="C1240" s="146" t="s">
        <v>893</v>
      </c>
      <c r="D1240" s="147" t="s">
        <v>1641</v>
      </c>
      <c r="E1240" s="219" t="s">
        <v>98</v>
      </c>
      <c r="F1240" s="148">
        <v>45383</v>
      </c>
      <c r="G1240" s="153"/>
      <c r="H1240" s="154">
        <v>94696.41</v>
      </c>
      <c r="I1240" s="144" t="s">
        <v>62</v>
      </c>
      <c r="J1240" s="155"/>
      <c r="K1240" s="146"/>
      <c r="L1240" s="147"/>
      <c r="M1240" s="156"/>
      <c r="N1240" s="167">
        <f t="shared" si="38"/>
        <v>94696.41</v>
      </c>
      <c r="O1240" s="167">
        <f t="shared" si="39"/>
        <v>202404</v>
      </c>
    </row>
    <row r="1241" spans="1:15">
      <c r="A1241" s="146">
        <v>1240</v>
      </c>
      <c r="B1241" s="144" t="s">
        <v>892</v>
      </c>
      <c r="C1241" s="145" t="s">
        <v>893</v>
      </c>
      <c r="D1241" s="145" t="s">
        <v>1642</v>
      </c>
      <c r="E1241" s="219" t="s">
        <v>98</v>
      </c>
      <c r="F1241" s="148">
        <v>45383</v>
      </c>
      <c r="G1241" s="149"/>
      <c r="H1241" s="150">
        <v>95068.11</v>
      </c>
      <c r="I1241" s="144" t="s">
        <v>62</v>
      </c>
      <c r="J1241" s="151"/>
      <c r="K1241" s="145"/>
      <c r="L1241" s="152"/>
      <c r="M1241" s="152"/>
      <c r="N1241" s="167">
        <f t="shared" si="38"/>
        <v>95068.11</v>
      </c>
      <c r="O1241" s="167">
        <f t="shared" si="39"/>
        <v>202404</v>
      </c>
    </row>
    <row r="1242" spans="1:15">
      <c r="A1242" s="146">
        <v>1241</v>
      </c>
      <c r="B1242" s="144" t="s">
        <v>120</v>
      </c>
      <c r="C1242" s="146" t="s">
        <v>121</v>
      </c>
      <c r="D1242" s="147" t="s">
        <v>1643</v>
      </c>
      <c r="E1242" s="219" t="s">
        <v>98</v>
      </c>
      <c r="F1242" s="148">
        <v>45383</v>
      </c>
      <c r="G1242" s="153"/>
      <c r="H1242" s="154">
        <v>8172</v>
      </c>
      <c r="I1242" s="144" t="s">
        <v>43</v>
      </c>
      <c r="J1242" s="155"/>
      <c r="K1242" s="146"/>
      <c r="L1242" s="147"/>
      <c r="M1242" s="156"/>
      <c r="N1242" s="167">
        <f t="shared" si="38"/>
        <v>8172</v>
      </c>
      <c r="O1242" s="167">
        <f t="shared" si="39"/>
        <v>202404</v>
      </c>
    </row>
    <row r="1243" spans="1:15">
      <c r="A1243" s="146">
        <v>1242</v>
      </c>
      <c r="B1243" s="144" t="s">
        <v>1644</v>
      </c>
      <c r="C1243" s="145" t="s">
        <v>1645</v>
      </c>
      <c r="D1243" s="145" t="s">
        <v>1646</v>
      </c>
      <c r="E1243" s="219" t="s">
        <v>98</v>
      </c>
      <c r="F1243" s="148">
        <v>45383</v>
      </c>
      <c r="G1243" s="149"/>
      <c r="H1243" s="150">
        <v>1000</v>
      </c>
      <c r="I1243" s="144" t="s">
        <v>66</v>
      </c>
      <c r="J1243" s="151"/>
      <c r="K1243" s="145"/>
      <c r="L1243" s="152"/>
      <c r="M1243" s="152"/>
      <c r="N1243" s="167">
        <f t="shared" si="38"/>
        <v>1000</v>
      </c>
      <c r="O1243" s="167">
        <f t="shared" si="39"/>
        <v>202404</v>
      </c>
    </row>
    <row r="1244" spans="1:15">
      <c r="A1244" s="146">
        <v>1243</v>
      </c>
      <c r="B1244" s="144" t="s">
        <v>1312</v>
      </c>
      <c r="C1244" s="146" t="s">
        <v>1313</v>
      </c>
      <c r="D1244" s="147" t="s">
        <v>1647</v>
      </c>
      <c r="E1244" s="219" t="s">
        <v>98</v>
      </c>
      <c r="F1244" s="148">
        <v>45384</v>
      </c>
      <c r="G1244" s="153"/>
      <c r="H1244" s="154">
        <v>2480</v>
      </c>
      <c r="I1244" s="144" t="s">
        <v>33</v>
      </c>
      <c r="J1244" s="155"/>
      <c r="K1244" s="146"/>
      <c r="L1244" s="147"/>
      <c r="M1244" s="156"/>
      <c r="N1244" s="167">
        <f t="shared" si="38"/>
        <v>2480</v>
      </c>
      <c r="O1244" s="167">
        <f t="shared" si="39"/>
        <v>202404</v>
      </c>
    </row>
    <row r="1245" spans="1:15">
      <c r="A1245" s="146">
        <v>1244</v>
      </c>
      <c r="B1245" s="144" t="s">
        <v>1312</v>
      </c>
      <c r="C1245" s="145" t="s">
        <v>1313</v>
      </c>
      <c r="D1245" s="145" t="s">
        <v>1648</v>
      </c>
      <c r="E1245" s="219" t="s">
        <v>98</v>
      </c>
      <c r="F1245" s="148">
        <v>45384</v>
      </c>
      <c r="G1245" s="149"/>
      <c r="H1245" s="150">
        <v>11500</v>
      </c>
      <c r="I1245" s="144" t="s">
        <v>33</v>
      </c>
      <c r="J1245" s="151"/>
      <c r="K1245" s="145"/>
      <c r="L1245" s="152"/>
      <c r="M1245" s="152"/>
      <c r="N1245" s="167">
        <f t="shared" si="38"/>
        <v>11500</v>
      </c>
      <c r="O1245" s="167">
        <f t="shared" si="39"/>
        <v>202404</v>
      </c>
    </row>
    <row r="1246" spans="1:15">
      <c r="A1246" s="146">
        <v>1245</v>
      </c>
      <c r="B1246" s="144" t="s">
        <v>367</v>
      </c>
      <c r="C1246" s="146" t="s">
        <v>368</v>
      </c>
      <c r="D1246" s="147" t="s">
        <v>1649</v>
      </c>
      <c r="E1246" s="219" t="s">
        <v>98</v>
      </c>
      <c r="F1246" s="148">
        <v>45384</v>
      </c>
      <c r="G1246" s="153"/>
      <c r="H1246" s="154">
        <v>11296</v>
      </c>
      <c r="I1246" s="144" t="s">
        <v>34</v>
      </c>
      <c r="J1246" s="155"/>
      <c r="K1246" s="146"/>
      <c r="L1246" s="147"/>
      <c r="M1246" s="156"/>
      <c r="N1246" s="167">
        <f t="shared" si="38"/>
        <v>11296</v>
      </c>
      <c r="O1246" s="167">
        <f t="shared" si="39"/>
        <v>202404</v>
      </c>
    </row>
    <row r="1247" spans="1:15">
      <c r="A1247" s="146">
        <v>1246</v>
      </c>
      <c r="B1247" s="144" t="s">
        <v>762</v>
      </c>
      <c r="C1247" s="145" t="s">
        <v>763</v>
      </c>
      <c r="D1247" s="145" t="s">
        <v>1650</v>
      </c>
      <c r="E1247" s="219" t="s">
        <v>98</v>
      </c>
      <c r="F1247" s="148">
        <v>45384</v>
      </c>
      <c r="G1247" s="149"/>
      <c r="H1247" s="150">
        <v>99.9</v>
      </c>
      <c r="I1247" s="144" t="s">
        <v>33</v>
      </c>
      <c r="J1247" s="151"/>
      <c r="K1247" s="145"/>
      <c r="L1247" s="152"/>
      <c r="M1247" s="152"/>
      <c r="N1247" s="167">
        <f t="shared" si="38"/>
        <v>99.9</v>
      </c>
      <c r="O1247" s="167">
        <f t="shared" si="39"/>
        <v>202404</v>
      </c>
    </row>
    <row r="1248" spans="1:15">
      <c r="A1248" s="146">
        <v>1247</v>
      </c>
      <c r="B1248" s="144" t="s">
        <v>1261</v>
      </c>
      <c r="C1248" s="146" t="s">
        <v>1549</v>
      </c>
      <c r="D1248" s="147" t="s">
        <v>1651</v>
      </c>
      <c r="E1248" s="219" t="s">
        <v>98</v>
      </c>
      <c r="F1248" s="148">
        <v>45384</v>
      </c>
      <c r="G1248" s="153"/>
      <c r="H1248" s="154">
        <v>2956</v>
      </c>
      <c r="I1248" s="144" t="s">
        <v>40</v>
      </c>
      <c r="J1248" s="155"/>
      <c r="K1248" s="146"/>
      <c r="L1248" s="147"/>
      <c r="M1248" s="156"/>
      <c r="N1248" s="167">
        <f t="shared" si="38"/>
        <v>2956</v>
      </c>
      <c r="O1248" s="167">
        <f t="shared" si="39"/>
        <v>202404</v>
      </c>
    </row>
    <row r="1249" spans="1:15">
      <c r="A1249" s="146">
        <v>1248</v>
      </c>
      <c r="B1249" s="144" t="s">
        <v>651</v>
      </c>
      <c r="C1249" s="145" t="s">
        <v>652</v>
      </c>
      <c r="D1249" s="145" t="s">
        <v>1652</v>
      </c>
      <c r="E1249" s="219" t="s">
        <v>98</v>
      </c>
      <c r="F1249" s="148">
        <v>45384</v>
      </c>
      <c r="G1249" s="149"/>
      <c r="H1249" s="150">
        <v>4500</v>
      </c>
      <c r="I1249" s="144" t="s">
        <v>40</v>
      </c>
      <c r="J1249" s="151"/>
      <c r="K1249" s="145"/>
      <c r="L1249" s="152"/>
      <c r="M1249" s="152"/>
      <c r="N1249" s="167">
        <f t="shared" si="38"/>
        <v>4500</v>
      </c>
      <c r="O1249" s="167">
        <f t="shared" si="39"/>
        <v>202404</v>
      </c>
    </row>
    <row r="1250" spans="1:15">
      <c r="A1250" s="146">
        <v>1249</v>
      </c>
      <c r="B1250" s="144" t="s">
        <v>120</v>
      </c>
      <c r="C1250" s="146" t="s">
        <v>121</v>
      </c>
      <c r="D1250" s="147" t="s">
        <v>1653</v>
      </c>
      <c r="E1250" s="219" t="s">
        <v>98</v>
      </c>
      <c r="F1250" s="148">
        <v>45384</v>
      </c>
      <c r="G1250" s="153"/>
      <c r="H1250" s="154">
        <v>8172</v>
      </c>
      <c r="I1250" s="144" t="s">
        <v>62</v>
      </c>
      <c r="J1250" s="155"/>
      <c r="K1250" s="146"/>
      <c r="L1250" s="147"/>
      <c r="M1250" s="156"/>
      <c r="N1250" s="167">
        <f t="shared" si="38"/>
        <v>8172</v>
      </c>
      <c r="O1250" s="167">
        <f t="shared" si="39"/>
        <v>202404</v>
      </c>
    </row>
    <row r="1251" spans="1:15">
      <c r="A1251" s="146">
        <v>1250</v>
      </c>
      <c r="B1251" s="144" t="s">
        <v>293</v>
      </c>
      <c r="C1251" s="145" t="s">
        <v>294</v>
      </c>
      <c r="D1251" s="145" t="s">
        <v>1654</v>
      </c>
      <c r="E1251" s="219" t="s">
        <v>98</v>
      </c>
      <c r="F1251" s="148">
        <v>45384</v>
      </c>
      <c r="G1251" s="149"/>
      <c r="H1251" s="150">
        <v>141439.81</v>
      </c>
      <c r="I1251" s="144" t="s">
        <v>68</v>
      </c>
      <c r="J1251" s="151"/>
      <c r="K1251" s="145"/>
      <c r="L1251" s="152"/>
      <c r="M1251" s="152"/>
      <c r="N1251" s="167">
        <f t="shared" si="38"/>
        <v>141439.81</v>
      </c>
      <c r="O1251" s="167">
        <f t="shared" si="39"/>
        <v>202404</v>
      </c>
    </row>
    <row r="1252" spans="1:15">
      <c r="A1252" s="146">
        <v>1251</v>
      </c>
      <c r="B1252" s="144" t="s">
        <v>884</v>
      </c>
      <c r="C1252" s="146" t="s">
        <v>885</v>
      </c>
      <c r="D1252" s="147" t="s">
        <v>1655</v>
      </c>
      <c r="E1252" s="219" t="s">
        <v>98</v>
      </c>
      <c r="F1252" s="148">
        <v>45385</v>
      </c>
      <c r="G1252" s="153"/>
      <c r="H1252" s="154">
        <v>5520</v>
      </c>
      <c r="I1252" s="144" t="s">
        <v>33</v>
      </c>
      <c r="J1252" s="155"/>
      <c r="K1252" s="146"/>
      <c r="L1252" s="147"/>
      <c r="M1252" s="156"/>
      <c r="N1252" s="167">
        <f t="shared" si="38"/>
        <v>5520</v>
      </c>
      <c r="O1252" s="167">
        <f t="shared" si="39"/>
        <v>202404</v>
      </c>
    </row>
    <row r="1253" spans="1:15">
      <c r="A1253" s="146">
        <v>1252</v>
      </c>
      <c r="B1253" s="144" t="s">
        <v>548</v>
      </c>
      <c r="C1253" s="145" t="s">
        <v>549</v>
      </c>
      <c r="D1253" s="145" t="s">
        <v>1656</v>
      </c>
      <c r="E1253" s="219" t="s">
        <v>98</v>
      </c>
      <c r="F1253" s="148">
        <v>45385</v>
      </c>
      <c r="G1253" s="149"/>
      <c r="H1253" s="150">
        <v>263</v>
      </c>
      <c r="I1253" s="144" t="s">
        <v>32</v>
      </c>
      <c r="J1253" s="151"/>
      <c r="K1253" s="145"/>
      <c r="L1253" s="152"/>
      <c r="M1253" s="152"/>
      <c r="N1253" s="167">
        <f t="shared" si="38"/>
        <v>263</v>
      </c>
      <c r="O1253" s="167">
        <f t="shared" si="39"/>
        <v>202404</v>
      </c>
    </row>
    <row r="1254" spans="1:15">
      <c r="A1254" s="146">
        <v>1253</v>
      </c>
      <c r="B1254" s="144" t="s">
        <v>1465</v>
      </c>
      <c r="C1254" s="146" t="s">
        <v>1466</v>
      </c>
      <c r="D1254" s="147" t="s">
        <v>1657</v>
      </c>
      <c r="E1254" s="219" t="s">
        <v>98</v>
      </c>
      <c r="F1254" s="148">
        <v>45385</v>
      </c>
      <c r="G1254" s="153"/>
      <c r="H1254" s="154">
        <v>2688.27</v>
      </c>
      <c r="I1254" s="144" t="s">
        <v>66</v>
      </c>
      <c r="J1254" s="155"/>
      <c r="K1254" s="146"/>
      <c r="L1254" s="147"/>
      <c r="M1254" s="156"/>
      <c r="N1254" s="167">
        <f t="shared" si="38"/>
        <v>2688.27</v>
      </c>
      <c r="O1254" s="167">
        <f t="shared" si="39"/>
        <v>202404</v>
      </c>
    </row>
    <row r="1255" spans="1:15">
      <c r="A1255" s="146">
        <v>1254</v>
      </c>
      <c r="B1255" s="144" t="s">
        <v>1304</v>
      </c>
      <c r="C1255" s="145" t="s">
        <v>1305</v>
      </c>
      <c r="D1255" s="145" t="s">
        <v>1658</v>
      </c>
      <c r="E1255" s="219" t="s">
        <v>98</v>
      </c>
      <c r="F1255" s="148">
        <v>45385</v>
      </c>
      <c r="G1255" s="149"/>
      <c r="H1255" s="150">
        <v>74627.88</v>
      </c>
      <c r="I1255" s="144" t="s">
        <v>32</v>
      </c>
      <c r="J1255" s="151"/>
      <c r="K1255" s="145"/>
      <c r="L1255" s="152"/>
      <c r="M1255" s="152"/>
      <c r="N1255" s="167">
        <f t="shared" si="38"/>
        <v>74627.88</v>
      </c>
      <c r="O1255" s="167">
        <f t="shared" si="39"/>
        <v>202404</v>
      </c>
    </row>
    <row r="1256" spans="1:15">
      <c r="A1256" s="146">
        <v>1255</v>
      </c>
      <c r="B1256" s="144" t="s">
        <v>1304</v>
      </c>
      <c r="C1256" s="146" t="s">
        <v>1305</v>
      </c>
      <c r="D1256" s="147" t="s">
        <v>1659</v>
      </c>
      <c r="E1256" s="219" t="s">
        <v>98</v>
      </c>
      <c r="F1256" s="148">
        <v>45385</v>
      </c>
      <c r="G1256" s="153"/>
      <c r="H1256" s="154">
        <v>74627.88</v>
      </c>
      <c r="I1256" s="144" t="s">
        <v>41</v>
      </c>
      <c r="J1256" s="155"/>
      <c r="K1256" s="146"/>
      <c r="L1256" s="147"/>
      <c r="M1256" s="156"/>
      <c r="N1256" s="167">
        <f t="shared" si="38"/>
        <v>74627.88</v>
      </c>
      <c r="O1256" s="167">
        <f t="shared" si="39"/>
        <v>202404</v>
      </c>
    </row>
    <row r="1257" spans="1:15">
      <c r="A1257" s="146">
        <v>1256</v>
      </c>
      <c r="B1257" s="144" t="s">
        <v>1304</v>
      </c>
      <c r="C1257" s="145" t="s">
        <v>1305</v>
      </c>
      <c r="D1257" s="145" t="s">
        <v>1660</v>
      </c>
      <c r="E1257" s="219" t="s">
        <v>98</v>
      </c>
      <c r="F1257" s="148">
        <v>45385</v>
      </c>
      <c r="G1257" s="149"/>
      <c r="H1257" s="150">
        <v>621898.98</v>
      </c>
      <c r="I1257" s="144" t="s">
        <v>41</v>
      </c>
      <c r="J1257" s="151"/>
      <c r="K1257" s="145"/>
      <c r="L1257" s="152"/>
      <c r="M1257" s="152"/>
      <c r="N1257" s="167">
        <f t="shared" si="38"/>
        <v>621898.98</v>
      </c>
      <c r="O1257" s="167">
        <f t="shared" si="39"/>
        <v>202404</v>
      </c>
    </row>
    <row r="1258" spans="1:15">
      <c r="A1258" s="146">
        <v>1257</v>
      </c>
      <c r="B1258" s="144" t="s">
        <v>1644</v>
      </c>
      <c r="C1258" s="146" t="s">
        <v>1645</v>
      </c>
      <c r="D1258" s="147" t="s">
        <v>1661</v>
      </c>
      <c r="E1258" s="219" t="s">
        <v>98</v>
      </c>
      <c r="F1258" s="148">
        <v>45385</v>
      </c>
      <c r="G1258" s="153"/>
      <c r="H1258" s="154">
        <v>157502.57999999999</v>
      </c>
      <c r="I1258" s="144" t="s">
        <v>66</v>
      </c>
      <c r="J1258" s="155"/>
      <c r="K1258" s="146"/>
      <c r="L1258" s="147"/>
      <c r="M1258" s="156"/>
      <c r="N1258" s="167">
        <f t="shared" si="38"/>
        <v>157502.57999999999</v>
      </c>
      <c r="O1258" s="167">
        <f t="shared" si="39"/>
        <v>202404</v>
      </c>
    </row>
    <row r="1259" spans="1:15">
      <c r="A1259" s="146">
        <v>1258</v>
      </c>
      <c r="B1259" s="144" t="s">
        <v>1662</v>
      </c>
      <c r="C1259" s="145" t="s">
        <v>1663</v>
      </c>
      <c r="D1259" s="145" t="s">
        <v>1664</v>
      </c>
      <c r="E1259" s="219" t="s">
        <v>98</v>
      </c>
      <c r="F1259" s="148">
        <v>45386</v>
      </c>
      <c r="G1259" s="149"/>
      <c r="H1259" s="150">
        <v>131208</v>
      </c>
      <c r="I1259" s="144" t="s">
        <v>39</v>
      </c>
      <c r="J1259" s="151"/>
      <c r="K1259" s="145"/>
      <c r="L1259" s="152"/>
      <c r="M1259" s="152"/>
      <c r="N1259" s="167">
        <f t="shared" si="38"/>
        <v>131208</v>
      </c>
      <c r="O1259" s="167">
        <f t="shared" si="39"/>
        <v>202404</v>
      </c>
    </row>
    <row r="1260" spans="1:15">
      <c r="A1260" s="146">
        <v>1259</v>
      </c>
      <c r="B1260" s="144" t="s">
        <v>120</v>
      </c>
      <c r="C1260" s="146" t="s">
        <v>121</v>
      </c>
      <c r="D1260" s="147" t="s">
        <v>1665</v>
      </c>
      <c r="E1260" s="219" t="s">
        <v>98</v>
      </c>
      <c r="F1260" s="148">
        <v>45386</v>
      </c>
      <c r="G1260" s="153"/>
      <c r="H1260" s="154">
        <v>8172</v>
      </c>
      <c r="I1260" s="144" t="s">
        <v>39</v>
      </c>
      <c r="J1260" s="155"/>
      <c r="K1260" s="146"/>
      <c r="L1260" s="147"/>
      <c r="M1260" s="156"/>
      <c r="N1260" s="167">
        <f t="shared" si="38"/>
        <v>8172</v>
      </c>
      <c r="O1260" s="167">
        <f t="shared" si="39"/>
        <v>202404</v>
      </c>
    </row>
    <row r="1261" spans="1:15">
      <c r="A1261" s="146">
        <v>1260</v>
      </c>
      <c r="B1261" s="144" t="s">
        <v>1415</v>
      </c>
      <c r="C1261" s="145" t="s">
        <v>1416</v>
      </c>
      <c r="D1261" s="145" t="s">
        <v>1666</v>
      </c>
      <c r="E1261" s="219" t="s">
        <v>98</v>
      </c>
      <c r="F1261" s="148">
        <v>45387</v>
      </c>
      <c r="G1261" s="149"/>
      <c r="H1261" s="150">
        <v>200</v>
      </c>
      <c r="I1261" s="144" t="s">
        <v>33</v>
      </c>
      <c r="J1261" s="151"/>
      <c r="K1261" s="145"/>
      <c r="L1261" s="152"/>
      <c r="M1261" s="152"/>
      <c r="N1261" s="167">
        <f t="shared" si="38"/>
        <v>200</v>
      </c>
      <c r="O1261" s="167">
        <f t="shared" si="39"/>
        <v>202404</v>
      </c>
    </row>
    <row r="1262" spans="1:15">
      <c r="A1262" s="146">
        <v>1261</v>
      </c>
      <c r="B1262" s="144" t="s">
        <v>1667</v>
      </c>
      <c r="C1262" s="146" t="s">
        <v>1668</v>
      </c>
      <c r="D1262" s="147" t="s">
        <v>1669</v>
      </c>
      <c r="E1262" s="219" t="s">
        <v>98</v>
      </c>
      <c r="F1262" s="148">
        <v>45387</v>
      </c>
      <c r="G1262" s="153"/>
      <c r="H1262" s="154">
        <v>1200</v>
      </c>
      <c r="I1262" s="144" t="s">
        <v>33</v>
      </c>
      <c r="J1262" s="155"/>
      <c r="K1262" s="146"/>
      <c r="L1262" s="147"/>
      <c r="M1262" s="156"/>
      <c r="N1262" s="167">
        <f t="shared" si="38"/>
        <v>1200</v>
      </c>
      <c r="O1262" s="167">
        <f t="shared" si="39"/>
        <v>202404</v>
      </c>
    </row>
    <row r="1263" spans="1:15">
      <c r="A1263" s="146">
        <v>1262</v>
      </c>
      <c r="B1263" s="144" t="s">
        <v>1079</v>
      </c>
      <c r="C1263" s="145" t="s">
        <v>1080</v>
      </c>
      <c r="D1263" s="145" t="s">
        <v>1670</v>
      </c>
      <c r="E1263" s="219" t="s">
        <v>98</v>
      </c>
      <c r="F1263" s="148">
        <v>45387</v>
      </c>
      <c r="G1263" s="149"/>
      <c r="H1263" s="150">
        <v>1689.44</v>
      </c>
      <c r="I1263" s="144" t="s">
        <v>68</v>
      </c>
      <c r="J1263" s="151"/>
      <c r="K1263" s="145"/>
      <c r="L1263" s="152"/>
      <c r="M1263" s="152"/>
      <c r="N1263" s="167">
        <f t="shared" si="38"/>
        <v>1689.44</v>
      </c>
      <c r="O1263" s="167">
        <f t="shared" si="39"/>
        <v>202404</v>
      </c>
    </row>
    <row r="1264" spans="1:15">
      <c r="A1264" s="146">
        <v>1263</v>
      </c>
      <c r="B1264" s="144" t="s">
        <v>787</v>
      </c>
      <c r="C1264" s="146" t="s">
        <v>788</v>
      </c>
      <c r="D1264" s="147" t="s">
        <v>1671</v>
      </c>
      <c r="E1264" s="219" t="s">
        <v>98</v>
      </c>
      <c r="F1264" s="148">
        <v>45387</v>
      </c>
      <c r="G1264" s="153"/>
      <c r="H1264" s="154">
        <v>102778.55</v>
      </c>
      <c r="I1264" s="144" t="s">
        <v>68</v>
      </c>
      <c r="J1264" s="155"/>
      <c r="K1264" s="146"/>
      <c r="L1264" s="147"/>
      <c r="M1264" s="156"/>
      <c r="N1264" s="167">
        <f t="shared" si="38"/>
        <v>102778.55</v>
      </c>
      <c r="O1264" s="167">
        <f t="shared" si="39"/>
        <v>202404</v>
      </c>
    </row>
    <row r="1265" spans="1:15">
      <c r="A1265" s="146">
        <v>1264</v>
      </c>
      <c r="B1265" s="144" t="s">
        <v>1644</v>
      </c>
      <c r="C1265" s="145" t="s">
        <v>1645</v>
      </c>
      <c r="D1265" s="145" t="s">
        <v>1672</v>
      </c>
      <c r="E1265" s="219" t="s">
        <v>98</v>
      </c>
      <c r="F1265" s="148">
        <v>45387</v>
      </c>
      <c r="G1265" s="149"/>
      <c r="H1265" s="150">
        <v>8604</v>
      </c>
      <c r="I1265" s="144" t="s">
        <v>68</v>
      </c>
      <c r="J1265" s="151"/>
      <c r="K1265" s="145"/>
      <c r="L1265" s="152"/>
      <c r="M1265" s="152"/>
      <c r="N1265" s="167">
        <f t="shared" si="38"/>
        <v>8604</v>
      </c>
      <c r="O1265" s="167">
        <f t="shared" si="39"/>
        <v>202404</v>
      </c>
    </row>
    <row r="1266" spans="1:15">
      <c r="A1266" s="146">
        <v>1265</v>
      </c>
      <c r="B1266" s="144" t="s">
        <v>1470</v>
      </c>
      <c r="C1266" s="146" t="s">
        <v>1673</v>
      </c>
      <c r="D1266" s="147" t="s">
        <v>1674</v>
      </c>
      <c r="E1266" s="253" t="s">
        <v>98</v>
      </c>
      <c r="F1266" s="148">
        <v>45390</v>
      </c>
      <c r="G1266" s="153"/>
      <c r="H1266" s="154">
        <v>102596.06</v>
      </c>
      <c r="I1266" s="144" t="s">
        <v>40</v>
      </c>
      <c r="J1266" s="155" t="s">
        <v>38</v>
      </c>
      <c r="K1266" s="146" t="s">
        <v>68</v>
      </c>
      <c r="L1266" s="147"/>
      <c r="M1266" s="156"/>
      <c r="N1266" s="167">
        <f t="shared" si="38"/>
        <v>34198.686666666668</v>
      </c>
      <c r="O1266" s="167">
        <f t="shared" si="39"/>
        <v>202404</v>
      </c>
    </row>
    <row r="1267" spans="1:15">
      <c r="A1267" s="146">
        <v>1266</v>
      </c>
      <c r="B1267" s="144" t="s">
        <v>1675</v>
      </c>
      <c r="C1267" s="145" t="s">
        <v>1676</v>
      </c>
      <c r="D1267" s="145" t="s">
        <v>1677</v>
      </c>
      <c r="E1267" s="226" t="s">
        <v>98</v>
      </c>
      <c r="F1267" s="148">
        <v>45390</v>
      </c>
      <c r="G1267" s="149"/>
      <c r="H1267" s="150">
        <v>568</v>
      </c>
      <c r="I1267" s="144" t="s">
        <v>46</v>
      </c>
      <c r="J1267" s="151"/>
      <c r="K1267" s="145"/>
      <c r="L1267" s="152"/>
      <c r="M1267" s="152"/>
      <c r="N1267" s="167">
        <f t="shared" si="38"/>
        <v>568</v>
      </c>
      <c r="O1267" s="167">
        <f t="shared" si="39"/>
        <v>202404</v>
      </c>
    </row>
    <row r="1268" spans="1:15">
      <c r="A1268" s="146">
        <v>1267</v>
      </c>
      <c r="B1268" s="144" t="s">
        <v>3773</v>
      </c>
      <c r="C1268" s="146" t="s">
        <v>1678</v>
      </c>
      <c r="D1268" s="147" t="s">
        <v>1679</v>
      </c>
      <c r="E1268" s="219" t="s">
        <v>98</v>
      </c>
      <c r="F1268" s="148">
        <v>45390</v>
      </c>
      <c r="G1268" s="153"/>
      <c r="H1268" s="154">
        <v>285</v>
      </c>
      <c r="I1268" s="144" t="s">
        <v>68</v>
      </c>
      <c r="J1268" s="155"/>
      <c r="K1268" s="146"/>
      <c r="L1268" s="147"/>
      <c r="M1268" s="156"/>
      <c r="N1268" s="167">
        <f t="shared" si="38"/>
        <v>285</v>
      </c>
      <c r="O1268" s="167">
        <f t="shared" si="39"/>
        <v>202404</v>
      </c>
    </row>
    <row r="1269" spans="1:15">
      <c r="A1269" s="146">
        <v>1268</v>
      </c>
      <c r="B1269" s="144" t="s">
        <v>1465</v>
      </c>
      <c r="C1269" s="145" t="s">
        <v>1466</v>
      </c>
      <c r="D1269" s="145" t="s">
        <v>1680</v>
      </c>
      <c r="E1269" s="219" t="s">
        <v>98</v>
      </c>
      <c r="F1269" s="148">
        <v>45391</v>
      </c>
      <c r="G1269" s="149"/>
      <c r="H1269" s="150">
        <v>5602.5</v>
      </c>
      <c r="I1269" s="144" t="s">
        <v>66</v>
      </c>
      <c r="J1269" s="151"/>
      <c r="K1269" s="145"/>
      <c r="L1269" s="152"/>
      <c r="M1269" s="152"/>
      <c r="N1269" s="167">
        <f t="shared" si="38"/>
        <v>5602.5</v>
      </c>
      <c r="O1269" s="167">
        <f t="shared" si="39"/>
        <v>202404</v>
      </c>
    </row>
    <row r="1270" spans="1:15">
      <c r="A1270" s="146">
        <v>1269</v>
      </c>
      <c r="B1270" s="144" t="s">
        <v>1681</v>
      </c>
      <c r="C1270" s="146" t="s">
        <v>1682</v>
      </c>
      <c r="D1270" s="147" t="s">
        <v>1683</v>
      </c>
      <c r="E1270" s="219" t="s">
        <v>98</v>
      </c>
      <c r="F1270" s="148">
        <v>45391</v>
      </c>
      <c r="G1270" s="153"/>
      <c r="H1270" s="154">
        <v>1138</v>
      </c>
      <c r="I1270" s="144" t="s">
        <v>33</v>
      </c>
      <c r="J1270" s="155"/>
      <c r="K1270" s="146"/>
      <c r="L1270" s="147"/>
      <c r="M1270" s="156"/>
      <c r="N1270" s="167">
        <f t="shared" si="38"/>
        <v>1138</v>
      </c>
      <c r="O1270" s="167">
        <f t="shared" si="39"/>
        <v>202404</v>
      </c>
    </row>
    <row r="1271" spans="1:15">
      <c r="A1271" s="146">
        <v>1270</v>
      </c>
      <c r="B1271" s="144" t="s">
        <v>892</v>
      </c>
      <c r="C1271" s="145" t="s">
        <v>893</v>
      </c>
      <c r="D1271" s="145" t="s">
        <v>1684</v>
      </c>
      <c r="E1271" s="219" t="s">
        <v>98</v>
      </c>
      <c r="F1271" s="148">
        <v>45391</v>
      </c>
      <c r="G1271" s="149"/>
      <c r="H1271" s="150">
        <v>17057.259999999998</v>
      </c>
      <c r="I1271" s="144" t="s">
        <v>66</v>
      </c>
      <c r="J1271" s="151"/>
      <c r="K1271" s="145"/>
      <c r="L1271" s="152"/>
      <c r="M1271" s="152"/>
      <c r="N1271" s="167">
        <f t="shared" si="38"/>
        <v>17057.259999999998</v>
      </c>
      <c r="O1271" s="167">
        <f t="shared" si="39"/>
        <v>202404</v>
      </c>
    </row>
    <row r="1272" spans="1:15">
      <c r="A1272" s="146">
        <v>1271</v>
      </c>
      <c r="B1272" s="144" t="s">
        <v>120</v>
      </c>
      <c r="C1272" s="146" t="s">
        <v>121</v>
      </c>
      <c r="D1272" s="147" t="s">
        <v>1685</v>
      </c>
      <c r="E1272" s="219" t="s">
        <v>98</v>
      </c>
      <c r="F1272" s="148">
        <v>45391</v>
      </c>
      <c r="G1272" s="153"/>
      <c r="H1272" s="154">
        <v>8172</v>
      </c>
      <c r="I1272" s="144" t="s">
        <v>62</v>
      </c>
      <c r="J1272" s="155"/>
      <c r="K1272" s="146"/>
      <c r="L1272" s="147"/>
      <c r="M1272" s="156"/>
      <c r="N1272" s="167">
        <f t="shared" si="38"/>
        <v>8172</v>
      </c>
      <c r="O1272" s="167">
        <f t="shared" si="39"/>
        <v>202404</v>
      </c>
    </row>
    <row r="1273" spans="1:15">
      <c r="A1273" s="146">
        <v>1272</v>
      </c>
      <c r="B1273" s="144" t="s">
        <v>1221</v>
      </c>
      <c r="C1273" s="145" t="s">
        <v>1222</v>
      </c>
      <c r="D1273" s="145" t="s">
        <v>1686</v>
      </c>
      <c r="E1273" s="219" t="s">
        <v>98</v>
      </c>
      <c r="F1273" s="148">
        <v>45391</v>
      </c>
      <c r="G1273" s="149"/>
      <c r="H1273" s="150">
        <v>3414</v>
      </c>
      <c r="I1273" s="144" t="s">
        <v>43</v>
      </c>
      <c r="J1273" s="151"/>
      <c r="K1273" s="145"/>
      <c r="L1273" s="152"/>
      <c r="M1273" s="152"/>
      <c r="N1273" s="167">
        <f t="shared" si="38"/>
        <v>3414</v>
      </c>
      <c r="O1273" s="167">
        <f t="shared" si="39"/>
        <v>202404</v>
      </c>
    </row>
    <row r="1274" spans="1:15">
      <c r="A1274" s="146">
        <v>1273</v>
      </c>
      <c r="B1274" s="144" t="s">
        <v>1217</v>
      </c>
      <c r="C1274" s="146" t="s">
        <v>1218</v>
      </c>
      <c r="D1274" s="147" t="s">
        <v>1687</v>
      </c>
      <c r="E1274" s="219" t="s">
        <v>98</v>
      </c>
      <c r="F1274" s="148">
        <v>45392</v>
      </c>
      <c r="G1274" s="153"/>
      <c r="H1274" s="154">
        <v>100.02</v>
      </c>
      <c r="I1274" s="144" t="s">
        <v>68</v>
      </c>
      <c r="J1274" s="155"/>
      <c r="K1274" s="146"/>
      <c r="L1274" s="147"/>
      <c r="M1274" s="156"/>
      <c r="N1274" s="167">
        <f t="shared" si="38"/>
        <v>100.02</v>
      </c>
      <c r="O1274" s="167">
        <f t="shared" si="39"/>
        <v>202404</v>
      </c>
    </row>
    <row r="1275" spans="1:15">
      <c r="A1275" s="146">
        <v>1274</v>
      </c>
      <c r="B1275" s="144" t="s">
        <v>154</v>
      </c>
      <c r="C1275" s="145" t="s">
        <v>155</v>
      </c>
      <c r="D1275" s="145" t="s">
        <v>1688</v>
      </c>
      <c r="E1275" s="219" t="s">
        <v>98</v>
      </c>
      <c r="F1275" s="148">
        <v>45392</v>
      </c>
      <c r="G1275" s="149">
        <v>63907.21</v>
      </c>
      <c r="H1275" s="150">
        <v>63907.21</v>
      </c>
      <c r="I1275" s="144" t="s">
        <v>72</v>
      </c>
      <c r="J1275" s="151"/>
      <c r="K1275" s="145"/>
      <c r="L1275" s="152"/>
      <c r="M1275" s="152"/>
      <c r="N1275" s="167">
        <f t="shared" si="38"/>
        <v>63907.21</v>
      </c>
      <c r="O1275" s="167">
        <f t="shared" si="39"/>
        <v>202404</v>
      </c>
    </row>
    <row r="1276" spans="1:15">
      <c r="A1276" s="146">
        <v>1275</v>
      </c>
      <c r="B1276" s="144" t="s">
        <v>560</v>
      </c>
      <c r="C1276" s="146" t="s">
        <v>561</v>
      </c>
      <c r="D1276" s="147" t="s">
        <v>1689</v>
      </c>
      <c r="E1276" s="219" t="s">
        <v>98</v>
      </c>
      <c r="F1276" s="148">
        <v>45392</v>
      </c>
      <c r="G1276" s="153"/>
      <c r="H1276" s="154">
        <v>990</v>
      </c>
      <c r="I1276" s="144" t="s">
        <v>33</v>
      </c>
      <c r="J1276" s="155"/>
      <c r="K1276" s="146"/>
      <c r="L1276" s="147"/>
      <c r="M1276" s="156"/>
      <c r="N1276" s="167">
        <f t="shared" si="38"/>
        <v>990</v>
      </c>
      <c r="O1276" s="167">
        <f t="shared" si="39"/>
        <v>202404</v>
      </c>
    </row>
    <row r="1277" spans="1:15">
      <c r="A1277" s="146">
        <v>1276</v>
      </c>
      <c r="B1277" s="144" t="s">
        <v>3773</v>
      </c>
      <c r="C1277" s="145" t="s">
        <v>1678</v>
      </c>
      <c r="D1277" s="145" t="s">
        <v>1690</v>
      </c>
      <c r="E1277" s="219" t="s">
        <v>98</v>
      </c>
      <c r="F1277" s="148">
        <v>45392</v>
      </c>
      <c r="G1277" s="149"/>
      <c r="H1277" s="150">
        <v>307.64999999999998</v>
      </c>
      <c r="I1277" s="144" t="s">
        <v>68</v>
      </c>
      <c r="J1277" s="151"/>
      <c r="K1277" s="145"/>
      <c r="L1277" s="152"/>
      <c r="M1277" s="152"/>
      <c r="N1277" s="167">
        <f t="shared" si="38"/>
        <v>307.64999999999998</v>
      </c>
      <c r="O1277" s="167">
        <f t="shared" si="39"/>
        <v>202404</v>
      </c>
    </row>
    <row r="1278" spans="1:15">
      <c r="A1278" s="146">
        <v>1277</v>
      </c>
      <c r="B1278" s="144" t="s">
        <v>1691</v>
      </c>
      <c r="C1278" s="146" t="s">
        <v>1692</v>
      </c>
      <c r="D1278" s="147" t="s">
        <v>1693</v>
      </c>
      <c r="E1278" s="219" t="s">
        <v>98</v>
      </c>
      <c r="F1278" s="148">
        <v>45392</v>
      </c>
      <c r="G1278" s="153"/>
      <c r="H1278" s="154">
        <v>454</v>
      </c>
      <c r="I1278" s="144" t="s">
        <v>40</v>
      </c>
      <c r="J1278" s="155"/>
      <c r="K1278" s="146"/>
      <c r="L1278" s="147"/>
      <c r="M1278" s="156"/>
      <c r="N1278" s="167">
        <f t="shared" si="38"/>
        <v>454</v>
      </c>
      <c r="O1278" s="167">
        <f t="shared" si="39"/>
        <v>202404</v>
      </c>
    </row>
    <row r="1279" spans="1:15">
      <c r="A1279" s="146">
        <v>1278</v>
      </c>
      <c r="B1279" s="144" t="s">
        <v>120</v>
      </c>
      <c r="C1279" s="145" t="s">
        <v>121</v>
      </c>
      <c r="D1279" s="145">
        <v>276405</v>
      </c>
      <c r="E1279" s="225" t="s">
        <v>98</v>
      </c>
      <c r="F1279" s="148">
        <v>45392</v>
      </c>
      <c r="G1279" s="149"/>
      <c r="H1279" s="150">
        <v>19000</v>
      </c>
      <c r="I1279" s="144" t="s">
        <v>39</v>
      </c>
      <c r="J1279" s="151"/>
      <c r="K1279" s="145"/>
      <c r="L1279" s="152"/>
      <c r="M1279" s="152"/>
      <c r="N1279" s="167">
        <f t="shared" si="38"/>
        <v>19000</v>
      </c>
      <c r="O1279" s="167">
        <f t="shared" si="39"/>
        <v>202404</v>
      </c>
    </row>
    <row r="1280" spans="1:15">
      <c r="A1280" s="146">
        <v>1279</v>
      </c>
      <c r="B1280" s="144" t="s">
        <v>241</v>
      </c>
      <c r="C1280" s="146" t="s">
        <v>242</v>
      </c>
      <c r="D1280" s="147">
        <v>2024032095039</v>
      </c>
      <c r="E1280" s="219" t="s">
        <v>98</v>
      </c>
      <c r="F1280" s="148">
        <v>45393</v>
      </c>
      <c r="G1280" s="153"/>
      <c r="H1280" s="154">
        <v>95.89</v>
      </c>
      <c r="I1280" s="144" t="s">
        <v>33</v>
      </c>
      <c r="J1280" s="155"/>
      <c r="K1280" s="146"/>
      <c r="L1280" s="147"/>
      <c r="M1280" s="156"/>
      <c r="N1280" s="167">
        <f t="shared" si="38"/>
        <v>95.89</v>
      </c>
      <c r="O1280" s="167">
        <f t="shared" si="39"/>
        <v>202404</v>
      </c>
    </row>
    <row r="1281" spans="1:15">
      <c r="A1281" s="146">
        <v>1280</v>
      </c>
      <c r="B1281" s="144" t="s">
        <v>1465</v>
      </c>
      <c r="C1281" s="145" t="s">
        <v>1466</v>
      </c>
      <c r="D1281" s="145" t="s">
        <v>1694</v>
      </c>
      <c r="E1281" s="219" t="s">
        <v>98</v>
      </c>
      <c r="F1281" s="148">
        <v>45393</v>
      </c>
      <c r="G1281" s="149"/>
      <c r="H1281" s="150">
        <v>243.08</v>
      </c>
      <c r="I1281" s="144" t="s">
        <v>66</v>
      </c>
      <c r="J1281" s="151"/>
      <c r="K1281" s="145"/>
      <c r="L1281" s="152"/>
      <c r="M1281" s="152"/>
      <c r="N1281" s="167">
        <f t="shared" si="38"/>
        <v>243.08</v>
      </c>
      <c r="O1281" s="167">
        <f t="shared" si="39"/>
        <v>202404</v>
      </c>
    </row>
    <row r="1282" spans="1:15">
      <c r="A1282" s="146">
        <v>1281</v>
      </c>
      <c r="B1282" s="144" t="s">
        <v>1465</v>
      </c>
      <c r="C1282" s="146" t="s">
        <v>1466</v>
      </c>
      <c r="D1282" s="147" t="s">
        <v>1695</v>
      </c>
      <c r="E1282" s="219" t="s">
        <v>98</v>
      </c>
      <c r="F1282" s="148">
        <v>45394</v>
      </c>
      <c r="G1282" s="153"/>
      <c r="H1282" s="154">
        <v>16103.35</v>
      </c>
      <c r="I1282" s="144" t="s">
        <v>66</v>
      </c>
      <c r="J1282" s="155"/>
      <c r="K1282" s="146"/>
      <c r="L1282" s="147"/>
      <c r="M1282" s="156"/>
      <c r="N1282" s="167">
        <f t="shared" ref="N1282:N1345" si="40">H1282/COUNTIF(I1282:M1282,"&lt;&gt;")</f>
        <v>16103.35</v>
      </c>
      <c r="O1282" s="167">
        <f t="shared" ref="O1282:O1345" si="41">YEAR(F1282)*100+MONTH(F1282)</f>
        <v>202404</v>
      </c>
    </row>
    <row r="1283" spans="1:15">
      <c r="A1283" s="146">
        <v>1282</v>
      </c>
      <c r="B1283" s="144" t="s">
        <v>324</v>
      </c>
      <c r="C1283" s="145" t="s">
        <v>325</v>
      </c>
      <c r="D1283" s="145" t="s">
        <v>1696</v>
      </c>
      <c r="E1283" s="219" t="s">
        <v>98</v>
      </c>
      <c r="F1283" s="148">
        <v>45394</v>
      </c>
      <c r="G1283" s="149"/>
      <c r="H1283" s="150">
        <v>26768</v>
      </c>
      <c r="I1283" s="144" t="s">
        <v>43</v>
      </c>
      <c r="J1283" s="151"/>
      <c r="K1283" s="145"/>
      <c r="L1283" s="152"/>
      <c r="M1283" s="152"/>
      <c r="N1283" s="167">
        <f t="shared" si="40"/>
        <v>26768</v>
      </c>
      <c r="O1283" s="167">
        <f t="shared" si="41"/>
        <v>202404</v>
      </c>
    </row>
    <row r="1284" spans="1:15">
      <c r="A1284" s="146">
        <v>1283</v>
      </c>
      <c r="B1284" s="144" t="s">
        <v>386</v>
      </c>
      <c r="C1284" s="146" t="s">
        <v>387</v>
      </c>
      <c r="D1284" s="147">
        <v>2224717797</v>
      </c>
      <c r="E1284" s="219" t="s">
        <v>98</v>
      </c>
      <c r="F1284" s="148">
        <v>45395</v>
      </c>
      <c r="G1284" s="153"/>
      <c r="H1284" s="154">
        <v>2252.75</v>
      </c>
      <c r="I1284" s="144" t="s">
        <v>33</v>
      </c>
      <c r="J1284" s="155"/>
      <c r="K1284" s="146"/>
      <c r="L1284" s="147"/>
      <c r="M1284" s="156"/>
      <c r="N1284" s="167">
        <f t="shared" si="40"/>
        <v>2252.75</v>
      </c>
      <c r="O1284" s="167">
        <f t="shared" si="41"/>
        <v>202404</v>
      </c>
    </row>
    <row r="1285" spans="1:15">
      <c r="A1285" s="146">
        <v>1284</v>
      </c>
      <c r="B1285" s="144" t="s">
        <v>177</v>
      </c>
      <c r="C1285" s="145" t="s">
        <v>178</v>
      </c>
      <c r="D1285" s="145" t="s">
        <v>1697</v>
      </c>
      <c r="E1285" s="219" t="s">
        <v>98</v>
      </c>
      <c r="F1285" s="148">
        <v>45397</v>
      </c>
      <c r="G1285" s="149"/>
      <c r="H1285" s="150">
        <v>884.05</v>
      </c>
      <c r="I1285" s="144" t="s">
        <v>33</v>
      </c>
      <c r="J1285" s="151"/>
      <c r="K1285" s="145"/>
      <c r="L1285" s="152"/>
      <c r="M1285" s="152"/>
      <c r="N1285" s="167">
        <f t="shared" si="40"/>
        <v>884.05</v>
      </c>
      <c r="O1285" s="167">
        <f t="shared" si="41"/>
        <v>202404</v>
      </c>
    </row>
    <row r="1286" spans="1:15">
      <c r="A1286" s="146">
        <v>1285</v>
      </c>
      <c r="B1286" s="144" t="s">
        <v>177</v>
      </c>
      <c r="C1286" s="146" t="s">
        <v>178</v>
      </c>
      <c r="D1286" s="147" t="s">
        <v>1400</v>
      </c>
      <c r="E1286" s="219" t="s">
        <v>98</v>
      </c>
      <c r="F1286" s="148">
        <v>45397</v>
      </c>
      <c r="G1286" s="153"/>
      <c r="H1286" s="154">
        <v>884.05</v>
      </c>
      <c r="I1286" s="144" t="s">
        <v>33</v>
      </c>
      <c r="J1286" s="155"/>
      <c r="K1286" s="146"/>
      <c r="L1286" s="147"/>
      <c r="M1286" s="156"/>
      <c r="N1286" s="167">
        <f t="shared" si="40"/>
        <v>884.05</v>
      </c>
      <c r="O1286" s="167">
        <f t="shared" si="41"/>
        <v>202404</v>
      </c>
    </row>
    <row r="1287" spans="1:15">
      <c r="A1287" s="146">
        <v>1286</v>
      </c>
      <c r="B1287" s="144" t="s">
        <v>1698</v>
      </c>
      <c r="C1287" s="145" t="s">
        <v>1699</v>
      </c>
      <c r="D1287" s="145" t="s">
        <v>1700</v>
      </c>
      <c r="E1287" s="219" t="s">
        <v>98</v>
      </c>
      <c r="F1287" s="148">
        <v>45397</v>
      </c>
      <c r="G1287" s="149"/>
      <c r="H1287" s="150">
        <v>5670</v>
      </c>
      <c r="I1287" s="144" t="s">
        <v>33</v>
      </c>
      <c r="J1287" s="151"/>
      <c r="K1287" s="145"/>
      <c r="L1287" s="152"/>
      <c r="M1287" s="152"/>
      <c r="N1287" s="167">
        <f t="shared" si="40"/>
        <v>5670</v>
      </c>
      <c r="O1287" s="167">
        <f t="shared" si="41"/>
        <v>202404</v>
      </c>
    </row>
    <row r="1288" spans="1:15">
      <c r="A1288" s="146">
        <v>1287</v>
      </c>
      <c r="B1288" s="144" t="s">
        <v>340</v>
      </c>
      <c r="C1288" s="146" t="s">
        <v>341</v>
      </c>
      <c r="D1288" s="147" t="s">
        <v>1701</v>
      </c>
      <c r="E1288" s="219" t="s">
        <v>98</v>
      </c>
      <c r="F1288" s="148">
        <v>45397</v>
      </c>
      <c r="G1288" s="153"/>
      <c r="H1288" s="154">
        <v>8848</v>
      </c>
      <c r="I1288" s="144" t="s">
        <v>39</v>
      </c>
      <c r="J1288" s="155"/>
      <c r="K1288" s="146"/>
      <c r="L1288" s="147"/>
      <c r="M1288" s="156"/>
      <c r="N1288" s="167">
        <f t="shared" si="40"/>
        <v>8848</v>
      </c>
      <c r="O1288" s="167">
        <f t="shared" si="41"/>
        <v>202404</v>
      </c>
    </row>
    <row r="1289" spans="1:15">
      <c r="A1289" s="146">
        <v>1288</v>
      </c>
      <c r="B1289" s="144" t="s">
        <v>940</v>
      </c>
      <c r="C1289" s="145" t="s">
        <v>941</v>
      </c>
      <c r="D1289" s="145" t="s">
        <v>1702</v>
      </c>
      <c r="E1289" s="220" t="s">
        <v>98</v>
      </c>
      <c r="F1289" s="148">
        <v>45397</v>
      </c>
      <c r="G1289" s="149"/>
      <c r="H1289" s="150">
        <v>1172363.6599999999</v>
      </c>
      <c r="I1289" s="144" t="s">
        <v>40</v>
      </c>
      <c r="J1289" s="151" t="s">
        <v>44</v>
      </c>
      <c r="K1289" s="145"/>
      <c r="L1289" s="152"/>
      <c r="M1289" s="152"/>
      <c r="N1289" s="167">
        <f t="shared" si="40"/>
        <v>586181.82999999996</v>
      </c>
      <c r="O1289" s="167">
        <f t="shared" si="41"/>
        <v>202404</v>
      </c>
    </row>
    <row r="1290" spans="1:15">
      <c r="A1290" s="146">
        <v>1289</v>
      </c>
      <c r="B1290" s="144" t="s">
        <v>1703</v>
      </c>
      <c r="C1290" s="146" t="s">
        <v>1704</v>
      </c>
      <c r="D1290" s="147" t="s">
        <v>1705</v>
      </c>
      <c r="E1290" s="219" t="s">
        <v>98</v>
      </c>
      <c r="F1290" s="148">
        <v>45398</v>
      </c>
      <c r="G1290" s="153"/>
      <c r="H1290" s="154">
        <v>11738.78</v>
      </c>
      <c r="I1290" s="144" t="s">
        <v>66</v>
      </c>
      <c r="J1290" s="155"/>
      <c r="K1290" s="146"/>
      <c r="L1290" s="147"/>
      <c r="M1290" s="156"/>
      <c r="N1290" s="167">
        <f t="shared" si="40"/>
        <v>11738.78</v>
      </c>
      <c r="O1290" s="167">
        <f t="shared" si="41"/>
        <v>202404</v>
      </c>
    </row>
    <row r="1291" spans="1:15">
      <c r="A1291" s="146">
        <v>1290</v>
      </c>
      <c r="B1291" s="144" t="s">
        <v>1681</v>
      </c>
      <c r="C1291" s="145" t="s">
        <v>1682</v>
      </c>
      <c r="D1291" s="145" t="s">
        <v>1706</v>
      </c>
      <c r="E1291" s="219" t="s">
        <v>98</v>
      </c>
      <c r="F1291" s="148">
        <v>45398</v>
      </c>
      <c r="G1291" s="149"/>
      <c r="H1291" s="150">
        <v>2973.47</v>
      </c>
      <c r="I1291" s="144" t="s">
        <v>33</v>
      </c>
      <c r="J1291" s="151"/>
      <c r="K1291" s="145"/>
      <c r="L1291" s="152"/>
      <c r="M1291" s="152"/>
      <c r="N1291" s="167">
        <f t="shared" si="40"/>
        <v>2973.47</v>
      </c>
      <c r="O1291" s="167">
        <f t="shared" si="41"/>
        <v>202404</v>
      </c>
    </row>
    <row r="1292" spans="1:15">
      <c r="A1292" s="146">
        <v>1291</v>
      </c>
      <c r="B1292" s="144" t="s">
        <v>957</v>
      </c>
      <c r="C1292" s="146" t="s">
        <v>958</v>
      </c>
      <c r="D1292" s="147">
        <v>152110</v>
      </c>
      <c r="E1292" s="225" t="s">
        <v>98</v>
      </c>
      <c r="F1292" s="148">
        <v>45398</v>
      </c>
      <c r="G1292" s="153"/>
      <c r="H1292" s="154">
        <v>6104</v>
      </c>
      <c r="I1292" s="144" t="s">
        <v>68</v>
      </c>
      <c r="J1292" s="155"/>
      <c r="K1292" s="146"/>
      <c r="L1292" s="147"/>
      <c r="M1292" s="156"/>
      <c r="N1292" s="167">
        <f t="shared" si="40"/>
        <v>6104</v>
      </c>
      <c r="O1292" s="167">
        <f t="shared" si="41"/>
        <v>202404</v>
      </c>
    </row>
    <row r="1293" spans="1:15">
      <c r="A1293" s="146">
        <v>1292</v>
      </c>
      <c r="B1293" s="144" t="s">
        <v>1415</v>
      </c>
      <c r="C1293" s="145" t="s">
        <v>1416</v>
      </c>
      <c r="D1293" s="145" t="s">
        <v>1707</v>
      </c>
      <c r="E1293" s="219" t="s">
        <v>98</v>
      </c>
      <c r="F1293" s="148">
        <v>45399</v>
      </c>
      <c r="G1293" s="149"/>
      <c r="H1293" s="150">
        <v>1059.95</v>
      </c>
      <c r="I1293" s="144" t="s">
        <v>43</v>
      </c>
      <c r="J1293" s="151"/>
      <c r="K1293" s="145"/>
      <c r="L1293" s="152"/>
      <c r="M1293" s="152"/>
      <c r="N1293" s="167">
        <f t="shared" si="40"/>
        <v>1059.95</v>
      </c>
      <c r="O1293" s="167">
        <f t="shared" si="41"/>
        <v>202404</v>
      </c>
    </row>
    <row r="1294" spans="1:15">
      <c r="A1294" s="146">
        <v>1293</v>
      </c>
      <c r="B1294" s="144" t="s">
        <v>1415</v>
      </c>
      <c r="C1294" s="146" t="s">
        <v>1416</v>
      </c>
      <c r="D1294" s="147" t="s">
        <v>1708</v>
      </c>
      <c r="E1294" s="219" t="s">
        <v>98</v>
      </c>
      <c r="F1294" s="148">
        <v>45399</v>
      </c>
      <c r="G1294" s="153"/>
      <c r="H1294" s="154">
        <v>1015</v>
      </c>
      <c r="I1294" s="144" t="s">
        <v>43</v>
      </c>
      <c r="J1294" s="155"/>
      <c r="K1294" s="146"/>
      <c r="L1294" s="147"/>
      <c r="M1294" s="156"/>
      <c r="N1294" s="167">
        <f t="shared" si="40"/>
        <v>1015</v>
      </c>
      <c r="O1294" s="167">
        <f t="shared" si="41"/>
        <v>202404</v>
      </c>
    </row>
    <row r="1295" spans="1:15">
      <c r="A1295" s="146">
        <v>1294</v>
      </c>
      <c r="B1295" s="144" t="s">
        <v>1415</v>
      </c>
      <c r="C1295" s="145" t="s">
        <v>1416</v>
      </c>
      <c r="D1295" s="145" t="s">
        <v>1709</v>
      </c>
      <c r="E1295" s="219" t="s">
        <v>98</v>
      </c>
      <c r="F1295" s="148">
        <v>45399</v>
      </c>
      <c r="G1295" s="149"/>
      <c r="H1295" s="150">
        <v>552</v>
      </c>
      <c r="I1295" s="144" t="s">
        <v>33</v>
      </c>
      <c r="J1295" s="151"/>
      <c r="K1295" s="145"/>
      <c r="L1295" s="152"/>
      <c r="M1295" s="152"/>
      <c r="N1295" s="167">
        <f t="shared" si="40"/>
        <v>552</v>
      </c>
      <c r="O1295" s="167">
        <f t="shared" si="41"/>
        <v>202404</v>
      </c>
    </row>
    <row r="1296" spans="1:15">
      <c r="A1296" s="146">
        <v>1295</v>
      </c>
      <c r="B1296" s="144" t="s">
        <v>1007</v>
      </c>
      <c r="C1296" s="146" t="s">
        <v>1008</v>
      </c>
      <c r="D1296" s="147" t="s">
        <v>1710</v>
      </c>
      <c r="E1296" s="219" t="s">
        <v>98</v>
      </c>
      <c r="F1296" s="148">
        <v>45399</v>
      </c>
      <c r="G1296" s="153"/>
      <c r="H1296" s="154">
        <v>1851</v>
      </c>
      <c r="I1296" s="144" t="s">
        <v>43</v>
      </c>
      <c r="J1296" s="155"/>
      <c r="K1296" s="146"/>
      <c r="L1296" s="147"/>
      <c r="M1296" s="156"/>
      <c r="N1296" s="167">
        <f t="shared" si="40"/>
        <v>1851</v>
      </c>
      <c r="O1296" s="167">
        <f t="shared" si="41"/>
        <v>202404</v>
      </c>
    </row>
    <row r="1297" spans="1:15">
      <c r="A1297" s="146">
        <v>1296</v>
      </c>
      <c r="B1297" s="144" t="s">
        <v>1007</v>
      </c>
      <c r="C1297" s="145" t="s">
        <v>1008</v>
      </c>
      <c r="D1297" s="145" t="s">
        <v>1711</v>
      </c>
      <c r="E1297" s="219" t="s">
        <v>98</v>
      </c>
      <c r="F1297" s="148">
        <v>45399</v>
      </c>
      <c r="G1297" s="149"/>
      <c r="H1297" s="150">
        <v>1841</v>
      </c>
      <c r="I1297" s="144" t="s">
        <v>43</v>
      </c>
      <c r="J1297" s="151"/>
      <c r="K1297" s="145"/>
      <c r="L1297" s="152"/>
      <c r="M1297" s="152"/>
      <c r="N1297" s="167">
        <f t="shared" si="40"/>
        <v>1841</v>
      </c>
      <c r="O1297" s="167">
        <f t="shared" si="41"/>
        <v>202404</v>
      </c>
    </row>
    <row r="1298" spans="1:15">
      <c r="A1298" s="146">
        <v>1297</v>
      </c>
      <c r="B1298" s="144" t="s">
        <v>1007</v>
      </c>
      <c r="C1298" s="146" t="s">
        <v>1008</v>
      </c>
      <c r="D1298" s="147" t="s">
        <v>1712</v>
      </c>
      <c r="E1298" s="219" t="s">
        <v>98</v>
      </c>
      <c r="F1298" s="148">
        <v>45399</v>
      </c>
      <c r="G1298" s="153"/>
      <c r="H1298" s="154">
        <v>1825</v>
      </c>
      <c r="I1298" s="144" t="s">
        <v>43</v>
      </c>
      <c r="J1298" s="155"/>
      <c r="K1298" s="146"/>
      <c r="L1298" s="147"/>
      <c r="M1298" s="156"/>
      <c r="N1298" s="167">
        <f t="shared" si="40"/>
        <v>1825</v>
      </c>
      <c r="O1298" s="167">
        <f t="shared" si="41"/>
        <v>202404</v>
      </c>
    </row>
    <row r="1299" spans="1:15">
      <c r="A1299" s="146">
        <v>1298</v>
      </c>
      <c r="B1299" s="144" t="s">
        <v>1007</v>
      </c>
      <c r="C1299" s="145" t="s">
        <v>1008</v>
      </c>
      <c r="D1299" s="145" t="s">
        <v>1713</v>
      </c>
      <c r="E1299" s="219" t="s">
        <v>98</v>
      </c>
      <c r="F1299" s="148">
        <v>45399</v>
      </c>
      <c r="G1299" s="149"/>
      <c r="H1299" s="150">
        <v>1771</v>
      </c>
      <c r="I1299" s="144" t="s">
        <v>43</v>
      </c>
      <c r="J1299" s="151"/>
      <c r="K1299" s="145"/>
      <c r="L1299" s="152"/>
      <c r="M1299" s="152"/>
      <c r="N1299" s="167">
        <f t="shared" si="40"/>
        <v>1771</v>
      </c>
      <c r="O1299" s="167">
        <f t="shared" si="41"/>
        <v>202404</v>
      </c>
    </row>
    <row r="1300" spans="1:15">
      <c r="A1300" s="146">
        <v>1299</v>
      </c>
      <c r="B1300" s="144" t="s">
        <v>1007</v>
      </c>
      <c r="C1300" s="146" t="s">
        <v>1008</v>
      </c>
      <c r="D1300" s="147" t="s">
        <v>1714</v>
      </c>
      <c r="E1300" s="219" t="s">
        <v>98</v>
      </c>
      <c r="F1300" s="148">
        <v>45399</v>
      </c>
      <c r="G1300" s="153"/>
      <c r="H1300" s="154">
        <v>1787</v>
      </c>
      <c r="I1300" s="144" t="s">
        <v>43</v>
      </c>
      <c r="J1300" s="155"/>
      <c r="K1300" s="146"/>
      <c r="L1300" s="147"/>
      <c r="M1300" s="156"/>
      <c r="N1300" s="167">
        <f t="shared" si="40"/>
        <v>1787</v>
      </c>
      <c r="O1300" s="167">
        <f t="shared" si="41"/>
        <v>202404</v>
      </c>
    </row>
    <row r="1301" spans="1:15">
      <c r="A1301" s="146">
        <v>1300</v>
      </c>
      <c r="B1301" s="144" t="s">
        <v>1445</v>
      </c>
      <c r="C1301" s="145" t="s">
        <v>1446</v>
      </c>
      <c r="D1301" s="145" t="s">
        <v>1715</v>
      </c>
      <c r="E1301" s="219" t="s">
        <v>98</v>
      </c>
      <c r="F1301" s="148">
        <v>45400</v>
      </c>
      <c r="G1301" s="149"/>
      <c r="H1301" s="150">
        <v>1850</v>
      </c>
      <c r="I1301" s="144" t="s">
        <v>33</v>
      </c>
      <c r="J1301" s="151"/>
      <c r="K1301" s="145"/>
      <c r="L1301" s="152"/>
      <c r="M1301" s="152"/>
      <c r="N1301" s="167">
        <f t="shared" si="40"/>
        <v>1850</v>
      </c>
      <c r="O1301" s="167">
        <f t="shared" si="41"/>
        <v>202404</v>
      </c>
    </row>
    <row r="1302" spans="1:15">
      <c r="A1302" s="146">
        <v>1301</v>
      </c>
      <c r="B1302" s="144" t="s">
        <v>1698</v>
      </c>
      <c r="C1302" s="146" t="s">
        <v>1699</v>
      </c>
      <c r="D1302" s="147" t="s">
        <v>1716</v>
      </c>
      <c r="E1302" s="219" t="s">
        <v>98</v>
      </c>
      <c r="F1302" s="148">
        <v>45400</v>
      </c>
      <c r="G1302" s="153"/>
      <c r="H1302" s="154">
        <v>6170</v>
      </c>
      <c r="I1302" s="144" t="s">
        <v>33</v>
      </c>
      <c r="J1302" s="155"/>
      <c r="K1302" s="146"/>
      <c r="L1302" s="147"/>
      <c r="M1302" s="156"/>
      <c r="N1302" s="167">
        <f t="shared" si="40"/>
        <v>6170</v>
      </c>
      <c r="O1302" s="167">
        <f t="shared" si="41"/>
        <v>202404</v>
      </c>
    </row>
    <row r="1303" spans="1:15">
      <c r="A1303" s="146">
        <v>1302</v>
      </c>
      <c r="B1303" s="144" t="s">
        <v>427</v>
      </c>
      <c r="C1303" s="145" t="s">
        <v>428</v>
      </c>
      <c r="D1303" s="145" t="s">
        <v>322</v>
      </c>
      <c r="E1303" s="219" t="s">
        <v>98</v>
      </c>
      <c r="F1303" s="148">
        <v>45400</v>
      </c>
      <c r="G1303" s="149"/>
      <c r="H1303" s="150">
        <v>3860</v>
      </c>
      <c r="I1303" s="144" t="s">
        <v>37</v>
      </c>
      <c r="J1303" s="151"/>
      <c r="K1303" s="145"/>
      <c r="L1303" s="152"/>
      <c r="M1303" s="152"/>
      <c r="N1303" s="167">
        <f t="shared" si="40"/>
        <v>3860</v>
      </c>
      <c r="O1303" s="167">
        <f t="shared" si="41"/>
        <v>202404</v>
      </c>
    </row>
    <row r="1304" spans="1:15">
      <c r="A1304" s="146">
        <v>1303</v>
      </c>
      <c r="B1304" s="144" t="s">
        <v>120</v>
      </c>
      <c r="C1304" s="146" t="s">
        <v>121</v>
      </c>
      <c r="D1304" s="147" t="s">
        <v>1717</v>
      </c>
      <c r="E1304" s="219" t="s">
        <v>98</v>
      </c>
      <c r="F1304" s="148">
        <v>45400</v>
      </c>
      <c r="G1304" s="153"/>
      <c r="H1304" s="154">
        <v>18700</v>
      </c>
      <c r="I1304" s="144" t="s">
        <v>43</v>
      </c>
      <c r="J1304" s="155"/>
      <c r="K1304" s="146"/>
      <c r="L1304" s="147"/>
      <c r="M1304" s="156"/>
      <c r="N1304" s="167">
        <f t="shared" si="40"/>
        <v>18700</v>
      </c>
      <c r="O1304" s="167">
        <f t="shared" si="41"/>
        <v>202404</v>
      </c>
    </row>
    <row r="1305" spans="1:15">
      <c r="A1305" s="146">
        <v>1304</v>
      </c>
      <c r="B1305" s="144" t="s">
        <v>120</v>
      </c>
      <c r="C1305" s="145" t="s">
        <v>121</v>
      </c>
      <c r="D1305" s="145" t="s">
        <v>1718</v>
      </c>
      <c r="E1305" s="219" t="s">
        <v>98</v>
      </c>
      <c r="F1305" s="148">
        <v>45400</v>
      </c>
      <c r="G1305" s="149"/>
      <c r="H1305" s="150">
        <v>4893</v>
      </c>
      <c r="I1305" s="144" t="s">
        <v>43</v>
      </c>
      <c r="J1305" s="151"/>
      <c r="K1305" s="145"/>
      <c r="L1305" s="152"/>
      <c r="M1305" s="152"/>
      <c r="N1305" s="167">
        <f t="shared" si="40"/>
        <v>4893</v>
      </c>
      <c r="O1305" s="167">
        <f t="shared" si="41"/>
        <v>202404</v>
      </c>
    </row>
    <row r="1306" spans="1:15">
      <c r="A1306" s="146">
        <v>1305</v>
      </c>
      <c r="B1306" s="144" t="s">
        <v>196</v>
      </c>
      <c r="C1306" s="146" t="s">
        <v>155</v>
      </c>
      <c r="D1306" s="147" t="s">
        <v>1719</v>
      </c>
      <c r="E1306" s="219" t="s">
        <v>98</v>
      </c>
      <c r="F1306" s="148">
        <v>45401</v>
      </c>
      <c r="G1306" s="153">
        <v>16737.009999999998</v>
      </c>
      <c r="H1306" s="154">
        <v>751407.37</v>
      </c>
      <c r="I1306" s="144" t="s">
        <v>72</v>
      </c>
      <c r="J1306" s="155"/>
      <c r="K1306" s="146"/>
      <c r="L1306" s="147"/>
      <c r="M1306" s="156"/>
      <c r="N1306" s="167">
        <f t="shared" si="40"/>
        <v>751407.37</v>
      </c>
      <c r="O1306" s="167">
        <f t="shared" si="41"/>
        <v>202404</v>
      </c>
    </row>
    <row r="1307" spans="1:15">
      <c r="A1307" s="146">
        <v>1306</v>
      </c>
      <c r="B1307" s="144" t="s">
        <v>192</v>
      </c>
      <c r="C1307" s="145" t="s">
        <v>155</v>
      </c>
      <c r="D1307" s="145" t="s">
        <v>1720</v>
      </c>
      <c r="E1307" s="219" t="s">
        <v>98</v>
      </c>
      <c r="F1307" s="148">
        <v>45401</v>
      </c>
      <c r="G1307" s="149">
        <v>47311.27</v>
      </c>
      <c r="H1307" s="150">
        <v>352240.25</v>
      </c>
      <c r="I1307" s="144" t="s">
        <v>72</v>
      </c>
      <c r="J1307" s="151"/>
      <c r="K1307" s="145"/>
      <c r="L1307" s="152"/>
      <c r="M1307" s="152"/>
      <c r="N1307" s="167">
        <f t="shared" si="40"/>
        <v>352240.25</v>
      </c>
      <c r="O1307" s="167">
        <f t="shared" si="41"/>
        <v>202404</v>
      </c>
    </row>
    <row r="1308" spans="1:15">
      <c r="A1308" s="146">
        <v>1307</v>
      </c>
      <c r="B1308" s="144" t="s">
        <v>194</v>
      </c>
      <c r="C1308" s="146" t="s">
        <v>155</v>
      </c>
      <c r="D1308" s="147" t="s">
        <v>1721</v>
      </c>
      <c r="E1308" s="219" t="s">
        <v>98</v>
      </c>
      <c r="F1308" s="148">
        <v>45401</v>
      </c>
      <c r="G1308" s="153">
        <v>5839.11</v>
      </c>
      <c r="H1308" s="154">
        <v>236352.46</v>
      </c>
      <c r="I1308" s="144" t="s">
        <v>72</v>
      </c>
      <c r="J1308" s="155"/>
      <c r="K1308" s="146"/>
      <c r="L1308" s="147"/>
      <c r="M1308" s="156"/>
      <c r="N1308" s="167">
        <f t="shared" si="40"/>
        <v>236352.46</v>
      </c>
      <c r="O1308" s="167">
        <f t="shared" si="41"/>
        <v>202404</v>
      </c>
    </row>
    <row r="1309" spans="1:15">
      <c r="A1309" s="146">
        <v>1308</v>
      </c>
      <c r="B1309" s="144" t="s">
        <v>184</v>
      </c>
      <c r="C1309" s="145" t="s">
        <v>185</v>
      </c>
      <c r="D1309" s="145" t="s">
        <v>1722</v>
      </c>
      <c r="E1309" s="219" t="s">
        <v>98</v>
      </c>
      <c r="F1309" s="148">
        <v>45401</v>
      </c>
      <c r="G1309" s="149"/>
      <c r="H1309" s="150">
        <v>24110.81</v>
      </c>
      <c r="I1309" s="144" t="s">
        <v>34</v>
      </c>
      <c r="J1309" s="151"/>
      <c r="K1309" s="145"/>
      <c r="L1309" s="152"/>
      <c r="M1309" s="152"/>
      <c r="N1309" s="167">
        <f t="shared" si="40"/>
        <v>24110.81</v>
      </c>
      <c r="O1309" s="167">
        <f t="shared" si="41"/>
        <v>202404</v>
      </c>
    </row>
    <row r="1310" spans="1:15">
      <c r="A1310" s="146">
        <v>1309</v>
      </c>
      <c r="B1310" s="144" t="s">
        <v>560</v>
      </c>
      <c r="C1310" s="146" t="s">
        <v>561</v>
      </c>
      <c r="D1310" s="147" t="s">
        <v>1723</v>
      </c>
      <c r="E1310" s="219" t="s">
        <v>98</v>
      </c>
      <c r="F1310" s="148">
        <v>45401</v>
      </c>
      <c r="G1310" s="153"/>
      <c r="H1310" s="154">
        <v>602.48</v>
      </c>
      <c r="I1310" s="144" t="s">
        <v>33</v>
      </c>
      <c r="J1310" s="155"/>
      <c r="K1310" s="146"/>
      <c r="L1310" s="147"/>
      <c r="M1310" s="156"/>
      <c r="N1310" s="167">
        <f t="shared" si="40"/>
        <v>602.48</v>
      </c>
      <c r="O1310" s="167">
        <f t="shared" si="41"/>
        <v>202404</v>
      </c>
    </row>
    <row r="1311" spans="1:15">
      <c r="A1311" s="146">
        <v>1310</v>
      </c>
      <c r="B1311" s="144" t="s">
        <v>1465</v>
      </c>
      <c r="C1311" s="145" t="s">
        <v>1466</v>
      </c>
      <c r="D1311" s="145" t="s">
        <v>1724</v>
      </c>
      <c r="E1311" s="219" t="s">
        <v>98</v>
      </c>
      <c r="F1311" s="148">
        <v>45401</v>
      </c>
      <c r="G1311" s="149"/>
      <c r="H1311" s="150">
        <v>4531</v>
      </c>
      <c r="I1311" s="144" t="s">
        <v>66</v>
      </c>
      <c r="J1311" s="151"/>
      <c r="K1311" s="145"/>
      <c r="L1311" s="152"/>
      <c r="M1311" s="152"/>
      <c r="N1311" s="167">
        <f t="shared" si="40"/>
        <v>4531</v>
      </c>
      <c r="O1311" s="167">
        <f t="shared" si="41"/>
        <v>202404</v>
      </c>
    </row>
    <row r="1312" spans="1:15">
      <c r="A1312" s="146">
        <v>1311</v>
      </c>
      <c r="B1312" s="144" t="s">
        <v>293</v>
      </c>
      <c r="C1312" s="146" t="s">
        <v>294</v>
      </c>
      <c r="D1312" s="147" t="s">
        <v>1725</v>
      </c>
      <c r="E1312" s="220" t="s">
        <v>98</v>
      </c>
      <c r="F1312" s="148">
        <v>45401</v>
      </c>
      <c r="G1312" s="153"/>
      <c r="H1312" s="154">
        <v>2787.1</v>
      </c>
      <c r="I1312" s="144" t="s">
        <v>68</v>
      </c>
      <c r="J1312" s="155"/>
      <c r="K1312" s="146"/>
      <c r="L1312" s="147"/>
      <c r="M1312" s="156"/>
      <c r="N1312" s="167">
        <f t="shared" si="40"/>
        <v>2787.1</v>
      </c>
      <c r="O1312" s="167">
        <f t="shared" si="41"/>
        <v>202404</v>
      </c>
    </row>
    <row r="1313" spans="1:15">
      <c r="A1313" s="146">
        <v>1312</v>
      </c>
      <c r="B1313" s="144" t="s">
        <v>1691</v>
      </c>
      <c r="C1313" s="145" t="s">
        <v>1692</v>
      </c>
      <c r="D1313" s="145" t="s">
        <v>1726</v>
      </c>
      <c r="E1313" s="219" t="s">
        <v>98</v>
      </c>
      <c r="F1313" s="148">
        <v>45401</v>
      </c>
      <c r="G1313" s="149"/>
      <c r="H1313" s="150">
        <v>936</v>
      </c>
      <c r="I1313" s="144" t="s">
        <v>33</v>
      </c>
      <c r="J1313" s="151"/>
      <c r="K1313" s="145"/>
      <c r="L1313" s="152"/>
      <c r="M1313" s="152"/>
      <c r="N1313" s="167">
        <f t="shared" si="40"/>
        <v>936</v>
      </c>
      <c r="O1313" s="167">
        <f t="shared" si="41"/>
        <v>202404</v>
      </c>
    </row>
    <row r="1314" spans="1:15">
      <c r="A1314" s="146">
        <v>1313</v>
      </c>
      <c r="B1314" s="144" t="s">
        <v>1415</v>
      </c>
      <c r="C1314" s="146" t="s">
        <v>1416</v>
      </c>
      <c r="D1314" s="147" t="s">
        <v>1727</v>
      </c>
      <c r="E1314" s="219" t="s">
        <v>98</v>
      </c>
      <c r="F1314" s="148">
        <v>45404</v>
      </c>
      <c r="G1314" s="153"/>
      <c r="H1314" s="154">
        <v>543</v>
      </c>
      <c r="I1314" s="144" t="s">
        <v>33</v>
      </c>
      <c r="J1314" s="155"/>
      <c r="K1314" s="146"/>
      <c r="L1314" s="147"/>
      <c r="M1314" s="156"/>
      <c r="N1314" s="167">
        <f t="shared" si="40"/>
        <v>543</v>
      </c>
      <c r="O1314" s="167">
        <f t="shared" si="41"/>
        <v>202404</v>
      </c>
    </row>
    <row r="1315" spans="1:15">
      <c r="A1315" s="146">
        <v>1314</v>
      </c>
      <c r="B1315" s="144" t="s">
        <v>1415</v>
      </c>
      <c r="C1315" s="145" t="s">
        <v>1416</v>
      </c>
      <c r="D1315" s="145" t="s">
        <v>1728</v>
      </c>
      <c r="E1315" s="219" t="s">
        <v>98</v>
      </c>
      <c r="F1315" s="148">
        <v>45404</v>
      </c>
      <c r="G1315" s="149"/>
      <c r="H1315" s="150">
        <v>2173.31</v>
      </c>
      <c r="I1315" s="144" t="s">
        <v>33</v>
      </c>
      <c r="J1315" s="151"/>
      <c r="K1315" s="145"/>
      <c r="L1315" s="152"/>
      <c r="M1315" s="152"/>
      <c r="N1315" s="167">
        <f t="shared" si="40"/>
        <v>2173.31</v>
      </c>
      <c r="O1315" s="167">
        <f t="shared" si="41"/>
        <v>202404</v>
      </c>
    </row>
    <row r="1316" spans="1:15">
      <c r="A1316" s="146">
        <v>1315</v>
      </c>
      <c r="B1316" s="144" t="s">
        <v>1470</v>
      </c>
      <c r="C1316" s="146" t="s">
        <v>1673</v>
      </c>
      <c r="D1316" s="147" t="s">
        <v>1729</v>
      </c>
      <c r="E1316" s="219" t="s">
        <v>98</v>
      </c>
      <c r="F1316" s="148">
        <v>45404</v>
      </c>
      <c r="G1316" s="153"/>
      <c r="H1316" s="154">
        <v>115299.54</v>
      </c>
      <c r="I1316" s="144" t="s">
        <v>68</v>
      </c>
      <c r="J1316" s="155" t="s">
        <v>43</v>
      </c>
      <c r="K1316" s="146" t="s">
        <v>38</v>
      </c>
      <c r="L1316" s="147"/>
      <c r="M1316" s="156"/>
      <c r="N1316" s="167">
        <f t="shared" si="40"/>
        <v>38433.18</v>
      </c>
      <c r="O1316" s="167">
        <f t="shared" si="41"/>
        <v>202404</v>
      </c>
    </row>
    <row r="1317" spans="1:15">
      <c r="A1317" s="146">
        <v>1316</v>
      </c>
      <c r="B1317" s="144" t="s">
        <v>957</v>
      </c>
      <c r="C1317" s="145" t="s">
        <v>958</v>
      </c>
      <c r="D1317" s="145" t="s">
        <v>1730</v>
      </c>
      <c r="E1317" s="219" t="s">
        <v>98</v>
      </c>
      <c r="F1317" s="148">
        <v>45405</v>
      </c>
      <c r="G1317" s="149"/>
      <c r="H1317" s="150">
        <v>1791.72</v>
      </c>
      <c r="I1317" s="144" t="s">
        <v>68</v>
      </c>
      <c r="J1317" s="151"/>
      <c r="K1317" s="145"/>
      <c r="L1317" s="152"/>
      <c r="M1317" s="152"/>
      <c r="N1317" s="167">
        <f t="shared" si="40"/>
        <v>1791.72</v>
      </c>
      <c r="O1317" s="167">
        <f t="shared" si="41"/>
        <v>202404</v>
      </c>
    </row>
    <row r="1318" spans="1:15">
      <c r="A1318" s="146">
        <v>1317</v>
      </c>
      <c r="B1318" s="144" t="s">
        <v>1079</v>
      </c>
      <c r="C1318" s="146" t="s">
        <v>1080</v>
      </c>
      <c r="D1318" s="147" t="s">
        <v>1731</v>
      </c>
      <c r="E1318" s="219" t="s">
        <v>98</v>
      </c>
      <c r="F1318" s="148">
        <v>45405</v>
      </c>
      <c r="G1318" s="153"/>
      <c r="H1318" s="154">
        <v>2339.5100000000002</v>
      </c>
      <c r="I1318" s="144" t="s">
        <v>66</v>
      </c>
      <c r="J1318" s="155" t="s">
        <v>62</v>
      </c>
      <c r="K1318" s="146"/>
      <c r="L1318" s="147"/>
      <c r="M1318" s="156"/>
      <c r="N1318" s="167">
        <f t="shared" si="40"/>
        <v>1169.7550000000001</v>
      </c>
      <c r="O1318" s="167">
        <f t="shared" si="41"/>
        <v>202404</v>
      </c>
    </row>
    <row r="1319" spans="1:15">
      <c r="A1319" s="146">
        <v>1318</v>
      </c>
      <c r="B1319" s="144" t="s">
        <v>1681</v>
      </c>
      <c r="C1319" s="145" t="s">
        <v>1682</v>
      </c>
      <c r="D1319" s="145" t="s">
        <v>1732</v>
      </c>
      <c r="E1319" s="219" t="s">
        <v>98</v>
      </c>
      <c r="F1319" s="148">
        <v>45405</v>
      </c>
      <c r="G1319" s="149"/>
      <c r="H1319" s="150">
        <v>2380.9899999999998</v>
      </c>
      <c r="I1319" s="144" t="s">
        <v>33</v>
      </c>
      <c r="J1319" s="151"/>
      <c r="K1319" s="145"/>
      <c r="L1319" s="152"/>
      <c r="M1319" s="152"/>
      <c r="N1319" s="167">
        <f t="shared" si="40"/>
        <v>2380.9899999999998</v>
      </c>
      <c r="O1319" s="167">
        <f t="shared" si="41"/>
        <v>202404</v>
      </c>
    </row>
    <row r="1320" spans="1:15">
      <c r="A1320" s="146">
        <v>1319</v>
      </c>
      <c r="B1320" s="144" t="s">
        <v>1698</v>
      </c>
      <c r="C1320" s="146" t="s">
        <v>1699</v>
      </c>
      <c r="D1320" s="147" t="s">
        <v>1733</v>
      </c>
      <c r="E1320" s="219" t="s">
        <v>98</v>
      </c>
      <c r="F1320" s="148">
        <v>45406</v>
      </c>
      <c r="G1320" s="153"/>
      <c r="H1320" s="154">
        <v>15010</v>
      </c>
      <c r="I1320" s="144" t="s">
        <v>33</v>
      </c>
      <c r="J1320" s="155"/>
      <c r="K1320" s="146"/>
      <c r="L1320" s="147"/>
      <c r="M1320" s="156"/>
      <c r="N1320" s="167">
        <f t="shared" si="40"/>
        <v>15010</v>
      </c>
      <c r="O1320" s="167">
        <f t="shared" si="41"/>
        <v>202404</v>
      </c>
    </row>
    <row r="1321" spans="1:15">
      <c r="A1321" s="146">
        <v>1320</v>
      </c>
      <c r="B1321" s="144" t="s">
        <v>1415</v>
      </c>
      <c r="C1321" s="145" t="s">
        <v>1416</v>
      </c>
      <c r="D1321" s="145" t="s">
        <v>1734</v>
      </c>
      <c r="E1321" s="219" t="s">
        <v>98</v>
      </c>
      <c r="F1321" s="148">
        <v>45406</v>
      </c>
      <c r="G1321" s="149"/>
      <c r="H1321" s="150">
        <v>5700.44</v>
      </c>
      <c r="I1321" s="144" t="s">
        <v>33</v>
      </c>
      <c r="J1321" s="151"/>
      <c r="K1321" s="145"/>
      <c r="L1321" s="152"/>
      <c r="M1321" s="152"/>
      <c r="N1321" s="167">
        <f t="shared" si="40"/>
        <v>5700.44</v>
      </c>
      <c r="O1321" s="167">
        <f t="shared" si="41"/>
        <v>202404</v>
      </c>
    </row>
    <row r="1322" spans="1:15">
      <c r="A1322" s="146">
        <v>1321</v>
      </c>
      <c r="B1322" s="144" t="s">
        <v>1415</v>
      </c>
      <c r="C1322" s="146" t="s">
        <v>1416</v>
      </c>
      <c r="D1322" s="147" t="s">
        <v>1735</v>
      </c>
      <c r="E1322" s="219" t="s">
        <v>98</v>
      </c>
      <c r="F1322" s="148">
        <v>45407</v>
      </c>
      <c r="G1322" s="153"/>
      <c r="H1322" s="154">
        <v>746.63</v>
      </c>
      <c r="I1322" s="144" t="s">
        <v>33</v>
      </c>
      <c r="J1322" s="155"/>
      <c r="K1322" s="146"/>
      <c r="L1322" s="147"/>
      <c r="M1322" s="156"/>
      <c r="N1322" s="167">
        <f t="shared" si="40"/>
        <v>746.63</v>
      </c>
      <c r="O1322" s="167">
        <f t="shared" si="41"/>
        <v>202404</v>
      </c>
    </row>
    <row r="1323" spans="1:15">
      <c r="A1323" s="146">
        <v>1322</v>
      </c>
      <c r="B1323" s="144" t="s">
        <v>1465</v>
      </c>
      <c r="C1323" s="145" t="s">
        <v>1466</v>
      </c>
      <c r="D1323" s="145" t="s">
        <v>1736</v>
      </c>
      <c r="E1323" s="219" t="s">
        <v>98</v>
      </c>
      <c r="F1323" s="148">
        <v>45407</v>
      </c>
      <c r="G1323" s="149"/>
      <c r="H1323" s="150">
        <v>14848.65</v>
      </c>
      <c r="I1323" s="144" t="s">
        <v>66</v>
      </c>
      <c r="J1323" s="151"/>
      <c r="K1323" s="145"/>
      <c r="L1323" s="152"/>
      <c r="M1323" s="152"/>
      <c r="N1323" s="167">
        <f t="shared" si="40"/>
        <v>14848.65</v>
      </c>
      <c r="O1323" s="167">
        <f t="shared" si="41"/>
        <v>202404</v>
      </c>
    </row>
    <row r="1324" spans="1:15">
      <c r="A1324" s="146">
        <v>1323</v>
      </c>
      <c r="B1324" s="144" t="s">
        <v>1465</v>
      </c>
      <c r="C1324" s="146" t="s">
        <v>1466</v>
      </c>
      <c r="D1324" s="147" t="s">
        <v>1737</v>
      </c>
      <c r="E1324" s="219" t="s">
        <v>98</v>
      </c>
      <c r="F1324" s="148">
        <v>45407</v>
      </c>
      <c r="G1324" s="153"/>
      <c r="H1324" s="154">
        <v>34860</v>
      </c>
      <c r="I1324" s="144" t="s">
        <v>66</v>
      </c>
      <c r="J1324" s="155"/>
      <c r="K1324" s="146"/>
      <c r="L1324" s="147"/>
      <c r="M1324" s="156"/>
      <c r="N1324" s="167">
        <f t="shared" si="40"/>
        <v>34860</v>
      </c>
      <c r="O1324" s="167">
        <f t="shared" si="41"/>
        <v>202404</v>
      </c>
    </row>
    <row r="1325" spans="1:15">
      <c r="A1325" s="146">
        <v>1324</v>
      </c>
      <c r="B1325" s="144" t="s">
        <v>1465</v>
      </c>
      <c r="C1325" s="145" t="s">
        <v>1466</v>
      </c>
      <c r="D1325" s="145" t="s">
        <v>1738</v>
      </c>
      <c r="E1325" s="219" t="s">
        <v>98</v>
      </c>
      <c r="F1325" s="148">
        <v>45407</v>
      </c>
      <c r="G1325" s="149"/>
      <c r="H1325" s="150">
        <v>1109.4000000000001</v>
      </c>
      <c r="I1325" s="144" t="s">
        <v>66</v>
      </c>
      <c r="J1325" s="151"/>
      <c r="K1325" s="145"/>
      <c r="L1325" s="152"/>
      <c r="M1325" s="152"/>
      <c r="N1325" s="167">
        <f t="shared" si="40"/>
        <v>1109.4000000000001</v>
      </c>
      <c r="O1325" s="167">
        <f t="shared" si="41"/>
        <v>202404</v>
      </c>
    </row>
    <row r="1326" spans="1:15">
      <c r="A1326" s="146">
        <v>1325</v>
      </c>
      <c r="B1326" s="144" t="s">
        <v>1739</v>
      </c>
      <c r="C1326" s="146" t="s">
        <v>1740</v>
      </c>
      <c r="D1326" s="147" t="s">
        <v>1741</v>
      </c>
      <c r="E1326" s="219" t="s">
        <v>98</v>
      </c>
      <c r="F1326" s="148">
        <v>45407</v>
      </c>
      <c r="G1326" s="153"/>
      <c r="H1326" s="154">
        <v>158497.43</v>
      </c>
      <c r="I1326" s="144" t="s">
        <v>45</v>
      </c>
      <c r="J1326" s="155" t="s">
        <v>43</v>
      </c>
      <c r="K1326" s="146"/>
      <c r="L1326" s="147"/>
      <c r="M1326" s="156"/>
      <c r="N1326" s="167">
        <f t="shared" si="40"/>
        <v>79248.714999999997</v>
      </c>
      <c r="O1326" s="167">
        <f t="shared" si="41"/>
        <v>202404</v>
      </c>
    </row>
    <row r="1327" spans="1:15">
      <c r="A1327" s="146">
        <v>1326</v>
      </c>
      <c r="B1327" s="144" t="s">
        <v>957</v>
      </c>
      <c r="C1327" s="145" t="s">
        <v>958</v>
      </c>
      <c r="D1327" s="145" t="s">
        <v>1742</v>
      </c>
      <c r="E1327" s="219" t="s">
        <v>98</v>
      </c>
      <c r="F1327" s="148">
        <v>45407</v>
      </c>
      <c r="G1327" s="149"/>
      <c r="H1327" s="150">
        <v>722.75</v>
      </c>
      <c r="I1327" s="144" t="s">
        <v>68</v>
      </c>
      <c r="J1327" s="151"/>
      <c r="K1327" s="145"/>
      <c r="L1327" s="152"/>
      <c r="M1327" s="152"/>
      <c r="N1327" s="167">
        <f t="shared" si="40"/>
        <v>722.75</v>
      </c>
      <c r="O1327" s="167">
        <f t="shared" si="41"/>
        <v>202404</v>
      </c>
    </row>
    <row r="1328" spans="1:15">
      <c r="A1328" s="146">
        <v>1327</v>
      </c>
      <c r="B1328" s="144" t="s">
        <v>957</v>
      </c>
      <c r="C1328" s="146" t="s">
        <v>958</v>
      </c>
      <c r="D1328" s="147" t="s">
        <v>1743</v>
      </c>
      <c r="E1328" s="219" t="s">
        <v>98</v>
      </c>
      <c r="F1328" s="148">
        <v>45407</v>
      </c>
      <c r="G1328" s="153"/>
      <c r="H1328" s="154">
        <v>11717.2</v>
      </c>
      <c r="I1328" s="144" t="s">
        <v>68</v>
      </c>
      <c r="J1328" s="155"/>
      <c r="K1328" s="146"/>
      <c r="L1328" s="147"/>
      <c r="M1328" s="156"/>
      <c r="N1328" s="167">
        <f t="shared" si="40"/>
        <v>11717.2</v>
      </c>
      <c r="O1328" s="167">
        <f t="shared" si="41"/>
        <v>202404</v>
      </c>
    </row>
    <row r="1329" spans="1:15">
      <c r="A1329" s="146">
        <v>1328</v>
      </c>
      <c r="B1329" s="144" t="s">
        <v>1698</v>
      </c>
      <c r="C1329" s="145" t="s">
        <v>1699</v>
      </c>
      <c r="D1329" s="145" t="s">
        <v>1744</v>
      </c>
      <c r="E1329" s="219" t="s">
        <v>98</v>
      </c>
      <c r="F1329" s="148">
        <v>45408</v>
      </c>
      <c r="G1329" s="149"/>
      <c r="H1329" s="150">
        <v>5970</v>
      </c>
      <c r="I1329" s="144" t="s">
        <v>33</v>
      </c>
      <c r="J1329" s="151"/>
      <c r="K1329" s="145"/>
      <c r="L1329" s="152"/>
      <c r="M1329" s="152"/>
      <c r="N1329" s="167">
        <f t="shared" si="40"/>
        <v>5970</v>
      </c>
      <c r="O1329" s="167">
        <f t="shared" si="41"/>
        <v>202404</v>
      </c>
    </row>
    <row r="1330" spans="1:15">
      <c r="A1330" s="146">
        <v>1329</v>
      </c>
      <c r="B1330" s="144" t="s">
        <v>1520</v>
      </c>
      <c r="C1330" s="146" t="s">
        <v>1745</v>
      </c>
      <c r="D1330" s="147" t="s">
        <v>1746</v>
      </c>
      <c r="E1330" s="219" t="s">
        <v>98</v>
      </c>
      <c r="F1330" s="148">
        <v>45408</v>
      </c>
      <c r="G1330" s="153"/>
      <c r="H1330" s="154">
        <v>62159.99</v>
      </c>
      <c r="I1330" s="144" t="s">
        <v>66</v>
      </c>
      <c r="J1330" s="155"/>
      <c r="K1330" s="146"/>
      <c r="L1330" s="147"/>
      <c r="M1330" s="156"/>
      <c r="N1330" s="167">
        <f t="shared" si="40"/>
        <v>62159.99</v>
      </c>
      <c r="O1330" s="167">
        <f t="shared" si="41"/>
        <v>202404</v>
      </c>
    </row>
    <row r="1331" spans="1:15">
      <c r="A1331" s="146">
        <v>1330</v>
      </c>
      <c r="B1331" s="144" t="s">
        <v>116</v>
      </c>
      <c r="C1331" s="145" t="s">
        <v>117</v>
      </c>
      <c r="D1331" s="145" t="s">
        <v>1747</v>
      </c>
      <c r="E1331" s="219" t="s">
        <v>98</v>
      </c>
      <c r="F1331" s="148">
        <v>45411</v>
      </c>
      <c r="G1331" s="149"/>
      <c r="H1331" s="150">
        <v>3500</v>
      </c>
      <c r="I1331" s="144" t="s">
        <v>32</v>
      </c>
      <c r="J1331" s="151"/>
      <c r="K1331" s="145"/>
      <c r="L1331" s="152"/>
      <c r="M1331" s="152"/>
      <c r="N1331" s="167">
        <f t="shared" si="40"/>
        <v>3500</v>
      </c>
      <c r="O1331" s="167">
        <f t="shared" si="41"/>
        <v>202404</v>
      </c>
    </row>
    <row r="1332" spans="1:15">
      <c r="A1332" s="146">
        <v>1331</v>
      </c>
      <c r="B1332" s="144" t="s">
        <v>1698</v>
      </c>
      <c r="C1332" s="146" t="s">
        <v>1699</v>
      </c>
      <c r="D1332" s="147" t="s">
        <v>1748</v>
      </c>
      <c r="E1332" s="219" t="s">
        <v>98</v>
      </c>
      <c r="F1332" s="148">
        <v>45411</v>
      </c>
      <c r="G1332" s="153"/>
      <c r="H1332" s="154">
        <v>6926</v>
      </c>
      <c r="I1332" s="144" t="s">
        <v>33</v>
      </c>
      <c r="J1332" s="155"/>
      <c r="K1332" s="146"/>
      <c r="L1332" s="147"/>
      <c r="M1332" s="156"/>
      <c r="N1332" s="167">
        <f t="shared" si="40"/>
        <v>6926</v>
      </c>
      <c r="O1332" s="167">
        <f t="shared" si="41"/>
        <v>202404</v>
      </c>
    </row>
    <row r="1333" spans="1:15">
      <c r="A1333" s="146">
        <v>1332</v>
      </c>
      <c r="B1333" s="144" t="s">
        <v>1749</v>
      </c>
      <c r="C1333" s="145" t="s">
        <v>1750</v>
      </c>
      <c r="D1333" s="145" t="s">
        <v>1751</v>
      </c>
      <c r="E1333" s="220" t="s">
        <v>98</v>
      </c>
      <c r="F1333" s="148">
        <v>45411</v>
      </c>
      <c r="G1333" s="149"/>
      <c r="H1333" s="150">
        <v>1580</v>
      </c>
      <c r="I1333" s="144" t="s">
        <v>43</v>
      </c>
      <c r="J1333" s="151"/>
      <c r="K1333" s="145"/>
      <c r="L1333" s="152"/>
      <c r="M1333" s="152"/>
      <c r="N1333" s="167">
        <f t="shared" si="40"/>
        <v>1580</v>
      </c>
      <c r="O1333" s="167">
        <f t="shared" si="41"/>
        <v>202404</v>
      </c>
    </row>
    <row r="1334" spans="1:15">
      <c r="A1334" s="146">
        <v>1333</v>
      </c>
      <c r="B1334" s="144" t="s">
        <v>123</v>
      </c>
      <c r="C1334" s="146" t="s">
        <v>124</v>
      </c>
      <c r="D1334" s="147">
        <v>53227</v>
      </c>
      <c r="E1334" s="219" t="s">
        <v>98</v>
      </c>
      <c r="F1334" s="148">
        <v>45412</v>
      </c>
      <c r="G1334" s="153"/>
      <c r="H1334" s="154">
        <v>3190</v>
      </c>
      <c r="I1334" s="144" t="s">
        <v>33</v>
      </c>
      <c r="J1334" s="155"/>
      <c r="K1334" s="146"/>
      <c r="L1334" s="147"/>
      <c r="M1334" s="156"/>
      <c r="N1334" s="167">
        <f t="shared" si="40"/>
        <v>3190</v>
      </c>
      <c r="O1334" s="167">
        <f t="shared" si="41"/>
        <v>202404</v>
      </c>
    </row>
    <row r="1335" spans="1:15">
      <c r="A1335" s="146">
        <v>1334</v>
      </c>
      <c r="B1335" s="144" t="s">
        <v>132</v>
      </c>
      <c r="C1335" s="145" t="s">
        <v>133</v>
      </c>
      <c r="D1335" s="145" t="s">
        <v>1752</v>
      </c>
      <c r="E1335" s="219" t="s">
        <v>98</v>
      </c>
      <c r="F1335" s="148">
        <v>45412</v>
      </c>
      <c r="G1335" s="149"/>
      <c r="H1335" s="150">
        <v>9450</v>
      </c>
      <c r="I1335" s="144" t="s">
        <v>37</v>
      </c>
      <c r="J1335" s="151"/>
      <c r="K1335" s="145"/>
      <c r="L1335" s="152"/>
      <c r="M1335" s="152"/>
      <c r="N1335" s="167">
        <f t="shared" si="40"/>
        <v>9450</v>
      </c>
      <c r="O1335" s="167">
        <f t="shared" si="41"/>
        <v>202404</v>
      </c>
    </row>
    <row r="1336" spans="1:15">
      <c r="A1336" s="146">
        <v>1335</v>
      </c>
      <c r="B1336" s="144" t="s">
        <v>340</v>
      </c>
      <c r="C1336" s="146" t="s">
        <v>341</v>
      </c>
      <c r="D1336" s="147" t="s">
        <v>1753</v>
      </c>
      <c r="E1336" s="219" t="s">
        <v>98</v>
      </c>
      <c r="F1336" s="148">
        <v>45412</v>
      </c>
      <c r="G1336" s="153"/>
      <c r="H1336" s="154">
        <v>35392</v>
      </c>
      <c r="I1336" s="144" t="s">
        <v>39</v>
      </c>
      <c r="J1336" s="155"/>
      <c r="K1336" s="146"/>
      <c r="L1336" s="147"/>
      <c r="M1336" s="156"/>
      <c r="N1336" s="167">
        <f t="shared" si="40"/>
        <v>35392</v>
      </c>
      <c r="O1336" s="167">
        <f t="shared" si="41"/>
        <v>202404</v>
      </c>
    </row>
    <row r="1337" spans="1:15">
      <c r="A1337" s="146">
        <v>1336</v>
      </c>
      <c r="B1337" s="144" t="s">
        <v>340</v>
      </c>
      <c r="C1337" s="145" t="s">
        <v>341</v>
      </c>
      <c r="D1337" s="145" t="s">
        <v>1754</v>
      </c>
      <c r="E1337" s="219" t="s">
        <v>98</v>
      </c>
      <c r="F1337" s="148">
        <v>45412</v>
      </c>
      <c r="G1337" s="149"/>
      <c r="H1337" s="150">
        <v>2240</v>
      </c>
      <c r="I1337" s="144" t="s">
        <v>39</v>
      </c>
      <c r="J1337" s="151"/>
      <c r="K1337" s="145"/>
      <c r="L1337" s="152"/>
      <c r="M1337" s="152"/>
      <c r="N1337" s="167">
        <f t="shared" si="40"/>
        <v>2240</v>
      </c>
      <c r="O1337" s="167">
        <f t="shared" si="41"/>
        <v>202404</v>
      </c>
    </row>
    <row r="1338" spans="1:15">
      <c r="A1338" s="146">
        <v>1337</v>
      </c>
      <c r="B1338" s="144" t="s">
        <v>1681</v>
      </c>
      <c r="C1338" s="146" t="s">
        <v>1682</v>
      </c>
      <c r="D1338" s="147" t="s">
        <v>1755</v>
      </c>
      <c r="E1338" s="219" t="s">
        <v>98</v>
      </c>
      <c r="F1338" s="148">
        <v>45412</v>
      </c>
      <c r="G1338" s="153"/>
      <c r="H1338" s="154">
        <v>2355.52</v>
      </c>
      <c r="I1338" s="144" t="s">
        <v>33</v>
      </c>
      <c r="J1338" s="155"/>
      <c r="K1338" s="146"/>
      <c r="L1338" s="147"/>
      <c r="M1338" s="156"/>
      <c r="N1338" s="167">
        <f t="shared" si="40"/>
        <v>2355.52</v>
      </c>
      <c r="O1338" s="167">
        <f t="shared" si="41"/>
        <v>202404</v>
      </c>
    </row>
    <row r="1339" spans="1:15">
      <c r="A1339" s="146">
        <v>1338</v>
      </c>
      <c r="B1339" s="144" t="s">
        <v>120</v>
      </c>
      <c r="C1339" s="145" t="s">
        <v>121</v>
      </c>
      <c r="D1339" s="145" t="s">
        <v>1756</v>
      </c>
      <c r="E1339" s="219" t="s">
        <v>98</v>
      </c>
      <c r="F1339" s="148">
        <v>45412</v>
      </c>
      <c r="G1339" s="149"/>
      <c r="H1339" s="150">
        <v>32688</v>
      </c>
      <c r="I1339" s="144" t="s">
        <v>43</v>
      </c>
      <c r="J1339" s="151"/>
      <c r="K1339" s="145"/>
      <c r="L1339" s="152"/>
      <c r="M1339" s="152"/>
      <c r="N1339" s="167">
        <f t="shared" si="40"/>
        <v>32688</v>
      </c>
      <c r="O1339" s="167">
        <f t="shared" si="41"/>
        <v>202404</v>
      </c>
    </row>
    <row r="1340" spans="1:15">
      <c r="A1340" s="146">
        <v>1339</v>
      </c>
      <c r="B1340" s="144" t="s">
        <v>1739</v>
      </c>
      <c r="C1340" s="146" t="s">
        <v>1740</v>
      </c>
      <c r="D1340" s="147" t="s">
        <v>1757</v>
      </c>
      <c r="E1340" s="219" t="s">
        <v>98</v>
      </c>
      <c r="F1340" s="148">
        <v>45412</v>
      </c>
      <c r="G1340" s="153"/>
      <c r="H1340" s="154">
        <v>37442.22</v>
      </c>
      <c r="I1340" s="144" t="s">
        <v>45</v>
      </c>
      <c r="J1340" s="155"/>
      <c r="K1340" s="146"/>
      <c r="L1340" s="147"/>
      <c r="M1340" s="156"/>
      <c r="N1340" s="167">
        <f t="shared" si="40"/>
        <v>37442.22</v>
      </c>
      <c r="O1340" s="167">
        <f t="shared" si="41"/>
        <v>202404</v>
      </c>
    </row>
    <row r="1341" spans="1:15">
      <c r="A1341" s="146">
        <v>1340</v>
      </c>
      <c r="B1341" s="144" t="s">
        <v>293</v>
      </c>
      <c r="C1341" s="145" t="s">
        <v>294</v>
      </c>
      <c r="D1341" s="145" t="s">
        <v>1758</v>
      </c>
      <c r="E1341" s="219" t="s">
        <v>98</v>
      </c>
      <c r="F1341" s="148">
        <v>45412</v>
      </c>
      <c r="G1341" s="149"/>
      <c r="H1341" s="150">
        <v>34969</v>
      </c>
      <c r="I1341" s="144" t="s">
        <v>43</v>
      </c>
      <c r="J1341" s="151"/>
      <c r="K1341" s="145"/>
      <c r="L1341" s="152"/>
      <c r="M1341" s="152"/>
      <c r="N1341" s="167">
        <f t="shared" si="40"/>
        <v>34969</v>
      </c>
      <c r="O1341" s="167">
        <f t="shared" si="41"/>
        <v>202404</v>
      </c>
    </row>
    <row r="1342" spans="1:15">
      <c r="A1342" s="146">
        <v>1341</v>
      </c>
      <c r="B1342" s="144" t="s">
        <v>1759</v>
      </c>
      <c r="C1342" s="146" t="s">
        <v>1760</v>
      </c>
      <c r="D1342" s="147" t="s">
        <v>1761</v>
      </c>
      <c r="E1342" s="219" t="s">
        <v>98</v>
      </c>
      <c r="F1342" s="148">
        <v>45413</v>
      </c>
      <c r="G1342" s="153"/>
      <c r="H1342" s="154">
        <v>53340</v>
      </c>
      <c r="I1342" s="144" t="s">
        <v>68</v>
      </c>
      <c r="J1342" s="155"/>
      <c r="K1342" s="146"/>
      <c r="L1342" s="147"/>
      <c r="M1342" s="156"/>
      <c r="N1342" s="167">
        <f t="shared" si="40"/>
        <v>53340</v>
      </c>
      <c r="O1342" s="167">
        <f t="shared" si="41"/>
        <v>202405</v>
      </c>
    </row>
    <row r="1343" spans="1:15">
      <c r="A1343" s="146">
        <v>1342</v>
      </c>
      <c r="B1343" s="144" t="s">
        <v>1312</v>
      </c>
      <c r="C1343" s="145" t="s">
        <v>1313</v>
      </c>
      <c r="D1343" s="145" t="s">
        <v>1762</v>
      </c>
      <c r="E1343" s="219" t="s">
        <v>98</v>
      </c>
      <c r="F1343" s="148">
        <v>45414</v>
      </c>
      <c r="G1343" s="149"/>
      <c r="H1343" s="150">
        <v>5370</v>
      </c>
      <c r="I1343" s="144" t="s">
        <v>33</v>
      </c>
      <c r="J1343" s="151"/>
      <c r="K1343" s="145"/>
      <c r="L1343" s="152"/>
      <c r="M1343" s="152"/>
      <c r="N1343" s="167">
        <f t="shared" si="40"/>
        <v>5370</v>
      </c>
      <c r="O1343" s="167">
        <f t="shared" si="41"/>
        <v>202405</v>
      </c>
    </row>
    <row r="1344" spans="1:15">
      <c r="A1344" s="146">
        <v>1343</v>
      </c>
      <c r="B1344" s="144" t="s">
        <v>1312</v>
      </c>
      <c r="C1344" s="146" t="s">
        <v>1313</v>
      </c>
      <c r="D1344" s="147" t="s">
        <v>1763</v>
      </c>
      <c r="E1344" s="219" t="s">
        <v>98</v>
      </c>
      <c r="F1344" s="148">
        <v>45414</v>
      </c>
      <c r="G1344" s="153"/>
      <c r="H1344" s="154">
        <v>11500</v>
      </c>
      <c r="I1344" s="144" t="s">
        <v>33</v>
      </c>
      <c r="J1344" s="155"/>
      <c r="K1344" s="146"/>
      <c r="L1344" s="147"/>
      <c r="M1344" s="156"/>
      <c r="N1344" s="167">
        <f t="shared" si="40"/>
        <v>11500</v>
      </c>
      <c r="O1344" s="167">
        <f t="shared" si="41"/>
        <v>202405</v>
      </c>
    </row>
    <row r="1345" spans="1:15">
      <c r="A1345" s="146">
        <v>1344</v>
      </c>
      <c r="B1345" s="144" t="s">
        <v>1739</v>
      </c>
      <c r="C1345" s="145" t="s">
        <v>1740</v>
      </c>
      <c r="D1345" s="145" t="s">
        <v>1764</v>
      </c>
      <c r="E1345" s="219" t="s">
        <v>98</v>
      </c>
      <c r="F1345" s="148">
        <v>45414</v>
      </c>
      <c r="G1345" s="149"/>
      <c r="H1345" s="150">
        <v>18692.77</v>
      </c>
      <c r="I1345" s="144" t="s">
        <v>45</v>
      </c>
      <c r="J1345" s="151"/>
      <c r="K1345" s="145"/>
      <c r="L1345" s="152"/>
      <c r="M1345" s="152"/>
      <c r="N1345" s="167">
        <f t="shared" si="40"/>
        <v>18692.77</v>
      </c>
      <c r="O1345" s="167">
        <f t="shared" si="41"/>
        <v>202405</v>
      </c>
    </row>
    <row r="1346" spans="1:15">
      <c r="A1346" s="146">
        <v>1345</v>
      </c>
      <c r="B1346" s="144" t="s">
        <v>1765</v>
      </c>
      <c r="C1346" s="146" t="s">
        <v>1766</v>
      </c>
      <c r="D1346" s="147" t="s">
        <v>1767</v>
      </c>
      <c r="E1346" s="219" t="s">
        <v>98</v>
      </c>
      <c r="F1346" s="148">
        <v>45414</v>
      </c>
      <c r="G1346" s="153"/>
      <c r="H1346" s="154">
        <v>3616</v>
      </c>
      <c r="I1346" s="144" t="s">
        <v>44</v>
      </c>
      <c r="J1346" s="155" t="s">
        <v>40</v>
      </c>
      <c r="K1346" s="146"/>
      <c r="L1346" s="147"/>
      <c r="M1346" s="156"/>
      <c r="N1346" s="167">
        <f t="shared" ref="N1346:N1409" si="42">H1346/COUNTIF(I1346:M1346,"&lt;&gt;")</f>
        <v>1808</v>
      </c>
      <c r="O1346" s="167">
        <f t="shared" ref="O1346:O1409" si="43">YEAR(F1346)*100+MONTH(F1346)</f>
        <v>202405</v>
      </c>
    </row>
    <row r="1347" spans="1:15">
      <c r="A1347" s="146">
        <v>1346</v>
      </c>
      <c r="B1347" s="144" t="s">
        <v>1415</v>
      </c>
      <c r="C1347" s="145" t="s">
        <v>1416</v>
      </c>
      <c r="D1347" s="145" t="s">
        <v>1768</v>
      </c>
      <c r="E1347" s="219" t="s">
        <v>98</v>
      </c>
      <c r="F1347" s="148">
        <v>45415</v>
      </c>
      <c r="G1347" s="149"/>
      <c r="H1347" s="150">
        <v>700</v>
      </c>
      <c r="I1347" s="144" t="s">
        <v>33</v>
      </c>
      <c r="J1347" s="151"/>
      <c r="K1347" s="145"/>
      <c r="L1347" s="152"/>
      <c r="M1347" s="152"/>
      <c r="N1347" s="167">
        <f t="shared" si="42"/>
        <v>700</v>
      </c>
      <c r="O1347" s="167">
        <f t="shared" si="43"/>
        <v>202405</v>
      </c>
    </row>
    <row r="1348" spans="1:15">
      <c r="A1348" s="146">
        <v>1347</v>
      </c>
      <c r="B1348" s="144" t="s">
        <v>1304</v>
      </c>
      <c r="C1348" s="146" t="s">
        <v>1305</v>
      </c>
      <c r="D1348" s="147" t="s">
        <v>1769</v>
      </c>
      <c r="E1348" s="219" t="s">
        <v>98</v>
      </c>
      <c r="F1348" s="148">
        <v>45415</v>
      </c>
      <c r="G1348" s="153"/>
      <c r="H1348" s="154">
        <v>74627.88</v>
      </c>
      <c r="I1348" s="144" t="s">
        <v>41</v>
      </c>
      <c r="J1348" s="155"/>
      <c r="K1348" s="146"/>
      <c r="L1348" s="147"/>
      <c r="M1348" s="156"/>
      <c r="N1348" s="167">
        <f t="shared" si="42"/>
        <v>74627.88</v>
      </c>
      <c r="O1348" s="167">
        <f t="shared" si="43"/>
        <v>202405</v>
      </c>
    </row>
    <row r="1349" spans="1:15">
      <c r="A1349" s="146">
        <v>1348</v>
      </c>
      <c r="B1349" s="144" t="s">
        <v>1128</v>
      </c>
      <c r="C1349" s="145" t="s">
        <v>1129</v>
      </c>
      <c r="D1349" s="145" t="s">
        <v>1770</v>
      </c>
      <c r="E1349" s="219" t="s">
        <v>98</v>
      </c>
      <c r="F1349" s="148">
        <v>45415</v>
      </c>
      <c r="G1349" s="149"/>
      <c r="H1349" s="150">
        <v>73097.25</v>
      </c>
      <c r="I1349" s="144" t="s">
        <v>40</v>
      </c>
      <c r="J1349" s="151"/>
      <c r="K1349" s="145"/>
      <c r="L1349" s="152"/>
      <c r="M1349" s="152"/>
      <c r="N1349" s="167">
        <f t="shared" si="42"/>
        <v>73097.25</v>
      </c>
      <c r="O1349" s="167">
        <f t="shared" si="43"/>
        <v>202405</v>
      </c>
    </row>
    <row r="1350" spans="1:15">
      <c r="A1350" s="146">
        <v>1349</v>
      </c>
      <c r="B1350" s="144" t="s">
        <v>367</v>
      </c>
      <c r="C1350" s="146" t="s">
        <v>368</v>
      </c>
      <c r="D1350" s="147" t="s">
        <v>1771</v>
      </c>
      <c r="E1350" s="219" t="s">
        <v>98</v>
      </c>
      <c r="F1350" s="148">
        <v>45415</v>
      </c>
      <c r="G1350" s="153"/>
      <c r="H1350" s="154">
        <v>11296</v>
      </c>
      <c r="I1350" s="144" t="s">
        <v>34</v>
      </c>
      <c r="J1350" s="155"/>
      <c r="K1350" s="146"/>
      <c r="L1350" s="147"/>
      <c r="M1350" s="156"/>
      <c r="N1350" s="167">
        <f t="shared" si="42"/>
        <v>11296</v>
      </c>
      <c r="O1350" s="167">
        <f t="shared" si="43"/>
        <v>202405</v>
      </c>
    </row>
    <row r="1351" spans="1:15">
      <c r="A1351" s="146">
        <v>1350</v>
      </c>
      <c r="B1351" s="144" t="s">
        <v>762</v>
      </c>
      <c r="C1351" s="145" t="s">
        <v>763</v>
      </c>
      <c r="D1351" s="145" t="s">
        <v>1772</v>
      </c>
      <c r="E1351" s="219" t="s">
        <v>98</v>
      </c>
      <c r="F1351" s="148">
        <v>45415</v>
      </c>
      <c r="G1351" s="149"/>
      <c r="H1351" s="150">
        <v>99.9</v>
      </c>
      <c r="I1351" s="144" t="s">
        <v>33</v>
      </c>
      <c r="J1351" s="151"/>
      <c r="K1351" s="145"/>
      <c r="L1351" s="152"/>
      <c r="M1351" s="152"/>
      <c r="N1351" s="167">
        <f t="shared" si="42"/>
        <v>99.9</v>
      </c>
      <c r="O1351" s="167">
        <f t="shared" si="43"/>
        <v>202405</v>
      </c>
    </row>
    <row r="1352" spans="1:15">
      <c r="A1352" s="146">
        <v>1351</v>
      </c>
      <c r="B1352" s="144" t="s">
        <v>1773</v>
      </c>
      <c r="C1352" s="146" t="s">
        <v>1774</v>
      </c>
      <c r="D1352" s="147" t="s">
        <v>848</v>
      </c>
      <c r="E1352" s="219" t="s">
        <v>98</v>
      </c>
      <c r="F1352" s="148">
        <v>45415</v>
      </c>
      <c r="G1352" s="153"/>
      <c r="H1352" s="154">
        <v>4320</v>
      </c>
      <c r="I1352" s="144" t="s">
        <v>39</v>
      </c>
      <c r="J1352" s="155"/>
      <c r="K1352" s="146"/>
      <c r="L1352" s="147"/>
      <c r="M1352" s="156"/>
      <c r="N1352" s="167">
        <f t="shared" si="42"/>
        <v>4320</v>
      </c>
      <c r="O1352" s="167">
        <f t="shared" si="43"/>
        <v>202405</v>
      </c>
    </row>
    <row r="1353" spans="1:15">
      <c r="A1353" s="146">
        <v>1352</v>
      </c>
      <c r="B1353" s="144" t="s">
        <v>1775</v>
      </c>
      <c r="C1353" s="145" t="s">
        <v>1776</v>
      </c>
      <c r="D1353" s="145" t="s">
        <v>1777</v>
      </c>
      <c r="E1353" s="219" t="s">
        <v>98</v>
      </c>
      <c r="F1353" s="148">
        <v>45415</v>
      </c>
      <c r="G1353" s="149"/>
      <c r="H1353" s="150">
        <v>7260.16</v>
      </c>
      <c r="I1353" s="144" t="s">
        <v>68</v>
      </c>
      <c r="J1353" s="151"/>
      <c r="K1353" s="145"/>
      <c r="L1353" s="152"/>
      <c r="M1353" s="152"/>
      <c r="N1353" s="167">
        <f t="shared" si="42"/>
        <v>7260.16</v>
      </c>
      <c r="O1353" s="167">
        <f t="shared" si="43"/>
        <v>202405</v>
      </c>
    </row>
    <row r="1354" spans="1:15">
      <c r="A1354" s="146">
        <v>1353</v>
      </c>
      <c r="B1354" s="144" t="s">
        <v>120</v>
      </c>
      <c r="C1354" s="146" t="s">
        <v>121</v>
      </c>
      <c r="D1354" s="147" t="s">
        <v>1778</v>
      </c>
      <c r="E1354" s="219" t="s">
        <v>98</v>
      </c>
      <c r="F1354" s="148">
        <v>45415</v>
      </c>
      <c r="G1354" s="153"/>
      <c r="H1354" s="154">
        <v>8172</v>
      </c>
      <c r="I1354" s="144" t="s">
        <v>43</v>
      </c>
      <c r="J1354" s="155"/>
      <c r="K1354" s="146"/>
      <c r="L1354" s="147"/>
      <c r="M1354" s="156"/>
      <c r="N1354" s="167">
        <f t="shared" si="42"/>
        <v>8172</v>
      </c>
      <c r="O1354" s="167">
        <f t="shared" si="43"/>
        <v>202405</v>
      </c>
    </row>
    <row r="1355" spans="1:15">
      <c r="A1355" s="146">
        <v>1354</v>
      </c>
      <c r="B1355" s="144" t="s">
        <v>120</v>
      </c>
      <c r="C1355" s="145" t="s">
        <v>121</v>
      </c>
      <c r="D1355" s="145" t="s">
        <v>1779</v>
      </c>
      <c r="E1355" s="219" t="s">
        <v>98</v>
      </c>
      <c r="F1355" s="148">
        <v>45415</v>
      </c>
      <c r="G1355" s="149"/>
      <c r="H1355" s="150">
        <v>19000</v>
      </c>
      <c r="I1355" s="144" t="s">
        <v>43</v>
      </c>
      <c r="J1355" s="151"/>
      <c r="K1355" s="145"/>
      <c r="L1355" s="152"/>
      <c r="M1355" s="152"/>
      <c r="N1355" s="167">
        <f t="shared" si="42"/>
        <v>19000</v>
      </c>
      <c r="O1355" s="167">
        <f t="shared" si="43"/>
        <v>202405</v>
      </c>
    </row>
    <row r="1356" spans="1:15">
      <c r="A1356" s="146">
        <v>1355</v>
      </c>
      <c r="B1356" s="144" t="s">
        <v>548</v>
      </c>
      <c r="C1356" s="146" t="s">
        <v>549</v>
      </c>
      <c r="D1356" s="147" t="s">
        <v>1780</v>
      </c>
      <c r="E1356" s="219" t="s">
        <v>98</v>
      </c>
      <c r="F1356" s="148">
        <v>45418</v>
      </c>
      <c r="G1356" s="153"/>
      <c r="H1356" s="154">
        <v>1270</v>
      </c>
      <c r="I1356" s="144" t="s">
        <v>32</v>
      </c>
      <c r="J1356" s="155"/>
      <c r="K1356" s="146"/>
      <c r="L1356" s="147"/>
      <c r="M1356" s="156"/>
      <c r="N1356" s="167">
        <f t="shared" si="42"/>
        <v>1270</v>
      </c>
      <c r="O1356" s="167">
        <f t="shared" si="43"/>
        <v>202405</v>
      </c>
    </row>
    <row r="1357" spans="1:15">
      <c r="A1357" s="146">
        <v>1356</v>
      </c>
      <c r="B1357" s="144" t="s">
        <v>1781</v>
      </c>
      <c r="C1357" s="145" t="s">
        <v>1782</v>
      </c>
      <c r="D1357" s="145" t="s">
        <v>1783</v>
      </c>
      <c r="E1357" s="219" t="s">
        <v>98</v>
      </c>
      <c r="F1357" s="148">
        <v>45418</v>
      </c>
      <c r="G1357" s="149"/>
      <c r="H1357" s="150">
        <v>5950</v>
      </c>
      <c r="I1357" s="144" t="s">
        <v>39</v>
      </c>
      <c r="J1357" s="151" t="s">
        <v>39</v>
      </c>
      <c r="K1357" s="145"/>
      <c r="L1357" s="157"/>
      <c r="M1357" s="157"/>
      <c r="N1357" s="167">
        <f t="shared" si="42"/>
        <v>2975</v>
      </c>
      <c r="O1357" s="167">
        <f t="shared" si="43"/>
        <v>202405</v>
      </c>
    </row>
    <row r="1358" spans="1:15">
      <c r="A1358" s="146">
        <v>1357</v>
      </c>
      <c r="B1358" s="144" t="s">
        <v>1781</v>
      </c>
      <c r="C1358" s="146" t="s">
        <v>1782</v>
      </c>
      <c r="D1358" s="147" t="s">
        <v>1784</v>
      </c>
      <c r="E1358" s="219" t="s">
        <v>98</v>
      </c>
      <c r="F1358" s="148">
        <v>45418</v>
      </c>
      <c r="G1358" s="153"/>
      <c r="H1358" s="154">
        <v>350</v>
      </c>
      <c r="I1358" s="144" t="s">
        <v>39</v>
      </c>
      <c r="J1358" s="155" t="s">
        <v>39</v>
      </c>
      <c r="K1358" s="146"/>
      <c r="L1358" s="147"/>
      <c r="M1358" s="158"/>
      <c r="N1358" s="167">
        <f t="shared" si="42"/>
        <v>175</v>
      </c>
      <c r="O1358" s="167">
        <f t="shared" si="43"/>
        <v>202405</v>
      </c>
    </row>
    <row r="1359" spans="1:15">
      <c r="A1359" s="146">
        <v>1358</v>
      </c>
      <c r="B1359" s="144" t="s">
        <v>293</v>
      </c>
      <c r="C1359" s="145" t="s">
        <v>294</v>
      </c>
      <c r="D1359" s="145" t="s">
        <v>1785</v>
      </c>
      <c r="E1359" s="219" t="s">
        <v>98</v>
      </c>
      <c r="F1359" s="148">
        <v>45418</v>
      </c>
      <c r="G1359" s="149"/>
      <c r="H1359" s="150">
        <v>41242.1</v>
      </c>
      <c r="I1359" s="144" t="s">
        <v>68</v>
      </c>
      <c r="J1359" s="151"/>
      <c r="K1359" s="145"/>
      <c r="L1359" s="152"/>
      <c r="M1359" s="152"/>
      <c r="N1359" s="167">
        <f t="shared" si="42"/>
        <v>41242.1</v>
      </c>
      <c r="O1359" s="167">
        <f t="shared" si="43"/>
        <v>202405</v>
      </c>
    </row>
    <row r="1360" spans="1:15">
      <c r="A1360" s="146">
        <v>1359</v>
      </c>
      <c r="B1360" s="144" t="s">
        <v>884</v>
      </c>
      <c r="C1360" s="146" t="s">
        <v>885</v>
      </c>
      <c r="D1360" s="147" t="s">
        <v>1786</v>
      </c>
      <c r="E1360" s="219" t="s">
        <v>98</v>
      </c>
      <c r="F1360" s="148">
        <v>45419</v>
      </c>
      <c r="G1360" s="153"/>
      <c r="H1360" s="154">
        <v>9010</v>
      </c>
      <c r="I1360" s="144" t="s">
        <v>33</v>
      </c>
      <c r="J1360" s="155"/>
      <c r="K1360" s="146"/>
      <c r="L1360" s="147"/>
      <c r="M1360" s="156"/>
      <c r="N1360" s="167">
        <f t="shared" si="42"/>
        <v>9010</v>
      </c>
      <c r="O1360" s="167">
        <f t="shared" si="43"/>
        <v>202405</v>
      </c>
    </row>
    <row r="1361" spans="1:15">
      <c r="A1361" s="146">
        <v>1360</v>
      </c>
      <c r="B1361" s="144" t="s">
        <v>1681</v>
      </c>
      <c r="C1361" s="145" t="s">
        <v>1682</v>
      </c>
      <c r="D1361" s="145" t="s">
        <v>1787</v>
      </c>
      <c r="E1361" s="219" t="s">
        <v>98</v>
      </c>
      <c r="F1361" s="148">
        <v>45419</v>
      </c>
      <c r="G1361" s="149"/>
      <c r="H1361" s="150">
        <v>2353.75</v>
      </c>
      <c r="I1361" s="144" t="s">
        <v>33</v>
      </c>
      <c r="J1361" s="151"/>
      <c r="K1361" s="145"/>
      <c r="L1361" s="152"/>
      <c r="M1361" s="152"/>
      <c r="N1361" s="167">
        <f t="shared" si="42"/>
        <v>2353.75</v>
      </c>
      <c r="O1361" s="167">
        <f t="shared" si="43"/>
        <v>202405</v>
      </c>
    </row>
    <row r="1362" spans="1:15">
      <c r="A1362" s="146">
        <v>1361</v>
      </c>
      <c r="B1362" s="144" t="s">
        <v>120</v>
      </c>
      <c r="C1362" s="146" t="s">
        <v>121</v>
      </c>
      <c r="D1362" s="147" t="s">
        <v>1788</v>
      </c>
      <c r="E1362" s="219" t="s">
        <v>98</v>
      </c>
      <c r="F1362" s="148">
        <v>45419</v>
      </c>
      <c r="G1362" s="153"/>
      <c r="H1362" s="154">
        <v>8172</v>
      </c>
      <c r="I1362" s="144" t="s">
        <v>45</v>
      </c>
      <c r="J1362" s="155"/>
      <c r="K1362" s="146"/>
      <c r="L1362" s="147"/>
      <c r="M1362" s="156"/>
      <c r="N1362" s="167">
        <f t="shared" si="42"/>
        <v>8172</v>
      </c>
      <c r="O1362" s="167">
        <f t="shared" si="43"/>
        <v>202405</v>
      </c>
    </row>
    <row r="1363" spans="1:15">
      <c r="A1363" s="146">
        <v>1362</v>
      </c>
      <c r="B1363" s="144" t="s">
        <v>293</v>
      </c>
      <c r="C1363" s="145" t="s">
        <v>294</v>
      </c>
      <c r="D1363" s="145" t="s">
        <v>1789</v>
      </c>
      <c r="E1363" s="219" t="s">
        <v>98</v>
      </c>
      <c r="F1363" s="148">
        <v>45419</v>
      </c>
      <c r="G1363" s="149"/>
      <c r="H1363" s="150">
        <v>44771.29</v>
      </c>
      <c r="I1363" s="144" t="s">
        <v>68</v>
      </c>
      <c r="J1363" s="151"/>
      <c r="K1363" s="145"/>
      <c r="L1363" s="152"/>
      <c r="M1363" s="152"/>
      <c r="N1363" s="167">
        <f t="shared" si="42"/>
        <v>44771.29</v>
      </c>
      <c r="O1363" s="167">
        <f t="shared" si="43"/>
        <v>202405</v>
      </c>
    </row>
    <row r="1364" spans="1:15">
      <c r="A1364" s="146">
        <v>1363</v>
      </c>
      <c r="B1364" s="144" t="s">
        <v>293</v>
      </c>
      <c r="C1364" s="146" t="s">
        <v>294</v>
      </c>
      <c r="D1364" s="147" t="s">
        <v>1790</v>
      </c>
      <c r="E1364" s="219" t="s">
        <v>98</v>
      </c>
      <c r="F1364" s="148">
        <v>45419</v>
      </c>
      <c r="G1364" s="153"/>
      <c r="H1364" s="154">
        <v>147691.68</v>
      </c>
      <c r="I1364" s="144" t="s">
        <v>68</v>
      </c>
      <c r="J1364" s="155" t="s">
        <v>66</v>
      </c>
      <c r="K1364" s="146"/>
      <c r="L1364" s="147"/>
      <c r="M1364" s="156"/>
      <c r="N1364" s="167">
        <f t="shared" si="42"/>
        <v>73845.84</v>
      </c>
      <c r="O1364" s="167">
        <f t="shared" si="43"/>
        <v>202405</v>
      </c>
    </row>
    <row r="1365" spans="1:15">
      <c r="A1365" s="146">
        <v>1364</v>
      </c>
      <c r="B1365" s="144" t="s">
        <v>293</v>
      </c>
      <c r="C1365" s="145" t="s">
        <v>294</v>
      </c>
      <c r="D1365" s="145" t="s">
        <v>1791</v>
      </c>
      <c r="E1365" s="219" t="s">
        <v>98</v>
      </c>
      <c r="F1365" s="148">
        <v>45419</v>
      </c>
      <c r="G1365" s="149"/>
      <c r="H1365" s="150">
        <v>71418.03</v>
      </c>
      <c r="I1365" s="144" t="s">
        <v>68</v>
      </c>
      <c r="J1365" s="151"/>
      <c r="K1365" s="145"/>
      <c r="L1365" s="152"/>
      <c r="M1365" s="152"/>
      <c r="N1365" s="167">
        <f t="shared" si="42"/>
        <v>71418.03</v>
      </c>
      <c r="O1365" s="167">
        <f t="shared" si="43"/>
        <v>202405</v>
      </c>
    </row>
    <row r="1366" spans="1:15">
      <c r="A1366" s="146">
        <v>1365</v>
      </c>
      <c r="B1366" s="144" t="s">
        <v>957</v>
      </c>
      <c r="C1366" s="146" t="s">
        <v>958</v>
      </c>
      <c r="D1366" s="147" t="s">
        <v>1792</v>
      </c>
      <c r="E1366" s="219" t="s">
        <v>98</v>
      </c>
      <c r="F1366" s="148">
        <v>45419</v>
      </c>
      <c r="G1366" s="153"/>
      <c r="H1366" s="154">
        <v>25211.27</v>
      </c>
      <c r="I1366" s="144" t="s">
        <v>68</v>
      </c>
      <c r="J1366" s="155"/>
      <c r="K1366" s="146"/>
      <c r="L1366" s="147"/>
      <c r="M1366" s="156"/>
      <c r="N1366" s="167">
        <f t="shared" si="42"/>
        <v>25211.27</v>
      </c>
      <c r="O1366" s="167">
        <f t="shared" si="43"/>
        <v>202405</v>
      </c>
    </row>
    <row r="1367" spans="1:15">
      <c r="A1367" s="146">
        <v>1366</v>
      </c>
      <c r="B1367" s="144" t="s">
        <v>1644</v>
      </c>
      <c r="C1367" s="145" t="s">
        <v>1645</v>
      </c>
      <c r="D1367" s="145" t="s">
        <v>1793</v>
      </c>
      <c r="E1367" s="219" t="s">
        <v>98</v>
      </c>
      <c r="F1367" s="148">
        <v>45419</v>
      </c>
      <c r="G1367" s="149"/>
      <c r="H1367" s="150">
        <v>6185</v>
      </c>
      <c r="I1367" s="144" t="s">
        <v>66</v>
      </c>
      <c r="J1367" s="151"/>
      <c r="K1367" s="145"/>
      <c r="L1367" s="152"/>
      <c r="M1367" s="152"/>
      <c r="N1367" s="167">
        <f t="shared" si="42"/>
        <v>6185</v>
      </c>
      <c r="O1367" s="167">
        <f t="shared" si="43"/>
        <v>202405</v>
      </c>
    </row>
    <row r="1368" spans="1:15">
      <c r="A1368" s="146">
        <v>1367</v>
      </c>
      <c r="B1368" s="144" t="s">
        <v>1644</v>
      </c>
      <c r="C1368" s="146" t="s">
        <v>1645</v>
      </c>
      <c r="D1368" s="147" t="s">
        <v>1794</v>
      </c>
      <c r="E1368" s="219" t="s">
        <v>98</v>
      </c>
      <c r="F1368" s="148">
        <v>45419</v>
      </c>
      <c r="G1368" s="153"/>
      <c r="H1368" s="154">
        <v>14050</v>
      </c>
      <c r="I1368" s="144" t="s">
        <v>66</v>
      </c>
      <c r="J1368" s="155"/>
      <c r="K1368" s="146"/>
      <c r="L1368" s="147"/>
      <c r="M1368" s="156"/>
      <c r="N1368" s="167">
        <f t="shared" si="42"/>
        <v>14050</v>
      </c>
      <c r="O1368" s="167">
        <f t="shared" si="43"/>
        <v>202405</v>
      </c>
    </row>
    <row r="1369" spans="1:15">
      <c r="A1369" s="146">
        <v>1368</v>
      </c>
      <c r="B1369" s="144" t="s">
        <v>1415</v>
      </c>
      <c r="C1369" s="145" t="s">
        <v>1416</v>
      </c>
      <c r="D1369" s="145" t="s">
        <v>1795</v>
      </c>
      <c r="E1369" s="219" t="s">
        <v>98</v>
      </c>
      <c r="F1369" s="148">
        <v>45420</v>
      </c>
      <c r="G1369" s="149"/>
      <c r="H1369" s="150">
        <v>3444.97</v>
      </c>
      <c r="I1369" s="144" t="s">
        <v>33</v>
      </c>
      <c r="J1369" s="151"/>
      <c r="K1369" s="145"/>
      <c r="L1369" s="152"/>
      <c r="M1369" s="152"/>
      <c r="N1369" s="167">
        <f t="shared" si="42"/>
        <v>3444.97</v>
      </c>
      <c r="O1369" s="167">
        <f t="shared" si="43"/>
        <v>202405</v>
      </c>
    </row>
    <row r="1370" spans="1:15">
      <c r="A1370" s="146">
        <v>1369</v>
      </c>
      <c r="B1370" s="144" t="s">
        <v>320</v>
      </c>
      <c r="C1370" s="146" t="s">
        <v>321</v>
      </c>
      <c r="D1370" s="147" t="s">
        <v>451</v>
      </c>
      <c r="E1370" s="219" t="s">
        <v>98</v>
      </c>
      <c r="F1370" s="148">
        <v>45420</v>
      </c>
      <c r="G1370" s="153"/>
      <c r="H1370" s="154">
        <v>355000</v>
      </c>
      <c r="I1370" s="144" t="s">
        <v>70</v>
      </c>
      <c r="J1370" s="155"/>
      <c r="K1370" s="146"/>
      <c r="L1370" s="147"/>
      <c r="M1370" s="156"/>
      <c r="N1370" s="167">
        <f t="shared" si="42"/>
        <v>355000</v>
      </c>
      <c r="O1370" s="167">
        <f t="shared" si="43"/>
        <v>202405</v>
      </c>
    </row>
    <row r="1371" spans="1:15">
      <c r="A1371" s="146">
        <v>1370</v>
      </c>
      <c r="B1371" s="144" t="s">
        <v>1408</v>
      </c>
      <c r="C1371" s="145" t="s">
        <v>1796</v>
      </c>
      <c r="D1371" s="145" t="s">
        <v>1797</v>
      </c>
      <c r="E1371" s="219" t="s">
        <v>98</v>
      </c>
      <c r="F1371" s="148">
        <v>45420</v>
      </c>
      <c r="G1371" s="149"/>
      <c r="H1371" s="150">
        <v>2330.12</v>
      </c>
      <c r="I1371" s="144" t="s">
        <v>33</v>
      </c>
      <c r="J1371" s="151"/>
      <c r="K1371" s="145"/>
      <c r="L1371" s="152"/>
      <c r="M1371" s="152"/>
      <c r="N1371" s="167">
        <f t="shared" si="42"/>
        <v>2330.12</v>
      </c>
      <c r="O1371" s="167">
        <f t="shared" si="43"/>
        <v>202405</v>
      </c>
    </row>
    <row r="1372" spans="1:15">
      <c r="A1372" s="146">
        <v>1371</v>
      </c>
      <c r="B1372" s="144" t="s">
        <v>1408</v>
      </c>
      <c r="C1372" s="146" t="s">
        <v>1796</v>
      </c>
      <c r="D1372" s="147" t="s">
        <v>1798</v>
      </c>
      <c r="E1372" s="219" t="s">
        <v>98</v>
      </c>
      <c r="F1372" s="148">
        <v>45420</v>
      </c>
      <c r="G1372" s="153"/>
      <c r="H1372" s="154">
        <v>2330.12</v>
      </c>
      <c r="I1372" s="144" t="s">
        <v>33</v>
      </c>
      <c r="J1372" s="155"/>
      <c r="K1372" s="146"/>
      <c r="L1372" s="147"/>
      <c r="M1372" s="156"/>
      <c r="N1372" s="167">
        <f t="shared" si="42"/>
        <v>2330.12</v>
      </c>
      <c r="O1372" s="167">
        <f t="shared" si="43"/>
        <v>202405</v>
      </c>
    </row>
    <row r="1373" spans="1:15">
      <c r="A1373" s="146">
        <v>1372</v>
      </c>
      <c r="B1373" s="144" t="s">
        <v>851</v>
      </c>
      <c r="C1373" s="145" t="s">
        <v>852</v>
      </c>
      <c r="D1373" s="145" t="s">
        <v>1799</v>
      </c>
      <c r="E1373" s="219" t="s">
        <v>98</v>
      </c>
      <c r="F1373" s="148">
        <v>45420</v>
      </c>
      <c r="G1373" s="149"/>
      <c r="H1373" s="150">
        <v>8400</v>
      </c>
      <c r="I1373" s="144" t="s">
        <v>68</v>
      </c>
      <c r="J1373" s="151"/>
      <c r="K1373" s="145"/>
      <c r="L1373" s="152"/>
      <c r="M1373" s="152"/>
      <c r="N1373" s="167">
        <f t="shared" si="42"/>
        <v>8400</v>
      </c>
      <c r="O1373" s="167">
        <f t="shared" si="43"/>
        <v>202405</v>
      </c>
    </row>
    <row r="1374" spans="1:15">
      <c r="A1374" s="146">
        <v>1373</v>
      </c>
      <c r="B1374" s="144" t="s">
        <v>957</v>
      </c>
      <c r="C1374" s="146" t="s">
        <v>958</v>
      </c>
      <c r="D1374" s="147" t="s">
        <v>1800</v>
      </c>
      <c r="E1374" s="219" t="s">
        <v>98</v>
      </c>
      <c r="F1374" s="148">
        <v>45420</v>
      </c>
      <c r="G1374" s="153"/>
      <c r="H1374" s="154">
        <v>98.8</v>
      </c>
      <c r="I1374" s="144" t="s">
        <v>68</v>
      </c>
      <c r="J1374" s="155"/>
      <c r="K1374" s="146"/>
      <c r="L1374" s="147"/>
      <c r="M1374" s="156"/>
      <c r="N1374" s="167">
        <f t="shared" si="42"/>
        <v>98.8</v>
      </c>
      <c r="O1374" s="167">
        <f t="shared" si="43"/>
        <v>202405</v>
      </c>
    </row>
    <row r="1375" spans="1:15">
      <c r="A1375" s="146">
        <v>1374</v>
      </c>
      <c r="B1375" s="144" t="s">
        <v>1775</v>
      </c>
      <c r="C1375" s="145" t="s">
        <v>1776</v>
      </c>
      <c r="D1375" s="145" t="s">
        <v>1801</v>
      </c>
      <c r="E1375" s="219" t="s">
        <v>98</v>
      </c>
      <c r="F1375" s="148">
        <v>45421</v>
      </c>
      <c r="G1375" s="149"/>
      <c r="H1375" s="150">
        <v>21893.919999999998</v>
      </c>
      <c r="I1375" s="144" t="s">
        <v>68</v>
      </c>
      <c r="J1375" s="151"/>
      <c r="K1375" s="145"/>
      <c r="L1375" s="152"/>
      <c r="M1375" s="152"/>
      <c r="N1375" s="167">
        <f t="shared" si="42"/>
        <v>21893.919999999998</v>
      </c>
      <c r="O1375" s="167">
        <f t="shared" si="43"/>
        <v>202405</v>
      </c>
    </row>
    <row r="1376" spans="1:15">
      <c r="A1376" s="146">
        <v>1375</v>
      </c>
      <c r="B1376" s="144" t="s">
        <v>1802</v>
      </c>
      <c r="C1376" s="146" t="s">
        <v>1803</v>
      </c>
      <c r="D1376" s="147" t="s">
        <v>1804</v>
      </c>
      <c r="E1376" s="219" t="s">
        <v>98</v>
      </c>
      <c r="F1376" s="148">
        <v>45421</v>
      </c>
      <c r="G1376" s="153"/>
      <c r="H1376" s="154">
        <v>11634</v>
      </c>
      <c r="I1376" s="144" t="s">
        <v>66</v>
      </c>
      <c r="J1376" s="155"/>
      <c r="K1376" s="146"/>
      <c r="L1376" s="147"/>
      <c r="M1376" s="156"/>
      <c r="N1376" s="167">
        <f t="shared" si="42"/>
        <v>11634</v>
      </c>
      <c r="O1376" s="167">
        <f t="shared" si="43"/>
        <v>202405</v>
      </c>
    </row>
    <row r="1377" spans="1:15">
      <c r="A1377" s="146">
        <v>1376</v>
      </c>
      <c r="B1377" s="144" t="s">
        <v>1802</v>
      </c>
      <c r="C1377" s="145" t="s">
        <v>1803</v>
      </c>
      <c r="D1377" s="145" t="s">
        <v>1805</v>
      </c>
      <c r="E1377" s="219" t="s">
        <v>98</v>
      </c>
      <c r="F1377" s="148">
        <v>45421</v>
      </c>
      <c r="G1377" s="149"/>
      <c r="H1377" s="150">
        <v>6224.4</v>
      </c>
      <c r="I1377" s="144" t="s">
        <v>66</v>
      </c>
      <c r="J1377" s="151"/>
      <c r="K1377" s="145"/>
      <c r="L1377" s="152"/>
      <c r="M1377" s="152"/>
      <c r="N1377" s="167">
        <f t="shared" si="42"/>
        <v>6224.4</v>
      </c>
      <c r="O1377" s="167">
        <f t="shared" si="43"/>
        <v>202405</v>
      </c>
    </row>
    <row r="1378" spans="1:15">
      <c r="A1378" s="146">
        <v>1377</v>
      </c>
      <c r="B1378" s="144" t="s">
        <v>1184</v>
      </c>
      <c r="C1378" s="146" t="s">
        <v>1185</v>
      </c>
      <c r="D1378" s="147" t="s">
        <v>1806</v>
      </c>
      <c r="E1378" s="219" t="s">
        <v>98</v>
      </c>
      <c r="F1378" s="148">
        <v>45421</v>
      </c>
      <c r="G1378" s="153"/>
      <c r="H1378" s="154">
        <v>24609</v>
      </c>
      <c r="I1378" s="144" t="s">
        <v>66</v>
      </c>
      <c r="J1378" s="155"/>
      <c r="K1378" s="146"/>
      <c r="L1378" s="147"/>
      <c r="M1378" s="156"/>
      <c r="N1378" s="167">
        <f t="shared" si="42"/>
        <v>24609</v>
      </c>
      <c r="O1378" s="167">
        <f t="shared" si="43"/>
        <v>202405</v>
      </c>
    </row>
    <row r="1379" spans="1:15">
      <c r="A1379" s="146">
        <v>1378</v>
      </c>
      <c r="B1379" s="144" t="s">
        <v>1217</v>
      </c>
      <c r="C1379" s="145" t="s">
        <v>1218</v>
      </c>
      <c r="D1379" s="145" t="s">
        <v>1807</v>
      </c>
      <c r="E1379" s="219" t="s">
        <v>98</v>
      </c>
      <c r="F1379" s="148">
        <v>45421</v>
      </c>
      <c r="G1379" s="149"/>
      <c r="H1379" s="150">
        <v>640.42999999999995</v>
      </c>
      <c r="I1379" s="144" t="s">
        <v>68</v>
      </c>
      <c r="J1379" s="151"/>
      <c r="K1379" s="145"/>
      <c r="L1379" s="152"/>
      <c r="M1379" s="152"/>
      <c r="N1379" s="167">
        <f t="shared" si="42"/>
        <v>640.42999999999995</v>
      </c>
      <c r="O1379" s="167">
        <f t="shared" si="43"/>
        <v>202405</v>
      </c>
    </row>
    <row r="1380" spans="1:15">
      <c r="A1380" s="146">
        <v>1379</v>
      </c>
      <c r="B1380" s="144" t="s">
        <v>957</v>
      </c>
      <c r="C1380" s="146" t="s">
        <v>958</v>
      </c>
      <c r="D1380" s="147" t="s">
        <v>1808</v>
      </c>
      <c r="E1380" s="219" t="s">
        <v>98</v>
      </c>
      <c r="F1380" s="148">
        <v>45421</v>
      </c>
      <c r="G1380" s="153"/>
      <c r="H1380" s="154">
        <v>3326.89</v>
      </c>
      <c r="I1380" s="144" t="s">
        <v>68</v>
      </c>
      <c r="J1380" s="155"/>
      <c r="K1380" s="146"/>
      <c r="L1380" s="147"/>
      <c r="M1380" s="156"/>
      <c r="N1380" s="167">
        <f t="shared" si="42"/>
        <v>3326.89</v>
      </c>
      <c r="O1380" s="167">
        <f t="shared" si="43"/>
        <v>202405</v>
      </c>
    </row>
    <row r="1381" spans="1:15">
      <c r="A1381" s="146">
        <v>1380</v>
      </c>
      <c r="B1381" s="144" t="s">
        <v>1507</v>
      </c>
      <c r="C1381" s="145" t="s">
        <v>1508</v>
      </c>
      <c r="D1381" s="145" t="s">
        <v>1809</v>
      </c>
      <c r="E1381" s="219" t="s">
        <v>98</v>
      </c>
      <c r="F1381" s="148">
        <v>45422</v>
      </c>
      <c r="G1381" s="149"/>
      <c r="H1381" s="150">
        <v>286695</v>
      </c>
      <c r="I1381" s="144" t="s">
        <v>54</v>
      </c>
      <c r="J1381" s="151"/>
      <c r="K1381" s="145"/>
      <c r="L1381" s="152"/>
      <c r="M1381" s="152"/>
      <c r="N1381" s="167">
        <f t="shared" si="42"/>
        <v>286695</v>
      </c>
      <c r="O1381" s="167">
        <f t="shared" si="43"/>
        <v>202405</v>
      </c>
    </row>
    <row r="1382" spans="1:15">
      <c r="A1382" s="146">
        <v>1381</v>
      </c>
      <c r="B1382" s="144" t="s">
        <v>154</v>
      </c>
      <c r="C1382" s="146" t="s">
        <v>155</v>
      </c>
      <c r="D1382" s="147" t="s">
        <v>1810</v>
      </c>
      <c r="E1382" s="219" t="s">
        <v>98</v>
      </c>
      <c r="F1382" s="148">
        <v>45422</v>
      </c>
      <c r="G1382" s="153">
        <v>42904.88</v>
      </c>
      <c r="H1382" s="154">
        <v>42904.88</v>
      </c>
      <c r="I1382" s="144" t="s">
        <v>72</v>
      </c>
      <c r="J1382" s="155"/>
      <c r="K1382" s="146"/>
      <c r="L1382" s="147"/>
      <c r="M1382" s="156"/>
      <c r="N1382" s="167">
        <f t="shared" si="42"/>
        <v>42904.88</v>
      </c>
      <c r="O1382" s="167">
        <f t="shared" si="43"/>
        <v>202405</v>
      </c>
    </row>
    <row r="1383" spans="1:15">
      <c r="A1383" s="146">
        <v>1382</v>
      </c>
      <c r="B1383" s="144" t="s">
        <v>1802</v>
      </c>
      <c r="C1383" s="145" t="s">
        <v>1803</v>
      </c>
      <c r="D1383" s="145" t="s">
        <v>1811</v>
      </c>
      <c r="E1383" s="219" t="s">
        <v>98</v>
      </c>
      <c r="F1383" s="148">
        <v>45422</v>
      </c>
      <c r="G1383" s="149"/>
      <c r="H1383" s="150">
        <v>11524.8</v>
      </c>
      <c r="I1383" s="144" t="s">
        <v>66</v>
      </c>
      <c r="J1383" s="151"/>
      <c r="K1383" s="145"/>
      <c r="L1383" s="152"/>
      <c r="M1383" s="152"/>
      <c r="N1383" s="167">
        <f t="shared" si="42"/>
        <v>11524.8</v>
      </c>
      <c r="O1383" s="167">
        <f t="shared" si="43"/>
        <v>202405</v>
      </c>
    </row>
    <row r="1384" spans="1:15">
      <c r="A1384" s="146">
        <v>1383</v>
      </c>
      <c r="B1384" s="144" t="s">
        <v>1802</v>
      </c>
      <c r="C1384" s="146" t="s">
        <v>1803</v>
      </c>
      <c r="D1384" s="147" t="s">
        <v>1812</v>
      </c>
      <c r="E1384" s="219" t="s">
        <v>98</v>
      </c>
      <c r="F1384" s="148">
        <v>45422</v>
      </c>
      <c r="G1384" s="153"/>
      <c r="H1384" s="154">
        <v>7683.2</v>
      </c>
      <c r="I1384" s="144" t="s">
        <v>66</v>
      </c>
      <c r="J1384" s="155"/>
      <c r="K1384" s="146"/>
      <c r="L1384" s="147"/>
      <c r="M1384" s="156"/>
      <c r="N1384" s="167">
        <f t="shared" si="42"/>
        <v>7683.2</v>
      </c>
      <c r="O1384" s="167">
        <f t="shared" si="43"/>
        <v>202405</v>
      </c>
    </row>
    <row r="1385" spans="1:15">
      <c r="A1385" s="146">
        <v>1384</v>
      </c>
      <c r="B1385" s="144" t="s">
        <v>120</v>
      </c>
      <c r="C1385" s="145" t="s">
        <v>121</v>
      </c>
      <c r="D1385" s="145" t="s">
        <v>1813</v>
      </c>
      <c r="E1385" s="219" t="s">
        <v>98</v>
      </c>
      <c r="F1385" s="148">
        <v>45422</v>
      </c>
      <c r="G1385" s="149"/>
      <c r="H1385" s="150">
        <v>8172</v>
      </c>
      <c r="I1385" s="144" t="s">
        <v>45</v>
      </c>
      <c r="J1385" s="151"/>
      <c r="K1385" s="145"/>
      <c r="L1385" s="152"/>
      <c r="M1385" s="152"/>
      <c r="N1385" s="167">
        <f t="shared" si="42"/>
        <v>8172</v>
      </c>
      <c r="O1385" s="167">
        <f t="shared" si="43"/>
        <v>202405</v>
      </c>
    </row>
    <row r="1386" spans="1:15">
      <c r="A1386" s="146">
        <v>1385</v>
      </c>
      <c r="B1386" s="144" t="s">
        <v>120</v>
      </c>
      <c r="C1386" s="146" t="s">
        <v>121</v>
      </c>
      <c r="D1386" s="147" t="s">
        <v>1814</v>
      </c>
      <c r="E1386" s="219" t="s">
        <v>98</v>
      </c>
      <c r="F1386" s="148">
        <v>45422</v>
      </c>
      <c r="G1386" s="153"/>
      <c r="H1386" s="154">
        <v>18700</v>
      </c>
      <c r="I1386" s="144" t="s">
        <v>43</v>
      </c>
      <c r="J1386" s="155"/>
      <c r="K1386" s="146"/>
      <c r="L1386" s="147"/>
      <c r="M1386" s="156"/>
      <c r="N1386" s="167">
        <f t="shared" si="42"/>
        <v>18700</v>
      </c>
      <c r="O1386" s="167">
        <f t="shared" si="43"/>
        <v>202405</v>
      </c>
    </row>
    <row r="1387" spans="1:15">
      <c r="A1387" s="146">
        <v>1386</v>
      </c>
      <c r="B1387" s="144" t="s">
        <v>1739</v>
      </c>
      <c r="C1387" s="145" t="s">
        <v>1740</v>
      </c>
      <c r="D1387" s="145" t="s">
        <v>1815</v>
      </c>
      <c r="E1387" s="219" t="s">
        <v>98</v>
      </c>
      <c r="F1387" s="148">
        <v>45422</v>
      </c>
      <c r="G1387" s="149"/>
      <c r="H1387" s="150">
        <v>100350.66</v>
      </c>
      <c r="I1387" s="144" t="s">
        <v>45</v>
      </c>
      <c r="J1387" s="151"/>
      <c r="K1387" s="145"/>
      <c r="L1387" s="152"/>
      <c r="M1387" s="152"/>
      <c r="N1387" s="167">
        <f t="shared" si="42"/>
        <v>100350.66</v>
      </c>
      <c r="O1387" s="167">
        <f t="shared" si="43"/>
        <v>202405</v>
      </c>
    </row>
    <row r="1388" spans="1:15">
      <c r="A1388" s="146">
        <v>1387</v>
      </c>
      <c r="B1388" s="144" t="s">
        <v>957</v>
      </c>
      <c r="C1388" s="146" t="s">
        <v>958</v>
      </c>
      <c r="D1388" s="147" t="s">
        <v>1816</v>
      </c>
      <c r="E1388" s="219" t="s">
        <v>98</v>
      </c>
      <c r="F1388" s="148">
        <v>45422</v>
      </c>
      <c r="G1388" s="153"/>
      <c r="H1388" s="154">
        <v>4679.1099999999997</v>
      </c>
      <c r="I1388" s="144" t="s">
        <v>68</v>
      </c>
      <c r="J1388" s="155"/>
      <c r="K1388" s="146"/>
      <c r="L1388" s="147"/>
      <c r="M1388" s="156"/>
      <c r="N1388" s="167">
        <f t="shared" si="42"/>
        <v>4679.1099999999997</v>
      </c>
      <c r="O1388" s="167">
        <f t="shared" si="43"/>
        <v>202405</v>
      </c>
    </row>
    <row r="1389" spans="1:15">
      <c r="A1389" s="146">
        <v>1388</v>
      </c>
      <c r="B1389" s="144" t="s">
        <v>957</v>
      </c>
      <c r="C1389" s="145" t="s">
        <v>958</v>
      </c>
      <c r="D1389" s="145" t="s">
        <v>1817</v>
      </c>
      <c r="E1389" s="219" t="s">
        <v>98</v>
      </c>
      <c r="F1389" s="148">
        <v>45422</v>
      </c>
      <c r="G1389" s="149"/>
      <c r="H1389" s="150">
        <v>16535.21</v>
      </c>
      <c r="I1389" s="144" t="s">
        <v>68</v>
      </c>
      <c r="J1389" s="151"/>
      <c r="K1389" s="145"/>
      <c r="L1389" s="152"/>
      <c r="M1389" s="152"/>
      <c r="N1389" s="167">
        <f t="shared" si="42"/>
        <v>16535.21</v>
      </c>
      <c r="O1389" s="167">
        <f t="shared" si="43"/>
        <v>202405</v>
      </c>
    </row>
    <row r="1390" spans="1:15">
      <c r="A1390" s="146">
        <v>1389</v>
      </c>
      <c r="B1390" s="144" t="s">
        <v>957</v>
      </c>
      <c r="C1390" s="146" t="s">
        <v>958</v>
      </c>
      <c r="D1390" s="147" t="s">
        <v>1818</v>
      </c>
      <c r="E1390" s="219" t="s">
        <v>98</v>
      </c>
      <c r="F1390" s="148">
        <v>45422</v>
      </c>
      <c r="G1390" s="153"/>
      <c r="H1390" s="154">
        <v>7211.56</v>
      </c>
      <c r="I1390" s="144" t="s">
        <v>68</v>
      </c>
      <c r="J1390" s="155"/>
      <c r="K1390" s="146"/>
      <c r="L1390" s="147"/>
      <c r="M1390" s="156"/>
      <c r="N1390" s="167">
        <f t="shared" si="42"/>
        <v>7211.56</v>
      </c>
      <c r="O1390" s="167">
        <f t="shared" si="43"/>
        <v>202405</v>
      </c>
    </row>
    <row r="1391" spans="1:15">
      <c r="A1391" s="146">
        <v>1390</v>
      </c>
      <c r="B1391" s="144" t="s">
        <v>241</v>
      </c>
      <c r="C1391" s="145" t="s">
        <v>242</v>
      </c>
      <c r="D1391" s="145">
        <v>2024042607480</v>
      </c>
      <c r="E1391" s="219" t="s">
        <v>98</v>
      </c>
      <c r="F1391" s="148">
        <v>45423</v>
      </c>
      <c r="G1391" s="149"/>
      <c r="H1391" s="150">
        <v>62.5</v>
      </c>
      <c r="I1391" s="144" t="s">
        <v>33</v>
      </c>
      <c r="J1391" s="151"/>
      <c r="K1391" s="145"/>
      <c r="L1391" s="152"/>
      <c r="M1391" s="152"/>
      <c r="N1391" s="167">
        <f t="shared" si="42"/>
        <v>62.5</v>
      </c>
      <c r="O1391" s="167">
        <f t="shared" si="43"/>
        <v>202405</v>
      </c>
    </row>
    <row r="1392" spans="1:15">
      <c r="A1392" s="146">
        <v>1391</v>
      </c>
      <c r="B1392" s="144" t="s">
        <v>1594</v>
      </c>
      <c r="C1392" s="146" t="s">
        <v>1595</v>
      </c>
      <c r="D1392" s="147" t="s">
        <v>1819</v>
      </c>
      <c r="E1392" s="219" t="s">
        <v>98</v>
      </c>
      <c r="F1392" s="148">
        <v>45423</v>
      </c>
      <c r="G1392" s="153"/>
      <c r="H1392" s="154">
        <v>4730.3999999999996</v>
      </c>
      <c r="I1392" s="144" t="s">
        <v>33</v>
      </c>
      <c r="J1392" s="155"/>
      <c r="K1392" s="146"/>
      <c r="L1392" s="147"/>
      <c r="M1392" s="156"/>
      <c r="N1392" s="167">
        <f t="shared" si="42"/>
        <v>4730.3999999999996</v>
      </c>
      <c r="O1392" s="167">
        <f t="shared" si="43"/>
        <v>202405</v>
      </c>
    </row>
    <row r="1393" spans="1:15">
      <c r="A1393" s="146">
        <v>1392</v>
      </c>
      <c r="B1393" s="144" t="s">
        <v>1217</v>
      </c>
      <c r="C1393" s="145" t="s">
        <v>1218</v>
      </c>
      <c r="D1393" s="145" t="s">
        <v>1820</v>
      </c>
      <c r="E1393" s="219" t="s">
        <v>98</v>
      </c>
      <c r="F1393" s="148">
        <v>45424</v>
      </c>
      <c r="G1393" s="149"/>
      <c r="H1393" s="150">
        <v>100.02</v>
      </c>
      <c r="I1393" s="144" t="s">
        <v>68</v>
      </c>
      <c r="J1393" s="151"/>
      <c r="K1393" s="145"/>
      <c r="L1393" s="152"/>
      <c r="M1393" s="152"/>
      <c r="N1393" s="167">
        <f t="shared" si="42"/>
        <v>100.02</v>
      </c>
      <c r="O1393" s="167">
        <f t="shared" si="43"/>
        <v>202405</v>
      </c>
    </row>
    <row r="1394" spans="1:15">
      <c r="A1394" s="146">
        <v>1393</v>
      </c>
      <c r="B1394" s="144" t="s">
        <v>340</v>
      </c>
      <c r="C1394" s="146" t="s">
        <v>341</v>
      </c>
      <c r="D1394" s="147" t="s">
        <v>1821</v>
      </c>
      <c r="E1394" s="219" t="s">
        <v>98</v>
      </c>
      <c r="F1394" s="148">
        <v>45425</v>
      </c>
      <c r="G1394" s="153"/>
      <c r="H1394" s="154">
        <v>1400</v>
      </c>
      <c r="I1394" s="144" t="s">
        <v>39</v>
      </c>
      <c r="J1394" s="155"/>
      <c r="K1394" s="146"/>
      <c r="L1394" s="147"/>
      <c r="M1394" s="156"/>
      <c r="N1394" s="167">
        <f t="shared" si="42"/>
        <v>1400</v>
      </c>
      <c r="O1394" s="167">
        <f t="shared" si="43"/>
        <v>202405</v>
      </c>
    </row>
    <row r="1395" spans="1:15">
      <c r="A1395" s="146">
        <v>1394</v>
      </c>
      <c r="B1395" s="144" t="s">
        <v>386</v>
      </c>
      <c r="C1395" s="145" t="s">
        <v>387</v>
      </c>
      <c r="D1395" s="145">
        <v>2227214706</v>
      </c>
      <c r="E1395" s="219" t="s">
        <v>98</v>
      </c>
      <c r="F1395" s="148">
        <v>45425</v>
      </c>
      <c r="G1395" s="149"/>
      <c r="H1395" s="150">
        <v>2590.9699999999998</v>
      </c>
      <c r="I1395" s="144" t="s">
        <v>33</v>
      </c>
      <c r="J1395" s="151"/>
      <c r="K1395" s="145"/>
      <c r="L1395" s="152"/>
      <c r="M1395" s="152"/>
      <c r="N1395" s="167">
        <f t="shared" si="42"/>
        <v>2590.9699999999998</v>
      </c>
      <c r="O1395" s="167">
        <f t="shared" si="43"/>
        <v>202405</v>
      </c>
    </row>
    <row r="1396" spans="1:15">
      <c r="A1396" s="146">
        <v>1395</v>
      </c>
      <c r="B1396" s="144" t="s">
        <v>1822</v>
      </c>
      <c r="C1396" s="146" t="s">
        <v>1823</v>
      </c>
      <c r="D1396" s="147" t="s">
        <v>1824</v>
      </c>
      <c r="E1396" s="219" t="s">
        <v>98</v>
      </c>
      <c r="F1396" s="148">
        <v>45425</v>
      </c>
      <c r="G1396" s="153"/>
      <c r="H1396" s="154">
        <v>204825</v>
      </c>
      <c r="I1396" s="144" t="s">
        <v>39</v>
      </c>
      <c r="J1396" s="155"/>
      <c r="K1396" s="146"/>
      <c r="L1396" s="147"/>
      <c r="M1396" s="156"/>
      <c r="N1396" s="167">
        <f t="shared" si="42"/>
        <v>204825</v>
      </c>
      <c r="O1396" s="167">
        <f t="shared" si="43"/>
        <v>202405</v>
      </c>
    </row>
    <row r="1397" spans="1:15">
      <c r="A1397" s="146">
        <v>1396</v>
      </c>
      <c r="B1397" s="144" t="s">
        <v>340</v>
      </c>
      <c r="C1397" s="145" t="s">
        <v>341</v>
      </c>
      <c r="D1397" s="145" t="s">
        <v>1825</v>
      </c>
      <c r="E1397" s="219" t="s">
        <v>98</v>
      </c>
      <c r="F1397" s="148">
        <v>45425</v>
      </c>
      <c r="G1397" s="149"/>
      <c r="H1397" s="150">
        <v>1995</v>
      </c>
      <c r="I1397" s="144" t="s">
        <v>39</v>
      </c>
      <c r="J1397" s="151"/>
      <c r="K1397" s="145"/>
      <c r="L1397" s="152"/>
      <c r="M1397" s="152"/>
      <c r="N1397" s="167">
        <f t="shared" si="42"/>
        <v>1995</v>
      </c>
      <c r="O1397" s="167">
        <f t="shared" si="43"/>
        <v>202405</v>
      </c>
    </row>
    <row r="1398" spans="1:15">
      <c r="A1398" s="146">
        <v>1397</v>
      </c>
      <c r="B1398" s="144" t="s">
        <v>340</v>
      </c>
      <c r="C1398" s="146" t="s">
        <v>341</v>
      </c>
      <c r="D1398" s="147" t="s">
        <v>1826</v>
      </c>
      <c r="E1398" s="219" t="s">
        <v>98</v>
      </c>
      <c r="F1398" s="148">
        <v>45425</v>
      </c>
      <c r="G1398" s="153"/>
      <c r="H1398" s="154">
        <v>36024</v>
      </c>
      <c r="I1398" s="144" t="s">
        <v>39</v>
      </c>
      <c r="J1398" s="155"/>
      <c r="K1398" s="146"/>
      <c r="L1398" s="147"/>
      <c r="M1398" s="156"/>
      <c r="N1398" s="167">
        <f t="shared" si="42"/>
        <v>36024</v>
      </c>
      <c r="O1398" s="167">
        <f t="shared" si="43"/>
        <v>202405</v>
      </c>
    </row>
    <row r="1399" spans="1:15">
      <c r="A1399" s="146">
        <v>1398</v>
      </c>
      <c r="B1399" s="144" t="s">
        <v>120</v>
      </c>
      <c r="C1399" s="145" t="s">
        <v>121</v>
      </c>
      <c r="D1399" s="145" t="s">
        <v>1827</v>
      </c>
      <c r="E1399" s="219" t="s">
        <v>98</v>
      </c>
      <c r="F1399" s="148">
        <v>45425</v>
      </c>
      <c r="G1399" s="149"/>
      <c r="H1399" s="150">
        <v>4893</v>
      </c>
      <c r="I1399" s="144" t="s">
        <v>39</v>
      </c>
      <c r="J1399" s="151"/>
      <c r="K1399" s="145"/>
      <c r="L1399" s="152"/>
      <c r="M1399" s="152"/>
      <c r="N1399" s="167">
        <f t="shared" si="42"/>
        <v>4893</v>
      </c>
      <c r="O1399" s="167">
        <f t="shared" si="43"/>
        <v>202405</v>
      </c>
    </row>
    <row r="1400" spans="1:15">
      <c r="A1400" s="146">
        <v>1399</v>
      </c>
      <c r="B1400" s="144" t="s">
        <v>1828</v>
      </c>
      <c r="C1400" s="146" t="s">
        <v>1829</v>
      </c>
      <c r="D1400" s="147" t="s">
        <v>1830</v>
      </c>
      <c r="E1400" s="219" t="s">
        <v>98</v>
      </c>
      <c r="F1400" s="148">
        <v>45425</v>
      </c>
      <c r="G1400" s="153"/>
      <c r="H1400" s="154">
        <v>130027</v>
      </c>
      <c r="I1400" s="144" t="s">
        <v>67</v>
      </c>
      <c r="J1400" s="155"/>
      <c r="K1400" s="146"/>
      <c r="L1400" s="147"/>
      <c r="M1400" s="156"/>
      <c r="N1400" s="167">
        <f t="shared" si="42"/>
        <v>130027</v>
      </c>
      <c r="O1400" s="167">
        <f t="shared" si="43"/>
        <v>202405</v>
      </c>
    </row>
    <row r="1401" spans="1:15">
      <c r="A1401" s="146">
        <v>1400</v>
      </c>
      <c r="B1401" s="144" t="s">
        <v>1698</v>
      </c>
      <c r="C1401" s="145" t="s">
        <v>1699</v>
      </c>
      <c r="D1401" s="145" t="s">
        <v>1831</v>
      </c>
      <c r="E1401" s="222" t="s">
        <v>98</v>
      </c>
      <c r="F1401" s="148">
        <v>45426</v>
      </c>
      <c r="G1401" s="149"/>
      <c r="H1401" s="150">
        <v>4670</v>
      </c>
      <c r="I1401" s="144" t="s">
        <v>33</v>
      </c>
      <c r="J1401" s="151"/>
      <c r="K1401" s="145"/>
      <c r="L1401" s="152"/>
      <c r="M1401" s="152"/>
      <c r="N1401" s="167">
        <f t="shared" si="42"/>
        <v>4670</v>
      </c>
      <c r="O1401" s="167">
        <f t="shared" si="43"/>
        <v>202405</v>
      </c>
    </row>
    <row r="1402" spans="1:15">
      <c r="A1402" s="146">
        <v>1401</v>
      </c>
      <c r="B1402" s="144" t="s">
        <v>299</v>
      </c>
      <c r="C1402" s="146" t="s">
        <v>300</v>
      </c>
      <c r="D1402" s="147" t="s">
        <v>1832</v>
      </c>
      <c r="E1402" s="219" t="s">
        <v>98</v>
      </c>
      <c r="F1402" s="148">
        <v>45426</v>
      </c>
      <c r="G1402" s="153"/>
      <c r="H1402" s="154">
        <v>205962.29</v>
      </c>
      <c r="I1402" s="144" t="s">
        <v>69</v>
      </c>
      <c r="J1402" s="155"/>
      <c r="K1402" s="146"/>
      <c r="L1402" s="147"/>
      <c r="M1402" s="156"/>
      <c r="N1402" s="167">
        <f t="shared" si="42"/>
        <v>205962.29</v>
      </c>
      <c r="O1402" s="167">
        <f t="shared" si="43"/>
        <v>202405</v>
      </c>
    </row>
    <row r="1403" spans="1:15">
      <c r="A1403" s="146">
        <v>1402</v>
      </c>
      <c r="B1403" s="144" t="s">
        <v>1802</v>
      </c>
      <c r="C1403" s="145" t="s">
        <v>1803</v>
      </c>
      <c r="D1403" s="145" t="s">
        <v>1833</v>
      </c>
      <c r="E1403" s="219" t="s">
        <v>98</v>
      </c>
      <c r="F1403" s="148">
        <v>45426</v>
      </c>
      <c r="G1403" s="149"/>
      <c r="H1403" s="150">
        <v>11368</v>
      </c>
      <c r="I1403" s="144" t="s">
        <v>66</v>
      </c>
      <c r="J1403" s="151"/>
      <c r="K1403" s="145"/>
      <c r="L1403" s="152"/>
      <c r="M1403" s="152"/>
      <c r="N1403" s="167">
        <f t="shared" si="42"/>
        <v>11368</v>
      </c>
      <c r="O1403" s="167">
        <f t="shared" si="43"/>
        <v>202405</v>
      </c>
    </row>
    <row r="1404" spans="1:15">
      <c r="A1404" s="146">
        <v>1403</v>
      </c>
      <c r="B1404" s="144" t="s">
        <v>1802</v>
      </c>
      <c r="C1404" s="146" t="s">
        <v>1803</v>
      </c>
      <c r="D1404" s="147" t="s">
        <v>1834</v>
      </c>
      <c r="E1404" s="219" t="s">
        <v>98</v>
      </c>
      <c r="F1404" s="148">
        <v>45426</v>
      </c>
      <c r="G1404" s="153"/>
      <c r="H1404" s="154">
        <v>6090</v>
      </c>
      <c r="I1404" s="144" t="s">
        <v>66</v>
      </c>
      <c r="J1404" s="155"/>
      <c r="K1404" s="146"/>
      <c r="L1404" s="147"/>
      <c r="M1404" s="156"/>
      <c r="N1404" s="167">
        <f t="shared" si="42"/>
        <v>6090</v>
      </c>
      <c r="O1404" s="167">
        <f t="shared" si="43"/>
        <v>202405</v>
      </c>
    </row>
    <row r="1405" spans="1:15">
      <c r="A1405" s="146">
        <v>1404</v>
      </c>
      <c r="B1405" s="144" t="s">
        <v>1681</v>
      </c>
      <c r="C1405" s="145" t="s">
        <v>1682</v>
      </c>
      <c r="D1405" s="145" t="s">
        <v>1835</v>
      </c>
      <c r="E1405" s="219" t="s">
        <v>98</v>
      </c>
      <c r="F1405" s="148">
        <v>45426</v>
      </c>
      <c r="G1405" s="149"/>
      <c r="H1405" s="150">
        <v>3151.44</v>
      </c>
      <c r="I1405" s="144" t="s">
        <v>33</v>
      </c>
      <c r="J1405" s="151"/>
      <c r="K1405" s="145"/>
      <c r="L1405" s="152"/>
      <c r="M1405" s="152"/>
      <c r="N1405" s="167">
        <f t="shared" si="42"/>
        <v>3151.44</v>
      </c>
      <c r="O1405" s="167">
        <f t="shared" si="43"/>
        <v>202405</v>
      </c>
    </row>
    <row r="1406" spans="1:15">
      <c r="A1406" s="146">
        <v>1405</v>
      </c>
      <c r="B1406" s="144" t="s">
        <v>177</v>
      </c>
      <c r="C1406" s="146" t="s">
        <v>178</v>
      </c>
      <c r="D1406" s="147" t="s">
        <v>1836</v>
      </c>
      <c r="E1406" s="219" t="s">
        <v>98</v>
      </c>
      <c r="F1406" s="148">
        <v>45427</v>
      </c>
      <c r="G1406" s="153"/>
      <c r="H1406" s="154">
        <v>884.05</v>
      </c>
      <c r="I1406" s="144" t="s">
        <v>33</v>
      </c>
      <c r="J1406" s="155"/>
      <c r="K1406" s="146"/>
      <c r="L1406" s="147"/>
      <c r="M1406" s="156"/>
      <c r="N1406" s="167">
        <f t="shared" si="42"/>
        <v>884.05</v>
      </c>
      <c r="O1406" s="167">
        <f t="shared" si="43"/>
        <v>202405</v>
      </c>
    </row>
    <row r="1407" spans="1:15">
      <c r="A1407" s="146">
        <v>1406</v>
      </c>
      <c r="B1407" s="144" t="s">
        <v>1415</v>
      </c>
      <c r="C1407" s="145" t="s">
        <v>1416</v>
      </c>
      <c r="D1407" s="145" t="s">
        <v>1837</v>
      </c>
      <c r="E1407" s="219" t="s">
        <v>98</v>
      </c>
      <c r="F1407" s="148">
        <v>45427</v>
      </c>
      <c r="G1407" s="149"/>
      <c r="H1407" s="150">
        <v>1059.95</v>
      </c>
      <c r="I1407" s="144" t="s">
        <v>33</v>
      </c>
      <c r="J1407" s="151"/>
      <c r="K1407" s="145"/>
      <c r="L1407" s="152"/>
      <c r="M1407" s="152"/>
      <c r="N1407" s="167">
        <f t="shared" si="42"/>
        <v>1059.95</v>
      </c>
      <c r="O1407" s="167">
        <f t="shared" si="43"/>
        <v>202405</v>
      </c>
    </row>
    <row r="1408" spans="1:15">
      <c r="A1408" s="146">
        <v>1407</v>
      </c>
      <c r="B1408" s="144" t="s">
        <v>1415</v>
      </c>
      <c r="C1408" s="146" t="s">
        <v>1416</v>
      </c>
      <c r="D1408" s="147" t="s">
        <v>1838</v>
      </c>
      <c r="E1408" s="219" t="s">
        <v>98</v>
      </c>
      <c r="F1408" s="148">
        <v>45427</v>
      </c>
      <c r="G1408" s="153"/>
      <c r="H1408" s="154">
        <v>1015</v>
      </c>
      <c r="I1408" s="144" t="s">
        <v>33</v>
      </c>
      <c r="J1408" s="155"/>
      <c r="K1408" s="146"/>
      <c r="L1408" s="147"/>
      <c r="M1408" s="156"/>
      <c r="N1408" s="167">
        <f t="shared" si="42"/>
        <v>1015</v>
      </c>
      <c r="O1408" s="167">
        <f t="shared" si="43"/>
        <v>202405</v>
      </c>
    </row>
    <row r="1409" spans="1:15">
      <c r="A1409" s="146">
        <v>1408</v>
      </c>
      <c r="B1409" s="144" t="s">
        <v>1415</v>
      </c>
      <c r="C1409" s="145" t="s">
        <v>1416</v>
      </c>
      <c r="D1409" s="145" t="s">
        <v>1839</v>
      </c>
      <c r="E1409" s="219" t="s">
        <v>98</v>
      </c>
      <c r="F1409" s="148">
        <v>45427</v>
      </c>
      <c r="G1409" s="149"/>
      <c r="H1409" s="150">
        <v>552</v>
      </c>
      <c r="I1409" s="144" t="s">
        <v>33</v>
      </c>
      <c r="J1409" s="151"/>
      <c r="K1409" s="145"/>
      <c r="L1409" s="152"/>
      <c r="M1409" s="152"/>
      <c r="N1409" s="167">
        <f t="shared" si="42"/>
        <v>552</v>
      </c>
      <c r="O1409" s="167">
        <f t="shared" si="43"/>
        <v>202405</v>
      </c>
    </row>
    <row r="1410" spans="1:15">
      <c r="A1410" s="146">
        <v>1409</v>
      </c>
      <c r="B1410" s="144" t="s">
        <v>1698</v>
      </c>
      <c r="C1410" s="146" t="s">
        <v>1699</v>
      </c>
      <c r="D1410" s="147" t="s">
        <v>1840</v>
      </c>
      <c r="E1410" s="219" t="s">
        <v>98</v>
      </c>
      <c r="F1410" s="148">
        <v>45427</v>
      </c>
      <c r="G1410" s="153"/>
      <c r="H1410" s="154">
        <v>5670</v>
      </c>
      <c r="I1410" s="144" t="s">
        <v>33</v>
      </c>
      <c r="J1410" s="155"/>
      <c r="K1410" s="146"/>
      <c r="L1410" s="147"/>
      <c r="M1410" s="156"/>
      <c r="N1410" s="167">
        <f t="shared" ref="N1410:N1473" si="44">H1410/COUNTIF(I1410:M1410,"&lt;&gt;")</f>
        <v>5670</v>
      </c>
      <c r="O1410" s="167">
        <f t="shared" ref="O1410:O1473" si="45">YEAR(F1410)*100+MONTH(F1410)</f>
        <v>202405</v>
      </c>
    </row>
    <row r="1411" spans="1:15">
      <c r="A1411" s="146">
        <v>1410</v>
      </c>
      <c r="B1411" s="144" t="s">
        <v>1465</v>
      </c>
      <c r="C1411" s="145" t="s">
        <v>1466</v>
      </c>
      <c r="D1411" s="145" t="s">
        <v>1841</v>
      </c>
      <c r="E1411" s="219" t="s">
        <v>98</v>
      </c>
      <c r="F1411" s="148">
        <v>45427</v>
      </c>
      <c r="G1411" s="149"/>
      <c r="H1411" s="150">
        <v>5200</v>
      </c>
      <c r="I1411" s="144" t="s">
        <v>46</v>
      </c>
      <c r="J1411" s="151"/>
      <c r="K1411" s="145"/>
      <c r="L1411" s="152"/>
      <c r="M1411" s="152"/>
      <c r="N1411" s="167">
        <f t="shared" si="44"/>
        <v>5200</v>
      </c>
      <c r="O1411" s="167">
        <f t="shared" si="45"/>
        <v>202405</v>
      </c>
    </row>
    <row r="1412" spans="1:15">
      <c r="A1412" s="146">
        <v>1411</v>
      </c>
      <c r="B1412" s="144" t="s">
        <v>1007</v>
      </c>
      <c r="C1412" s="146" t="s">
        <v>1008</v>
      </c>
      <c r="D1412" s="147" t="s">
        <v>1842</v>
      </c>
      <c r="E1412" s="219" t="s">
        <v>98</v>
      </c>
      <c r="F1412" s="148">
        <v>45427</v>
      </c>
      <c r="G1412" s="153"/>
      <c r="H1412" s="154">
        <v>1834</v>
      </c>
      <c r="I1412" s="144" t="s">
        <v>43</v>
      </c>
      <c r="J1412" s="155"/>
      <c r="K1412" s="146"/>
      <c r="L1412" s="147"/>
      <c r="M1412" s="156"/>
      <c r="N1412" s="167">
        <f t="shared" si="44"/>
        <v>1834</v>
      </c>
      <c r="O1412" s="167">
        <f t="shared" si="45"/>
        <v>202405</v>
      </c>
    </row>
    <row r="1413" spans="1:15">
      <c r="A1413" s="146">
        <v>1412</v>
      </c>
      <c r="B1413" s="144" t="s">
        <v>1007</v>
      </c>
      <c r="C1413" s="145" t="s">
        <v>1008</v>
      </c>
      <c r="D1413" s="145" t="s">
        <v>1843</v>
      </c>
      <c r="E1413" s="219" t="s">
        <v>98</v>
      </c>
      <c r="F1413" s="148">
        <v>45427</v>
      </c>
      <c r="G1413" s="149"/>
      <c r="H1413" s="150">
        <v>1850</v>
      </c>
      <c r="I1413" s="144" t="s">
        <v>43</v>
      </c>
      <c r="J1413" s="151"/>
      <c r="K1413" s="145"/>
      <c r="L1413" s="152"/>
      <c r="M1413" s="152"/>
      <c r="N1413" s="167">
        <f t="shared" si="44"/>
        <v>1850</v>
      </c>
      <c r="O1413" s="167">
        <f t="shared" si="45"/>
        <v>202405</v>
      </c>
    </row>
    <row r="1414" spans="1:15">
      <c r="A1414" s="146">
        <v>1413</v>
      </c>
      <c r="B1414" s="144" t="s">
        <v>1007</v>
      </c>
      <c r="C1414" s="146" t="s">
        <v>1008</v>
      </c>
      <c r="D1414" s="147" t="s">
        <v>1844</v>
      </c>
      <c r="E1414" s="219" t="s">
        <v>98</v>
      </c>
      <c r="F1414" s="148">
        <v>45427</v>
      </c>
      <c r="G1414" s="153"/>
      <c r="H1414" s="154">
        <v>1771</v>
      </c>
      <c r="I1414" s="144" t="s">
        <v>43</v>
      </c>
      <c r="J1414" s="155"/>
      <c r="K1414" s="146"/>
      <c r="L1414" s="147"/>
      <c r="M1414" s="156"/>
      <c r="N1414" s="167">
        <f t="shared" si="44"/>
        <v>1771</v>
      </c>
      <c r="O1414" s="167">
        <f t="shared" si="45"/>
        <v>202405</v>
      </c>
    </row>
    <row r="1415" spans="1:15">
      <c r="A1415" s="146">
        <v>1414</v>
      </c>
      <c r="B1415" s="144" t="s">
        <v>1007</v>
      </c>
      <c r="C1415" s="145" t="s">
        <v>1008</v>
      </c>
      <c r="D1415" s="145" t="s">
        <v>1845</v>
      </c>
      <c r="E1415" s="219" t="s">
        <v>98</v>
      </c>
      <c r="F1415" s="148">
        <v>45427</v>
      </c>
      <c r="G1415" s="149"/>
      <c r="H1415" s="150">
        <v>1834</v>
      </c>
      <c r="I1415" s="144" t="s">
        <v>43</v>
      </c>
      <c r="J1415" s="151"/>
      <c r="K1415" s="145"/>
      <c r="L1415" s="152"/>
      <c r="M1415" s="152"/>
      <c r="N1415" s="167">
        <f t="shared" si="44"/>
        <v>1834</v>
      </c>
      <c r="O1415" s="167">
        <f t="shared" si="45"/>
        <v>202405</v>
      </c>
    </row>
    <row r="1416" spans="1:15">
      <c r="A1416" s="146">
        <v>1415</v>
      </c>
      <c r="B1416" s="144" t="s">
        <v>1007</v>
      </c>
      <c r="C1416" s="146" t="s">
        <v>1008</v>
      </c>
      <c r="D1416" s="147" t="s">
        <v>1846</v>
      </c>
      <c r="E1416" s="219" t="s">
        <v>98</v>
      </c>
      <c r="F1416" s="148">
        <v>45427</v>
      </c>
      <c r="G1416" s="153"/>
      <c r="H1416" s="154">
        <v>1777</v>
      </c>
      <c r="I1416" s="144" t="s">
        <v>43</v>
      </c>
      <c r="J1416" s="155"/>
      <c r="K1416" s="146"/>
      <c r="L1416" s="147"/>
      <c r="M1416" s="156"/>
      <c r="N1416" s="167">
        <f t="shared" si="44"/>
        <v>1777</v>
      </c>
      <c r="O1416" s="167">
        <f t="shared" si="45"/>
        <v>202405</v>
      </c>
    </row>
    <row r="1417" spans="1:15">
      <c r="A1417" s="146">
        <v>1416</v>
      </c>
      <c r="B1417" s="144" t="s">
        <v>1802</v>
      </c>
      <c r="C1417" s="145" t="s">
        <v>1803</v>
      </c>
      <c r="D1417" s="145" t="s">
        <v>1847</v>
      </c>
      <c r="E1417" s="219" t="s">
        <v>98</v>
      </c>
      <c r="F1417" s="148">
        <v>45427</v>
      </c>
      <c r="G1417" s="149"/>
      <c r="H1417" s="150">
        <v>14406</v>
      </c>
      <c r="I1417" s="144" t="s">
        <v>66</v>
      </c>
      <c r="J1417" s="151"/>
      <c r="K1417" s="145"/>
      <c r="L1417" s="152"/>
      <c r="M1417" s="152"/>
      <c r="N1417" s="167">
        <f t="shared" si="44"/>
        <v>14406</v>
      </c>
      <c r="O1417" s="167">
        <f t="shared" si="45"/>
        <v>202405</v>
      </c>
    </row>
    <row r="1418" spans="1:15">
      <c r="A1418" s="146">
        <v>1417</v>
      </c>
      <c r="B1418" s="144" t="s">
        <v>293</v>
      </c>
      <c r="C1418" s="146" t="s">
        <v>294</v>
      </c>
      <c r="D1418" s="147" t="s">
        <v>1848</v>
      </c>
      <c r="E1418" s="219" t="s">
        <v>98</v>
      </c>
      <c r="F1418" s="148">
        <v>45427</v>
      </c>
      <c r="G1418" s="153"/>
      <c r="H1418" s="154">
        <v>4900</v>
      </c>
      <c r="I1418" s="144" t="s">
        <v>68</v>
      </c>
      <c r="J1418" s="155"/>
      <c r="K1418" s="146"/>
      <c r="L1418" s="147"/>
      <c r="M1418" s="156"/>
      <c r="N1418" s="167">
        <f t="shared" si="44"/>
        <v>4900</v>
      </c>
      <c r="O1418" s="167">
        <f t="shared" si="45"/>
        <v>202405</v>
      </c>
    </row>
    <row r="1419" spans="1:15">
      <c r="A1419" s="146">
        <v>1418</v>
      </c>
      <c r="B1419" s="144" t="s">
        <v>1691</v>
      </c>
      <c r="C1419" s="145" t="s">
        <v>1692</v>
      </c>
      <c r="D1419" s="145" t="s">
        <v>1849</v>
      </c>
      <c r="E1419" s="219" t="s">
        <v>98</v>
      </c>
      <c r="F1419" s="148">
        <v>45427</v>
      </c>
      <c r="G1419" s="149"/>
      <c r="H1419" s="150">
        <v>805</v>
      </c>
      <c r="I1419" s="144" t="s">
        <v>40</v>
      </c>
      <c r="J1419" s="151"/>
      <c r="K1419" s="145"/>
      <c r="L1419" s="152"/>
      <c r="M1419" s="152"/>
      <c r="N1419" s="167">
        <f t="shared" si="44"/>
        <v>805</v>
      </c>
      <c r="O1419" s="167">
        <f t="shared" si="45"/>
        <v>202405</v>
      </c>
    </row>
    <row r="1420" spans="1:15">
      <c r="A1420" s="146">
        <v>1419</v>
      </c>
      <c r="B1420" s="144" t="s">
        <v>684</v>
      </c>
      <c r="C1420" s="146" t="s">
        <v>685</v>
      </c>
      <c r="D1420" s="147" t="s">
        <v>1564</v>
      </c>
      <c r="E1420" s="219" t="s">
        <v>98</v>
      </c>
      <c r="F1420" s="148">
        <v>45428</v>
      </c>
      <c r="G1420" s="153"/>
      <c r="H1420" s="154">
        <v>123580</v>
      </c>
      <c r="I1420" s="144" t="s">
        <v>32</v>
      </c>
      <c r="J1420" s="155"/>
      <c r="K1420" s="146"/>
      <c r="L1420" s="147"/>
      <c r="M1420" s="156"/>
      <c r="N1420" s="167">
        <f t="shared" si="44"/>
        <v>123580</v>
      </c>
      <c r="O1420" s="167">
        <f t="shared" si="45"/>
        <v>202405</v>
      </c>
    </row>
    <row r="1421" spans="1:15">
      <c r="A1421" s="146">
        <v>1420</v>
      </c>
      <c r="B1421" s="144" t="s">
        <v>1316</v>
      </c>
      <c r="C1421" s="145" t="s">
        <v>1317</v>
      </c>
      <c r="D1421" s="145" t="s">
        <v>1850</v>
      </c>
      <c r="E1421" s="219" t="s">
        <v>98</v>
      </c>
      <c r="F1421" s="148">
        <v>45428</v>
      </c>
      <c r="G1421" s="149"/>
      <c r="H1421" s="150">
        <v>22555.29</v>
      </c>
      <c r="I1421" s="144" t="s">
        <v>43</v>
      </c>
      <c r="J1421" s="151"/>
      <c r="K1421" s="145"/>
      <c r="L1421" s="152"/>
      <c r="M1421" s="152"/>
      <c r="N1421" s="167">
        <f t="shared" si="44"/>
        <v>22555.29</v>
      </c>
      <c r="O1421" s="167">
        <f t="shared" si="45"/>
        <v>202405</v>
      </c>
    </row>
    <row r="1422" spans="1:15">
      <c r="A1422" s="146">
        <v>1421</v>
      </c>
      <c r="B1422" s="144" t="s">
        <v>177</v>
      </c>
      <c r="C1422" s="146" t="s">
        <v>178</v>
      </c>
      <c r="D1422" s="147" t="s">
        <v>1851</v>
      </c>
      <c r="E1422" s="219" t="s">
        <v>98</v>
      </c>
      <c r="F1422" s="148">
        <v>45428</v>
      </c>
      <c r="G1422" s="153"/>
      <c r="H1422" s="154">
        <v>884.05</v>
      </c>
      <c r="I1422" s="144" t="s">
        <v>33</v>
      </c>
      <c r="J1422" s="155"/>
      <c r="K1422" s="146"/>
      <c r="L1422" s="147"/>
      <c r="M1422" s="156"/>
      <c r="N1422" s="167">
        <f t="shared" si="44"/>
        <v>884.05</v>
      </c>
      <c r="O1422" s="167">
        <f t="shared" si="45"/>
        <v>202405</v>
      </c>
    </row>
    <row r="1423" spans="1:15">
      <c r="A1423" s="146">
        <v>1422</v>
      </c>
      <c r="B1423" s="144" t="s">
        <v>1852</v>
      </c>
      <c r="C1423" s="145" t="s">
        <v>1853</v>
      </c>
      <c r="D1423" s="145" t="s">
        <v>1854</v>
      </c>
      <c r="E1423" s="219" t="s">
        <v>98</v>
      </c>
      <c r="F1423" s="148">
        <v>45428</v>
      </c>
      <c r="G1423" s="149"/>
      <c r="H1423" s="150">
        <v>1162</v>
      </c>
      <c r="I1423" s="144" t="s">
        <v>33</v>
      </c>
      <c r="J1423" s="151"/>
      <c r="K1423" s="145"/>
      <c r="L1423" s="152"/>
      <c r="M1423" s="152"/>
      <c r="N1423" s="167">
        <f t="shared" si="44"/>
        <v>1162</v>
      </c>
      <c r="O1423" s="167">
        <f t="shared" si="45"/>
        <v>202405</v>
      </c>
    </row>
    <row r="1424" spans="1:15">
      <c r="A1424" s="146">
        <v>1423</v>
      </c>
      <c r="B1424" s="144" t="s">
        <v>651</v>
      </c>
      <c r="C1424" s="146" t="s">
        <v>652</v>
      </c>
      <c r="D1424" s="147" t="s">
        <v>1855</v>
      </c>
      <c r="E1424" s="219" t="s">
        <v>98</v>
      </c>
      <c r="F1424" s="148">
        <v>45428</v>
      </c>
      <c r="G1424" s="153"/>
      <c r="H1424" s="154">
        <v>4500</v>
      </c>
      <c r="I1424" s="144" t="s">
        <v>40</v>
      </c>
      <c r="J1424" s="155"/>
      <c r="K1424" s="146"/>
      <c r="L1424" s="147"/>
      <c r="M1424" s="156"/>
      <c r="N1424" s="167">
        <f t="shared" si="44"/>
        <v>4500</v>
      </c>
      <c r="O1424" s="167">
        <f t="shared" si="45"/>
        <v>202405</v>
      </c>
    </row>
    <row r="1425" spans="1:15">
      <c r="A1425" s="146">
        <v>1424</v>
      </c>
      <c r="B1425" s="144" t="s">
        <v>169</v>
      </c>
      <c r="C1425" s="145" t="s">
        <v>170</v>
      </c>
      <c r="D1425" s="145" t="s">
        <v>1856</v>
      </c>
      <c r="E1425" s="234" t="s">
        <v>98</v>
      </c>
      <c r="F1425" s="148">
        <v>45428</v>
      </c>
      <c r="G1425" s="149"/>
      <c r="H1425" s="150">
        <v>1227</v>
      </c>
      <c r="I1425" s="144" t="s">
        <v>33</v>
      </c>
      <c r="J1425" s="151"/>
      <c r="K1425" s="145"/>
      <c r="L1425" s="152"/>
      <c r="M1425" s="152"/>
      <c r="N1425" s="167">
        <f t="shared" si="44"/>
        <v>1227</v>
      </c>
      <c r="O1425" s="167">
        <f t="shared" si="45"/>
        <v>202405</v>
      </c>
    </row>
    <row r="1426" spans="1:15">
      <c r="A1426" s="146">
        <v>1425</v>
      </c>
      <c r="B1426" s="144" t="s">
        <v>1857</v>
      </c>
      <c r="C1426" s="146" t="s">
        <v>1858</v>
      </c>
      <c r="D1426" s="147" t="s">
        <v>1859</v>
      </c>
      <c r="E1426" s="234" t="s">
        <v>98</v>
      </c>
      <c r="F1426" s="148">
        <v>45428</v>
      </c>
      <c r="G1426" s="153"/>
      <c r="H1426" s="154">
        <v>78517</v>
      </c>
      <c r="I1426" s="144" t="s">
        <v>66</v>
      </c>
      <c r="J1426" s="155"/>
      <c r="K1426" s="146"/>
      <c r="L1426" s="147"/>
      <c r="M1426" s="156"/>
      <c r="N1426" s="167">
        <f t="shared" si="44"/>
        <v>78517</v>
      </c>
      <c r="O1426" s="167">
        <f t="shared" si="45"/>
        <v>202405</v>
      </c>
    </row>
    <row r="1427" spans="1:15">
      <c r="A1427" s="146">
        <v>1426</v>
      </c>
      <c r="B1427" s="144" t="s">
        <v>120</v>
      </c>
      <c r="C1427" s="145" t="s">
        <v>121</v>
      </c>
      <c r="D1427" s="145" t="s">
        <v>1860</v>
      </c>
      <c r="E1427" s="236" t="s">
        <v>98</v>
      </c>
      <c r="F1427" s="148">
        <v>45428</v>
      </c>
      <c r="G1427" s="149"/>
      <c r="H1427" s="150">
        <v>8172</v>
      </c>
      <c r="I1427" s="144" t="s">
        <v>33</v>
      </c>
      <c r="J1427" s="151"/>
      <c r="K1427" s="145"/>
      <c r="L1427" s="152"/>
      <c r="M1427" s="152"/>
      <c r="N1427" s="167">
        <f t="shared" si="44"/>
        <v>8172</v>
      </c>
      <c r="O1427" s="167">
        <f t="shared" si="45"/>
        <v>202405</v>
      </c>
    </row>
    <row r="1428" spans="1:15">
      <c r="A1428" s="146">
        <v>1427</v>
      </c>
      <c r="B1428" s="144" t="s">
        <v>1739</v>
      </c>
      <c r="C1428" s="146" t="s">
        <v>1740</v>
      </c>
      <c r="D1428" s="147" t="s">
        <v>1861</v>
      </c>
      <c r="E1428" s="236" t="s">
        <v>98</v>
      </c>
      <c r="F1428" s="148">
        <v>45428</v>
      </c>
      <c r="G1428" s="153"/>
      <c r="H1428" s="154">
        <v>23611.919999999998</v>
      </c>
      <c r="I1428" s="144" t="s">
        <v>45</v>
      </c>
      <c r="J1428" s="155"/>
      <c r="K1428" s="146"/>
      <c r="L1428" s="147"/>
      <c r="M1428" s="156"/>
      <c r="N1428" s="167">
        <f t="shared" si="44"/>
        <v>23611.919999999998</v>
      </c>
      <c r="O1428" s="167">
        <f t="shared" si="45"/>
        <v>202405</v>
      </c>
    </row>
    <row r="1429" spans="1:15">
      <c r="A1429" s="146">
        <v>1428</v>
      </c>
      <c r="B1429" s="144" t="s">
        <v>1703</v>
      </c>
      <c r="C1429" s="145" t="s">
        <v>1704</v>
      </c>
      <c r="D1429" s="145" t="s">
        <v>1862</v>
      </c>
      <c r="E1429" s="236" t="s">
        <v>98</v>
      </c>
      <c r="F1429" s="148">
        <v>45428</v>
      </c>
      <c r="G1429" s="149"/>
      <c r="H1429" s="150">
        <v>1983.88</v>
      </c>
      <c r="I1429" s="144" t="s">
        <v>33</v>
      </c>
      <c r="J1429" s="151"/>
      <c r="K1429" s="145"/>
      <c r="L1429" s="152"/>
      <c r="M1429" s="152"/>
      <c r="N1429" s="167">
        <f t="shared" si="44"/>
        <v>1983.88</v>
      </c>
      <c r="O1429" s="167">
        <f t="shared" si="45"/>
        <v>202405</v>
      </c>
    </row>
    <row r="1430" spans="1:15">
      <c r="A1430" s="146">
        <v>1429</v>
      </c>
      <c r="B1430" s="144" t="s">
        <v>1863</v>
      </c>
      <c r="C1430" s="146" t="s">
        <v>1864</v>
      </c>
      <c r="D1430" s="147" t="s">
        <v>1865</v>
      </c>
      <c r="E1430" s="236" t="s">
        <v>98</v>
      </c>
      <c r="F1430" s="148">
        <v>45428</v>
      </c>
      <c r="G1430" s="153"/>
      <c r="H1430" s="154">
        <v>733</v>
      </c>
      <c r="I1430" s="144" t="s">
        <v>68</v>
      </c>
      <c r="J1430" s="155"/>
      <c r="K1430" s="146"/>
      <c r="L1430" s="147"/>
      <c r="M1430" s="156"/>
      <c r="N1430" s="167">
        <f t="shared" si="44"/>
        <v>733</v>
      </c>
      <c r="O1430" s="167">
        <f t="shared" si="45"/>
        <v>202405</v>
      </c>
    </row>
    <row r="1431" spans="1:15">
      <c r="A1431" s="146">
        <v>1430</v>
      </c>
      <c r="B1431" s="144" t="s">
        <v>957</v>
      </c>
      <c r="C1431" s="145" t="s">
        <v>958</v>
      </c>
      <c r="D1431" s="145" t="s">
        <v>1866</v>
      </c>
      <c r="E1431" s="236" t="s">
        <v>98</v>
      </c>
      <c r="F1431" s="148">
        <v>45428</v>
      </c>
      <c r="G1431" s="149"/>
      <c r="H1431" s="150">
        <v>73.16</v>
      </c>
      <c r="I1431" s="144" t="s">
        <v>68</v>
      </c>
      <c r="J1431" s="151"/>
      <c r="K1431" s="145"/>
      <c r="L1431" s="152"/>
      <c r="M1431" s="152"/>
      <c r="N1431" s="167">
        <f t="shared" si="44"/>
        <v>73.16</v>
      </c>
      <c r="O1431" s="167">
        <f t="shared" si="45"/>
        <v>202405</v>
      </c>
    </row>
    <row r="1432" spans="1:15">
      <c r="A1432" s="146">
        <v>1431</v>
      </c>
      <c r="B1432" s="144" t="s">
        <v>1453</v>
      </c>
      <c r="C1432" s="146" t="s">
        <v>1454</v>
      </c>
      <c r="D1432" s="147" t="s">
        <v>1867</v>
      </c>
      <c r="E1432" s="236" t="s">
        <v>98</v>
      </c>
      <c r="F1432" s="148">
        <v>45428</v>
      </c>
      <c r="G1432" s="153"/>
      <c r="H1432" s="154">
        <v>1540</v>
      </c>
      <c r="I1432" s="144" t="s">
        <v>33</v>
      </c>
      <c r="J1432" s="155"/>
      <c r="K1432" s="146"/>
      <c r="L1432" s="147"/>
      <c r="M1432" s="156"/>
      <c r="N1432" s="167">
        <f t="shared" si="44"/>
        <v>1540</v>
      </c>
      <c r="O1432" s="167">
        <f t="shared" si="45"/>
        <v>202405</v>
      </c>
    </row>
    <row r="1433" spans="1:15">
      <c r="A1433" s="146">
        <v>1432</v>
      </c>
      <c r="B1433" s="144" t="s">
        <v>1828</v>
      </c>
      <c r="C1433" s="145" t="s">
        <v>1829</v>
      </c>
      <c r="D1433" s="145">
        <v>120085</v>
      </c>
      <c r="E1433" s="236" t="s">
        <v>98</v>
      </c>
      <c r="F1433" s="148">
        <v>45428</v>
      </c>
      <c r="G1433" s="149"/>
      <c r="H1433" s="150">
        <v>972503.01</v>
      </c>
      <c r="I1433" s="144" t="s">
        <v>67</v>
      </c>
      <c r="J1433" s="151"/>
      <c r="K1433" s="145"/>
      <c r="L1433" s="152"/>
      <c r="M1433" s="152"/>
      <c r="N1433" s="167">
        <f t="shared" si="44"/>
        <v>972503.01</v>
      </c>
      <c r="O1433" s="167">
        <f t="shared" si="45"/>
        <v>202405</v>
      </c>
    </row>
    <row r="1434" spans="1:15">
      <c r="A1434" s="146">
        <v>1433</v>
      </c>
      <c r="B1434" s="144" t="s">
        <v>1698</v>
      </c>
      <c r="C1434" s="146" t="s">
        <v>1699</v>
      </c>
      <c r="D1434" s="147" t="s">
        <v>1868</v>
      </c>
      <c r="E1434" s="236" t="s">
        <v>98</v>
      </c>
      <c r="F1434" s="148">
        <v>45429</v>
      </c>
      <c r="G1434" s="153"/>
      <c r="H1434" s="154">
        <v>4670</v>
      </c>
      <c r="I1434" s="144" t="s">
        <v>33</v>
      </c>
      <c r="J1434" s="155"/>
      <c r="K1434" s="146"/>
      <c r="L1434" s="147"/>
      <c r="M1434" s="156"/>
      <c r="N1434" s="167">
        <f t="shared" si="44"/>
        <v>4670</v>
      </c>
      <c r="O1434" s="167">
        <f t="shared" si="45"/>
        <v>202405</v>
      </c>
    </row>
    <row r="1435" spans="1:15">
      <c r="A1435" s="146">
        <v>1434</v>
      </c>
      <c r="B1435" s="144" t="s">
        <v>340</v>
      </c>
      <c r="C1435" s="145" t="s">
        <v>341</v>
      </c>
      <c r="D1435" s="145" t="s">
        <v>1869</v>
      </c>
      <c r="E1435" s="236" t="s">
        <v>98</v>
      </c>
      <c r="F1435" s="148">
        <v>45429</v>
      </c>
      <c r="G1435" s="149"/>
      <c r="H1435" s="150">
        <v>5056</v>
      </c>
      <c r="I1435" s="144" t="s">
        <v>39</v>
      </c>
      <c r="J1435" s="151"/>
      <c r="K1435" s="145"/>
      <c r="L1435" s="152"/>
      <c r="M1435" s="152"/>
      <c r="N1435" s="167">
        <f t="shared" si="44"/>
        <v>5056</v>
      </c>
      <c r="O1435" s="167">
        <f t="shared" si="45"/>
        <v>202405</v>
      </c>
    </row>
    <row r="1436" spans="1:15">
      <c r="A1436" s="146">
        <v>1435</v>
      </c>
      <c r="B1436" s="144" t="s">
        <v>120</v>
      </c>
      <c r="C1436" s="146" t="s">
        <v>121</v>
      </c>
      <c r="D1436" s="147" t="s">
        <v>1870</v>
      </c>
      <c r="E1436" s="236" t="s">
        <v>98</v>
      </c>
      <c r="F1436" s="148">
        <v>45429</v>
      </c>
      <c r="G1436" s="153"/>
      <c r="H1436" s="154">
        <v>8172</v>
      </c>
      <c r="I1436" s="144" t="s">
        <v>33</v>
      </c>
      <c r="J1436" s="155"/>
      <c r="K1436" s="146"/>
      <c r="L1436" s="147"/>
      <c r="M1436" s="156"/>
      <c r="N1436" s="167">
        <f t="shared" si="44"/>
        <v>8172</v>
      </c>
      <c r="O1436" s="167">
        <f t="shared" si="45"/>
        <v>202405</v>
      </c>
    </row>
    <row r="1437" spans="1:15">
      <c r="A1437" s="146">
        <v>1436</v>
      </c>
      <c r="B1437" s="144" t="s">
        <v>1828</v>
      </c>
      <c r="C1437" s="145" t="s">
        <v>1829</v>
      </c>
      <c r="D1437" s="145" t="s">
        <v>1871</v>
      </c>
      <c r="E1437" s="236" t="s">
        <v>98</v>
      </c>
      <c r="F1437" s="148">
        <v>45429</v>
      </c>
      <c r="G1437" s="149"/>
      <c r="H1437" s="150">
        <v>972503.01</v>
      </c>
      <c r="I1437" s="144" t="s">
        <v>67</v>
      </c>
      <c r="J1437" s="151"/>
      <c r="K1437" s="145"/>
      <c r="L1437" s="152"/>
      <c r="M1437" s="152"/>
      <c r="N1437" s="167">
        <f t="shared" si="44"/>
        <v>972503.01</v>
      </c>
      <c r="O1437" s="167">
        <f t="shared" si="45"/>
        <v>202405</v>
      </c>
    </row>
    <row r="1438" spans="1:15">
      <c r="A1438" s="146">
        <v>1437</v>
      </c>
      <c r="B1438" s="144" t="s">
        <v>1415</v>
      </c>
      <c r="C1438" s="146" t="s">
        <v>1416</v>
      </c>
      <c r="D1438" s="147" t="s">
        <v>1872</v>
      </c>
      <c r="E1438" s="236" t="s">
        <v>98</v>
      </c>
      <c r="F1438" s="148">
        <v>45432</v>
      </c>
      <c r="G1438" s="153"/>
      <c r="H1438" s="154">
        <v>1944.07</v>
      </c>
      <c r="I1438" s="144" t="s">
        <v>33</v>
      </c>
      <c r="J1438" s="155"/>
      <c r="K1438" s="146"/>
      <c r="L1438" s="147"/>
      <c r="M1438" s="156"/>
      <c r="N1438" s="167">
        <f t="shared" si="44"/>
        <v>1944.07</v>
      </c>
      <c r="O1438" s="167">
        <f t="shared" si="45"/>
        <v>202405</v>
      </c>
    </row>
    <row r="1439" spans="1:15">
      <c r="A1439" s="146">
        <v>1438</v>
      </c>
      <c r="B1439" s="144" t="s">
        <v>1415</v>
      </c>
      <c r="C1439" s="145" t="s">
        <v>1416</v>
      </c>
      <c r="D1439" s="145" t="s">
        <v>1873</v>
      </c>
      <c r="E1439" s="236" t="s">
        <v>98</v>
      </c>
      <c r="F1439" s="148">
        <v>45432</v>
      </c>
      <c r="G1439" s="149"/>
      <c r="H1439" s="150">
        <v>463</v>
      </c>
      <c r="I1439" s="144" t="s">
        <v>33</v>
      </c>
      <c r="J1439" s="151"/>
      <c r="K1439" s="145"/>
      <c r="L1439" s="152"/>
      <c r="M1439" s="152"/>
      <c r="N1439" s="167">
        <f t="shared" si="44"/>
        <v>463</v>
      </c>
      <c r="O1439" s="167">
        <f t="shared" si="45"/>
        <v>202405</v>
      </c>
    </row>
    <row r="1440" spans="1:15">
      <c r="A1440" s="146">
        <v>1439</v>
      </c>
      <c r="B1440" s="144" t="s">
        <v>1507</v>
      </c>
      <c r="C1440" s="146" t="s">
        <v>1508</v>
      </c>
      <c r="D1440" s="147" t="s">
        <v>1874</v>
      </c>
      <c r="E1440" s="236" t="s">
        <v>98</v>
      </c>
      <c r="F1440" s="148">
        <v>45432</v>
      </c>
      <c r="G1440" s="153"/>
      <c r="H1440" s="154">
        <v>286695</v>
      </c>
      <c r="I1440" s="144" t="s">
        <v>54</v>
      </c>
      <c r="J1440" s="155"/>
      <c r="K1440" s="146"/>
      <c r="L1440" s="147"/>
      <c r="M1440" s="156"/>
      <c r="N1440" s="167">
        <f t="shared" si="44"/>
        <v>286695</v>
      </c>
      <c r="O1440" s="167">
        <f t="shared" si="45"/>
        <v>202405</v>
      </c>
    </row>
    <row r="1441" spans="1:15">
      <c r="A1441" s="146">
        <v>1440</v>
      </c>
      <c r="B1441" s="144" t="s">
        <v>192</v>
      </c>
      <c r="C1441" s="145" t="s">
        <v>155</v>
      </c>
      <c r="D1441" s="145" t="s">
        <v>1875</v>
      </c>
      <c r="E1441" s="236" t="s">
        <v>98</v>
      </c>
      <c r="F1441" s="148">
        <v>45432</v>
      </c>
      <c r="G1441" s="149">
        <v>18474.95</v>
      </c>
      <c r="H1441" s="150">
        <v>812886.86</v>
      </c>
      <c r="I1441" s="144" t="s">
        <v>72</v>
      </c>
      <c r="J1441" s="151"/>
      <c r="K1441" s="145"/>
      <c r="L1441" s="152"/>
      <c r="M1441" s="152"/>
      <c r="N1441" s="167">
        <f t="shared" si="44"/>
        <v>812886.86</v>
      </c>
      <c r="O1441" s="167">
        <f t="shared" si="45"/>
        <v>202405</v>
      </c>
    </row>
    <row r="1442" spans="1:15">
      <c r="A1442" s="146">
        <v>1441</v>
      </c>
      <c r="B1442" s="144" t="s">
        <v>194</v>
      </c>
      <c r="C1442" s="146" t="s">
        <v>155</v>
      </c>
      <c r="D1442" s="147" t="s">
        <v>1876</v>
      </c>
      <c r="E1442" s="236" t="s">
        <v>98</v>
      </c>
      <c r="F1442" s="148">
        <v>45432</v>
      </c>
      <c r="G1442" s="153">
        <v>1360.53</v>
      </c>
      <c r="H1442" s="154">
        <v>274675.62</v>
      </c>
      <c r="I1442" s="144" t="s">
        <v>72</v>
      </c>
      <c r="J1442" s="155"/>
      <c r="K1442" s="146"/>
      <c r="L1442" s="147"/>
      <c r="M1442" s="156"/>
      <c r="N1442" s="167">
        <f t="shared" si="44"/>
        <v>274675.62</v>
      </c>
      <c r="O1442" s="167">
        <f t="shared" si="45"/>
        <v>202405</v>
      </c>
    </row>
    <row r="1443" spans="1:15">
      <c r="A1443" s="146">
        <v>1442</v>
      </c>
      <c r="B1443" s="144" t="s">
        <v>192</v>
      </c>
      <c r="C1443" s="145" t="s">
        <v>155</v>
      </c>
      <c r="D1443" s="145" t="s">
        <v>1877</v>
      </c>
      <c r="E1443" s="236" t="s">
        <v>98</v>
      </c>
      <c r="F1443" s="148">
        <v>45432</v>
      </c>
      <c r="G1443" s="149">
        <v>31659.040000000001</v>
      </c>
      <c r="H1443" s="150">
        <v>835215.69</v>
      </c>
      <c r="I1443" s="144" t="s">
        <v>72</v>
      </c>
      <c r="J1443" s="151"/>
      <c r="K1443" s="145"/>
      <c r="L1443" s="152"/>
      <c r="M1443" s="152"/>
      <c r="N1443" s="167">
        <f t="shared" si="44"/>
        <v>835215.69</v>
      </c>
      <c r="O1443" s="167">
        <f t="shared" si="45"/>
        <v>202405</v>
      </c>
    </row>
    <row r="1444" spans="1:15">
      <c r="A1444" s="146">
        <v>1443</v>
      </c>
      <c r="B1444" s="144" t="s">
        <v>1537</v>
      </c>
      <c r="C1444" s="146" t="s">
        <v>1538</v>
      </c>
      <c r="D1444" s="147" t="s">
        <v>1878</v>
      </c>
      <c r="E1444" s="236" t="s">
        <v>98</v>
      </c>
      <c r="F1444" s="148">
        <v>45432</v>
      </c>
      <c r="G1444" s="153"/>
      <c r="H1444" s="154">
        <v>34650</v>
      </c>
      <c r="I1444" s="144" t="s">
        <v>33</v>
      </c>
      <c r="J1444" s="155"/>
      <c r="K1444" s="146"/>
      <c r="L1444" s="147"/>
      <c r="M1444" s="156"/>
      <c r="N1444" s="167">
        <f t="shared" si="44"/>
        <v>34650</v>
      </c>
      <c r="O1444" s="167">
        <f t="shared" si="45"/>
        <v>202405</v>
      </c>
    </row>
    <row r="1445" spans="1:15">
      <c r="A1445" s="146">
        <v>1444</v>
      </c>
      <c r="B1445" s="144" t="s">
        <v>120</v>
      </c>
      <c r="C1445" s="145" t="s">
        <v>121</v>
      </c>
      <c r="D1445" s="145" t="s">
        <v>1879</v>
      </c>
      <c r="E1445" s="236" t="s">
        <v>98</v>
      </c>
      <c r="F1445" s="148">
        <v>45432</v>
      </c>
      <c r="G1445" s="149"/>
      <c r="H1445" s="150">
        <v>18700</v>
      </c>
      <c r="I1445" s="144" t="s">
        <v>62</v>
      </c>
      <c r="J1445" s="151"/>
      <c r="K1445" s="145"/>
      <c r="L1445" s="152"/>
      <c r="M1445" s="152"/>
      <c r="N1445" s="167">
        <f t="shared" si="44"/>
        <v>18700</v>
      </c>
      <c r="O1445" s="167">
        <f t="shared" si="45"/>
        <v>202405</v>
      </c>
    </row>
    <row r="1446" spans="1:15">
      <c r="A1446" s="146">
        <v>1445</v>
      </c>
      <c r="B1446" s="144" t="s">
        <v>1537</v>
      </c>
      <c r="C1446" s="146" t="s">
        <v>1538</v>
      </c>
      <c r="D1446" s="147" t="s">
        <v>1257</v>
      </c>
      <c r="E1446" s="236" t="s">
        <v>98</v>
      </c>
      <c r="F1446" s="148">
        <v>45432</v>
      </c>
      <c r="G1446" s="153"/>
      <c r="H1446" s="154">
        <v>23350</v>
      </c>
      <c r="I1446" s="144" t="s">
        <v>62</v>
      </c>
      <c r="J1446" s="155"/>
      <c r="K1446" s="146"/>
      <c r="L1446" s="147"/>
      <c r="M1446" s="156"/>
      <c r="N1446" s="167">
        <f t="shared" si="44"/>
        <v>23350</v>
      </c>
      <c r="O1446" s="167">
        <f t="shared" si="45"/>
        <v>202405</v>
      </c>
    </row>
    <row r="1447" spans="1:15">
      <c r="A1447" s="146">
        <v>1446</v>
      </c>
      <c r="B1447" s="144" t="s">
        <v>1802</v>
      </c>
      <c r="C1447" s="145" t="s">
        <v>1803</v>
      </c>
      <c r="D1447" s="145" t="s">
        <v>1880</v>
      </c>
      <c r="E1447" s="236" t="s">
        <v>98</v>
      </c>
      <c r="F1447" s="148">
        <v>45432</v>
      </c>
      <c r="G1447" s="149"/>
      <c r="H1447" s="150">
        <v>16076.2</v>
      </c>
      <c r="I1447" s="144" t="s">
        <v>66</v>
      </c>
      <c r="J1447" s="151"/>
      <c r="K1447" s="145"/>
      <c r="L1447" s="152"/>
      <c r="M1447" s="152"/>
      <c r="N1447" s="167">
        <f t="shared" si="44"/>
        <v>16076.2</v>
      </c>
      <c r="O1447" s="167">
        <f t="shared" si="45"/>
        <v>202405</v>
      </c>
    </row>
    <row r="1448" spans="1:15">
      <c r="A1448" s="146">
        <v>1447</v>
      </c>
      <c r="B1448" s="144" t="s">
        <v>120</v>
      </c>
      <c r="C1448" s="146" t="s">
        <v>121</v>
      </c>
      <c r="D1448" s="147" t="s">
        <v>1881</v>
      </c>
      <c r="E1448" s="236" t="s">
        <v>98</v>
      </c>
      <c r="F1448" s="148">
        <v>45432</v>
      </c>
      <c r="G1448" s="153"/>
      <c r="H1448" s="154">
        <v>19000</v>
      </c>
      <c r="I1448" s="144" t="s">
        <v>62</v>
      </c>
      <c r="J1448" s="155"/>
      <c r="K1448" s="146"/>
      <c r="L1448" s="147"/>
      <c r="M1448" s="156"/>
      <c r="N1448" s="167">
        <f t="shared" si="44"/>
        <v>19000</v>
      </c>
      <c r="O1448" s="167">
        <f t="shared" si="45"/>
        <v>202405</v>
      </c>
    </row>
    <row r="1449" spans="1:15">
      <c r="A1449" s="146">
        <v>1448</v>
      </c>
      <c r="B1449" s="144" t="s">
        <v>1698</v>
      </c>
      <c r="C1449" s="145" t="s">
        <v>1699</v>
      </c>
      <c r="D1449" s="145" t="s">
        <v>1882</v>
      </c>
      <c r="E1449" s="236" t="s">
        <v>98</v>
      </c>
      <c r="F1449" s="148">
        <v>45433</v>
      </c>
      <c r="G1449" s="149"/>
      <c r="H1449" s="150">
        <v>14510</v>
      </c>
      <c r="I1449" s="144" t="s">
        <v>33</v>
      </c>
      <c r="J1449" s="151"/>
      <c r="K1449" s="145"/>
      <c r="L1449" s="152"/>
      <c r="M1449" s="152"/>
      <c r="N1449" s="167">
        <f t="shared" si="44"/>
        <v>14510</v>
      </c>
      <c r="O1449" s="167">
        <f t="shared" si="45"/>
        <v>202405</v>
      </c>
    </row>
    <row r="1450" spans="1:15">
      <c r="A1450" s="146">
        <v>1449</v>
      </c>
      <c r="B1450" s="144" t="s">
        <v>184</v>
      </c>
      <c r="C1450" s="146" t="s">
        <v>185</v>
      </c>
      <c r="D1450" s="147" t="s">
        <v>1883</v>
      </c>
      <c r="E1450" s="236" t="s">
        <v>98</v>
      </c>
      <c r="F1450" s="148">
        <v>45433</v>
      </c>
      <c r="G1450" s="153"/>
      <c r="H1450" s="154">
        <v>36497.910000000003</v>
      </c>
      <c r="I1450" s="144" t="s">
        <v>34</v>
      </c>
      <c r="J1450" s="155"/>
      <c r="K1450" s="146"/>
      <c r="L1450" s="147"/>
      <c r="M1450" s="156"/>
      <c r="N1450" s="167">
        <f t="shared" si="44"/>
        <v>36497.910000000003</v>
      </c>
      <c r="O1450" s="167">
        <f t="shared" si="45"/>
        <v>202405</v>
      </c>
    </row>
    <row r="1451" spans="1:15">
      <c r="A1451" s="146">
        <v>1450</v>
      </c>
      <c r="B1451" s="144" t="s">
        <v>1069</v>
      </c>
      <c r="C1451" s="145" t="s">
        <v>1070</v>
      </c>
      <c r="D1451" s="145" t="s">
        <v>1884</v>
      </c>
      <c r="E1451" s="236" t="s">
        <v>98</v>
      </c>
      <c r="F1451" s="148">
        <v>45433</v>
      </c>
      <c r="G1451" s="149"/>
      <c r="H1451" s="150">
        <v>59886.1</v>
      </c>
      <c r="I1451" s="144" t="s">
        <v>39</v>
      </c>
      <c r="J1451" s="151"/>
      <c r="K1451" s="145"/>
      <c r="L1451" s="152"/>
      <c r="M1451" s="152"/>
      <c r="N1451" s="167">
        <f t="shared" si="44"/>
        <v>59886.1</v>
      </c>
      <c r="O1451" s="167">
        <f t="shared" si="45"/>
        <v>202405</v>
      </c>
    </row>
    <row r="1452" spans="1:15">
      <c r="A1452" s="146">
        <v>1451</v>
      </c>
      <c r="B1452" s="144" t="s">
        <v>951</v>
      </c>
      <c r="C1452" s="146" t="s">
        <v>952</v>
      </c>
      <c r="D1452" s="147" t="s">
        <v>1885</v>
      </c>
      <c r="E1452" s="236" t="s">
        <v>98</v>
      </c>
      <c r="F1452" s="148">
        <v>45433</v>
      </c>
      <c r="G1452" s="153"/>
      <c r="H1452" s="154">
        <v>4806.95</v>
      </c>
      <c r="I1452" s="144" t="s">
        <v>42</v>
      </c>
      <c r="J1452" s="155"/>
      <c r="K1452" s="146"/>
      <c r="L1452" s="147"/>
      <c r="M1452" s="156"/>
      <c r="N1452" s="167">
        <f t="shared" si="44"/>
        <v>4806.95</v>
      </c>
      <c r="O1452" s="167">
        <f t="shared" si="45"/>
        <v>202405</v>
      </c>
    </row>
    <row r="1453" spans="1:15">
      <c r="A1453" s="146">
        <v>1452</v>
      </c>
      <c r="B1453" s="144" t="s">
        <v>860</v>
      </c>
      <c r="C1453" s="145" t="s">
        <v>861</v>
      </c>
      <c r="D1453" s="145" t="s">
        <v>1886</v>
      </c>
      <c r="E1453" s="236" t="s">
        <v>98</v>
      </c>
      <c r="F1453" s="148">
        <v>45433</v>
      </c>
      <c r="G1453" s="149"/>
      <c r="H1453" s="150">
        <v>15319.07</v>
      </c>
      <c r="I1453" s="144" t="s">
        <v>68</v>
      </c>
      <c r="J1453" s="151"/>
      <c r="K1453" s="145"/>
      <c r="L1453" s="152"/>
      <c r="M1453" s="152"/>
      <c r="N1453" s="167">
        <f t="shared" si="44"/>
        <v>15319.07</v>
      </c>
      <c r="O1453" s="167">
        <f t="shared" si="45"/>
        <v>202405</v>
      </c>
    </row>
    <row r="1454" spans="1:15">
      <c r="A1454" s="146">
        <v>1453</v>
      </c>
      <c r="B1454" s="144" t="s">
        <v>1681</v>
      </c>
      <c r="C1454" s="146" t="s">
        <v>1682</v>
      </c>
      <c r="D1454" s="147" t="s">
        <v>1887</v>
      </c>
      <c r="E1454" s="236" t="s">
        <v>98</v>
      </c>
      <c r="F1454" s="148">
        <v>45433</v>
      </c>
      <c r="G1454" s="153"/>
      <c r="H1454" s="154">
        <v>2365.63</v>
      </c>
      <c r="I1454" s="144" t="s">
        <v>33</v>
      </c>
      <c r="J1454" s="155"/>
      <c r="K1454" s="146"/>
      <c r="L1454" s="147"/>
      <c r="M1454" s="156"/>
      <c r="N1454" s="167">
        <f t="shared" si="44"/>
        <v>2365.63</v>
      </c>
      <c r="O1454" s="167">
        <f t="shared" si="45"/>
        <v>202405</v>
      </c>
    </row>
    <row r="1455" spans="1:15">
      <c r="A1455" s="146">
        <v>1454</v>
      </c>
      <c r="B1455" s="144" t="s">
        <v>1445</v>
      </c>
      <c r="C1455" s="145" t="s">
        <v>1446</v>
      </c>
      <c r="D1455" s="145" t="s">
        <v>1888</v>
      </c>
      <c r="E1455" s="236" t="s">
        <v>98</v>
      </c>
      <c r="F1455" s="148">
        <v>45434</v>
      </c>
      <c r="G1455" s="149"/>
      <c r="H1455" s="150">
        <v>1850</v>
      </c>
      <c r="I1455" s="144" t="s">
        <v>33</v>
      </c>
      <c r="J1455" s="151"/>
      <c r="K1455" s="145"/>
      <c r="L1455" s="152"/>
      <c r="M1455" s="152"/>
      <c r="N1455" s="167">
        <f t="shared" si="44"/>
        <v>1850</v>
      </c>
      <c r="O1455" s="167">
        <f t="shared" si="45"/>
        <v>202405</v>
      </c>
    </row>
    <row r="1456" spans="1:15">
      <c r="A1456" s="146">
        <v>1455</v>
      </c>
      <c r="B1456" s="144" t="s">
        <v>1889</v>
      </c>
      <c r="C1456" s="146" t="s">
        <v>1890</v>
      </c>
      <c r="D1456" s="147" t="s">
        <v>1891</v>
      </c>
      <c r="E1456" s="236" t="s">
        <v>98</v>
      </c>
      <c r="F1456" s="148">
        <v>45434</v>
      </c>
      <c r="G1456" s="153"/>
      <c r="H1456" s="154">
        <v>3800</v>
      </c>
      <c r="I1456" s="144" t="s">
        <v>37</v>
      </c>
      <c r="J1456" s="155"/>
      <c r="K1456" s="146"/>
      <c r="L1456" s="147"/>
      <c r="M1456" s="156"/>
      <c r="N1456" s="167">
        <f t="shared" si="44"/>
        <v>3800</v>
      </c>
      <c r="O1456" s="167">
        <f t="shared" si="45"/>
        <v>202405</v>
      </c>
    </row>
    <row r="1457" spans="1:15">
      <c r="A1457" s="146">
        <v>1456</v>
      </c>
      <c r="B1457" s="144" t="s">
        <v>957</v>
      </c>
      <c r="C1457" s="145" t="s">
        <v>958</v>
      </c>
      <c r="D1457" s="145" t="s">
        <v>1892</v>
      </c>
      <c r="E1457" s="236" t="s">
        <v>98</v>
      </c>
      <c r="F1457" s="148">
        <v>45434</v>
      </c>
      <c r="G1457" s="149"/>
      <c r="H1457" s="150">
        <v>287.63</v>
      </c>
      <c r="I1457" s="144" t="s">
        <v>68</v>
      </c>
      <c r="J1457" s="151"/>
      <c r="K1457" s="145"/>
      <c r="L1457" s="152"/>
      <c r="M1457" s="152"/>
      <c r="N1457" s="167">
        <f t="shared" si="44"/>
        <v>287.63</v>
      </c>
      <c r="O1457" s="167">
        <f t="shared" si="45"/>
        <v>202405</v>
      </c>
    </row>
    <row r="1458" spans="1:15">
      <c r="A1458" s="146">
        <v>1457</v>
      </c>
      <c r="B1458" s="144" t="s">
        <v>1355</v>
      </c>
      <c r="C1458" s="146" t="s">
        <v>1356</v>
      </c>
      <c r="D1458" s="147" t="s">
        <v>1893</v>
      </c>
      <c r="E1458" s="236" t="s">
        <v>98</v>
      </c>
      <c r="F1458" s="148">
        <v>45434</v>
      </c>
      <c r="G1458" s="153"/>
      <c r="H1458" s="154">
        <v>4165.42</v>
      </c>
      <c r="I1458" s="144" t="s">
        <v>33</v>
      </c>
      <c r="J1458" s="155"/>
      <c r="K1458" s="146"/>
      <c r="L1458" s="147"/>
      <c r="M1458" s="156"/>
      <c r="N1458" s="167">
        <f t="shared" si="44"/>
        <v>4165.42</v>
      </c>
      <c r="O1458" s="167">
        <f t="shared" si="45"/>
        <v>202405</v>
      </c>
    </row>
    <row r="1459" spans="1:15">
      <c r="A1459" s="146">
        <v>1458</v>
      </c>
      <c r="B1459" s="144" t="s">
        <v>120</v>
      </c>
      <c r="C1459" s="145" t="s">
        <v>121</v>
      </c>
      <c r="D1459" s="145" t="s">
        <v>1894</v>
      </c>
      <c r="E1459" s="236" t="s">
        <v>98</v>
      </c>
      <c r="F1459" s="148">
        <v>45434</v>
      </c>
      <c r="G1459" s="149"/>
      <c r="H1459" s="150">
        <v>8172</v>
      </c>
      <c r="I1459" s="144" t="s">
        <v>43</v>
      </c>
      <c r="J1459" s="151"/>
      <c r="K1459" s="145"/>
      <c r="L1459" s="152"/>
      <c r="M1459" s="152"/>
      <c r="N1459" s="167">
        <f t="shared" si="44"/>
        <v>8172</v>
      </c>
      <c r="O1459" s="167">
        <f t="shared" si="45"/>
        <v>202405</v>
      </c>
    </row>
    <row r="1460" spans="1:15">
      <c r="A1460" s="146">
        <v>1459</v>
      </c>
      <c r="B1460" s="144" t="s">
        <v>957</v>
      </c>
      <c r="C1460" s="146" t="s">
        <v>958</v>
      </c>
      <c r="D1460" s="147" t="s">
        <v>1895</v>
      </c>
      <c r="E1460" s="236" t="s">
        <v>98</v>
      </c>
      <c r="F1460" s="148">
        <v>45434</v>
      </c>
      <c r="G1460" s="153"/>
      <c r="H1460" s="154">
        <v>287.63</v>
      </c>
      <c r="I1460" s="144" t="s">
        <v>68</v>
      </c>
      <c r="J1460" s="155"/>
      <c r="K1460" s="146"/>
      <c r="L1460" s="147"/>
      <c r="M1460" s="156"/>
      <c r="N1460" s="167">
        <f t="shared" si="44"/>
        <v>287.63</v>
      </c>
      <c r="O1460" s="167">
        <f t="shared" si="45"/>
        <v>202405</v>
      </c>
    </row>
    <row r="1461" spans="1:15">
      <c r="A1461" s="146">
        <v>1460</v>
      </c>
      <c r="B1461" s="144" t="s">
        <v>1415</v>
      </c>
      <c r="C1461" s="145" t="s">
        <v>1416</v>
      </c>
      <c r="D1461" s="145" t="s">
        <v>1896</v>
      </c>
      <c r="E1461" s="236" t="s">
        <v>98</v>
      </c>
      <c r="F1461" s="148">
        <v>45435</v>
      </c>
      <c r="G1461" s="149"/>
      <c r="H1461" s="150">
        <v>853.28</v>
      </c>
      <c r="I1461" s="144" t="s">
        <v>33</v>
      </c>
      <c r="J1461" s="151"/>
      <c r="K1461" s="145"/>
      <c r="L1461" s="152"/>
      <c r="M1461" s="152"/>
      <c r="N1461" s="167">
        <f t="shared" si="44"/>
        <v>853.28</v>
      </c>
      <c r="O1461" s="167">
        <f t="shared" si="45"/>
        <v>202405</v>
      </c>
    </row>
    <row r="1462" spans="1:15">
      <c r="A1462" s="146">
        <v>1461</v>
      </c>
      <c r="B1462" s="144" t="s">
        <v>1072</v>
      </c>
      <c r="C1462" s="146" t="s">
        <v>1073</v>
      </c>
      <c r="D1462" s="147" t="s">
        <v>1897</v>
      </c>
      <c r="E1462" s="236" t="s">
        <v>98</v>
      </c>
      <c r="F1462" s="148">
        <v>45435</v>
      </c>
      <c r="G1462" s="153"/>
      <c r="H1462" s="154">
        <v>717958.88</v>
      </c>
      <c r="I1462" s="144" t="s">
        <v>66</v>
      </c>
      <c r="J1462" s="155" t="s">
        <v>67</v>
      </c>
      <c r="K1462" s="146" t="s">
        <v>68</v>
      </c>
      <c r="L1462" s="147"/>
      <c r="M1462" s="156"/>
      <c r="N1462" s="167">
        <f t="shared" si="44"/>
        <v>239319.62666666668</v>
      </c>
      <c r="O1462" s="167">
        <f t="shared" si="45"/>
        <v>202405</v>
      </c>
    </row>
    <row r="1463" spans="1:15">
      <c r="A1463" s="146">
        <v>1462</v>
      </c>
      <c r="B1463" s="144" t="s">
        <v>1698</v>
      </c>
      <c r="C1463" s="145" t="s">
        <v>1699</v>
      </c>
      <c r="D1463" s="145" t="s">
        <v>1898</v>
      </c>
      <c r="E1463" s="236" t="s">
        <v>98</v>
      </c>
      <c r="F1463" s="148">
        <v>45435</v>
      </c>
      <c r="G1463" s="149"/>
      <c r="H1463" s="150">
        <v>10340</v>
      </c>
      <c r="I1463" s="144" t="s">
        <v>33</v>
      </c>
      <c r="J1463" s="151"/>
      <c r="K1463" s="145"/>
      <c r="L1463" s="152"/>
      <c r="M1463" s="152"/>
      <c r="N1463" s="167">
        <f t="shared" si="44"/>
        <v>10340</v>
      </c>
      <c r="O1463" s="167">
        <f t="shared" si="45"/>
        <v>202405</v>
      </c>
    </row>
    <row r="1464" spans="1:15">
      <c r="A1464" s="146">
        <v>1463</v>
      </c>
      <c r="B1464" s="144" t="s">
        <v>1773</v>
      </c>
      <c r="C1464" s="146" t="s">
        <v>1774</v>
      </c>
      <c r="D1464" s="147" t="s">
        <v>686</v>
      </c>
      <c r="E1464" s="236" t="s">
        <v>98</v>
      </c>
      <c r="F1464" s="148">
        <v>45435</v>
      </c>
      <c r="G1464" s="153"/>
      <c r="H1464" s="154">
        <v>6480</v>
      </c>
      <c r="I1464" s="144" t="s">
        <v>39</v>
      </c>
      <c r="J1464" s="155"/>
      <c r="K1464" s="146"/>
      <c r="L1464" s="147"/>
      <c r="M1464" s="156"/>
      <c r="N1464" s="167">
        <f t="shared" si="44"/>
        <v>6480</v>
      </c>
      <c r="O1464" s="167">
        <f t="shared" si="45"/>
        <v>202405</v>
      </c>
    </row>
    <row r="1465" spans="1:15">
      <c r="A1465" s="146">
        <v>1464</v>
      </c>
      <c r="B1465" s="144" t="s">
        <v>841</v>
      </c>
      <c r="C1465" s="145" t="s">
        <v>842</v>
      </c>
      <c r="D1465" s="145" t="s">
        <v>1899</v>
      </c>
      <c r="E1465" s="236" t="s">
        <v>98</v>
      </c>
      <c r="F1465" s="148">
        <v>45435</v>
      </c>
      <c r="G1465" s="149"/>
      <c r="H1465" s="150">
        <v>1665.44</v>
      </c>
      <c r="I1465" s="144" t="s">
        <v>33</v>
      </c>
      <c r="J1465" s="151"/>
      <c r="K1465" s="145"/>
      <c r="L1465" s="152"/>
      <c r="M1465" s="152"/>
      <c r="N1465" s="167">
        <f t="shared" si="44"/>
        <v>1665.44</v>
      </c>
      <c r="O1465" s="167">
        <f t="shared" si="45"/>
        <v>202405</v>
      </c>
    </row>
    <row r="1466" spans="1:15">
      <c r="A1466" s="146">
        <v>1465</v>
      </c>
      <c r="B1466" s="144" t="s">
        <v>120</v>
      </c>
      <c r="C1466" s="146" t="s">
        <v>121</v>
      </c>
      <c r="D1466" s="147" t="s">
        <v>1900</v>
      </c>
      <c r="E1466" s="236" t="s">
        <v>98</v>
      </c>
      <c r="F1466" s="148">
        <v>45435</v>
      </c>
      <c r="G1466" s="153"/>
      <c r="H1466" s="154">
        <v>8172</v>
      </c>
      <c r="I1466" s="144" t="s">
        <v>39</v>
      </c>
      <c r="J1466" s="155"/>
      <c r="K1466" s="146"/>
      <c r="L1466" s="147"/>
      <c r="M1466" s="156"/>
      <c r="N1466" s="167">
        <f t="shared" si="44"/>
        <v>8172</v>
      </c>
      <c r="O1466" s="167">
        <f t="shared" si="45"/>
        <v>202405</v>
      </c>
    </row>
    <row r="1467" spans="1:15">
      <c r="A1467" s="146">
        <v>1466</v>
      </c>
      <c r="B1467" s="144" t="s">
        <v>1597</v>
      </c>
      <c r="C1467" s="145" t="s">
        <v>1598</v>
      </c>
      <c r="D1467" s="145" t="s">
        <v>1901</v>
      </c>
      <c r="E1467" s="236" t="s">
        <v>98</v>
      </c>
      <c r="F1467" s="148">
        <v>45435</v>
      </c>
      <c r="G1467" s="149"/>
      <c r="H1467" s="150">
        <v>21384</v>
      </c>
      <c r="I1467" s="144" t="s">
        <v>68</v>
      </c>
      <c r="J1467" s="151"/>
      <c r="K1467" s="145"/>
      <c r="L1467" s="152"/>
      <c r="M1467" s="152"/>
      <c r="N1467" s="167">
        <f t="shared" si="44"/>
        <v>21384</v>
      </c>
      <c r="O1467" s="167">
        <f t="shared" si="45"/>
        <v>202405</v>
      </c>
    </row>
    <row r="1468" spans="1:15">
      <c r="A1468" s="146">
        <v>1467</v>
      </c>
      <c r="B1468" s="144" t="s">
        <v>1415</v>
      </c>
      <c r="C1468" s="146" t="s">
        <v>1416</v>
      </c>
      <c r="D1468" s="147" t="s">
        <v>1902</v>
      </c>
      <c r="E1468" s="236" t="s">
        <v>98</v>
      </c>
      <c r="F1468" s="148">
        <v>45436</v>
      </c>
      <c r="G1468" s="153"/>
      <c r="H1468" s="154">
        <v>1087.5</v>
      </c>
      <c r="I1468" s="144" t="s">
        <v>37</v>
      </c>
      <c r="J1468" s="155"/>
      <c r="K1468" s="146"/>
      <c r="L1468" s="147"/>
      <c r="M1468" s="156"/>
      <c r="N1468" s="167">
        <f t="shared" si="44"/>
        <v>1087.5</v>
      </c>
      <c r="O1468" s="167">
        <f t="shared" si="45"/>
        <v>202405</v>
      </c>
    </row>
    <row r="1469" spans="1:15">
      <c r="A1469" s="146">
        <v>1468</v>
      </c>
      <c r="B1469" s="144" t="s">
        <v>1415</v>
      </c>
      <c r="C1469" s="145" t="s">
        <v>1416</v>
      </c>
      <c r="D1469" s="145" t="s">
        <v>1903</v>
      </c>
      <c r="E1469" s="236" t="s">
        <v>98</v>
      </c>
      <c r="F1469" s="148">
        <v>45436</v>
      </c>
      <c r="G1469" s="149"/>
      <c r="H1469" s="150">
        <v>4607.58</v>
      </c>
      <c r="I1469" s="144" t="s">
        <v>33</v>
      </c>
      <c r="J1469" s="151"/>
      <c r="K1469" s="145"/>
      <c r="L1469" s="152"/>
      <c r="M1469" s="152"/>
      <c r="N1469" s="167">
        <f t="shared" si="44"/>
        <v>4607.58</v>
      </c>
      <c r="O1469" s="167">
        <f t="shared" si="45"/>
        <v>202405</v>
      </c>
    </row>
    <row r="1470" spans="1:15">
      <c r="A1470" s="146">
        <v>1469</v>
      </c>
      <c r="B1470" s="144" t="s">
        <v>1904</v>
      </c>
      <c r="C1470" s="146" t="s">
        <v>1905</v>
      </c>
      <c r="D1470" s="147" t="s">
        <v>1906</v>
      </c>
      <c r="E1470" s="236" t="s">
        <v>98</v>
      </c>
      <c r="F1470" s="148">
        <v>45436</v>
      </c>
      <c r="G1470" s="153"/>
      <c r="H1470" s="154">
        <v>16207.1</v>
      </c>
      <c r="I1470" s="144" t="s">
        <v>66</v>
      </c>
      <c r="J1470" s="155"/>
      <c r="K1470" s="146"/>
      <c r="L1470" s="147"/>
      <c r="M1470" s="156"/>
      <c r="N1470" s="167">
        <f t="shared" si="44"/>
        <v>16207.1</v>
      </c>
      <c r="O1470" s="167">
        <f t="shared" si="45"/>
        <v>202405</v>
      </c>
    </row>
    <row r="1471" spans="1:15">
      <c r="A1471" s="146">
        <v>1470</v>
      </c>
      <c r="B1471" s="144" t="s">
        <v>293</v>
      </c>
      <c r="C1471" s="145" t="s">
        <v>294</v>
      </c>
      <c r="D1471" s="145" t="s">
        <v>1907</v>
      </c>
      <c r="E1471" s="236" t="s">
        <v>98</v>
      </c>
      <c r="F1471" s="148">
        <v>45436</v>
      </c>
      <c r="G1471" s="149"/>
      <c r="H1471" s="150">
        <v>13803.47</v>
      </c>
      <c r="I1471" s="144" t="s">
        <v>68</v>
      </c>
      <c r="J1471" s="151"/>
      <c r="K1471" s="145"/>
      <c r="L1471" s="152"/>
      <c r="M1471" s="152"/>
      <c r="N1471" s="167">
        <f t="shared" si="44"/>
        <v>13803.47</v>
      </c>
      <c r="O1471" s="167">
        <f t="shared" si="45"/>
        <v>202405</v>
      </c>
    </row>
    <row r="1472" spans="1:15">
      <c r="A1472" s="146">
        <v>1471</v>
      </c>
      <c r="B1472" s="144" t="s">
        <v>293</v>
      </c>
      <c r="C1472" s="146" t="s">
        <v>294</v>
      </c>
      <c r="D1472" s="147" t="s">
        <v>1908</v>
      </c>
      <c r="E1472" s="236" t="s">
        <v>98</v>
      </c>
      <c r="F1472" s="148">
        <v>45436</v>
      </c>
      <c r="G1472" s="153"/>
      <c r="H1472" s="154">
        <v>7351.25</v>
      </c>
      <c r="I1472" s="144" t="s">
        <v>33</v>
      </c>
      <c r="J1472" s="155"/>
      <c r="K1472" s="146"/>
      <c r="L1472" s="147"/>
      <c r="M1472" s="156"/>
      <c r="N1472" s="167">
        <f t="shared" si="44"/>
        <v>7351.25</v>
      </c>
      <c r="O1472" s="167">
        <f t="shared" si="45"/>
        <v>202405</v>
      </c>
    </row>
    <row r="1473" spans="1:15">
      <c r="A1473" s="146">
        <v>1472</v>
      </c>
      <c r="B1473" s="144" t="s">
        <v>957</v>
      </c>
      <c r="C1473" s="145" t="s">
        <v>958</v>
      </c>
      <c r="D1473" s="145" t="s">
        <v>1909</v>
      </c>
      <c r="E1473" s="236" t="s">
        <v>98</v>
      </c>
      <c r="F1473" s="148">
        <v>45436</v>
      </c>
      <c r="G1473" s="149"/>
      <c r="H1473" s="150">
        <v>1348.78</v>
      </c>
      <c r="I1473" s="144" t="s">
        <v>68</v>
      </c>
      <c r="J1473" s="151"/>
      <c r="K1473" s="145"/>
      <c r="L1473" s="152"/>
      <c r="M1473" s="152"/>
      <c r="N1473" s="167">
        <f t="shared" si="44"/>
        <v>1348.78</v>
      </c>
      <c r="O1473" s="167">
        <f t="shared" si="45"/>
        <v>202405</v>
      </c>
    </row>
    <row r="1474" spans="1:15">
      <c r="A1474" s="146">
        <v>1473</v>
      </c>
      <c r="B1474" s="144" t="s">
        <v>1415</v>
      </c>
      <c r="C1474" s="146" t="s">
        <v>1416</v>
      </c>
      <c r="D1474" s="147" t="s">
        <v>1910</v>
      </c>
      <c r="E1474" s="236" t="s">
        <v>98</v>
      </c>
      <c r="F1474" s="148">
        <v>45439</v>
      </c>
      <c r="G1474" s="153"/>
      <c r="H1474" s="154">
        <v>646</v>
      </c>
      <c r="I1474" s="144" t="s">
        <v>33</v>
      </c>
      <c r="J1474" s="155"/>
      <c r="K1474" s="146"/>
      <c r="L1474" s="147"/>
      <c r="M1474" s="156"/>
      <c r="N1474" s="167">
        <f t="shared" ref="N1474:N1537" si="46">H1474/COUNTIF(I1474:M1474,"&lt;&gt;")</f>
        <v>646</v>
      </c>
      <c r="O1474" s="167">
        <f t="shared" ref="O1474:O1537" si="47">YEAR(F1474)*100+MONTH(F1474)</f>
        <v>202405</v>
      </c>
    </row>
    <row r="1475" spans="1:15">
      <c r="A1475" s="146">
        <v>1474</v>
      </c>
      <c r="B1475" s="144" t="s">
        <v>1911</v>
      </c>
      <c r="C1475" s="145" t="s">
        <v>1912</v>
      </c>
      <c r="D1475" s="145" t="s">
        <v>1732</v>
      </c>
      <c r="E1475" s="236" t="s">
        <v>98</v>
      </c>
      <c r="F1475" s="148">
        <v>45439</v>
      </c>
      <c r="G1475" s="149"/>
      <c r="H1475" s="150">
        <v>33453.599999999999</v>
      </c>
      <c r="I1475" s="144" t="s">
        <v>45</v>
      </c>
      <c r="J1475" s="151"/>
      <c r="K1475" s="145"/>
      <c r="L1475" s="152"/>
      <c r="M1475" s="152"/>
      <c r="N1475" s="167">
        <f t="shared" si="46"/>
        <v>33453.599999999999</v>
      </c>
      <c r="O1475" s="167">
        <f t="shared" si="47"/>
        <v>202405</v>
      </c>
    </row>
    <row r="1476" spans="1:15">
      <c r="A1476" s="146">
        <v>1475</v>
      </c>
      <c r="B1476" s="144" t="s">
        <v>1698</v>
      </c>
      <c r="C1476" s="146" t="s">
        <v>1699</v>
      </c>
      <c r="D1476" s="147" t="s">
        <v>1913</v>
      </c>
      <c r="E1476" s="236" t="s">
        <v>98</v>
      </c>
      <c r="F1476" s="148">
        <v>45439</v>
      </c>
      <c r="G1476" s="153"/>
      <c r="H1476" s="154">
        <v>4670</v>
      </c>
      <c r="I1476" s="144" t="s">
        <v>33</v>
      </c>
      <c r="J1476" s="155"/>
      <c r="K1476" s="146"/>
      <c r="L1476" s="147"/>
      <c r="M1476" s="156"/>
      <c r="N1476" s="167">
        <f t="shared" si="46"/>
        <v>4670</v>
      </c>
      <c r="O1476" s="167">
        <f t="shared" si="47"/>
        <v>202405</v>
      </c>
    </row>
    <row r="1477" spans="1:15">
      <c r="A1477" s="146">
        <v>1476</v>
      </c>
      <c r="B1477" s="144" t="s">
        <v>1261</v>
      </c>
      <c r="C1477" s="145" t="s">
        <v>1549</v>
      </c>
      <c r="D1477" s="145" t="s">
        <v>1914</v>
      </c>
      <c r="E1477" s="236" t="s">
        <v>98</v>
      </c>
      <c r="F1477" s="148">
        <v>45439</v>
      </c>
      <c r="G1477" s="149"/>
      <c r="H1477" s="150">
        <v>4250</v>
      </c>
      <c r="I1477" s="144" t="s">
        <v>40</v>
      </c>
      <c r="J1477" s="151"/>
      <c r="K1477" s="145"/>
      <c r="L1477" s="152"/>
      <c r="M1477" s="152"/>
      <c r="N1477" s="167">
        <f t="shared" si="46"/>
        <v>4250</v>
      </c>
      <c r="O1477" s="167">
        <f t="shared" si="47"/>
        <v>202405</v>
      </c>
    </row>
    <row r="1478" spans="1:15">
      <c r="A1478" s="146">
        <v>1477</v>
      </c>
      <c r="B1478" s="144" t="s">
        <v>957</v>
      </c>
      <c r="C1478" s="146" t="s">
        <v>958</v>
      </c>
      <c r="D1478" s="147" t="s">
        <v>1915</v>
      </c>
      <c r="E1478" s="236" t="s">
        <v>98</v>
      </c>
      <c r="F1478" s="148">
        <v>45439</v>
      </c>
      <c r="G1478" s="153"/>
      <c r="H1478" s="154">
        <v>369.72</v>
      </c>
      <c r="I1478" s="144" t="s">
        <v>68</v>
      </c>
      <c r="J1478" s="155"/>
      <c r="K1478" s="146"/>
      <c r="L1478" s="147"/>
      <c r="M1478" s="156"/>
      <c r="N1478" s="167">
        <f t="shared" si="46"/>
        <v>369.72</v>
      </c>
      <c r="O1478" s="167">
        <f t="shared" si="47"/>
        <v>202405</v>
      </c>
    </row>
    <row r="1479" spans="1:15">
      <c r="A1479" s="146">
        <v>1478</v>
      </c>
      <c r="B1479" s="144" t="s">
        <v>957</v>
      </c>
      <c r="C1479" s="145" t="s">
        <v>958</v>
      </c>
      <c r="D1479" s="145" t="s">
        <v>1916</v>
      </c>
      <c r="E1479" s="236" t="s">
        <v>98</v>
      </c>
      <c r="F1479" s="148">
        <v>45439</v>
      </c>
      <c r="G1479" s="149"/>
      <c r="H1479" s="150">
        <v>369.72</v>
      </c>
      <c r="I1479" s="144" t="s">
        <v>68</v>
      </c>
      <c r="J1479" s="151"/>
      <c r="K1479" s="145"/>
      <c r="L1479" s="152"/>
      <c r="M1479" s="152"/>
      <c r="N1479" s="167">
        <f t="shared" si="46"/>
        <v>369.72</v>
      </c>
      <c r="O1479" s="167">
        <f t="shared" si="47"/>
        <v>202405</v>
      </c>
    </row>
    <row r="1480" spans="1:15">
      <c r="A1480" s="146">
        <v>1479</v>
      </c>
      <c r="B1480" s="144" t="s">
        <v>1470</v>
      </c>
      <c r="C1480" s="146" t="s">
        <v>1673</v>
      </c>
      <c r="D1480" s="147">
        <v>42</v>
      </c>
      <c r="E1480" s="236" t="s">
        <v>98</v>
      </c>
      <c r="F1480" s="148">
        <v>45439</v>
      </c>
      <c r="G1480" s="153"/>
      <c r="H1480" s="154">
        <v>178298.47</v>
      </c>
      <c r="I1480" s="144" t="s">
        <v>43</v>
      </c>
      <c r="J1480" s="155" t="s">
        <v>62</v>
      </c>
      <c r="K1480" s="146" t="s">
        <v>45</v>
      </c>
      <c r="L1480" s="147"/>
      <c r="M1480" s="156"/>
      <c r="N1480" s="167">
        <f t="shared" si="46"/>
        <v>59432.823333333334</v>
      </c>
      <c r="O1480" s="167">
        <f t="shared" si="47"/>
        <v>202405</v>
      </c>
    </row>
    <row r="1481" spans="1:15">
      <c r="A1481" s="146">
        <v>1480</v>
      </c>
      <c r="B1481" s="144" t="s">
        <v>804</v>
      </c>
      <c r="C1481" s="145" t="s">
        <v>805</v>
      </c>
      <c r="D1481" s="145" t="s">
        <v>1917</v>
      </c>
      <c r="E1481" s="236" t="s">
        <v>98</v>
      </c>
      <c r="F1481" s="148">
        <v>45440</v>
      </c>
      <c r="G1481" s="149"/>
      <c r="H1481" s="150">
        <v>3030</v>
      </c>
      <c r="I1481" s="144" t="s">
        <v>32</v>
      </c>
      <c r="J1481" s="151"/>
      <c r="K1481" s="145"/>
      <c r="L1481" s="152"/>
      <c r="M1481" s="152"/>
      <c r="N1481" s="167">
        <f t="shared" si="46"/>
        <v>3030</v>
      </c>
      <c r="O1481" s="167">
        <f t="shared" si="47"/>
        <v>202405</v>
      </c>
    </row>
    <row r="1482" spans="1:15">
      <c r="A1482" s="146">
        <v>1481</v>
      </c>
      <c r="B1482" s="144" t="s">
        <v>1802</v>
      </c>
      <c r="C1482" s="146" t="s">
        <v>1803</v>
      </c>
      <c r="D1482" s="147" t="s">
        <v>1918</v>
      </c>
      <c r="E1482" s="236" t="s">
        <v>98</v>
      </c>
      <c r="F1482" s="148">
        <v>45440</v>
      </c>
      <c r="G1482" s="153"/>
      <c r="H1482" s="154">
        <v>2988.5</v>
      </c>
      <c r="I1482" s="144" t="s">
        <v>66</v>
      </c>
      <c r="J1482" s="155"/>
      <c r="K1482" s="146"/>
      <c r="L1482" s="147"/>
      <c r="M1482" s="156"/>
      <c r="N1482" s="167">
        <f t="shared" si="46"/>
        <v>2988.5</v>
      </c>
      <c r="O1482" s="167">
        <f t="shared" si="47"/>
        <v>202405</v>
      </c>
    </row>
    <row r="1483" spans="1:15">
      <c r="A1483" s="146">
        <v>1482</v>
      </c>
      <c r="B1483" s="144" t="s">
        <v>1802</v>
      </c>
      <c r="C1483" s="145" t="s">
        <v>1803</v>
      </c>
      <c r="D1483" s="145" t="s">
        <v>1919</v>
      </c>
      <c r="E1483" s="236" t="s">
        <v>98</v>
      </c>
      <c r="F1483" s="148">
        <v>45440</v>
      </c>
      <c r="G1483" s="149"/>
      <c r="H1483" s="150">
        <v>5805.65</v>
      </c>
      <c r="I1483" s="144" t="s">
        <v>66</v>
      </c>
      <c r="J1483" s="151"/>
      <c r="K1483" s="145"/>
      <c r="L1483" s="152"/>
      <c r="M1483" s="152"/>
      <c r="N1483" s="167">
        <f t="shared" si="46"/>
        <v>5805.65</v>
      </c>
      <c r="O1483" s="167">
        <f t="shared" si="47"/>
        <v>202405</v>
      </c>
    </row>
    <row r="1484" spans="1:15">
      <c r="A1484" s="146">
        <v>1483</v>
      </c>
      <c r="B1484" s="144" t="s">
        <v>120</v>
      </c>
      <c r="C1484" s="146" t="s">
        <v>121</v>
      </c>
      <c r="D1484" s="147" t="s">
        <v>1920</v>
      </c>
      <c r="E1484" s="236" t="s">
        <v>98</v>
      </c>
      <c r="F1484" s="148">
        <v>45440</v>
      </c>
      <c r="G1484" s="153"/>
      <c r="H1484" s="154">
        <v>8172</v>
      </c>
      <c r="I1484" s="144" t="s">
        <v>62</v>
      </c>
      <c r="J1484" s="155"/>
      <c r="K1484" s="146"/>
      <c r="L1484" s="147"/>
      <c r="M1484" s="156"/>
      <c r="N1484" s="167">
        <f t="shared" si="46"/>
        <v>8172</v>
      </c>
      <c r="O1484" s="167">
        <f t="shared" si="47"/>
        <v>202405</v>
      </c>
    </row>
    <row r="1485" spans="1:15">
      <c r="A1485" s="146">
        <v>1484</v>
      </c>
      <c r="B1485" s="144" t="s">
        <v>293</v>
      </c>
      <c r="C1485" s="145" t="s">
        <v>294</v>
      </c>
      <c r="D1485" s="145" t="s">
        <v>1921</v>
      </c>
      <c r="E1485" s="236" t="s">
        <v>98</v>
      </c>
      <c r="F1485" s="148">
        <v>45440</v>
      </c>
      <c r="G1485" s="149"/>
      <c r="H1485" s="150">
        <v>8139.36</v>
      </c>
      <c r="I1485" s="144" t="s">
        <v>68</v>
      </c>
      <c r="J1485" s="151"/>
      <c r="K1485" s="145"/>
      <c r="L1485" s="152"/>
      <c r="M1485" s="152"/>
      <c r="N1485" s="167">
        <f t="shared" si="46"/>
        <v>8139.36</v>
      </c>
      <c r="O1485" s="167">
        <f t="shared" si="47"/>
        <v>202405</v>
      </c>
    </row>
    <row r="1486" spans="1:15">
      <c r="A1486" s="146">
        <v>1485</v>
      </c>
      <c r="B1486" s="144" t="s">
        <v>1681</v>
      </c>
      <c r="C1486" s="146" t="s">
        <v>1682</v>
      </c>
      <c r="D1486" s="147" t="s">
        <v>1922</v>
      </c>
      <c r="E1486" s="236" t="s">
        <v>98</v>
      </c>
      <c r="F1486" s="148">
        <v>45440</v>
      </c>
      <c r="G1486" s="153"/>
      <c r="H1486" s="154">
        <v>3377.03</v>
      </c>
      <c r="I1486" s="144" t="s">
        <v>33</v>
      </c>
      <c r="J1486" s="155"/>
      <c r="K1486" s="146"/>
      <c r="L1486" s="147"/>
      <c r="M1486" s="156"/>
      <c r="N1486" s="167">
        <f t="shared" si="46"/>
        <v>3377.03</v>
      </c>
      <c r="O1486" s="167">
        <f t="shared" si="47"/>
        <v>202405</v>
      </c>
    </row>
    <row r="1487" spans="1:15">
      <c r="A1487" s="146">
        <v>1486</v>
      </c>
      <c r="B1487" s="144" t="s">
        <v>1698</v>
      </c>
      <c r="C1487" s="145" t="s">
        <v>1699</v>
      </c>
      <c r="D1487" s="145" t="s">
        <v>1923</v>
      </c>
      <c r="E1487" s="236" t="s">
        <v>98</v>
      </c>
      <c r="F1487" s="148">
        <v>45441</v>
      </c>
      <c r="G1487" s="149"/>
      <c r="H1487" s="150">
        <v>7235.17</v>
      </c>
      <c r="I1487" s="144" t="s">
        <v>33</v>
      </c>
      <c r="J1487" s="151"/>
      <c r="K1487" s="145"/>
      <c r="L1487" s="152"/>
      <c r="M1487" s="152"/>
      <c r="N1487" s="167">
        <f t="shared" si="46"/>
        <v>7235.17</v>
      </c>
      <c r="O1487" s="167">
        <f t="shared" si="47"/>
        <v>202405</v>
      </c>
    </row>
    <row r="1488" spans="1:15">
      <c r="A1488" s="146">
        <v>1487</v>
      </c>
      <c r="B1488" s="144" t="s">
        <v>1698</v>
      </c>
      <c r="C1488" s="146" t="s">
        <v>1699</v>
      </c>
      <c r="D1488" s="147" t="s">
        <v>1924</v>
      </c>
      <c r="E1488" s="236" t="s">
        <v>98</v>
      </c>
      <c r="F1488" s="148">
        <v>45441</v>
      </c>
      <c r="G1488" s="153"/>
      <c r="H1488" s="154">
        <v>14010</v>
      </c>
      <c r="I1488" s="144" t="s">
        <v>33</v>
      </c>
      <c r="J1488" s="155"/>
      <c r="K1488" s="146"/>
      <c r="L1488" s="147"/>
      <c r="M1488" s="156"/>
      <c r="N1488" s="167">
        <f t="shared" si="46"/>
        <v>14010</v>
      </c>
      <c r="O1488" s="167">
        <f t="shared" si="47"/>
        <v>202405</v>
      </c>
    </row>
    <row r="1489" spans="1:15">
      <c r="A1489" s="146">
        <v>1488</v>
      </c>
      <c r="B1489" s="144" t="s">
        <v>340</v>
      </c>
      <c r="C1489" s="145" t="s">
        <v>341</v>
      </c>
      <c r="D1489" s="145" t="s">
        <v>1925</v>
      </c>
      <c r="E1489" s="236" t="s">
        <v>98</v>
      </c>
      <c r="F1489" s="148">
        <v>45441</v>
      </c>
      <c r="G1489" s="149"/>
      <c r="H1489" s="150">
        <v>8848</v>
      </c>
      <c r="I1489" s="144" t="s">
        <v>39</v>
      </c>
      <c r="J1489" s="151"/>
      <c r="K1489" s="145"/>
      <c r="L1489" s="152"/>
      <c r="M1489" s="152"/>
      <c r="N1489" s="167">
        <f t="shared" si="46"/>
        <v>8848</v>
      </c>
      <c r="O1489" s="167">
        <f t="shared" si="47"/>
        <v>202405</v>
      </c>
    </row>
    <row r="1490" spans="1:15">
      <c r="A1490" s="146">
        <v>1489</v>
      </c>
      <c r="B1490" s="144" t="s">
        <v>123</v>
      </c>
      <c r="C1490" s="146" t="s">
        <v>124</v>
      </c>
      <c r="D1490" s="147" t="s">
        <v>1926</v>
      </c>
      <c r="E1490" s="236" t="s">
        <v>98</v>
      </c>
      <c r="F1490" s="148">
        <v>45442</v>
      </c>
      <c r="G1490" s="153"/>
      <c r="H1490" s="154">
        <v>3190</v>
      </c>
      <c r="I1490" s="144" t="s">
        <v>33</v>
      </c>
      <c r="J1490" s="155"/>
      <c r="K1490" s="146"/>
      <c r="L1490" s="147"/>
      <c r="M1490" s="156"/>
      <c r="N1490" s="167">
        <f t="shared" si="46"/>
        <v>3190</v>
      </c>
      <c r="O1490" s="167">
        <f t="shared" si="47"/>
        <v>202405</v>
      </c>
    </row>
    <row r="1491" spans="1:15">
      <c r="A1491" s="146">
        <v>1490</v>
      </c>
      <c r="B1491" s="144" t="s">
        <v>1079</v>
      </c>
      <c r="C1491" s="145" t="s">
        <v>1080</v>
      </c>
      <c r="D1491" s="145" t="s">
        <v>1927</v>
      </c>
      <c r="E1491" s="236" t="s">
        <v>98</v>
      </c>
      <c r="F1491" s="148">
        <v>45443</v>
      </c>
      <c r="G1491" s="149"/>
      <c r="H1491" s="150">
        <v>3000</v>
      </c>
      <c r="I1491" s="144" t="s">
        <v>66</v>
      </c>
      <c r="J1491" s="151"/>
      <c r="K1491" s="145"/>
      <c r="L1491" s="152"/>
      <c r="M1491" s="152"/>
      <c r="N1491" s="167">
        <f t="shared" si="46"/>
        <v>3000</v>
      </c>
      <c r="O1491" s="167">
        <f t="shared" si="47"/>
        <v>202405</v>
      </c>
    </row>
    <row r="1492" spans="1:15">
      <c r="A1492" s="146">
        <v>1491</v>
      </c>
      <c r="B1492" s="144" t="s">
        <v>651</v>
      </c>
      <c r="C1492" s="146" t="s">
        <v>652</v>
      </c>
      <c r="D1492" s="147" t="s">
        <v>1928</v>
      </c>
      <c r="E1492" s="236" t="s">
        <v>98</v>
      </c>
      <c r="F1492" s="148">
        <v>45443</v>
      </c>
      <c r="G1492" s="153"/>
      <c r="H1492" s="154">
        <v>19618</v>
      </c>
      <c r="I1492" s="144" t="s">
        <v>40</v>
      </c>
      <c r="J1492" s="155"/>
      <c r="K1492" s="146"/>
      <c r="L1492" s="147"/>
      <c r="M1492" s="156"/>
      <c r="N1492" s="167">
        <f t="shared" si="46"/>
        <v>19618</v>
      </c>
      <c r="O1492" s="167">
        <f t="shared" si="47"/>
        <v>202405</v>
      </c>
    </row>
    <row r="1493" spans="1:15">
      <c r="A1493" s="146">
        <v>1492</v>
      </c>
      <c r="B1493" s="144" t="s">
        <v>1217</v>
      </c>
      <c r="C1493" s="145" t="s">
        <v>1218</v>
      </c>
      <c r="D1493" s="145" t="s">
        <v>1929</v>
      </c>
      <c r="E1493" s="236" t="s">
        <v>98</v>
      </c>
      <c r="F1493" s="148">
        <v>45443</v>
      </c>
      <c r="G1493" s="149"/>
      <c r="H1493" s="150">
        <v>640.42999999999995</v>
      </c>
      <c r="I1493" s="144" t="s">
        <v>68</v>
      </c>
      <c r="J1493" s="151"/>
      <c r="K1493" s="145"/>
      <c r="L1493" s="152"/>
      <c r="M1493" s="152"/>
      <c r="N1493" s="167">
        <f t="shared" si="46"/>
        <v>640.42999999999995</v>
      </c>
      <c r="O1493" s="167">
        <f t="shared" si="47"/>
        <v>202405</v>
      </c>
    </row>
    <row r="1494" spans="1:15">
      <c r="A1494" s="146">
        <v>1493</v>
      </c>
      <c r="B1494" s="144" t="s">
        <v>957</v>
      </c>
      <c r="C1494" s="146" t="s">
        <v>958</v>
      </c>
      <c r="D1494" s="147" t="s">
        <v>1930</v>
      </c>
      <c r="E1494" s="236" t="s">
        <v>98</v>
      </c>
      <c r="F1494" s="148">
        <v>45443</v>
      </c>
      <c r="G1494" s="153"/>
      <c r="H1494" s="154">
        <v>32.19</v>
      </c>
      <c r="I1494" s="144" t="s">
        <v>68</v>
      </c>
      <c r="J1494" s="155"/>
      <c r="K1494" s="146"/>
      <c r="L1494" s="147"/>
      <c r="M1494" s="156"/>
      <c r="N1494" s="167">
        <f t="shared" si="46"/>
        <v>32.19</v>
      </c>
      <c r="O1494" s="167">
        <f t="shared" si="47"/>
        <v>202405</v>
      </c>
    </row>
    <row r="1495" spans="1:15">
      <c r="A1495" s="146">
        <v>1494</v>
      </c>
      <c r="B1495" s="144" t="s">
        <v>957</v>
      </c>
      <c r="C1495" s="145" t="s">
        <v>958</v>
      </c>
      <c r="D1495" s="145" t="s">
        <v>1931</v>
      </c>
      <c r="E1495" s="236" t="s">
        <v>98</v>
      </c>
      <c r="F1495" s="148">
        <v>45443</v>
      </c>
      <c r="G1495" s="149"/>
      <c r="H1495" s="150">
        <v>128.75</v>
      </c>
      <c r="I1495" s="144" t="s">
        <v>68</v>
      </c>
      <c r="J1495" s="151"/>
      <c r="K1495" s="145"/>
      <c r="L1495" s="152"/>
      <c r="M1495" s="152"/>
      <c r="N1495" s="167">
        <f t="shared" si="46"/>
        <v>128.75</v>
      </c>
      <c r="O1495" s="167">
        <f t="shared" si="47"/>
        <v>202405</v>
      </c>
    </row>
    <row r="1496" spans="1:15">
      <c r="A1496" s="146">
        <v>1495</v>
      </c>
      <c r="B1496" s="144" t="s">
        <v>1932</v>
      </c>
      <c r="C1496" s="146" t="s">
        <v>1933</v>
      </c>
      <c r="D1496" s="147" t="s">
        <v>1934</v>
      </c>
      <c r="E1496" s="236" t="s">
        <v>98</v>
      </c>
      <c r="F1496" s="148">
        <v>45444</v>
      </c>
      <c r="G1496" s="153"/>
      <c r="H1496" s="154">
        <v>34500</v>
      </c>
      <c r="I1496" s="144" t="s">
        <v>33</v>
      </c>
      <c r="J1496" s="155"/>
      <c r="K1496" s="146"/>
      <c r="L1496" s="147"/>
      <c r="M1496" s="156"/>
      <c r="N1496" s="167">
        <f t="shared" si="46"/>
        <v>34500</v>
      </c>
      <c r="O1496" s="167">
        <f t="shared" si="47"/>
        <v>202406</v>
      </c>
    </row>
    <row r="1497" spans="1:15">
      <c r="A1497" s="146">
        <v>1496</v>
      </c>
      <c r="B1497" s="144" t="s">
        <v>1932</v>
      </c>
      <c r="C1497" s="145" t="s">
        <v>1933</v>
      </c>
      <c r="D1497" s="145" t="s">
        <v>1935</v>
      </c>
      <c r="E1497" s="236" t="s">
        <v>98</v>
      </c>
      <c r="F1497" s="148">
        <v>45444</v>
      </c>
      <c r="G1497" s="149"/>
      <c r="H1497" s="150">
        <v>32100</v>
      </c>
      <c r="I1497" s="144" t="s">
        <v>62</v>
      </c>
      <c r="J1497" s="151"/>
      <c r="K1497" s="145"/>
      <c r="L1497" s="152"/>
      <c r="M1497" s="152"/>
      <c r="N1497" s="167">
        <f t="shared" si="46"/>
        <v>32100</v>
      </c>
      <c r="O1497" s="167">
        <f t="shared" si="47"/>
        <v>202406</v>
      </c>
    </row>
    <row r="1498" spans="1:15">
      <c r="A1498" s="146">
        <v>1497</v>
      </c>
      <c r="B1498" s="144" t="s">
        <v>120</v>
      </c>
      <c r="C1498" s="146" t="s">
        <v>121</v>
      </c>
      <c r="D1498" s="147" t="s">
        <v>1936</v>
      </c>
      <c r="E1498" s="236" t="s">
        <v>98</v>
      </c>
      <c r="F1498" s="148">
        <v>45444</v>
      </c>
      <c r="G1498" s="153"/>
      <c r="H1498" s="154">
        <v>8172</v>
      </c>
      <c r="I1498" s="144" t="s">
        <v>43</v>
      </c>
      <c r="J1498" s="155"/>
      <c r="K1498" s="146"/>
      <c r="L1498" s="147"/>
      <c r="M1498" s="156"/>
      <c r="N1498" s="167">
        <f t="shared" si="46"/>
        <v>8172</v>
      </c>
      <c r="O1498" s="167">
        <f t="shared" si="47"/>
        <v>202406</v>
      </c>
    </row>
    <row r="1499" spans="1:15">
      <c r="A1499" s="146">
        <v>1498</v>
      </c>
      <c r="B1499" s="144" t="s">
        <v>1312</v>
      </c>
      <c r="C1499" s="145" t="s">
        <v>1313</v>
      </c>
      <c r="D1499" s="145" t="s">
        <v>1937</v>
      </c>
      <c r="E1499" s="236" t="s">
        <v>98</v>
      </c>
      <c r="F1499" s="148">
        <v>45446</v>
      </c>
      <c r="G1499" s="149"/>
      <c r="H1499" s="150">
        <v>11500</v>
      </c>
      <c r="I1499" s="144" t="s">
        <v>33</v>
      </c>
      <c r="J1499" s="151"/>
      <c r="K1499" s="145"/>
      <c r="L1499" s="152"/>
      <c r="M1499" s="152"/>
      <c r="N1499" s="167">
        <f t="shared" si="46"/>
        <v>11500</v>
      </c>
      <c r="O1499" s="167">
        <f t="shared" si="47"/>
        <v>202406</v>
      </c>
    </row>
    <row r="1500" spans="1:15">
      <c r="A1500" s="146">
        <v>1499</v>
      </c>
      <c r="B1500" s="144" t="s">
        <v>1312</v>
      </c>
      <c r="C1500" s="146" t="s">
        <v>1313</v>
      </c>
      <c r="D1500" s="147" t="s">
        <v>1938</v>
      </c>
      <c r="E1500" s="236" t="s">
        <v>98</v>
      </c>
      <c r="F1500" s="148">
        <v>45446</v>
      </c>
      <c r="G1500" s="153"/>
      <c r="H1500" s="154">
        <v>2150</v>
      </c>
      <c r="I1500" s="144" t="s">
        <v>33</v>
      </c>
      <c r="J1500" s="155"/>
      <c r="K1500" s="146"/>
      <c r="L1500" s="147"/>
      <c r="M1500" s="156"/>
      <c r="N1500" s="167">
        <f t="shared" si="46"/>
        <v>2150</v>
      </c>
      <c r="O1500" s="167">
        <f t="shared" si="47"/>
        <v>202406</v>
      </c>
    </row>
    <row r="1501" spans="1:15">
      <c r="A1501" s="146">
        <v>1500</v>
      </c>
      <c r="B1501" s="144" t="s">
        <v>367</v>
      </c>
      <c r="C1501" s="145" t="s">
        <v>368</v>
      </c>
      <c r="D1501" s="145" t="s">
        <v>1939</v>
      </c>
      <c r="E1501" s="236" t="s">
        <v>98</v>
      </c>
      <c r="F1501" s="148">
        <v>45446</v>
      </c>
      <c r="G1501" s="149"/>
      <c r="H1501" s="150">
        <v>11296</v>
      </c>
      <c r="I1501" s="144" t="s">
        <v>34</v>
      </c>
      <c r="J1501" s="151"/>
      <c r="K1501" s="145"/>
      <c r="L1501" s="152"/>
      <c r="M1501" s="152"/>
      <c r="N1501" s="167">
        <f t="shared" si="46"/>
        <v>11296</v>
      </c>
      <c r="O1501" s="167">
        <f t="shared" si="47"/>
        <v>202406</v>
      </c>
    </row>
    <row r="1502" spans="1:15">
      <c r="A1502" s="146">
        <v>1501</v>
      </c>
      <c r="B1502" s="144" t="s">
        <v>299</v>
      </c>
      <c r="C1502" s="146" t="s">
        <v>300</v>
      </c>
      <c r="D1502" s="147" t="s">
        <v>1940</v>
      </c>
      <c r="E1502" s="236" t="s">
        <v>98</v>
      </c>
      <c r="F1502" s="148">
        <v>45446</v>
      </c>
      <c r="G1502" s="153"/>
      <c r="H1502" s="154">
        <v>320571.40000000002</v>
      </c>
      <c r="I1502" s="144" t="s">
        <v>69</v>
      </c>
      <c r="J1502" s="155"/>
      <c r="K1502" s="146"/>
      <c r="L1502" s="147"/>
      <c r="M1502" s="156"/>
      <c r="N1502" s="167">
        <f t="shared" si="46"/>
        <v>320571.40000000002</v>
      </c>
      <c r="O1502" s="167">
        <f t="shared" si="47"/>
        <v>202406</v>
      </c>
    </row>
    <row r="1503" spans="1:15">
      <c r="A1503" s="146">
        <v>1502</v>
      </c>
      <c r="B1503" s="144" t="s">
        <v>1261</v>
      </c>
      <c r="C1503" s="145" t="s">
        <v>1549</v>
      </c>
      <c r="D1503" s="145" t="s">
        <v>1941</v>
      </c>
      <c r="E1503" s="236" t="s">
        <v>98</v>
      </c>
      <c r="F1503" s="148">
        <v>45446</v>
      </c>
      <c r="G1503" s="149"/>
      <c r="H1503" s="150">
        <v>4250</v>
      </c>
      <c r="I1503" s="144" t="s">
        <v>40</v>
      </c>
      <c r="J1503" s="151"/>
      <c r="K1503" s="145"/>
      <c r="L1503" s="152"/>
      <c r="M1503" s="152"/>
      <c r="N1503" s="167">
        <f t="shared" si="46"/>
        <v>4250</v>
      </c>
      <c r="O1503" s="167">
        <f t="shared" si="47"/>
        <v>202406</v>
      </c>
    </row>
    <row r="1504" spans="1:15">
      <c r="A1504" s="146">
        <v>1503</v>
      </c>
      <c r="B1504" s="144" t="s">
        <v>560</v>
      </c>
      <c r="C1504" s="146" t="s">
        <v>561</v>
      </c>
      <c r="D1504" s="147" t="s">
        <v>1942</v>
      </c>
      <c r="E1504" s="236" t="s">
        <v>98</v>
      </c>
      <c r="F1504" s="148">
        <v>45446</v>
      </c>
      <c r="G1504" s="153"/>
      <c r="H1504" s="154">
        <v>990</v>
      </c>
      <c r="I1504" s="144" t="s">
        <v>33</v>
      </c>
      <c r="J1504" s="155"/>
      <c r="K1504" s="146"/>
      <c r="L1504" s="147"/>
      <c r="M1504" s="156"/>
      <c r="N1504" s="167">
        <f t="shared" si="46"/>
        <v>990</v>
      </c>
      <c r="O1504" s="167">
        <f t="shared" si="47"/>
        <v>202406</v>
      </c>
    </row>
    <row r="1505" spans="1:15">
      <c r="A1505" s="146">
        <v>1504</v>
      </c>
      <c r="B1505" s="144" t="s">
        <v>120</v>
      </c>
      <c r="C1505" s="145" t="s">
        <v>121</v>
      </c>
      <c r="D1505" s="145" t="s">
        <v>1943</v>
      </c>
      <c r="E1505" s="236" t="s">
        <v>98</v>
      </c>
      <c r="F1505" s="148">
        <v>45446</v>
      </c>
      <c r="G1505" s="149"/>
      <c r="H1505" s="150">
        <v>18700</v>
      </c>
      <c r="I1505" s="144" t="s">
        <v>43</v>
      </c>
      <c r="J1505" s="151"/>
      <c r="K1505" s="145"/>
      <c r="L1505" s="152"/>
      <c r="M1505" s="152"/>
      <c r="N1505" s="167">
        <f t="shared" si="46"/>
        <v>18700</v>
      </c>
      <c r="O1505" s="167">
        <f t="shared" si="47"/>
        <v>202406</v>
      </c>
    </row>
    <row r="1506" spans="1:15">
      <c r="A1506" s="146">
        <v>1505</v>
      </c>
      <c r="B1506" s="144" t="s">
        <v>884</v>
      </c>
      <c r="C1506" s="146" t="s">
        <v>885</v>
      </c>
      <c r="D1506" s="147" t="s">
        <v>1944</v>
      </c>
      <c r="E1506" s="259" t="s">
        <v>98</v>
      </c>
      <c r="F1506" s="148">
        <v>45447</v>
      </c>
      <c r="G1506" s="153"/>
      <c r="H1506" s="154">
        <v>9680</v>
      </c>
      <c r="I1506" s="144" t="s">
        <v>33</v>
      </c>
      <c r="J1506" s="155"/>
      <c r="K1506" s="146"/>
      <c r="L1506" s="147"/>
      <c r="M1506" s="156"/>
      <c r="N1506" s="167">
        <f t="shared" si="46"/>
        <v>9680</v>
      </c>
      <c r="O1506" s="167">
        <f t="shared" si="47"/>
        <v>202406</v>
      </c>
    </row>
    <row r="1507" spans="1:15">
      <c r="A1507" s="146">
        <v>1506</v>
      </c>
      <c r="B1507" s="144" t="s">
        <v>762</v>
      </c>
      <c r="C1507" s="145" t="s">
        <v>763</v>
      </c>
      <c r="D1507" s="145" t="s">
        <v>1945</v>
      </c>
      <c r="E1507" s="258" t="s">
        <v>98</v>
      </c>
      <c r="F1507" s="148">
        <v>45447</v>
      </c>
      <c r="G1507" s="149"/>
      <c r="H1507" s="150">
        <v>99.9</v>
      </c>
      <c r="I1507" s="144" t="s">
        <v>33</v>
      </c>
      <c r="J1507" s="151"/>
      <c r="K1507" s="145"/>
      <c r="L1507" s="152"/>
      <c r="M1507" s="152"/>
      <c r="N1507" s="167">
        <f t="shared" si="46"/>
        <v>99.9</v>
      </c>
      <c r="O1507" s="167">
        <f t="shared" si="47"/>
        <v>202406</v>
      </c>
    </row>
    <row r="1508" spans="1:15">
      <c r="A1508" s="146">
        <v>1507</v>
      </c>
      <c r="B1508" s="144" t="s">
        <v>1698</v>
      </c>
      <c r="C1508" s="146" t="s">
        <v>1699</v>
      </c>
      <c r="D1508" s="147" t="s">
        <v>1946</v>
      </c>
      <c r="E1508" s="236" t="s">
        <v>98</v>
      </c>
      <c r="F1508" s="148">
        <v>45447</v>
      </c>
      <c r="G1508" s="153"/>
      <c r="H1508" s="154">
        <v>10340</v>
      </c>
      <c r="I1508" s="144" t="s">
        <v>33</v>
      </c>
      <c r="J1508" s="155"/>
      <c r="K1508" s="146"/>
      <c r="L1508" s="147"/>
      <c r="M1508" s="156"/>
      <c r="N1508" s="167">
        <f t="shared" si="46"/>
        <v>10340</v>
      </c>
      <c r="O1508" s="167">
        <f t="shared" si="47"/>
        <v>202406</v>
      </c>
    </row>
    <row r="1509" spans="1:15">
      <c r="A1509" s="146">
        <v>1508</v>
      </c>
      <c r="B1509" s="144" t="s">
        <v>548</v>
      </c>
      <c r="C1509" s="145" t="s">
        <v>549</v>
      </c>
      <c r="D1509" s="145" t="s">
        <v>1947</v>
      </c>
      <c r="E1509" s="236" t="s">
        <v>98</v>
      </c>
      <c r="F1509" s="148">
        <v>45447</v>
      </c>
      <c r="G1509" s="149"/>
      <c r="H1509" s="150">
        <v>1349.8</v>
      </c>
      <c r="I1509" s="144" t="s">
        <v>32</v>
      </c>
      <c r="J1509" s="151"/>
      <c r="K1509" s="145"/>
      <c r="L1509" s="152"/>
      <c r="M1509" s="152"/>
      <c r="N1509" s="167">
        <f t="shared" si="46"/>
        <v>1349.8</v>
      </c>
      <c r="O1509" s="167">
        <f t="shared" si="47"/>
        <v>202406</v>
      </c>
    </row>
    <row r="1510" spans="1:15">
      <c r="A1510" s="146">
        <v>1509</v>
      </c>
      <c r="B1510" s="144" t="s">
        <v>548</v>
      </c>
      <c r="C1510" s="146" t="s">
        <v>549</v>
      </c>
      <c r="D1510" s="147" t="s">
        <v>1948</v>
      </c>
      <c r="E1510" s="236" t="s">
        <v>98</v>
      </c>
      <c r="F1510" s="148">
        <v>45447</v>
      </c>
      <c r="G1510" s="153"/>
      <c r="H1510" s="154">
        <v>7950</v>
      </c>
      <c r="I1510" s="144" t="s">
        <v>32</v>
      </c>
      <c r="J1510" s="155"/>
      <c r="K1510" s="146"/>
      <c r="L1510" s="147"/>
      <c r="M1510" s="156"/>
      <c r="N1510" s="167">
        <f t="shared" si="46"/>
        <v>7950</v>
      </c>
      <c r="O1510" s="167">
        <f t="shared" si="47"/>
        <v>202406</v>
      </c>
    </row>
    <row r="1511" spans="1:15">
      <c r="A1511" s="146">
        <v>1510</v>
      </c>
      <c r="B1511" s="144" t="s">
        <v>1691</v>
      </c>
      <c r="C1511" s="145" t="s">
        <v>1692</v>
      </c>
      <c r="D1511" s="145" t="s">
        <v>1949</v>
      </c>
      <c r="E1511" s="236" t="s">
        <v>98</v>
      </c>
      <c r="F1511" s="148">
        <v>45447</v>
      </c>
      <c r="G1511" s="149"/>
      <c r="H1511" s="150">
        <v>1110.5999999999999</v>
      </c>
      <c r="I1511" s="144" t="s">
        <v>39</v>
      </c>
      <c r="J1511" s="151"/>
      <c r="K1511" s="145"/>
      <c r="L1511" s="152"/>
      <c r="M1511" s="152"/>
      <c r="N1511" s="167">
        <f t="shared" si="46"/>
        <v>1110.5999999999999</v>
      </c>
      <c r="O1511" s="167">
        <f t="shared" si="47"/>
        <v>202406</v>
      </c>
    </row>
    <row r="1512" spans="1:15">
      <c r="A1512" s="146">
        <v>1511</v>
      </c>
      <c r="B1512" s="144" t="s">
        <v>729</v>
      </c>
      <c r="C1512" s="146" t="s">
        <v>730</v>
      </c>
      <c r="D1512" s="147" t="s">
        <v>1950</v>
      </c>
      <c r="E1512" s="236" t="s">
        <v>98</v>
      </c>
      <c r="F1512" s="148">
        <v>45447</v>
      </c>
      <c r="G1512" s="153"/>
      <c r="H1512" s="154">
        <v>24333.48</v>
      </c>
      <c r="I1512" s="144" t="s">
        <v>39</v>
      </c>
      <c r="J1512" s="155"/>
      <c r="K1512" s="146"/>
      <c r="L1512" s="147"/>
      <c r="M1512" s="156"/>
      <c r="N1512" s="167">
        <f t="shared" si="46"/>
        <v>24333.48</v>
      </c>
      <c r="O1512" s="167">
        <f t="shared" si="47"/>
        <v>202406</v>
      </c>
    </row>
    <row r="1513" spans="1:15">
      <c r="A1513" s="146">
        <v>1512</v>
      </c>
      <c r="B1513" s="144" t="s">
        <v>1681</v>
      </c>
      <c r="C1513" s="145" t="s">
        <v>1682</v>
      </c>
      <c r="D1513" s="145" t="s">
        <v>1951</v>
      </c>
      <c r="E1513" s="236" t="s">
        <v>98</v>
      </c>
      <c r="F1513" s="148">
        <v>45447</v>
      </c>
      <c r="G1513" s="149"/>
      <c r="H1513" s="150">
        <v>2418.15</v>
      </c>
      <c r="I1513" s="144" t="s">
        <v>33</v>
      </c>
      <c r="J1513" s="151"/>
      <c r="K1513" s="145"/>
      <c r="L1513" s="152"/>
      <c r="M1513" s="152"/>
      <c r="N1513" s="167">
        <f t="shared" si="46"/>
        <v>2418.15</v>
      </c>
      <c r="O1513" s="167">
        <f t="shared" si="47"/>
        <v>202406</v>
      </c>
    </row>
    <row r="1514" spans="1:15">
      <c r="A1514" s="146">
        <v>1513</v>
      </c>
      <c r="B1514" s="144" t="s">
        <v>860</v>
      </c>
      <c r="C1514" s="146" t="s">
        <v>861</v>
      </c>
      <c r="D1514" s="147" t="s">
        <v>1952</v>
      </c>
      <c r="E1514" s="236" t="s">
        <v>98</v>
      </c>
      <c r="F1514" s="148">
        <v>45448</v>
      </c>
      <c r="G1514" s="153"/>
      <c r="H1514" s="154">
        <v>6576.6</v>
      </c>
      <c r="I1514" s="144" t="s">
        <v>66</v>
      </c>
      <c r="J1514" s="155"/>
      <c r="K1514" s="146"/>
      <c r="L1514" s="147"/>
      <c r="M1514" s="156"/>
      <c r="N1514" s="167">
        <f t="shared" si="46"/>
        <v>6576.6</v>
      </c>
      <c r="O1514" s="167">
        <f t="shared" si="47"/>
        <v>202406</v>
      </c>
    </row>
    <row r="1515" spans="1:15">
      <c r="A1515" s="146">
        <v>1514</v>
      </c>
      <c r="B1515" s="144" t="s">
        <v>120</v>
      </c>
      <c r="C1515" s="145" t="s">
        <v>121</v>
      </c>
      <c r="D1515" s="145" t="s">
        <v>1953</v>
      </c>
      <c r="E1515" s="236" t="s">
        <v>98</v>
      </c>
      <c r="F1515" s="148">
        <v>45448</v>
      </c>
      <c r="G1515" s="149"/>
      <c r="H1515" s="150">
        <v>8172</v>
      </c>
      <c r="I1515" s="144" t="s">
        <v>39</v>
      </c>
      <c r="J1515" s="151"/>
      <c r="K1515" s="145"/>
      <c r="L1515" s="152"/>
      <c r="M1515" s="152"/>
      <c r="N1515" s="167">
        <f t="shared" si="46"/>
        <v>8172</v>
      </c>
      <c r="O1515" s="167">
        <f t="shared" si="47"/>
        <v>202406</v>
      </c>
    </row>
    <row r="1516" spans="1:15">
      <c r="A1516" s="146">
        <v>1515</v>
      </c>
      <c r="B1516" s="144" t="s">
        <v>293</v>
      </c>
      <c r="C1516" s="146" t="s">
        <v>294</v>
      </c>
      <c r="D1516" s="147" t="s">
        <v>1954</v>
      </c>
      <c r="E1516" s="236" t="s">
        <v>98</v>
      </c>
      <c r="F1516" s="148">
        <v>45448</v>
      </c>
      <c r="G1516" s="153"/>
      <c r="H1516" s="154">
        <v>20465.349999999999</v>
      </c>
      <c r="I1516" s="144" t="s">
        <v>68</v>
      </c>
      <c r="J1516" s="155"/>
      <c r="K1516" s="146"/>
      <c r="L1516" s="147"/>
      <c r="M1516" s="156"/>
      <c r="N1516" s="167">
        <f t="shared" si="46"/>
        <v>20465.349999999999</v>
      </c>
      <c r="O1516" s="167">
        <f t="shared" si="47"/>
        <v>202406</v>
      </c>
    </row>
    <row r="1517" spans="1:15">
      <c r="A1517" s="146">
        <v>1516</v>
      </c>
      <c r="B1517" s="144" t="s">
        <v>1304</v>
      </c>
      <c r="C1517" s="145" t="s">
        <v>1305</v>
      </c>
      <c r="D1517" s="145" t="s">
        <v>1955</v>
      </c>
      <c r="E1517" s="236" t="s">
        <v>98</v>
      </c>
      <c r="F1517" s="148">
        <v>45448</v>
      </c>
      <c r="G1517" s="149"/>
      <c r="H1517" s="150">
        <v>2355970.31</v>
      </c>
      <c r="I1517" s="144" t="s">
        <v>41</v>
      </c>
      <c r="J1517" s="151"/>
      <c r="K1517" s="145"/>
      <c r="L1517" s="152"/>
      <c r="M1517" s="152"/>
      <c r="N1517" s="167">
        <f t="shared" si="46"/>
        <v>2355970.31</v>
      </c>
      <c r="O1517" s="167">
        <f t="shared" si="47"/>
        <v>202406</v>
      </c>
    </row>
    <row r="1518" spans="1:15">
      <c r="A1518" s="146">
        <v>1517</v>
      </c>
      <c r="B1518" s="144" t="s">
        <v>957</v>
      </c>
      <c r="C1518" s="146" t="s">
        <v>958</v>
      </c>
      <c r="D1518" s="147" t="s">
        <v>1956</v>
      </c>
      <c r="E1518" s="236" t="s">
        <v>98</v>
      </c>
      <c r="F1518" s="148">
        <v>45448</v>
      </c>
      <c r="G1518" s="153"/>
      <c r="H1518" s="154">
        <v>15158.76</v>
      </c>
      <c r="I1518" s="144" t="s">
        <v>68</v>
      </c>
      <c r="J1518" s="155"/>
      <c r="K1518" s="146"/>
      <c r="L1518" s="147"/>
      <c r="M1518" s="156"/>
      <c r="N1518" s="167">
        <f t="shared" si="46"/>
        <v>15158.76</v>
      </c>
      <c r="O1518" s="167">
        <f t="shared" si="47"/>
        <v>202406</v>
      </c>
    </row>
    <row r="1519" spans="1:15">
      <c r="A1519" s="146">
        <v>1518</v>
      </c>
      <c r="B1519" s="144" t="s">
        <v>1691</v>
      </c>
      <c r="C1519" s="145" t="s">
        <v>1692</v>
      </c>
      <c r="D1519" s="145" t="s">
        <v>1957</v>
      </c>
      <c r="E1519" s="236" t="s">
        <v>98</v>
      </c>
      <c r="F1519" s="148">
        <v>45448</v>
      </c>
      <c r="G1519" s="149"/>
      <c r="H1519" s="150">
        <v>5156.7</v>
      </c>
      <c r="I1519" s="144" t="s">
        <v>33</v>
      </c>
      <c r="J1519" s="151"/>
      <c r="K1519" s="145"/>
      <c r="L1519" s="152"/>
      <c r="M1519" s="152"/>
      <c r="N1519" s="167">
        <f t="shared" si="46"/>
        <v>5156.7</v>
      </c>
      <c r="O1519" s="167">
        <f t="shared" si="47"/>
        <v>202406</v>
      </c>
    </row>
    <row r="1520" spans="1:15">
      <c r="A1520" s="146">
        <v>1519</v>
      </c>
      <c r="B1520" s="144" t="s">
        <v>1415</v>
      </c>
      <c r="C1520" s="146" t="s">
        <v>1416</v>
      </c>
      <c r="D1520" s="147" t="s">
        <v>1958</v>
      </c>
      <c r="E1520" s="236" t="s">
        <v>98</v>
      </c>
      <c r="F1520" s="148">
        <v>45449</v>
      </c>
      <c r="G1520" s="153"/>
      <c r="H1520" s="154">
        <v>1087.5</v>
      </c>
      <c r="I1520" s="144" t="s">
        <v>62</v>
      </c>
      <c r="J1520" s="155"/>
      <c r="K1520" s="146"/>
      <c r="L1520" s="147"/>
      <c r="M1520" s="156"/>
      <c r="N1520" s="167">
        <f t="shared" si="46"/>
        <v>1087.5</v>
      </c>
      <c r="O1520" s="167">
        <f t="shared" si="47"/>
        <v>202406</v>
      </c>
    </row>
    <row r="1521" spans="1:15">
      <c r="A1521" s="146">
        <v>1520</v>
      </c>
      <c r="B1521" s="144" t="s">
        <v>1415</v>
      </c>
      <c r="C1521" s="145" t="s">
        <v>1416</v>
      </c>
      <c r="D1521" s="145" t="s">
        <v>1959</v>
      </c>
      <c r="E1521" s="236" t="s">
        <v>98</v>
      </c>
      <c r="F1521" s="148">
        <v>45449</v>
      </c>
      <c r="G1521" s="149"/>
      <c r="H1521" s="150">
        <v>3274.96</v>
      </c>
      <c r="I1521" s="144" t="s">
        <v>33</v>
      </c>
      <c r="J1521" s="151"/>
      <c r="K1521" s="145"/>
      <c r="L1521" s="152"/>
      <c r="M1521" s="152"/>
      <c r="N1521" s="167">
        <f t="shared" si="46"/>
        <v>3274.96</v>
      </c>
      <c r="O1521" s="167">
        <f t="shared" si="47"/>
        <v>202406</v>
      </c>
    </row>
    <row r="1522" spans="1:15">
      <c r="A1522" s="146">
        <v>1521</v>
      </c>
      <c r="B1522" s="144" t="s">
        <v>1415</v>
      </c>
      <c r="C1522" s="146" t="s">
        <v>1416</v>
      </c>
      <c r="D1522" s="147" t="s">
        <v>1960</v>
      </c>
      <c r="E1522" s="236" t="s">
        <v>98</v>
      </c>
      <c r="F1522" s="148">
        <v>45449</v>
      </c>
      <c r="G1522" s="153"/>
      <c r="H1522" s="154">
        <v>1944.07</v>
      </c>
      <c r="I1522" s="144" t="s">
        <v>33</v>
      </c>
      <c r="J1522" s="155"/>
      <c r="K1522" s="146"/>
      <c r="L1522" s="147"/>
      <c r="M1522" s="156"/>
      <c r="N1522" s="167">
        <f t="shared" si="46"/>
        <v>1944.07</v>
      </c>
      <c r="O1522" s="167">
        <f t="shared" si="47"/>
        <v>202406</v>
      </c>
    </row>
    <row r="1523" spans="1:15">
      <c r="A1523" s="146">
        <v>1522</v>
      </c>
      <c r="B1523" s="144" t="s">
        <v>1411</v>
      </c>
      <c r="C1523" s="145" t="s">
        <v>1412</v>
      </c>
      <c r="D1523" s="145" t="s">
        <v>1961</v>
      </c>
      <c r="E1523" s="236" t="s">
        <v>98</v>
      </c>
      <c r="F1523" s="148">
        <v>45449</v>
      </c>
      <c r="G1523" s="149"/>
      <c r="H1523" s="150">
        <v>13704.38</v>
      </c>
      <c r="I1523" s="144" t="s">
        <v>68</v>
      </c>
      <c r="J1523" s="151"/>
      <c r="K1523" s="145"/>
      <c r="L1523" s="152"/>
      <c r="M1523" s="152"/>
      <c r="N1523" s="167">
        <f t="shared" si="46"/>
        <v>13704.38</v>
      </c>
      <c r="O1523" s="167">
        <f t="shared" si="47"/>
        <v>202406</v>
      </c>
    </row>
    <row r="1524" spans="1:15">
      <c r="A1524" s="146">
        <v>1523</v>
      </c>
      <c r="B1524" s="144" t="s">
        <v>940</v>
      </c>
      <c r="C1524" s="146" t="s">
        <v>941</v>
      </c>
      <c r="D1524" s="147" t="s">
        <v>1962</v>
      </c>
      <c r="E1524" s="236" t="s">
        <v>98</v>
      </c>
      <c r="F1524" s="148">
        <v>45450</v>
      </c>
      <c r="G1524" s="153"/>
      <c r="H1524" s="154">
        <v>468046.6</v>
      </c>
      <c r="I1524" s="144" t="s">
        <v>40</v>
      </c>
      <c r="J1524" s="155"/>
      <c r="K1524" s="146"/>
      <c r="L1524" s="147"/>
      <c r="M1524" s="156"/>
      <c r="N1524" s="167">
        <f t="shared" si="46"/>
        <v>468046.6</v>
      </c>
      <c r="O1524" s="167">
        <f t="shared" si="47"/>
        <v>202406</v>
      </c>
    </row>
    <row r="1525" spans="1:15">
      <c r="A1525" s="146">
        <v>1524</v>
      </c>
      <c r="B1525" s="144" t="s">
        <v>293</v>
      </c>
      <c r="C1525" s="145" t="s">
        <v>294</v>
      </c>
      <c r="D1525" s="145" t="s">
        <v>1963</v>
      </c>
      <c r="E1525" s="236" t="s">
        <v>98</v>
      </c>
      <c r="F1525" s="148">
        <v>45450</v>
      </c>
      <c r="G1525" s="149"/>
      <c r="H1525" s="150">
        <v>759</v>
      </c>
      <c r="I1525" s="144" t="s">
        <v>66</v>
      </c>
      <c r="J1525" s="151"/>
      <c r="K1525" s="145"/>
      <c r="L1525" s="152"/>
      <c r="M1525" s="152"/>
      <c r="N1525" s="167">
        <f t="shared" si="46"/>
        <v>759</v>
      </c>
      <c r="O1525" s="167">
        <f t="shared" si="47"/>
        <v>202406</v>
      </c>
    </row>
    <row r="1526" spans="1:15">
      <c r="A1526" s="146">
        <v>1525</v>
      </c>
      <c r="B1526" s="144" t="s">
        <v>1221</v>
      </c>
      <c r="C1526" s="146" t="s">
        <v>1222</v>
      </c>
      <c r="D1526" s="147" t="s">
        <v>1964</v>
      </c>
      <c r="E1526" s="236" t="s">
        <v>98</v>
      </c>
      <c r="F1526" s="148">
        <v>45450</v>
      </c>
      <c r="G1526" s="153"/>
      <c r="H1526" s="154">
        <v>1174.3</v>
      </c>
      <c r="I1526" s="144" t="s">
        <v>46</v>
      </c>
      <c r="J1526" s="155"/>
      <c r="K1526" s="146"/>
      <c r="L1526" s="147"/>
      <c r="M1526" s="156"/>
      <c r="N1526" s="167">
        <f t="shared" si="46"/>
        <v>1174.3</v>
      </c>
      <c r="O1526" s="167">
        <f t="shared" si="47"/>
        <v>202406</v>
      </c>
    </row>
    <row r="1527" spans="1:15">
      <c r="A1527" s="146">
        <v>1526</v>
      </c>
      <c r="B1527" s="144" t="s">
        <v>1217</v>
      </c>
      <c r="C1527" s="145" t="s">
        <v>1218</v>
      </c>
      <c r="D1527" s="145" t="s">
        <v>1965</v>
      </c>
      <c r="E1527" s="236" t="s">
        <v>98</v>
      </c>
      <c r="F1527" s="148">
        <v>45453</v>
      </c>
      <c r="G1527" s="149"/>
      <c r="H1527" s="150">
        <v>100.02</v>
      </c>
      <c r="I1527" s="144" t="s">
        <v>68</v>
      </c>
      <c r="J1527" s="151"/>
      <c r="K1527" s="145"/>
      <c r="L1527" s="152"/>
      <c r="M1527" s="152"/>
      <c r="N1527" s="167">
        <f t="shared" si="46"/>
        <v>100.02</v>
      </c>
      <c r="O1527" s="167">
        <f t="shared" si="47"/>
        <v>202406</v>
      </c>
    </row>
    <row r="1528" spans="1:15">
      <c r="A1528" s="146">
        <v>1527</v>
      </c>
      <c r="B1528" s="144" t="s">
        <v>154</v>
      </c>
      <c r="C1528" s="146" t="s">
        <v>155</v>
      </c>
      <c r="D1528" s="147" t="s">
        <v>1966</v>
      </c>
      <c r="E1528" s="236" t="s">
        <v>98</v>
      </c>
      <c r="F1528" s="148">
        <v>45453</v>
      </c>
      <c r="G1528" s="153">
        <v>81407.67</v>
      </c>
      <c r="H1528" s="154">
        <v>81407.67</v>
      </c>
      <c r="I1528" s="144" t="s">
        <v>72</v>
      </c>
      <c r="J1528" s="155"/>
      <c r="K1528" s="146"/>
      <c r="L1528" s="147"/>
      <c r="M1528" s="156"/>
      <c r="N1528" s="167">
        <f t="shared" si="46"/>
        <v>81407.67</v>
      </c>
      <c r="O1528" s="167">
        <f t="shared" si="47"/>
        <v>202406</v>
      </c>
    </row>
    <row r="1529" spans="1:15">
      <c r="A1529" s="146">
        <v>1528</v>
      </c>
      <c r="B1529" s="144" t="s">
        <v>1537</v>
      </c>
      <c r="C1529" s="145" t="s">
        <v>1538</v>
      </c>
      <c r="D1529" s="145" t="s">
        <v>1967</v>
      </c>
      <c r="E1529" s="236" t="s">
        <v>98</v>
      </c>
      <c r="F1529" s="148">
        <v>45453</v>
      </c>
      <c r="G1529" s="149"/>
      <c r="H1529" s="150">
        <v>46700</v>
      </c>
      <c r="I1529" s="144" t="s">
        <v>37</v>
      </c>
      <c r="J1529" s="151"/>
      <c r="K1529" s="145"/>
      <c r="L1529" s="152"/>
      <c r="M1529" s="152"/>
      <c r="N1529" s="167">
        <f t="shared" si="46"/>
        <v>46700</v>
      </c>
      <c r="O1529" s="167">
        <f t="shared" si="47"/>
        <v>202406</v>
      </c>
    </row>
    <row r="1530" spans="1:15">
      <c r="A1530" s="146">
        <v>1529</v>
      </c>
      <c r="B1530" s="144" t="s">
        <v>1822</v>
      </c>
      <c r="C1530" s="146" t="s">
        <v>1823</v>
      </c>
      <c r="D1530" s="147" t="s">
        <v>1968</v>
      </c>
      <c r="E1530" s="236" t="s">
        <v>98</v>
      </c>
      <c r="F1530" s="148">
        <v>45453</v>
      </c>
      <c r="G1530" s="153"/>
      <c r="H1530" s="154">
        <v>136550</v>
      </c>
      <c r="I1530" s="144" t="s">
        <v>39</v>
      </c>
      <c r="J1530" s="155"/>
      <c r="K1530" s="146"/>
      <c r="L1530" s="147"/>
      <c r="M1530" s="156"/>
      <c r="N1530" s="167">
        <f t="shared" si="46"/>
        <v>136550</v>
      </c>
      <c r="O1530" s="167">
        <f t="shared" si="47"/>
        <v>202406</v>
      </c>
    </row>
    <row r="1531" spans="1:15">
      <c r="A1531" s="146">
        <v>1530</v>
      </c>
      <c r="B1531" s="144" t="s">
        <v>120</v>
      </c>
      <c r="C1531" s="145" t="s">
        <v>121</v>
      </c>
      <c r="D1531" s="145" t="s">
        <v>1969</v>
      </c>
      <c r="E1531" s="236" t="s">
        <v>98</v>
      </c>
      <c r="F1531" s="148">
        <v>45453</v>
      </c>
      <c r="G1531" s="149"/>
      <c r="H1531" s="150">
        <v>8172</v>
      </c>
      <c r="I1531" s="144" t="s">
        <v>33</v>
      </c>
      <c r="J1531" s="151"/>
      <c r="K1531" s="145"/>
      <c r="L1531" s="152"/>
      <c r="M1531" s="152"/>
      <c r="N1531" s="167">
        <f t="shared" si="46"/>
        <v>8172</v>
      </c>
      <c r="O1531" s="167">
        <f t="shared" si="47"/>
        <v>202406</v>
      </c>
    </row>
    <row r="1532" spans="1:15">
      <c r="A1532" s="146">
        <v>1531</v>
      </c>
      <c r="B1532" s="144" t="s">
        <v>120</v>
      </c>
      <c r="C1532" s="146" t="s">
        <v>121</v>
      </c>
      <c r="D1532" s="147" t="s">
        <v>1970</v>
      </c>
      <c r="E1532" s="236" t="s">
        <v>98</v>
      </c>
      <c r="F1532" s="148">
        <v>45453</v>
      </c>
      <c r="G1532" s="153"/>
      <c r="H1532" s="154">
        <v>19000</v>
      </c>
      <c r="I1532" s="144" t="s">
        <v>43</v>
      </c>
      <c r="J1532" s="155"/>
      <c r="K1532" s="146"/>
      <c r="L1532" s="147"/>
      <c r="M1532" s="156"/>
      <c r="N1532" s="167">
        <f t="shared" si="46"/>
        <v>19000</v>
      </c>
      <c r="O1532" s="167">
        <f t="shared" si="47"/>
        <v>202406</v>
      </c>
    </row>
    <row r="1533" spans="1:15">
      <c r="A1533" s="146">
        <v>1532</v>
      </c>
      <c r="B1533" s="144" t="s">
        <v>1537</v>
      </c>
      <c r="C1533" s="145" t="s">
        <v>1538</v>
      </c>
      <c r="D1533" s="145">
        <v>18</v>
      </c>
      <c r="E1533" s="236" t="s">
        <v>98</v>
      </c>
      <c r="F1533" s="148">
        <v>45453</v>
      </c>
      <c r="G1533" s="149"/>
      <c r="H1533" s="150">
        <v>30000</v>
      </c>
      <c r="I1533" s="144" t="s">
        <v>62</v>
      </c>
      <c r="J1533" s="151"/>
      <c r="K1533" s="145"/>
      <c r="L1533" s="152"/>
      <c r="M1533" s="152"/>
      <c r="N1533" s="167">
        <f t="shared" si="46"/>
        <v>30000</v>
      </c>
      <c r="O1533" s="167">
        <f t="shared" si="47"/>
        <v>202406</v>
      </c>
    </row>
    <row r="1534" spans="1:15">
      <c r="A1534" s="146">
        <v>1533</v>
      </c>
      <c r="B1534" s="144" t="s">
        <v>241</v>
      </c>
      <c r="C1534" s="146" t="s">
        <v>242</v>
      </c>
      <c r="D1534" s="147">
        <v>2024051684953</v>
      </c>
      <c r="E1534" s="236" t="s">
        <v>98</v>
      </c>
      <c r="F1534" s="148">
        <v>45454</v>
      </c>
      <c r="G1534" s="153"/>
      <c r="H1534" s="154">
        <v>84.93</v>
      </c>
      <c r="I1534" s="144" t="s">
        <v>33</v>
      </c>
      <c r="J1534" s="155"/>
      <c r="K1534" s="146"/>
      <c r="L1534" s="147"/>
      <c r="M1534" s="156"/>
      <c r="N1534" s="167">
        <f t="shared" si="46"/>
        <v>84.93</v>
      </c>
      <c r="O1534" s="167">
        <f t="shared" si="47"/>
        <v>202406</v>
      </c>
    </row>
    <row r="1535" spans="1:15">
      <c r="A1535" s="146">
        <v>1534</v>
      </c>
      <c r="B1535" s="144" t="s">
        <v>320</v>
      </c>
      <c r="C1535" s="145" t="s">
        <v>321</v>
      </c>
      <c r="D1535" s="145" t="s">
        <v>493</v>
      </c>
      <c r="E1535" s="236" t="s">
        <v>98</v>
      </c>
      <c r="F1535" s="148">
        <v>45454</v>
      </c>
      <c r="G1535" s="149"/>
      <c r="H1535" s="150">
        <v>355000</v>
      </c>
      <c r="I1535" s="144" t="s">
        <v>70</v>
      </c>
      <c r="J1535" s="151"/>
      <c r="K1535" s="145"/>
      <c r="L1535" s="152"/>
      <c r="M1535" s="152"/>
      <c r="N1535" s="167">
        <f t="shared" si="46"/>
        <v>355000</v>
      </c>
      <c r="O1535" s="167">
        <f t="shared" si="47"/>
        <v>202406</v>
      </c>
    </row>
    <row r="1536" spans="1:15">
      <c r="A1536" s="146">
        <v>1535</v>
      </c>
      <c r="B1536" s="144" t="s">
        <v>1681</v>
      </c>
      <c r="C1536" s="146" t="s">
        <v>1682</v>
      </c>
      <c r="D1536" s="147" t="s">
        <v>1971</v>
      </c>
      <c r="E1536" s="236" t="s">
        <v>98</v>
      </c>
      <c r="F1536" s="148">
        <v>45454</v>
      </c>
      <c r="G1536" s="153"/>
      <c r="H1536" s="154">
        <v>2974.69</v>
      </c>
      <c r="I1536" s="144" t="s">
        <v>33</v>
      </c>
      <c r="J1536" s="155"/>
      <c r="K1536" s="146"/>
      <c r="L1536" s="147"/>
      <c r="M1536" s="156"/>
      <c r="N1536" s="167">
        <f t="shared" si="46"/>
        <v>2974.69</v>
      </c>
      <c r="O1536" s="167">
        <f t="shared" si="47"/>
        <v>202406</v>
      </c>
    </row>
    <row r="1537" spans="1:15">
      <c r="A1537" s="146">
        <v>1536</v>
      </c>
      <c r="B1537" s="144" t="s">
        <v>1470</v>
      </c>
      <c r="C1537" s="145" t="s">
        <v>1673</v>
      </c>
      <c r="D1537" s="145" t="s">
        <v>986</v>
      </c>
      <c r="E1537" s="236" t="s">
        <v>98</v>
      </c>
      <c r="F1537" s="148">
        <v>45455</v>
      </c>
      <c r="G1537" s="149"/>
      <c r="H1537" s="150">
        <v>190760.43</v>
      </c>
      <c r="I1537" s="144" t="s">
        <v>68</v>
      </c>
      <c r="J1537" s="151" t="s">
        <v>39</v>
      </c>
      <c r="K1537" s="145" t="s">
        <v>43</v>
      </c>
      <c r="L1537" s="152" t="s">
        <v>38</v>
      </c>
      <c r="M1537" s="152" t="s">
        <v>42</v>
      </c>
      <c r="N1537" s="167">
        <f t="shared" si="46"/>
        <v>38152.085999999996</v>
      </c>
      <c r="O1537" s="167">
        <f t="shared" si="47"/>
        <v>202406</v>
      </c>
    </row>
    <row r="1538" spans="1:15">
      <c r="A1538" s="146">
        <v>1537</v>
      </c>
      <c r="B1538" s="144" t="s">
        <v>1465</v>
      </c>
      <c r="C1538" s="146" t="s">
        <v>1466</v>
      </c>
      <c r="D1538" s="147" t="s">
        <v>1972</v>
      </c>
      <c r="E1538" s="236" t="s">
        <v>98</v>
      </c>
      <c r="F1538" s="148">
        <v>45455</v>
      </c>
      <c r="G1538" s="153"/>
      <c r="H1538" s="154">
        <v>2492.4</v>
      </c>
      <c r="I1538" s="144" t="s">
        <v>66</v>
      </c>
      <c r="J1538" s="155"/>
      <c r="K1538" s="146"/>
      <c r="L1538" s="147"/>
      <c r="M1538" s="156"/>
      <c r="N1538" s="167">
        <f t="shared" ref="N1538:N1601" si="48">H1538/COUNTIF(I1538:M1538,"&lt;&gt;")</f>
        <v>2492.4</v>
      </c>
      <c r="O1538" s="167">
        <f t="shared" ref="O1538:O1601" si="49">YEAR(F1538)*100+MONTH(F1538)</f>
        <v>202406</v>
      </c>
    </row>
    <row r="1539" spans="1:15">
      <c r="A1539" s="146">
        <v>1538</v>
      </c>
      <c r="B1539" s="144" t="s">
        <v>1802</v>
      </c>
      <c r="C1539" s="145" t="s">
        <v>1803</v>
      </c>
      <c r="D1539" s="145" t="s">
        <v>1973</v>
      </c>
      <c r="E1539" s="236" t="s">
        <v>98</v>
      </c>
      <c r="F1539" s="148">
        <v>45455</v>
      </c>
      <c r="G1539" s="149"/>
      <c r="H1539" s="150">
        <v>23294.6</v>
      </c>
      <c r="I1539" s="144" t="s">
        <v>66</v>
      </c>
      <c r="J1539" s="151"/>
      <c r="K1539" s="145"/>
      <c r="L1539" s="152"/>
      <c r="M1539" s="152"/>
      <c r="N1539" s="167">
        <f t="shared" si="48"/>
        <v>23294.6</v>
      </c>
      <c r="O1539" s="167">
        <f t="shared" si="49"/>
        <v>202406</v>
      </c>
    </row>
    <row r="1540" spans="1:15">
      <c r="A1540" s="146">
        <v>1539</v>
      </c>
      <c r="B1540" s="144" t="s">
        <v>120</v>
      </c>
      <c r="C1540" s="146" t="s">
        <v>121</v>
      </c>
      <c r="D1540" s="147" t="s">
        <v>1974</v>
      </c>
      <c r="E1540" s="236" t="s">
        <v>98</v>
      </c>
      <c r="F1540" s="148">
        <v>45455</v>
      </c>
      <c r="G1540" s="153"/>
      <c r="H1540" s="154">
        <v>4893</v>
      </c>
      <c r="I1540" s="144" t="s">
        <v>62</v>
      </c>
      <c r="J1540" s="155"/>
      <c r="K1540" s="146"/>
      <c r="L1540" s="147"/>
      <c r="M1540" s="156"/>
      <c r="N1540" s="167">
        <f t="shared" si="48"/>
        <v>4893</v>
      </c>
      <c r="O1540" s="167">
        <f t="shared" si="49"/>
        <v>202406</v>
      </c>
    </row>
    <row r="1541" spans="1:15">
      <c r="A1541" s="146">
        <v>1540</v>
      </c>
      <c r="B1541" s="144" t="s">
        <v>1644</v>
      </c>
      <c r="C1541" s="145" t="s">
        <v>1645</v>
      </c>
      <c r="D1541" s="145" t="s">
        <v>1975</v>
      </c>
      <c r="E1541" s="236" t="s">
        <v>98</v>
      </c>
      <c r="F1541" s="148">
        <v>45455</v>
      </c>
      <c r="G1541" s="149"/>
      <c r="H1541" s="150">
        <v>1364.6</v>
      </c>
      <c r="I1541" s="144" t="s">
        <v>66</v>
      </c>
      <c r="J1541" s="151"/>
      <c r="K1541" s="145"/>
      <c r="L1541" s="152"/>
      <c r="M1541" s="152"/>
      <c r="N1541" s="167">
        <f t="shared" si="48"/>
        <v>1364.6</v>
      </c>
      <c r="O1541" s="167">
        <f t="shared" si="49"/>
        <v>202406</v>
      </c>
    </row>
    <row r="1542" spans="1:15">
      <c r="A1542" s="146">
        <v>1541</v>
      </c>
      <c r="B1542" s="144" t="s">
        <v>386</v>
      </c>
      <c r="C1542" s="146" t="s">
        <v>387</v>
      </c>
      <c r="D1542" s="147">
        <v>2229814747</v>
      </c>
      <c r="E1542" s="236" t="s">
        <v>98</v>
      </c>
      <c r="F1542" s="148">
        <v>45456</v>
      </c>
      <c r="G1542" s="153"/>
      <c r="H1542" s="154">
        <v>3076.44</v>
      </c>
      <c r="I1542" s="144" t="s">
        <v>33</v>
      </c>
      <c r="J1542" s="155"/>
      <c r="K1542" s="146"/>
      <c r="L1542" s="147"/>
      <c r="M1542" s="156"/>
      <c r="N1542" s="167">
        <f t="shared" si="48"/>
        <v>3076.44</v>
      </c>
      <c r="O1542" s="167">
        <f t="shared" si="49"/>
        <v>202406</v>
      </c>
    </row>
    <row r="1543" spans="1:15">
      <c r="A1543" s="146">
        <v>1542</v>
      </c>
      <c r="B1543" s="144" t="s">
        <v>1072</v>
      </c>
      <c r="C1543" s="145" t="s">
        <v>1073</v>
      </c>
      <c r="D1543" s="145" t="s">
        <v>1976</v>
      </c>
      <c r="E1543" s="236" t="s">
        <v>98</v>
      </c>
      <c r="F1543" s="148">
        <v>45456</v>
      </c>
      <c r="G1543" s="149"/>
      <c r="H1543" s="150">
        <v>731327.99</v>
      </c>
      <c r="I1543" s="144" t="s">
        <v>66</v>
      </c>
      <c r="J1543" s="151" t="s">
        <v>67</v>
      </c>
      <c r="K1543" s="145" t="s">
        <v>68</v>
      </c>
      <c r="L1543" s="152"/>
      <c r="M1543" s="152"/>
      <c r="N1543" s="167">
        <f t="shared" si="48"/>
        <v>243775.99666666667</v>
      </c>
      <c r="O1543" s="167">
        <f t="shared" si="49"/>
        <v>202406</v>
      </c>
    </row>
    <row r="1544" spans="1:15">
      <c r="A1544" s="146">
        <v>1543</v>
      </c>
      <c r="B1544" s="144" t="s">
        <v>651</v>
      </c>
      <c r="C1544" s="146" t="s">
        <v>652</v>
      </c>
      <c r="D1544" s="147" t="s">
        <v>1977</v>
      </c>
      <c r="E1544" s="236" t="s">
        <v>98</v>
      </c>
      <c r="F1544" s="148">
        <v>45456</v>
      </c>
      <c r="G1544" s="153"/>
      <c r="H1544" s="154">
        <v>5927.95</v>
      </c>
      <c r="I1544" s="144" t="s">
        <v>66</v>
      </c>
      <c r="J1544" s="155"/>
      <c r="K1544" s="146"/>
      <c r="L1544" s="147"/>
      <c r="M1544" s="156"/>
      <c r="N1544" s="167">
        <f t="shared" si="48"/>
        <v>5927.95</v>
      </c>
      <c r="O1544" s="167">
        <f t="shared" si="49"/>
        <v>202406</v>
      </c>
    </row>
    <row r="1545" spans="1:15">
      <c r="A1545" s="146">
        <v>1544</v>
      </c>
      <c r="B1545" s="144" t="s">
        <v>957</v>
      </c>
      <c r="C1545" s="145" t="s">
        <v>958</v>
      </c>
      <c r="D1545" s="145" t="s">
        <v>1978</v>
      </c>
      <c r="E1545" s="236" t="s">
        <v>98</v>
      </c>
      <c r="F1545" s="148">
        <v>45456</v>
      </c>
      <c r="G1545" s="149"/>
      <c r="H1545" s="150">
        <v>870.39</v>
      </c>
      <c r="I1545" s="144" t="s">
        <v>68</v>
      </c>
      <c r="J1545" s="151"/>
      <c r="K1545" s="145"/>
      <c r="L1545" s="152"/>
      <c r="M1545" s="152"/>
      <c r="N1545" s="167">
        <f t="shared" si="48"/>
        <v>870.39</v>
      </c>
      <c r="O1545" s="167">
        <f t="shared" si="49"/>
        <v>202406</v>
      </c>
    </row>
    <row r="1546" spans="1:15">
      <c r="A1546" s="146">
        <v>1545</v>
      </c>
      <c r="B1546" s="144" t="s">
        <v>177</v>
      </c>
      <c r="C1546" s="146" t="s">
        <v>178</v>
      </c>
      <c r="D1546" s="147" t="s">
        <v>1979</v>
      </c>
      <c r="E1546" s="236" t="s">
        <v>98</v>
      </c>
      <c r="F1546" s="148">
        <v>45457</v>
      </c>
      <c r="G1546" s="153"/>
      <c r="H1546" s="154">
        <v>884.05</v>
      </c>
      <c r="I1546" s="144" t="s">
        <v>33</v>
      </c>
      <c r="J1546" s="155"/>
      <c r="K1546" s="146"/>
      <c r="L1546" s="147"/>
      <c r="M1546" s="156"/>
      <c r="N1546" s="167">
        <f t="shared" si="48"/>
        <v>884.05</v>
      </c>
      <c r="O1546" s="167">
        <f t="shared" si="49"/>
        <v>202406</v>
      </c>
    </row>
    <row r="1547" spans="1:15">
      <c r="A1547" s="146">
        <v>1546</v>
      </c>
      <c r="B1547" s="144" t="s">
        <v>1980</v>
      </c>
      <c r="C1547" s="145" t="s">
        <v>1981</v>
      </c>
      <c r="D1547" s="145" t="s">
        <v>1982</v>
      </c>
      <c r="E1547" s="236" t="s">
        <v>98</v>
      </c>
      <c r="F1547" s="148">
        <v>45457</v>
      </c>
      <c r="G1547" s="149"/>
      <c r="H1547" s="150">
        <v>24102.89</v>
      </c>
      <c r="I1547" s="144" t="s">
        <v>66</v>
      </c>
      <c r="J1547" s="151"/>
      <c r="K1547" s="145"/>
      <c r="L1547" s="152"/>
      <c r="M1547" s="152"/>
      <c r="N1547" s="167">
        <f t="shared" si="48"/>
        <v>24102.89</v>
      </c>
      <c r="O1547" s="167">
        <f t="shared" si="49"/>
        <v>202406</v>
      </c>
    </row>
    <row r="1548" spans="1:15">
      <c r="A1548" s="146">
        <v>1547</v>
      </c>
      <c r="B1548" s="144" t="s">
        <v>427</v>
      </c>
      <c r="C1548" s="146" t="s">
        <v>428</v>
      </c>
      <c r="D1548" s="147">
        <v>512</v>
      </c>
      <c r="E1548" s="236" t="s">
        <v>98</v>
      </c>
      <c r="F1548" s="148">
        <v>45457</v>
      </c>
      <c r="G1548" s="153"/>
      <c r="H1548" s="154">
        <v>1622</v>
      </c>
      <c r="I1548" s="144" t="s">
        <v>43</v>
      </c>
      <c r="J1548" s="155"/>
      <c r="K1548" s="146"/>
      <c r="L1548" s="147"/>
      <c r="M1548" s="156"/>
      <c r="N1548" s="167">
        <f t="shared" si="48"/>
        <v>1622</v>
      </c>
      <c r="O1548" s="167">
        <f t="shared" si="49"/>
        <v>202406</v>
      </c>
    </row>
    <row r="1549" spans="1:15">
      <c r="A1549" s="146">
        <v>1548</v>
      </c>
      <c r="B1549" s="144" t="s">
        <v>427</v>
      </c>
      <c r="C1549" s="145" t="s">
        <v>428</v>
      </c>
      <c r="D1549" s="145">
        <v>511</v>
      </c>
      <c r="E1549" s="236" t="s">
        <v>98</v>
      </c>
      <c r="F1549" s="148">
        <v>45457</v>
      </c>
      <c r="G1549" s="149"/>
      <c r="H1549" s="150">
        <v>1040</v>
      </c>
      <c r="I1549" s="144" t="s">
        <v>62</v>
      </c>
      <c r="J1549" s="151"/>
      <c r="K1549" s="145"/>
      <c r="L1549" s="152"/>
      <c r="M1549" s="152"/>
      <c r="N1549" s="167">
        <f t="shared" si="48"/>
        <v>1040</v>
      </c>
      <c r="O1549" s="167">
        <f t="shared" si="49"/>
        <v>202406</v>
      </c>
    </row>
    <row r="1550" spans="1:15">
      <c r="A1550" s="146">
        <v>1549</v>
      </c>
      <c r="B1550" s="144" t="s">
        <v>177</v>
      </c>
      <c r="C1550" s="146" t="s">
        <v>178</v>
      </c>
      <c r="D1550" s="147" t="s">
        <v>1983</v>
      </c>
      <c r="E1550" s="236" t="s">
        <v>98</v>
      </c>
      <c r="F1550" s="148">
        <v>45458</v>
      </c>
      <c r="G1550" s="153"/>
      <c r="H1550" s="154">
        <v>884.05</v>
      </c>
      <c r="I1550" s="144" t="s">
        <v>33</v>
      </c>
      <c r="J1550" s="155"/>
      <c r="K1550" s="146"/>
      <c r="L1550" s="147"/>
      <c r="M1550" s="156"/>
      <c r="N1550" s="167">
        <f t="shared" si="48"/>
        <v>884.05</v>
      </c>
      <c r="O1550" s="167">
        <f t="shared" si="49"/>
        <v>202406</v>
      </c>
    </row>
    <row r="1551" spans="1:15">
      <c r="A1551" s="146">
        <v>1550</v>
      </c>
      <c r="B1551" s="144" t="s">
        <v>120</v>
      </c>
      <c r="C1551" s="145" t="s">
        <v>121</v>
      </c>
      <c r="D1551" s="145" t="s">
        <v>1984</v>
      </c>
      <c r="E1551" s="236" t="s">
        <v>98</v>
      </c>
      <c r="F1551" s="148">
        <v>45458</v>
      </c>
      <c r="G1551" s="149"/>
      <c r="H1551" s="150">
        <v>8172</v>
      </c>
      <c r="I1551" s="144" t="s">
        <v>33</v>
      </c>
      <c r="J1551" s="151"/>
      <c r="K1551" s="145"/>
      <c r="L1551" s="152"/>
      <c r="M1551" s="152"/>
      <c r="N1551" s="167">
        <f t="shared" si="48"/>
        <v>8172</v>
      </c>
      <c r="O1551" s="167">
        <f t="shared" si="49"/>
        <v>202406</v>
      </c>
    </row>
    <row r="1552" spans="1:15">
      <c r="A1552" s="146">
        <v>1551</v>
      </c>
      <c r="B1552" s="144" t="s">
        <v>1698</v>
      </c>
      <c r="C1552" s="146" t="s">
        <v>1699</v>
      </c>
      <c r="D1552" s="147" t="s">
        <v>1985</v>
      </c>
      <c r="E1552" s="236" t="s">
        <v>98</v>
      </c>
      <c r="F1552" s="148">
        <v>45460</v>
      </c>
      <c r="G1552" s="153"/>
      <c r="H1552" s="154">
        <v>4670</v>
      </c>
      <c r="I1552" s="144" t="s">
        <v>33</v>
      </c>
      <c r="J1552" s="155"/>
      <c r="K1552" s="146"/>
      <c r="L1552" s="147"/>
      <c r="M1552" s="156"/>
      <c r="N1552" s="167">
        <f t="shared" si="48"/>
        <v>4670</v>
      </c>
      <c r="O1552" s="167">
        <f t="shared" si="49"/>
        <v>202406</v>
      </c>
    </row>
    <row r="1553" spans="1:15">
      <c r="A1553" s="146">
        <v>1552</v>
      </c>
      <c r="B1553" s="144" t="s">
        <v>1698</v>
      </c>
      <c r="C1553" s="145" t="s">
        <v>1699</v>
      </c>
      <c r="D1553" s="145" t="s">
        <v>1986</v>
      </c>
      <c r="E1553" s="236" t="s">
        <v>98</v>
      </c>
      <c r="F1553" s="148">
        <v>45460</v>
      </c>
      <c r="G1553" s="149"/>
      <c r="H1553" s="150">
        <v>4670</v>
      </c>
      <c r="I1553" s="144" t="s">
        <v>33</v>
      </c>
      <c r="J1553" s="151"/>
      <c r="K1553" s="145"/>
      <c r="L1553" s="152"/>
      <c r="M1553" s="152"/>
      <c r="N1553" s="167">
        <f t="shared" si="48"/>
        <v>4670</v>
      </c>
      <c r="O1553" s="167">
        <f t="shared" si="49"/>
        <v>202406</v>
      </c>
    </row>
    <row r="1554" spans="1:15">
      <c r="A1554" s="146">
        <v>1553</v>
      </c>
      <c r="B1554" s="144" t="s">
        <v>184</v>
      </c>
      <c r="C1554" s="146" t="s">
        <v>185</v>
      </c>
      <c r="D1554" s="147" t="s">
        <v>1987</v>
      </c>
      <c r="E1554" s="236" t="s">
        <v>98</v>
      </c>
      <c r="F1554" s="148">
        <v>45460</v>
      </c>
      <c r="G1554" s="153"/>
      <c r="H1554" s="154">
        <v>36910.81</v>
      </c>
      <c r="I1554" s="144" t="s">
        <v>34</v>
      </c>
      <c r="J1554" s="155"/>
      <c r="K1554" s="146"/>
      <c r="L1554" s="147"/>
      <c r="M1554" s="156"/>
      <c r="N1554" s="167">
        <f t="shared" si="48"/>
        <v>36910.81</v>
      </c>
      <c r="O1554" s="167">
        <f t="shared" si="49"/>
        <v>202406</v>
      </c>
    </row>
    <row r="1555" spans="1:15">
      <c r="A1555" s="146">
        <v>1554</v>
      </c>
      <c r="B1555" s="144" t="s">
        <v>1465</v>
      </c>
      <c r="C1555" s="145" t="s">
        <v>1466</v>
      </c>
      <c r="D1555" s="145" t="s">
        <v>1988</v>
      </c>
      <c r="E1555" s="236" t="s">
        <v>98</v>
      </c>
      <c r="F1555" s="148">
        <v>45460</v>
      </c>
      <c r="G1555" s="149"/>
      <c r="H1555" s="150">
        <v>6740</v>
      </c>
      <c r="I1555" s="144" t="s">
        <v>66</v>
      </c>
      <c r="J1555" s="151"/>
      <c r="K1555" s="145"/>
      <c r="L1555" s="152"/>
      <c r="M1555" s="152"/>
      <c r="N1555" s="167">
        <f t="shared" si="48"/>
        <v>6740</v>
      </c>
      <c r="O1555" s="167">
        <f t="shared" si="49"/>
        <v>202406</v>
      </c>
    </row>
    <row r="1556" spans="1:15">
      <c r="A1556" s="146">
        <v>1555</v>
      </c>
      <c r="B1556" s="144" t="s">
        <v>651</v>
      </c>
      <c r="C1556" s="146" t="s">
        <v>652</v>
      </c>
      <c r="D1556" s="147" t="s">
        <v>1989</v>
      </c>
      <c r="E1556" s="236" t="s">
        <v>98</v>
      </c>
      <c r="F1556" s="148">
        <v>45460</v>
      </c>
      <c r="G1556" s="153"/>
      <c r="H1556" s="154">
        <v>6240</v>
      </c>
      <c r="I1556" s="144" t="s">
        <v>40</v>
      </c>
      <c r="J1556" s="155"/>
      <c r="K1556" s="146"/>
      <c r="L1556" s="147"/>
      <c r="M1556" s="156"/>
      <c r="N1556" s="167">
        <f t="shared" si="48"/>
        <v>6240</v>
      </c>
      <c r="O1556" s="167">
        <f t="shared" si="49"/>
        <v>202406</v>
      </c>
    </row>
    <row r="1557" spans="1:15">
      <c r="A1557" s="146">
        <v>1556</v>
      </c>
      <c r="B1557" s="144" t="s">
        <v>651</v>
      </c>
      <c r="C1557" s="145" t="s">
        <v>652</v>
      </c>
      <c r="D1557" s="145" t="s">
        <v>1990</v>
      </c>
      <c r="E1557" s="236" t="s">
        <v>98</v>
      </c>
      <c r="F1557" s="148">
        <v>45460</v>
      </c>
      <c r="G1557" s="149"/>
      <c r="H1557" s="150">
        <v>19618</v>
      </c>
      <c r="I1557" s="144" t="s">
        <v>40</v>
      </c>
      <c r="J1557" s="151"/>
      <c r="K1557" s="145"/>
      <c r="L1557" s="152"/>
      <c r="M1557" s="152"/>
      <c r="N1557" s="167">
        <f t="shared" si="48"/>
        <v>19618</v>
      </c>
      <c r="O1557" s="167">
        <f t="shared" si="49"/>
        <v>202406</v>
      </c>
    </row>
    <row r="1558" spans="1:15">
      <c r="A1558" s="146">
        <v>1557</v>
      </c>
      <c r="B1558" s="144" t="s">
        <v>1991</v>
      </c>
      <c r="C1558" s="146" t="s">
        <v>1992</v>
      </c>
      <c r="D1558" s="147" t="s">
        <v>1993</v>
      </c>
      <c r="E1558" s="236" t="s">
        <v>98</v>
      </c>
      <c r="F1558" s="148">
        <v>45460</v>
      </c>
      <c r="G1558" s="153"/>
      <c r="H1558" s="154">
        <v>428274</v>
      </c>
      <c r="I1558" s="144" t="s">
        <v>66</v>
      </c>
      <c r="J1558" s="155"/>
      <c r="K1558" s="146"/>
      <c r="L1558" s="147"/>
      <c r="M1558" s="156"/>
      <c r="N1558" s="167">
        <f t="shared" si="48"/>
        <v>428274</v>
      </c>
      <c r="O1558" s="167">
        <f t="shared" si="49"/>
        <v>202406</v>
      </c>
    </row>
    <row r="1559" spans="1:15">
      <c r="A1559" s="146">
        <v>1558</v>
      </c>
      <c r="B1559" s="144" t="s">
        <v>120</v>
      </c>
      <c r="C1559" s="145" t="s">
        <v>121</v>
      </c>
      <c r="D1559" s="145" t="s">
        <v>1994</v>
      </c>
      <c r="E1559" s="236" t="s">
        <v>98</v>
      </c>
      <c r="F1559" s="148">
        <v>45460</v>
      </c>
      <c r="G1559" s="149"/>
      <c r="H1559" s="150">
        <v>8172</v>
      </c>
      <c r="I1559" s="144" t="s">
        <v>62</v>
      </c>
      <c r="J1559" s="151"/>
      <c r="K1559" s="145"/>
      <c r="L1559" s="152"/>
      <c r="M1559" s="152"/>
      <c r="N1559" s="167">
        <f t="shared" si="48"/>
        <v>8172</v>
      </c>
      <c r="O1559" s="167">
        <f t="shared" si="49"/>
        <v>202406</v>
      </c>
    </row>
    <row r="1560" spans="1:15">
      <c r="A1560" s="146">
        <v>1559</v>
      </c>
      <c r="B1560" s="144" t="s">
        <v>1995</v>
      </c>
      <c r="C1560" s="146" t="s">
        <v>1996</v>
      </c>
      <c r="D1560" s="147" t="s">
        <v>1997</v>
      </c>
      <c r="E1560" s="236" t="s">
        <v>98</v>
      </c>
      <c r="F1560" s="148">
        <v>45460</v>
      </c>
      <c r="G1560" s="153"/>
      <c r="H1560" s="154">
        <v>55000</v>
      </c>
      <c r="I1560" s="144" t="s">
        <v>39</v>
      </c>
      <c r="J1560" s="155"/>
      <c r="K1560" s="146"/>
      <c r="L1560" s="147"/>
      <c r="M1560" s="156"/>
      <c r="N1560" s="167">
        <f t="shared" si="48"/>
        <v>55000</v>
      </c>
      <c r="O1560" s="167">
        <f t="shared" si="49"/>
        <v>202406</v>
      </c>
    </row>
    <row r="1561" spans="1:15">
      <c r="A1561" s="146">
        <v>1560</v>
      </c>
      <c r="B1561" s="144" t="s">
        <v>1000</v>
      </c>
      <c r="C1561" s="145" t="s">
        <v>1001</v>
      </c>
      <c r="D1561" s="145" t="s">
        <v>1998</v>
      </c>
      <c r="E1561" s="236" t="s">
        <v>98</v>
      </c>
      <c r="F1561" s="148">
        <v>45460</v>
      </c>
      <c r="G1561" s="149"/>
      <c r="H1561" s="150">
        <v>6448.33</v>
      </c>
      <c r="I1561" s="144" t="s">
        <v>66</v>
      </c>
      <c r="J1561" s="151" t="s">
        <v>67</v>
      </c>
      <c r="K1561" s="145"/>
      <c r="L1561" s="152"/>
      <c r="M1561" s="152"/>
      <c r="N1561" s="167">
        <f t="shared" si="48"/>
        <v>3224.165</v>
      </c>
      <c r="O1561" s="167">
        <f t="shared" si="49"/>
        <v>202406</v>
      </c>
    </row>
    <row r="1562" spans="1:15">
      <c r="A1562" s="146">
        <v>1561</v>
      </c>
      <c r="B1562" s="144" t="s">
        <v>1415</v>
      </c>
      <c r="C1562" s="146" t="s">
        <v>1416</v>
      </c>
      <c r="D1562" s="147">
        <v>2619</v>
      </c>
      <c r="E1562" s="236" t="s">
        <v>98</v>
      </c>
      <c r="F1562" s="148">
        <v>45460</v>
      </c>
      <c r="G1562" s="153"/>
      <c r="H1562" s="154">
        <v>750.05</v>
      </c>
      <c r="I1562" s="144" t="s">
        <v>33</v>
      </c>
      <c r="J1562" s="155"/>
      <c r="K1562" s="146"/>
      <c r="L1562" s="147"/>
      <c r="M1562" s="156"/>
      <c r="N1562" s="167">
        <f t="shared" si="48"/>
        <v>750.05</v>
      </c>
      <c r="O1562" s="167">
        <f t="shared" si="49"/>
        <v>202406</v>
      </c>
    </row>
    <row r="1563" spans="1:15">
      <c r="A1563" s="146">
        <v>1562</v>
      </c>
      <c r="B1563" s="144" t="s">
        <v>1415</v>
      </c>
      <c r="C1563" s="145" t="s">
        <v>1416</v>
      </c>
      <c r="D1563" s="145" t="s">
        <v>1999</v>
      </c>
      <c r="E1563" s="259" t="s">
        <v>98</v>
      </c>
      <c r="F1563" s="148">
        <v>45461</v>
      </c>
      <c r="G1563" s="149"/>
      <c r="H1563" s="150">
        <v>463</v>
      </c>
      <c r="I1563" s="144" t="s">
        <v>33</v>
      </c>
      <c r="J1563" s="151"/>
      <c r="K1563" s="145"/>
      <c r="L1563" s="152"/>
      <c r="M1563" s="152"/>
      <c r="N1563" s="167">
        <f t="shared" si="48"/>
        <v>463</v>
      </c>
      <c r="O1563" s="167">
        <f t="shared" si="49"/>
        <v>202406</v>
      </c>
    </row>
    <row r="1564" spans="1:15">
      <c r="A1564" s="146">
        <v>1563</v>
      </c>
      <c r="B1564" s="144" t="s">
        <v>1698</v>
      </c>
      <c r="C1564" s="146" t="s">
        <v>1699</v>
      </c>
      <c r="D1564" s="147" t="s">
        <v>2000</v>
      </c>
      <c r="E1564" s="258" t="s">
        <v>98</v>
      </c>
      <c r="F1564" s="148">
        <v>45461</v>
      </c>
      <c r="G1564" s="153"/>
      <c r="H1564" s="154">
        <v>4670</v>
      </c>
      <c r="I1564" s="144" t="s">
        <v>33</v>
      </c>
      <c r="J1564" s="155"/>
      <c r="K1564" s="146"/>
      <c r="L1564" s="147"/>
      <c r="M1564" s="156"/>
      <c r="N1564" s="167">
        <f t="shared" si="48"/>
        <v>4670</v>
      </c>
      <c r="O1564" s="167">
        <f t="shared" si="49"/>
        <v>202406</v>
      </c>
    </row>
    <row r="1565" spans="1:15">
      <c r="A1565" s="146">
        <v>1564</v>
      </c>
      <c r="B1565" s="144" t="s">
        <v>2001</v>
      </c>
      <c r="C1565" s="145" t="s">
        <v>2002</v>
      </c>
      <c r="D1565" s="145" t="s">
        <v>2003</v>
      </c>
      <c r="E1565" s="236" t="s">
        <v>98</v>
      </c>
      <c r="F1565" s="148">
        <v>45461</v>
      </c>
      <c r="G1565" s="149"/>
      <c r="H1565" s="150">
        <v>79780</v>
      </c>
      <c r="I1565" s="144" t="s">
        <v>44</v>
      </c>
      <c r="J1565" s="151" t="s">
        <v>40</v>
      </c>
      <c r="K1565" s="145"/>
      <c r="L1565" s="152"/>
      <c r="M1565" s="152"/>
      <c r="N1565" s="167">
        <f t="shared" si="48"/>
        <v>39890</v>
      </c>
      <c r="O1565" s="167">
        <f t="shared" si="49"/>
        <v>202406</v>
      </c>
    </row>
    <row r="1566" spans="1:15">
      <c r="A1566" s="146">
        <v>1565</v>
      </c>
      <c r="B1566" s="144" t="s">
        <v>293</v>
      </c>
      <c r="C1566" s="146" t="s">
        <v>294</v>
      </c>
      <c r="D1566" s="147" t="s">
        <v>2004</v>
      </c>
      <c r="E1566" s="236" t="s">
        <v>98</v>
      </c>
      <c r="F1566" s="148">
        <v>45461</v>
      </c>
      <c r="G1566" s="153"/>
      <c r="H1566" s="154">
        <v>34969</v>
      </c>
      <c r="I1566" s="144" t="s">
        <v>45</v>
      </c>
      <c r="J1566" s="155"/>
      <c r="K1566" s="146"/>
      <c r="L1566" s="147"/>
      <c r="M1566" s="156"/>
      <c r="N1566" s="167">
        <f t="shared" si="48"/>
        <v>34969</v>
      </c>
      <c r="O1566" s="167">
        <f t="shared" si="49"/>
        <v>202406</v>
      </c>
    </row>
    <row r="1567" spans="1:15">
      <c r="A1567" s="146">
        <v>1566</v>
      </c>
      <c r="B1567" s="144" t="s">
        <v>2005</v>
      </c>
      <c r="C1567" s="145" t="s">
        <v>2006</v>
      </c>
      <c r="D1567" s="145" t="s">
        <v>2007</v>
      </c>
      <c r="E1567" s="236" t="s">
        <v>98</v>
      </c>
      <c r="F1567" s="148">
        <v>45461</v>
      </c>
      <c r="G1567" s="149"/>
      <c r="H1567" s="150">
        <v>2249.96</v>
      </c>
      <c r="I1567" s="144" t="s">
        <v>66</v>
      </c>
      <c r="J1567" s="151"/>
      <c r="K1567" s="145"/>
      <c r="L1567" s="152"/>
      <c r="M1567" s="152"/>
      <c r="N1567" s="167">
        <f t="shared" si="48"/>
        <v>2249.96</v>
      </c>
      <c r="O1567" s="167">
        <f t="shared" si="49"/>
        <v>202406</v>
      </c>
    </row>
    <row r="1568" spans="1:15">
      <c r="A1568" s="146">
        <v>1567</v>
      </c>
      <c r="B1568" s="144" t="s">
        <v>1681</v>
      </c>
      <c r="C1568" s="146" t="s">
        <v>1682</v>
      </c>
      <c r="D1568" s="147" t="s">
        <v>2008</v>
      </c>
      <c r="E1568" s="236" t="s">
        <v>98</v>
      </c>
      <c r="F1568" s="148">
        <v>45461</v>
      </c>
      <c r="G1568" s="153"/>
      <c r="H1568" s="154">
        <v>3224.2</v>
      </c>
      <c r="I1568" s="144" t="s">
        <v>33</v>
      </c>
      <c r="J1568" s="155"/>
      <c r="K1568" s="146"/>
      <c r="L1568" s="147"/>
      <c r="M1568" s="156"/>
      <c r="N1568" s="167">
        <f t="shared" si="48"/>
        <v>3224.2</v>
      </c>
      <c r="O1568" s="167">
        <f t="shared" si="49"/>
        <v>202406</v>
      </c>
    </row>
    <row r="1569" spans="1:15">
      <c r="A1569" s="146">
        <v>1568</v>
      </c>
      <c r="B1569" s="144" t="s">
        <v>1221</v>
      </c>
      <c r="C1569" s="145" t="s">
        <v>1222</v>
      </c>
      <c r="D1569" s="145" t="s">
        <v>2009</v>
      </c>
      <c r="E1569" s="236" t="s">
        <v>98</v>
      </c>
      <c r="F1569" s="148">
        <v>45461</v>
      </c>
      <c r="G1569" s="149"/>
      <c r="H1569" s="150">
        <v>2276</v>
      </c>
      <c r="I1569" s="144" t="s">
        <v>43</v>
      </c>
      <c r="J1569" s="151"/>
      <c r="K1569" s="145"/>
      <c r="L1569" s="152"/>
      <c r="M1569" s="152"/>
      <c r="N1569" s="167">
        <f t="shared" si="48"/>
        <v>2276</v>
      </c>
      <c r="O1569" s="167">
        <f t="shared" si="49"/>
        <v>202406</v>
      </c>
    </row>
    <row r="1570" spans="1:15">
      <c r="A1570" s="146">
        <v>1569</v>
      </c>
      <c r="B1570" s="144" t="s">
        <v>1465</v>
      </c>
      <c r="C1570" s="146" t="s">
        <v>1466</v>
      </c>
      <c r="D1570" s="147" t="s">
        <v>2010</v>
      </c>
      <c r="E1570" s="236" t="s">
        <v>98</v>
      </c>
      <c r="F1570" s="148">
        <v>45462</v>
      </c>
      <c r="G1570" s="153"/>
      <c r="H1570" s="154">
        <v>3655.7</v>
      </c>
      <c r="I1570" s="144" t="s">
        <v>68</v>
      </c>
      <c r="J1570" s="155"/>
      <c r="K1570" s="146"/>
      <c r="L1570" s="147"/>
      <c r="M1570" s="156"/>
      <c r="N1570" s="167">
        <f t="shared" si="48"/>
        <v>3655.7</v>
      </c>
      <c r="O1570" s="167">
        <f t="shared" si="49"/>
        <v>202406</v>
      </c>
    </row>
    <row r="1571" spans="1:15">
      <c r="A1571" s="146">
        <v>1570</v>
      </c>
      <c r="B1571" s="144" t="s">
        <v>1405</v>
      </c>
      <c r="C1571" s="145" t="s">
        <v>1406</v>
      </c>
      <c r="D1571" s="145" t="s">
        <v>2011</v>
      </c>
      <c r="E1571" s="236" t="s">
        <v>98</v>
      </c>
      <c r="F1571" s="148">
        <v>45462</v>
      </c>
      <c r="G1571" s="149"/>
      <c r="H1571" s="150">
        <v>2721.5</v>
      </c>
      <c r="I1571" s="144" t="s">
        <v>66</v>
      </c>
      <c r="J1571" s="151"/>
      <c r="K1571" s="145"/>
      <c r="L1571" s="152"/>
      <c r="M1571" s="152"/>
      <c r="N1571" s="167">
        <f t="shared" si="48"/>
        <v>2721.5</v>
      </c>
      <c r="O1571" s="167">
        <f t="shared" si="49"/>
        <v>202406</v>
      </c>
    </row>
    <row r="1572" spans="1:15">
      <c r="A1572" s="146">
        <v>1571</v>
      </c>
      <c r="B1572" s="144" t="s">
        <v>2001</v>
      </c>
      <c r="C1572" s="146" t="s">
        <v>2002</v>
      </c>
      <c r="D1572" s="147" t="s">
        <v>2012</v>
      </c>
      <c r="E1572" s="236" t="s">
        <v>98</v>
      </c>
      <c r="F1572" s="148">
        <v>45462</v>
      </c>
      <c r="G1572" s="153"/>
      <c r="H1572" s="154">
        <v>342166.17</v>
      </c>
      <c r="I1572" s="144" t="s">
        <v>44</v>
      </c>
      <c r="J1572" s="155" t="s">
        <v>40</v>
      </c>
      <c r="K1572" s="146"/>
      <c r="L1572" s="147"/>
      <c r="M1572" s="156"/>
      <c r="N1572" s="167">
        <f t="shared" si="48"/>
        <v>171083.08499999999</v>
      </c>
      <c r="O1572" s="167">
        <f t="shared" si="49"/>
        <v>202406</v>
      </c>
    </row>
    <row r="1573" spans="1:15">
      <c r="A1573" s="146">
        <v>1572</v>
      </c>
      <c r="B1573" s="144" t="s">
        <v>957</v>
      </c>
      <c r="C1573" s="145" t="s">
        <v>958</v>
      </c>
      <c r="D1573" s="145" t="s">
        <v>2013</v>
      </c>
      <c r="E1573" s="236" t="s">
        <v>98</v>
      </c>
      <c r="F1573" s="148">
        <v>45462</v>
      </c>
      <c r="G1573" s="149"/>
      <c r="H1573" s="150">
        <v>33548.58</v>
      </c>
      <c r="I1573" s="144" t="s">
        <v>68</v>
      </c>
      <c r="J1573" s="151"/>
      <c r="K1573" s="145"/>
      <c r="L1573" s="152"/>
      <c r="M1573" s="152"/>
      <c r="N1573" s="167">
        <f t="shared" si="48"/>
        <v>33548.58</v>
      </c>
      <c r="O1573" s="167">
        <f t="shared" si="49"/>
        <v>202406</v>
      </c>
    </row>
    <row r="1574" spans="1:15">
      <c r="A1574" s="146">
        <v>1573</v>
      </c>
      <c r="B1574" s="144" t="s">
        <v>1507</v>
      </c>
      <c r="C1574" s="146" t="s">
        <v>1508</v>
      </c>
      <c r="D1574" s="147" t="s">
        <v>2014</v>
      </c>
      <c r="E1574" s="236" t="s">
        <v>98</v>
      </c>
      <c r="F1574" s="148">
        <v>45463</v>
      </c>
      <c r="G1574" s="153"/>
      <c r="H1574" s="154">
        <v>18887.21</v>
      </c>
      <c r="I1574" s="144" t="s">
        <v>54</v>
      </c>
      <c r="J1574" s="155"/>
      <c r="K1574" s="146"/>
      <c r="L1574" s="147"/>
      <c r="M1574" s="156"/>
      <c r="N1574" s="167">
        <f t="shared" si="48"/>
        <v>18887.21</v>
      </c>
      <c r="O1574" s="167">
        <f t="shared" si="49"/>
        <v>202406</v>
      </c>
    </row>
    <row r="1575" spans="1:15">
      <c r="A1575" s="146">
        <v>1574</v>
      </c>
      <c r="B1575" s="144" t="s">
        <v>192</v>
      </c>
      <c r="C1575" s="145" t="s">
        <v>155</v>
      </c>
      <c r="D1575" s="145" t="s">
        <v>2015</v>
      </c>
      <c r="E1575" s="236" t="s">
        <v>98</v>
      </c>
      <c r="F1575" s="148">
        <v>45463</v>
      </c>
      <c r="G1575" s="149">
        <v>21098.85</v>
      </c>
      <c r="H1575" s="150">
        <v>774414.94</v>
      </c>
      <c r="I1575" s="144" t="s">
        <v>72</v>
      </c>
      <c r="J1575" s="151"/>
      <c r="K1575" s="145"/>
      <c r="L1575" s="152"/>
      <c r="M1575" s="152"/>
      <c r="N1575" s="167">
        <f t="shared" si="48"/>
        <v>774414.94</v>
      </c>
      <c r="O1575" s="167">
        <f t="shared" si="49"/>
        <v>202406</v>
      </c>
    </row>
    <row r="1576" spans="1:15">
      <c r="A1576" s="146">
        <v>1575</v>
      </c>
      <c r="B1576" s="144" t="s">
        <v>192</v>
      </c>
      <c r="C1576" s="146" t="s">
        <v>155</v>
      </c>
      <c r="D1576" s="147" t="s">
        <v>2016</v>
      </c>
      <c r="E1576" s="236" t="s">
        <v>98</v>
      </c>
      <c r="F1576" s="148">
        <v>45463</v>
      </c>
      <c r="G1576" s="153">
        <v>42435.98</v>
      </c>
      <c r="H1576" s="154">
        <v>375121.52</v>
      </c>
      <c r="I1576" s="144" t="s">
        <v>72</v>
      </c>
      <c r="J1576" s="155"/>
      <c r="K1576" s="146"/>
      <c r="L1576" s="147"/>
      <c r="M1576" s="156"/>
      <c r="N1576" s="167">
        <f t="shared" si="48"/>
        <v>375121.52</v>
      </c>
      <c r="O1576" s="167">
        <f t="shared" si="49"/>
        <v>202406</v>
      </c>
    </row>
    <row r="1577" spans="1:15">
      <c r="A1577" s="146">
        <v>1576</v>
      </c>
      <c r="B1577" s="144" t="s">
        <v>194</v>
      </c>
      <c r="C1577" s="145" t="s">
        <v>155</v>
      </c>
      <c r="D1577" s="145" t="s">
        <v>2017</v>
      </c>
      <c r="E1577" s="236" t="s">
        <v>98</v>
      </c>
      <c r="F1577" s="148">
        <v>45463</v>
      </c>
      <c r="G1577" s="149">
        <v>5689.98</v>
      </c>
      <c r="H1577" s="150">
        <v>244540.91</v>
      </c>
      <c r="I1577" s="144" t="s">
        <v>72</v>
      </c>
      <c r="J1577" s="151"/>
      <c r="K1577" s="145"/>
      <c r="L1577" s="152"/>
      <c r="M1577" s="152"/>
      <c r="N1577" s="167">
        <f t="shared" si="48"/>
        <v>244540.91</v>
      </c>
      <c r="O1577" s="167">
        <f t="shared" si="49"/>
        <v>202406</v>
      </c>
    </row>
    <row r="1578" spans="1:15">
      <c r="A1578" s="146">
        <v>1577</v>
      </c>
      <c r="B1578" s="144" t="s">
        <v>340</v>
      </c>
      <c r="C1578" s="146" t="s">
        <v>341</v>
      </c>
      <c r="D1578" s="147" t="s">
        <v>2018</v>
      </c>
      <c r="E1578" s="236" t="s">
        <v>98</v>
      </c>
      <c r="F1578" s="148">
        <v>45463</v>
      </c>
      <c r="G1578" s="153"/>
      <c r="H1578" s="154">
        <v>1920</v>
      </c>
      <c r="I1578" s="144" t="s">
        <v>39</v>
      </c>
      <c r="J1578" s="155"/>
      <c r="K1578" s="146"/>
      <c r="L1578" s="147"/>
      <c r="M1578" s="156"/>
      <c r="N1578" s="167">
        <f t="shared" si="48"/>
        <v>1920</v>
      </c>
      <c r="O1578" s="167">
        <f t="shared" si="49"/>
        <v>202406</v>
      </c>
    </row>
    <row r="1579" spans="1:15">
      <c r="A1579" s="146">
        <v>1578</v>
      </c>
      <c r="B1579" s="144" t="s">
        <v>340</v>
      </c>
      <c r="C1579" s="145" t="s">
        <v>341</v>
      </c>
      <c r="D1579" s="145" t="s">
        <v>2019</v>
      </c>
      <c r="E1579" s="236" t="s">
        <v>98</v>
      </c>
      <c r="F1579" s="148">
        <v>45463</v>
      </c>
      <c r="G1579" s="149"/>
      <c r="H1579" s="150">
        <v>26296.32</v>
      </c>
      <c r="I1579" s="144" t="s">
        <v>39</v>
      </c>
      <c r="J1579" s="151"/>
      <c r="K1579" s="145"/>
      <c r="L1579" s="152"/>
      <c r="M1579" s="152"/>
      <c r="N1579" s="167">
        <f t="shared" si="48"/>
        <v>26296.32</v>
      </c>
      <c r="O1579" s="167">
        <f t="shared" si="49"/>
        <v>202406</v>
      </c>
    </row>
    <row r="1580" spans="1:15">
      <c r="A1580" s="146">
        <v>1579</v>
      </c>
      <c r="B1580" s="144" t="s">
        <v>1781</v>
      </c>
      <c r="C1580" s="146" t="s">
        <v>1782</v>
      </c>
      <c r="D1580" s="147" t="s">
        <v>2020</v>
      </c>
      <c r="E1580" s="236" t="s">
        <v>98</v>
      </c>
      <c r="F1580" s="148">
        <v>45463</v>
      </c>
      <c r="G1580" s="153"/>
      <c r="H1580" s="154">
        <v>6000</v>
      </c>
      <c r="I1580" s="144" t="s">
        <v>66</v>
      </c>
      <c r="J1580" s="155"/>
      <c r="K1580" s="146"/>
      <c r="L1580" s="147"/>
      <c r="M1580" s="156"/>
      <c r="N1580" s="167">
        <f t="shared" si="48"/>
        <v>6000</v>
      </c>
      <c r="O1580" s="167">
        <f t="shared" si="49"/>
        <v>202406</v>
      </c>
    </row>
    <row r="1581" spans="1:15">
      <c r="A1581" s="146">
        <v>1580</v>
      </c>
      <c r="B1581" s="144" t="s">
        <v>1415</v>
      </c>
      <c r="C1581" s="145" t="s">
        <v>1416</v>
      </c>
      <c r="D1581" s="145" t="s">
        <v>2021</v>
      </c>
      <c r="E1581" s="236" t="s">
        <v>98</v>
      </c>
      <c r="F1581" s="148">
        <v>45464</v>
      </c>
      <c r="G1581" s="149"/>
      <c r="H1581" s="150">
        <v>799.96</v>
      </c>
      <c r="I1581" s="144" t="s">
        <v>33</v>
      </c>
      <c r="J1581" s="151"/>
      <c r="K1581" s="145"/>
      <c r="L1581" s="152"/>
      <c r="M1581" s="152"/>
      <c r="N1581" s="167">
        <f t="shared" si="48"/>
        <v>799.96</v>
      </c>
      <c r="O1581" s="167">
        <f t="shared" si="49"/>
        <v>202406</v>
      </c>
    </row>
    <row r="1582" spans="1:15">
      <c r="A1582" s="146">
        <v>1581</v>
      </c>
      <c r="B1582" s="144" t="s">
        <v>1445</v>
      </c>
      <c r="C1582" s="146" t="s">
        <v>1446</v>
      </c>
      <c r="D1582" s="147" t="s">
        <v>2022</v>
      </c>
      <c r="E1582" s="236" t="s">
        <v>98</v>
      </c>
      <c r="F1582" s="148">
        <v>45464</v>
      </c>
      <c r="G1582" s="153"/>
      <c r="H1582" s="154">
        <v>1850</v>
      </c>
      <c r="I1582" s="144" t="s">
        <v>33</v>
      </c>
      <c r="J1582" s="155"/>
      <c r="K1582" s="146"/>
      <c r="L1582" s="147"/>
      <c r="M1582" s="156"/>
      <c r="N1582" s="167">
        <f t="shared" si="48"/>
        <v>1850</v>
      </c>
      <c r="O1582" s="167">
        <f t="shared" si="49"/>
        <v>202406</v>
      </c>
    </row>
    <row r="1583" spans="1:15">
      <c r="A1583" s="146">
        <v>1582</v>
      </c>
      <c r="B1583" s="144" t="s">
        <v>910</v>
      </c>
      <c r="C1583" s="145" t="s">
        <v>911</v>
      </c>
      <c r="D1583" s="145" t="s">
        <v>2023</v>
      </c>
      <c r="E1583" s="236" t="s">
        <v>98</v>
      </c>
      <c r="F1583" s="148">
        <v>45464</v>
      </c>
      <c r="G1583" s="149"/>
      <c r="H1583" s="150">
        <v>1500</v>
      </c>
      <c r="I1583" s="144" t="s">
        <v>33</v>
      </c>
      <c r="J1583" s="151"/>
      <c r="K1583" s="145"/>
      <c r="L1583" s="152"/>
      <c r="M1583" s="152"/>
      <c r="N1583" s="167">
        <f t="shared" si="48"/>
        <v>1500</v>
      </c>
      <c r="O1583" s="167">
        <f t="shared" si="49"/>
        <v>202406</v>
      </c>
    </row>
    <row r="1584" spans="1:15">
      <c r="A1584" s="146">
        <v>1583</v>
      </c>
      <c r="B1584" s="144" t="s">
        <v>1698</v>
      </c>
      <c r="C1584" s="146" t="s">
        <v>1699</v>
      </c>
      <c r="D1584" s="147" t="s">
        <v>2024</v>
      </c>
      <c r="E1584" s="236" t="s">
        <v>98</v>
      </c>
      <c r="F1584" s="148">
        <v>45464</v>
      </c>
      <c r="G1584" s="153"/>
      <c r="H1584" s="154">
        <v>14310</v>
      </c>
      <c r="I1584" s="144" t="s">
        <v>33</v>
      </c>
      <c r="J1584" s="155"/>
      <c r="K1584" s="146"/>
      <c r="L1584" s="147"/>
      <c r="M1584" s="156"/>
      <c r="N1584" s="167">
        <f t="shared" si="48"/>
        <v>14310</v>
      </c>
      <c r="O1584" s="167">
        <f t="shared" si="49"/>
        <v>202406</v>
      </c>
    </row>
    <row r="1585" spans="1:15">
      <c r="A1585" s="146">
        <v>1584</v>
      </c>
      <c r="B1585" s="144" t="s">
        <v>1465</v>
      </c>
      <c r="C1585" s="145" t="s">
        <v>1466</v>
      </c>
      <c r="D1585" s="145" t="s">
        <v>2025</v>
      </c>
      <c r="E1585" s="236" t="s">
        <v>98</v>
      </c>
      <c r="F1585" s="148">
        <v>45464</v>
      </c>
      <c r="G1585" s="149"/>
      <c r="H1585" s="150">
        <v>20686.919999999998</v>
      </c>
      <c r="I1585" s="144" t="s">
        <v>66</v>
      </c>
      <c r="J1585" s="151"/>
      <c r="K1585" s="145"/>
      <c r="L1585" s="152"/>
      <c r="M1585" s="152"/>
      <c r="N1585" s="167">
        <f t="shared" si="48"/>
        <v>20686.919999999998</v>
      </c>
      <c r="O1585" s="167">
        <f t="shared" si="49"/>
        <v>202406</v>
      </c>
    </row>
    <row r="1586" spans="1:15">
      <c r="A1586" s="146">
        <v>1585</v>
      </c>
      <c r="B1586" s="144" t="s">
        <v>3844</v>
      </c>
      <c r="C1586" s="146" t="s">
        <v>1409</v>
      </c>
      <c r="D1586" s="147" t="s">
        <v>2026</v>
      </c>
      <c r="E1586" s="236" t="s">
        <v>98</v>
      </c>
      <c r="F1586" s="148">
        <v>45464</v>
      </c>
      <c r="G1586" s="153"/>
      <c r="H1586" s="154">
        <v>42703.99</v>
      </c>
      <c r="I1586" s="144" t="s">
        <v>69</v>
      </c>
      <c r="J1586" s="155"/>
      <c r="K1586" s="146"/>
      <c r="L1586" s="147"/>
      <c r="M1586" s="156"/>
      <c r="N1586" s="167">
        <f t="shared" si="48"/>
        <v>42703.99</v>
      </c>
      <c r="O1586" s="167">
        <f t="shared" si="49"/>
        <v>202406</v>
      </c>
    </row>
    <row r="1587" spans="1:15">
      <c r="A1587" s="146">
        <v>1586</v>
      </c>
      <c r="B1587" s="144" t="s">
        <v>1168</v>
      </c>
      <c r="C1587" s="145" t="s">
        <v>1169</v>
      </c>
      <c r="D1587" s="145" t="s">
        <v>2027</v>
      </c>
      <c r="E1587" s="236" t="s">
        <v>98</v>
      </c>
      <c r="F1587" s="148">
        <v>45464</v>
      </c>
      <c r="G1587" s="149"/>
      <c r="H1587" s="150">
        <v>10555.22</v>
      </c>
      <c r="I1587" s="144" t="s">
        <v>68</v>
      </c>
      <c r="J1587" s="151"/>
      <c r="K1587" s="145"/>
      <c r="L1587" s="152"/>
      <c r="M1587" s="152"/>
      <c r="N1587" s="167">
        <f t="shared" si="48"/>
        <v>10555.22</v>
      </c>
      <c r="O1587" s="167">
        <f t="shared" si="49"/>
        <v>202406</v>
      </c>
    </row>
    <row r="1588" spans="1:15">
      <c r="A1588" s="146">
        <v>1587</v>
      </c>
      <c r="B1588" s="144" t="s">
        <v>1765</v>
      </c>
      <c r="C1588" s="146" t="s">
        <v>1766</v>
      </c>
      <c r="D1588" s="147" t="s">
        <v>2028</v>
      </c>
      <c r="E1588" s="236" t="s">
        <v>98</v>
      </c>
      <c r="F1588" s="148">
        <v>45464</v>
      </c>
      <c r="G1588" s="153"/>
      <c r="H1588" s="154">
        <v>416</v>
      </c>
      <c r="I1588" s="144" t="s">
        <v>44</v>
      </c>
      <c r="J1588" s="155" t="s">
        <v>40</v>
      </c>
      <c r="K1588" s="146"/>
      <c r="L1588" s="147"/>
      <c r="M1588" s="156"/>
      <c r="N1588" s="167">
        <f t="shared" si="48"/>
        <v>208</v>
      </c>
      <c r="O1588" s="167">
        <f t="shared" si="49"/>
        <v>202406</v>
      </c>
    </row>
    <row r="1589" spans="1:15">
      <c r="A1589" s="146">
        <v>1588</v>
      </c>
      <c r="B1589" s="144" t="s">
        <v>1594</v>
      </c>
      <c r="C1589" s="145" t="s">
        <v>1595</v>
      </c>
      <c r="D1589" s="145" t="s">
        <v>2029</v>
      </c>
      <c r="E1589" s="236" t="s">
        <v>98</v>
      </c>
      <c r="F1589" s="148">
        <v>45465</v>
      </c>
      <c r="G1589" s="149"/>
      <c r="H1589" s="150">
        <v>8553</v>
      </c>
      <c r="I1589" s="144" t="s">
        <v>66</v>
      </c>
      <c r="J1589" s="151"/>
      <c r="K1589" s="145"/>
      <c r="L1589" s="152"/>
      <c r="M1589" s="152"/>
      <c r="N1589" s="167">
        <f t="shared" si="48"/>
        <v>8553</v>
      </c>
      <c r="O1589" s="167">
        <f t="shared" si="49"/>
        <v>202406</v>
      </c>
    </row>
    <row r="1590" spans="1:15">
      <c r="A1590" s="146">
        <v>1589</v>
      </c>
      <c r="B1590" s="144" t="s">
        <v>1415</v>
      </c>
      <c r="C1590" s="146" t="s">
        <v>1416</v>
      </c>
      <c r="D1590" s="147" t="s">
        <v>2030</v>
      </c>
      <c r="E1590" s="236" t="s">
        <v>98</v>
      </c>
      <c r="F1590" s="148">
        <v>45467</v>
      </c>
      <c r="G1590" s="153"/>
      <c r="H1590" s="154">
        <v>4607.58</v>
      </c>
      <c r="I1590" s="144" t="s">
        <v>33</v>
      </c>
      <c r="J1590" s="155"/>
      <c r="K1590" s="146"/>
      <c r="L1590" s="147"/>
      <c r="M1590" s="156"/>
      <c r="N1590" s="167">
        <f t="shared" si="48"/>
        <v>4607.58</v>
      </c>
      <c r="O1590" s="167">
        <f t="shared" si="49"/>
        <v>202406</v>
      </c>
    </row>
    <row r="1591" spans="1:15">
      <c r="A1591" s="146">
        <v>1590</v>
      </c>
      <c r="B1591" s="144" t="s">
        <v>1304</v>
      </c>
      <c r="C1591" s="145" t="s">
        <v>1305</v>
      </c>
      <c r="D1591" s="145" t="s">
        <v>2031</v>
      </c>
      <c r="E1591" s="236" t="s">
        <v>98</v>
      </c>
      <c r="F1591" s="148">
        <v>45467</v>
      </c>
      <c r="G1591" s="149"/>
      <c r="H1591" s="150">
        <v>378165.38</v>
      </c>
      <c r="I1591" s="144" t="s">
        <v>41</v>
      </c>
      <c r="J1591" s="151"/>
      <c r="K1591" s="145"/>
      <c r="L1591" s="152"/>
      <c r="M1591" s="152"/>
      <c r="N1591" s="167">
        <f t="shared" si="48"/>
        <v>378165.38</v>
      </c>
      <c r="O1591" s="167">
        <f t="shared" si="49"/>
        <v>202406</v>
      </c>
    </row>
    <row r="1592" spans="1:15">
      <c r="A1592" s="146">
        <v>1591</v>
      </c>
      <c r="B1592" s="144" t="s">
        <v>120</v>
      </c>
      <c r="C1592" s="146" t="s">
        <v>121</v>
      </c>
      <c r="D1592" s="147" t="s">
        <v>2032</v>
      </c>
      <c r="E1592" s="236" t="s">
        <v>98</v>
      </c>
      <c r="F1592" s="148">
        <v>45467</v>
      </c>
      <c r="G1592" s="153"/>
      <c r="H1592" s="154">
        <v>4086</v>
      </c>
      <c r="I1592" s="144" t="s">
        <v>39</v>
      </c>
      <c r="J1592" s="155"/>
      <c r="K1592" s="146"/>
      <c r="L1592" s="147"/>
      <c r="M1592" s="158"/>
      <c r="N1592" s="167">
        <f t="shared" si="48"/>
        <v>4086</v>
      </c>
      <c r="O1592" s="167">
        <f t="shared" si="49"/>
        <v>202406</v>
      </c>
    </row>
    <row r="1593" spans="1:15">
      <c r="A1593" s="146">
        <v>1592</v>
      </c>
      <c r="B1593" s="144" t="s">
        <v>1698</v>
      </c>
      <c r="C1593" s="145" t="s">
        <v>1699</v>
      </c>
      <c r="D1593" s="145" t="s">
        <v>2033</v>
      </c>
      <c r="E1593" s="236" t="s">
        <v>98</v>
      </c>
      <c r="F1593" s="148">
        <v>45468</v>
      </c>
      <c r="G1593" s="149"/>
      <c r="H1593" s="150">
        <v>9340</v>
      </c>
      <c r="I1593" s="144" t="s">
        <v>33</v>
      </c>
      <c r="J1593" s="151"/>
      <c r="K1593" s="145"/>
      <c r="L1593" s="152"/>
      <c r="M1593" s="152"/>
      <c r="N1593" s="167">
        <f t="shared" si="48"/>
        <v>9340</v>
      </c>
      <c r="O1593" s="167">
        <f t="shared" si="49"/>
        <v>202406</v>
      </c>
    </row>
    <row r="1594" spans="1:15">
      <c r="A1594" s="146">
        <v>1593</v>
      </c>
      <c r="B1594" s="144" t="s">
        <v>2034</v>
      </c>
      <c r="C1594" s="146" t="s">
        <v>2035</v>
      </c>
      <c r="D1594" s="147" t="s">
        <v>2036</v>
      </c>
      <c r="E1594" s="236" t="s">
        <v>98</v>
      </c>
      <c r="F1594" s="148">
        <v>45468</v>
      </c>
      <c r="G1594" s="153"/>
      <c r="H1594" s="154">
        <v>11296.55</v>
      </c>
      <c r="I1594" s="144" t="s">
        <v>66</v>
      </c>
      <c r="J1594" s="155"/>
      <c r="K1594" s="146"/>
      <c r="L1594" s="147"/>
      <c r="M1594" s="156"/>
      <c r="N1594" s="167">
        <f t="shared" si="48"/>
        <v>11296.55</v>
      </c>
      <c r="O1594" s="167">
        <f t="shared" si="49"/>
        <v>202406</v>
      </c>
    </row>
    <row r="1595" spans="1:15">
      <c r="A1595" s="146">
        <v>1594</v>
      </c>
      <c r="B1595" s="144" t="s">
        <v>1597</v>
      </c>
      <c r="C1595" s="145" t="s">
        <v>1598</v>
      </c>
      <c r="D1595" s="145" t="s">
        <v>2037</v>
      </c>
      <c r="E1595" s="236" t="s">
        <v>98</v>
      </c>
      <c r="F1595" s="148">
        <v>45468</v>
      </c>
      <c r="G1595" s="149"/>
      <c r="H1595" s="150">
        <v>1896.3</v>
      </c>
      <c r="I1595" s="144" t="s">
        <v>68</v>
      </c>
      <c r="J1595" s="151"/>
      <c r="K1595" s="145"/>
      <c r="L1595" s="152"/>
      <c r="M1595" s="152"/>
      <c r="N1595" s="167">
        <f t="shared" si="48"/>
        <v>1896.3</v>
      </c>
      <c r="O1595" s="167">
        <f t="shared" si="49"/>
        <v>202406</v>
      </c>
    </row>
    <row r="1596" spans="1:15">
      <c r="A1596" s="146">
        <v>1595</v>
      </c>
      <c r="B1596" s="144" t="s">
        <v>1681</v>
      </c>
      <c r="C1596" s="146" t="s">
        <v>1682</v>
      </c>
      <c r="D1596" s="147" t="s">
        <v>2038</v>
      </c>
      <c r="E1596" s="236" t="s">
        <v>98</v>
      </c>
      <c r="F1596" s="148">
        <v>45468</v>
      </c>
      <c r="G1596" s="153"/>
      <c r="H1596" s="154">
        <v>3128.74</v>
      </c>
      <c r="I1596" s="144" t="s">
        <v>33</v>
      </c>
      <c r="J1596" s="155"/>
      <c r="K1596" s="146"/>
      <c r="L1596" s="147"/>
      <c r="M1596" s="156"/>
      <c r="N1596" s="167">
        <f t="shared" si="48"/>
        <v>3128.74</v>
      </c>
      <c r="O1596" s="167">
        <f t="shared" si="49"/>
        <v>202406</v>
      </c>
    </row>
    <row r="1597" spans="1:15">
      <c r="A1597" s="146">
        <v>1596</v>
      </c>
      <c r="B1597" s="144" t="s">
        <v>120</v>
      </c>
      <c r="C1597" s="145" t="s">
        <v>121</v>
      </c>
      <c r="D1597" s="145" t="s">
        <v>2039</v>
      </c>
      <c r="E1597" s="236" t="s">
        <v>98</v>
      </c>
      <c r="F1597" s="148">
        <v>45469</v>
      </c>
      <c r="G1597" s="149"/>
      <c r="H1597" s="150">
        <v>4086</v>
      </c>
      <c r="I1597" s="144" t="s">
        <v>39</v>
      </c>
      <c r="J1597" s="151"/>
      <c r="K1597" s="145"/>
      <c r="L1597" s="157"/>
      <c r="M1597" s="157"/>
      <c r="N1597" s="167">
        <f t="shared" si="48"/>
        <v>4086</v>
      </c>
      <c r="O1597" s="167">
        <f t="shared" si="49"/>
        <v>202406</v>
      </c>
    </row>
    <row r="1598" spans="1:15">
      <c r="A1598" s="146">
        <v>1597</v>
      </c>
      <c r="B1598" s="144" t="s">
        <v>1000</v>
      </c>
      <c r="C1598" s="146" t="s">
        <v>1001</v>
      </c>
      <c r="D1598" s="147" t="s">
        <v>2040</v>
      </c>
      <c r="E1598" s="236" t="s">
        <v>98</v>
      </c>
      <c r="F1598" s="148">
        <v>45469</v>
      </c>
      <c r="G1598" s="153"/>
      <c r="H1598" s="154">
        <v>17636.09</v>
      </c>
      <c r="I1598" s="144" t="s">
        <v>66</v>
      </c>
      <c r="J1598" s="155" t="s">
        <v>67</v>
      </c>
      <c r="K1598" s="146"/>
      <c r="L1598" s="147"/>
      <c r="M1598" s="156"/>
      <c r="N1598" s="167">
        <f t="shared" si="48"/>
        <v>8818.0450000000001</v>
      </c>
      <c r="O1598" s="167">
        <f t="shared" si="49"/>
        <v>202406</v>
      </c>
    </row>
    <row r="1599" spans="1:15">
      <c r="A1599" s="146">
        <v>1598</v>
      </c>
      <c r="B1599" s="144" t="s">
        <v>1594</v>
      </c>
      <c r="C1599" s="145" t="s">
        <v>1595</v>
      </c>
      <c r="D1599" s="145" t="s">
        <v>2041</v>
      </c>
      <c r="E1599" s="236" t="s">
        <v>98</v>
      </c>
      <c r="F1599" s="148">
        <v>45469</v>
      </c>
      <c r="G1599" s="149"/>
      <c r="H1599" s="150">
        <v>920.5</v>
      </c>
      <c r="I1599" s="144" t="s">
        <v>66</v>
      </c>
      <c r="J1599" s="151"/>
      <c r="K1599" s="145"/>
      <c r="L1599" s="152"/>
      <c r="M1599" s="152"/>
      <c r="N1599" s="167">
        <f t="shared" si="48"/>
        <v>920.5</v>
      </c>
      <c r="O1599" s="167">
        <f t="shared" si="49"/>
        <v>202406</v>
      </c>
    </row>
    <row r="1600" spans="1:15">
      <c r="A1600" s="146">
        <v>1599</v>
      </c>
      <c r="B1600" s="144" t="s">
        <v>1698</v>
      </c>
      <c r="C1600" s="146" t="s">
        <v>1699</v>
      </c>
      <c r="D1600" s="147" t="s">
        <v>2042</v>
      </c>
      <c r="E1600" s="236" t="s">
        <v>98</v>
      </c>
      <c r="F1600" s="148">
        <v>45470</v>
      </c>
      <c r="G1600" s="153"/>
      <c r="H1600" s="154">
        <v>5586</v>
      </c>
      <c r="I1600" s="144" t="s">
        <v>33</v>
      </c>
      <c r="J1600" s="155"/>
      <c r="K1600" s="146"/>
      <c r="L1600" s="147"/>
      <c r="M1600" s="156"/>
      <c r="N1600" s="167">
        <f t="shared" si="48"/>
        <v>5586</v>
      </c>
      <c r="O1600" s="167">
        <f t="shared" si="49"/>
        <v>202406</v>
      </c>
    </row>
    <row r="1601" spans="1:15">
      <c r="A1601" s="146">
        <v>1600</v>
      </c>
      <c r="B1601" s="144" t="s">
        <v>1698</v>
      </c>
      <c r="C1601" s="145" t="s">
        <v>1699</v>
      </c>
      <c r="D1601" s="145" t="s">
        <v>2043</v>
      </c>
      <c r="E1601" s="236" t="s">
        <v>98</v>
      </c>
      <c r="F1601" s="148">
        <v>45470</v>
      </c>
      <c r="G1601" s="149"/>
      <c r="H1601" s="150">
        <v>14010</v>
      </c>
      <c r="I1601" s="144" t="s">
        <v>33</v>
      </c>
      <c r="J1601" s="151"/>
      <c r="K1601" s="145"/>
      <c r="L1601" s="152"/>
      <c r="M1601" s="152"/>
      <c r="N1601" s="167">
        <f t="shared" si="48"/>
        <v>14010</v>
      </c>
      <c r="O1601" s="167">
        <f t="shared" si="49"/>
        <v>202406</v>
      </c>
    </row>
    <row r="1602" spans="1:15">
      <c r="A1602" s="146">
        <v>1601</v>
      </c>
      <c r="B1602" s="144" t="s">
        <v>1698</v>
      </c>
      <c r="C1602" s="146" t="s">
        <v>1699</v>
      </c>
      <c r="D1602" s="147" t="s">
        <v>2044</v>
      </c>
      <c r="E1602" s="236" t="s">
        <v>98</v>
      </c>
      <c r="F1602" s="148">
        <v>45470</v>
      </c>
      <c r="G1602" s="153"/>
      <c r="H1602" s="154">
        <v>4670</v>
      </c>
      <c r="I1602" s="144" t="s">
        <v>33</v>
      </c>
      <c r="J1602" s="155"/>
      <c r="K1602" s="146"/>
      <c r="L1602" s="147"/>
      <c r="M1602" s="156"/>
      <c r="N1602" s="167">
        <f t="shared" ref="N1602:N1665" si="50">H1602/COUNTIF(I1602:M1602,"&lt;&gt;")</f>
        <v>4670</v>
      </c>
      <c r="O1602" s="167">
        <f t="shared" ref="O1602:O1665" si="51">YEAR(F1602)*100+MONTH(F1602)</f>
        <v>202406</v>
      </c>
    </row>
    <row r="1603" spans="1:15">
      <c r="A1603" s="146">
        <v>1602</v>
      </c>
      <c r="B1603" s="144" t="s">
        <v>1465</v>
      </c>
      <c r="C1603" s="145" t="s">
        <v>1466</v>
      </c>
      <c r="D1603" s="145" t="s">
        <v>2045</v>
      </c>
      <c r="E1603" s="236" t="s">
        <v>98</v>
      </c>
      <c r="F1603" s="148">
        <v>45470</v>
      </c>
      <c r="G1603" s="149"/>
      <c r="H1603" s="150">
        <v>1306.8</v>
      </c>
      <c r="I1603" s="144" t="s">
        <v>66</v>
      </c>
      <c r="J1603" s="151"/>
      <c r="K1603" s="145"/>
      <c r="L1603" s="152"/>
      <c r="M1603" s="152"/>
      <c r="N1603" s="167">
        <f t="shared" si="50"/>
        <v>1306.8</v>
      </c>
      <c r="O1603" s="167">
        <f t="shared" si="51"/>
        <v>202406</v>
      </c>
    </row>
    <row r="1604" spans="1:15">
      <c r="A1604" s="146">
        <v>1603</v>
      </c>
      <c r="B1604" s="144" t="s">
        <v>2046</v>
      </c>
      <c r="C1604" s="146" t="s">
        <v>2047</v>
      </c>
      <c r="D1604" s="147" t="s">
        <v>2048</v>
      </c>
      <c r="E1604" s="236" t="s">
        <v>98</v>
      </c>
      <c r="F1604" s="148">
        <v>45470</v>
      </c>
      <c r="G1604" s="153"/>
      <c r="H1604" s="154">
        <v>31105.18</v>
      </c>
      <c r="I1604" s="144" t="s">
        <v>66</v>
      </c>
      <c r="J1604" s="155"/>
      <c r="K1604" s="146"/>
      <c r="L1604" s="147"/>
      <c r="M1604" s="156"/>
      <c r="N1604" s="167">
        <f t="shared" si="50"/>
        <v>31105.18</v>
      </c>
      <c r="O1604" s="167">
        <f t="shared" si="51"/>
        <v>202406</v>
      </c>
    </row>
    <row r="1605" spans="1:15">
      <c r="A1605" s="146">
        <v>1604</v>
      </c>
      <c r="B1605" s="144" t="s">
        <v>1465</v>
      </c>
      <c r="C1605" s="145" t="s">
        <v>1466</v>
      </c>
      <c r="D1605" s="145" t="s">
        <v>2049</v>
      </c>
      <c r="E1605" s="236" t="s">
        <v>98</v>
      </c>
      <c r="F1605" s="148">
        <v>45471</v>
      </c>
      <c r="G1605" s="149"/>
      <c r="H1605" s="150">
        <v>300</v>
      </c>
      <c r="I1605" s="144" t="s">
        <v>66</v>
      </c>
      <c r="J1605" s="151"/>
      <c r="K1605" s="145"/>
      <c r="L1605" s="152"/>
      <c r="M1605" s="152"/>
      <c r="N1605" s="167">
        <f t="shared" si="50"/>
        <v>300</v>
      </c>
      <c r="O1605" s="167">
        <f t="shared" si="51"/>
        <v>202406</v>
      </c>
    </row>
    <row r="1606" spans="1:15">
      <c r="A1606" s="146">
        <v>1605</v>
      </c>
      <c r="B1606" s="144" t="s">
        <v>1703</v>
      </c>
      <c r="C1606" s="146" t="s">
        <v>1704</v>
      </c>
      <c r="D1606" s="147" t="s">
        <v>2050</v>
      </c>
      <c r="E1606" s="236" t="s">
        <v>98</v>
      </c>
      <c r="F1606" s="148">
        <v>45471</v>
      </c>
      <c r="G1606" s="153"/>
      <c r="H1606" s="154">
        <v>1578.69</v>
      </c>
      <c r="I1606" s="144" t="s">
        <v>66</v>
      </c>
      <c r="J1606" s="155"/>
      <c r="K1606" s="146"/>
      <c r="L1606" s="147"/>
      <c r="M1606" s="156"/>
      <c r="N1606" s="167">
        <f t="shared" si="50"/>
        <v>1578.69</v>
      </c>
      <c r="O1606" s="167">
        <f t="shared" si="51"/>
        <v>202406</v>
      </c>
    </row>
    <row r="1607" spans="1:15">
      <c r="A1607" s="146">
        <v>1606</v>
      </c>
      <c r="B1607" s="144" t="s">
        <v>957</v>
      </c>
      <c r="C1607" s="145" t="s">
        <v>958</v>
      </c>
      <c r="D1607" s="145" t="s">
        <v>2051</v>
      </c>
      <c r="E1607" s="236" t="s">
        <v>98</v>
      </c>
      <c r="F1607" s="148">
        <v>45471</v>
      </c>
      <c r="G1607" s="149"/>
      <c r="H1607" s="150">
        <v>322.61</v>
      </c>
      <c r="I1607" s="144" t="s">
        <v>68</v>
      </c>
      <c r="J1607" s="151"/>
      <c r="K1607" s="145"/>
      <c r="L1607" s="152"/>
      <c r="M1607" s="152"/>
      <c r="N1607" s="167">
        <f t="shared" si="50"/>
        <v>322.61</v>
      </c>
      <c r="O1607" s="167">
        <f t="shared" si="51"/>
        <v>202406</v>
      </c>
    </row>
    <row r="1608" spans="1:15">
      <c r="A1608" s="146">
        <v>1607</v>
      </c>
      <c r="B1608" s="144" t="s">
        <v>2046</v>
      </c>
      <c r="C1608" s="146" t="s">
        <v>2047</v>
      </c>
      <c r="D1608" s="147" t="s">
        <v>2052</v>
      </c>
      <c r="E1608" s="236" t="s">
        <v>98</v>
      </c>
      <c r="F1608" s="148">
        <v>45472</v>
      </c>
      <c r="G1608" s="153"/>
      <c r="H1608" s="154">
        <v>17175.150000000001</v>
      </c>
      <c r="I1608" s="144" t="s">
        <v>39</v>
      </c>
      <c r="J1608" s="155"/>
      <c r="K1608" s="146"/>
      <c r="L1608" s="147"/>
      <c r="M1608" s="156"/>
      <c r="N1608" s="167">
        <f t="shared" si="50"/>
        <v>17175.150000000001</v>
      </c>
      <c r="O1608" s="167">
        <f t="shared" si="51"/>
        <v>202406</v>
      </c>
    </row>
    <row r="1609" spans="1:15">
      <c r="A1609" s="146">
        <v>1608</v>
      </c>
      <c r="B1609" s="144" t="s">
        <v>120</v>
      </c>
      <c r="C1609" s="145" t="s">
        <v>121</v>
      </c>
      <c r="D1609" s="145" t="s">
        <v>2053</v>
      </c>
      <c r="E1609" s="230" t="s">
        <v>98</v>
      </c>
      <c r="F1609" s="148">
        <v>45472</v>
      </c>
      <c r="G1609" s="149"/>
      <c r="H1609" s="150">
        <v>4893</v>
      </c>
      <c r="I1609" s="144" t="s">
        <v>38</v>
      </c>
      <c r="J1609" s="151"/>
      <c r="K1609" s="145"/>
      <c r="L1609" s="157"/>
      <c r="M1609" s="157"/>
      <c r="N1609" s="167">
        <f t="shared" si="50"/>
        <v>4893</v>
      </c>
      <c r="O1609" s="167">
        <f t="shared" si="51"/>
        <v>202406</v>
      </c>
    </row>
    <row r="1610" spans="1:15">
      <c r="A1610" s="146">
        <v>1609</v>
      </c>
      <c r="B1610" s="144" t="s">
        <v>120</v>
      </c>
      <c r="C1610" s="146" t="s">
        <v>121</v>
      </c>
      <c r="D1610" s="147" t="s">
        <v>2054</v>
      </c>
      <c r="E1610" s="236" t="s">
        <v>98</v>
      </c>
      <c r="F1610" s="148">
        <v>45472</v>
      </c>
      <c r="G1610" s="153"/>
      <c r="H1610" s="154">
        <v>19000</v>
      </c>
      <c r="I1610" s="144" t="s">
        <v>43</v>
      </c>
      <c r="J1610" s="155"/>
      <c r="K1610" s="146"/>
      <c r="L1610" s="147"/>
      <c r="M1610" s="156"/>
      <c r="N1610" s="167">
        <f t="shared" si="50"/>
        <v>19000</v>
      </c>
      <c r="O1610" s="167">
        <f t="shared" si="51"/>
        <v>202406</v>
      </c>
    </row>
    <row r="1611" spans="1:15">
      <c r="A1611" s="146">
        <v>1610</v>
      </c>
      <c r="B1611" s="144" t="s">
        <v>120</v>
      </c>
      <c r="C1611" s="145" t="s">
        <v>121</v>
      </c>
      <c r="D1611" s="145" t="s">
        <v>2055</v>
      </c>
      <c r="E1611" s="236" t="s">
        <v>98</v>
      </c>
      <c r="F1611" s="148">
        <v>45472</v>
      </c>
      <c r="G1611" s="149"/>
      <c r="H1611" s="150">
        <v>18700</v>
      </c>
      <c r="I1611" s="144" t="s">
        <v>43</v>
      </c>
      <c r="J1611" s="151"/>
      <c r="K1611" s="145"/>
      <c r="L1611" s="152"/>
      <c r="M1611" s="152"/>
      <c r="N1611" s="167">
        <f t="shared" si="50"/>
        <v>18700</v>
      </c>
      <c r="O1611" s="167">
        <f t="shared" si="51"/>
        <v>202406</v>
      </c>
    </row>
    <row r="1612" spans="1:15">
      <c r="A1612" s="146">
        <v>1611</v>
      </c>
      <c r="B1612" s="144" t="s">
        <v>123</v>
      </c>
      <c r="C1612" s="146" t="s">
        <v>124</v>
      </c>
      <c r="D1612" s="147">
        <v>55184</v>
      </c>
      <c r="E1612" s="236" t="s">
        <v>98</v>
      </c>
      <c r="F1612" s="148">
        <v>45473</v>
      </c>
      <c r="G1612" s="153"/>
      <c r="H1612" s="154">
        <v>3190</v>
      </c>
      <c r="I1612" s="144" t="s">
        <v>33</v>
      </c>
      <c r="J1612" s="155"/>
      <c r="K1612" s="146"/>
      <c r="L1612" s="147"/>
      <c r="M1612" s="156"/>
      <c r="N1612" s="167">
        <f t="shared" si="50"/>
        <v>3190</v>
      </c>
      <c r="O1612" s="167">
        <f t="shared" si="51"/>
        <v>202406</v>
      </c>
    </row>
    <row r="1613" spans="1:15">
      <c r="A1613" s="146">
        <v>1612</v>
      </c>
      <c r="B1613" s="144" t="s">
        <v>1415</v>
      </c>
      <c r="C1613" s="145" t="s">
        <v>1416</v>
      </c>
      <c r="D1613" s="145" t="s">
        <v>2056</v>
      </c>
      <c r="E1613" s="236" t="s">
        <v>98</v>
      </c>
      <c r="F1613" s="148">
        <v>45473</v>
      </c>
      <c r="G1613" s="149"/>
      <c r="H1613" s="150">
        <v>700</v>
      </c>
      <c r="I1613" s="144" t="s">
        <v>33</v>
      </c>
      <c r="J1613" s="151"/>
      <c r="K1613" s="145"/>
      <c r="L1613" s="152"/>
      <c r="M1613" s="152"/>
      <c r="N1613" s="167">
        <f t="shared" si="50"/>
        <v>700</v>
      </c>
      <c r="O1613" s="167">
        <f t="shared" si="51"/>
        <v>202406</v>
      </c>
    </row>
    <row r="1614" spans="1:15">
      <c r="A1614" s="146">
        <v>1613</v>
      </c>
      <c r="B1614" s="144" t="s">
        <v>367</v>
      </c>
      <c r="C1614" s="146" t="s">
        <v>368</v>
      </c>
      <c r="D1614" s="147" t="s">
        <v>2057</v>
      </c>
      <c r="E1614" s="236" t="s">
        <v>98</v>
      </c>
      <c r="F1614" s="148">
        <v>45474</v>
      </c>
      <c r="G1614" s="153"/>
      <c r="H1614" s="154">
        <v>11296</v>
      </c>
      <c r="I1614" s="144" t="s">
        <v>34</v>
      </c>
      <c r="J1614" s="155"/>
      <c r="K1614" s="146"/>
      <c r="L1614" s="147"/>
      <c r="M1614" s="156"/>
      <c r="N1614" s="167">
        <f t="shared" si="50"/>
        <v>11296</v>
      </c>
      <c r="O1614" s="167">
        <f t="shared" si="51"/>
        <v>202407</v>
      </c>
    </row>
    <row r="1615" spans="1:15">
      <c r="A1615" s="146">
        <v>1614</v>
      </c>
      <c r="B1615" s="144" t="s">
        <v>884</v>
      </c>
      <c r="C1615" s="145" t="s">
        <v>885</v>
      </c>
      <c r="D1615" s="145" t="s">
        <v>2058</v>
      </c>
      <c r="E1615" s="236" t="s">
        <v>98</v>
      </c>
      <c r="F1615" s="148">
        <v>45474</v>
      </c>
      <c r="G1615" s="149"/>
      <c r="H1615" s="150">
        <v>11310</v>
      </c>
      <c r="I1615" s="144" t="s">
        <v>33</v>
      </c>
      <c r="J1615" s="151"/>
      <c r="K1615" s="145"/>
      <c r="L1615" s="152"/>
      <c r="M1615" s="152"/>
      <c r="N1615" s="167">
        <f t="shared" si="50"/>
        <v>11310</v>
      </c>
      <c r="O1615" s="167">
        <f t="shared" si="51"/>
        <v>202407</v>
      </c>
    </row>
    <row r="1616" spans="1:15">
      <c r="A1616" s="146">
        <v>1615</v>
      </c>
      <c r="B1616" s="144" t="s">
        <v>635</v>
      </c>
      <c r="C1616" s="146" t="s">
        <v>636</v>
      </c>
      <c r="D1616" s="147" t="s">
        <v>2059</v>
      </c>
      <c r="E1616" s="236" t="s">
        <v>98</v>
      </c>
      <c r="F1616" s="148">
        <v>45474</v>
      </c>
      <c r="G1616" s="153"/>
      <c r="H1616" s="154">
        <v>471.7</v>
      </c>
      <c r="I1616" s="144" t="s">
        <v>70</v>
      </c>
      <c r="J1616" s="155"/>
      <c r="K1616" s="146"/>
      <c r="L1616" s="147"/>
      <c r="M1616" s="156"/>
      <c r="N1616" s="167">
        <f t="shared" si="50"/>
        <v>471.7</v>
      </c>
      <c r="O1616" s="167">
        <f t="shared" si="51"/>
        <v>202407</v>
      </c>
    </row>
    <row r="1617" spans="1:15">
      <c r="A1617" s="146">
        <v>1616</v>
      </c>
      <c r="B1617" s="144" t="s">
        <v>1911</v>
      </c>
      <c r="C1617" s="145" t="s">
        <v>1912</v>
      </c>
      <c r="D1617" s="145" t="s">
        <v>2060</v>
      </c>
      <c r="E1617" s="236" t="s">
        <v>98</v>
      </c>
      <c r="F1617" s="148">
        <v>45475</v>
      </c>
      <c r="G1617" s="149"/>
      <c r="H1617" s="150">
        <v>45863.95</v>
      </c>
      <c r="I1617" s="144" t="s">
        <v>45</v>
      </c>
      <c r="J1617" s="151"/>
      <c r="K1617" s="145"/>
      <c r="L1617" s="152"/>
      <c r="M1617" s="152"/>
      <c r="N1617" s="167">
        <f t="shared" si="50"/>
        <v>45863.95</v>
      </c>
      <c r="O1617" s="167">
        <f t="shared" si="51"/>
        <v>202407</v>
      </c>
    </row>
    <row r="1618" spans="1:15">
      <c r="A1618" s="146">
        <v>1617</v>
      </c>
      <c r="B1618" s="144" t="s">
        <v>1698</v>
      </c>
      <c r="C1618" s="146" t="s">
        <v>1699</v>
      </c>
      <c r="D1618" s="147" t="s">
        <v>2061</v>
      </c>
      <c r="E1618" s="236" t="s">
        <v>98</v>
      </c>
      <c r="F1618" s="148">
        <v>45475</v>
      </c>
      <c r="G1618" s="153"/>
      <c r="H1618" s="154">
        <v>7783.5</v>
      </c>
      <c r="I1618" s="144" t="s">
        <v>33</v>
      </c>
      <c r="J1618" s="155"/>
      <c r="K1618" s="146"/>
      <c r="L1618" s="147"/>
      <c r="M1618" s="156"/>
      <c r="N1618" s="167">
        <f t="shared" si="50"/>
        <v>7783.5</v>
      </c>
      <c r="O1618" s="167">
        <f t="shared" si="51"/>
        <v>202407</v>
      </c>
    </row>
    <row r="1619" spans="1:15">
      <c r="A1619" s="146">
        <v>1618</v>
      </c>
      <c r="B1619" s="144" t="s">
        <v>548</v>
      </c>
      <c r="C1619" s="145" t="s">
        <v>549</v>
      </c>
      <c r="D1619" s="145" t="s">
        <v>2062</v>
      </c>
      <c r="E1619" s="236" t="s">
        <v>98</v>
      </c>
      <c r="F1619" s="148">
        <v>45475</v>
      </c>
      <c r="G1619" s="149"/>
      <c r="H1619" s="150">
        <v>2910.2</v>
      </c>
      <c r="I1619" s="144" t="s">
        <v>32</v>
      </c>
      <c r="J1619" s="151"/>
      <c r="K1619" s="145"/>
      <c r="L1619" s="152"/>
      <c r="M1619" s="152"/>
      <c r="N1619" s="167">
        <f t="shared" si="50"/>
        <v>2910.2</v>
      </c>
      <c r="O1619" s="167">
        <f t="shared" si="51"/>
        <v>202407</v>
      </c>
    </row>
    <row r="1620" spans="1:15">
      <c r="A1620" s="146">
        <v>1619</v>
      </c>
      <c r="B1620" s="144" t="s">
        <v>1000</v>
      </c>
      <c r="C1620" s="146" t="s">
        <v>1001</v>
      </c>
      <c r="D1620" s="147" t="s">
        <v>2063</v>
      </c>
      <c r="E1620" s="236" t="s">
        <v>98</v>
      </c>
      <c r="F1620" s="148">
        <v>45475</v>
      </c>
      <c r="G1620" s="153"/>
      <c r="H1620" s="154">
        <v>25470.95</v>
      </c>
      <c r="I1620" s="144" t="s">
        <v>66</v>
      </c>
      <c r="J1620" s="155" t="s">
        <v>67</v>
      </c>
      <c r="K1620" s="146"/>
      <c r="L1620" s="147"/>
      <c r="M1620" s="156"/>
      <c r="N1620" s="167">
        <f t="shared" si="50"/>
        <v>12735.475</v>
      </c>
      <c r="O1620" s="167">
        <f t="shared" si="51"/>
        <v>202407</v>
      </c>
    </row>
    <row r="1621" spans="1:15">
      <c r="A1621" s="146">
        <v>1620</v>
      </c>
      <c r="B1621" s="144" t="s">
        <v>1681</v>
      </c>
      <c r="C1621" s="145" t="s">
        <v>1682</v>
      </c>
      <c r="D1621" s="145" t="s">
        <v>2064</v>
      </c>
      <c r="E1621" s="236" t="s">
        <v>98</v>
      </c>
      <c r="F1621" s="148">
        <v>45475</v>
      </c>
      <c r="G1621" s="149"/>
      <c r="H1621" s="150">
        <v>3559.45</v>
      </c>
      <c r="I1621" s="144" t="s">
        <v>33</v>
      </c>
      <c r="J1621" s="151"/>
      <c r="K1621" s="145"/>
      <c r="L1621" s="152"/>
      <c r="M1621" s="152"/>
      <c r="N1621" s="167">
        <f t="shared" si="50"/>
        <v>3559.45</v>
      </c>
      <c r="O1621" s="167">
        <f t="shared" si="51"/>
        <v>202407</v>
      </c>
    </row>
    <row r="1622" spans="1:15">
      <c r="A1622" s="146">
        <v>1621</v>
      </c>
      <c r="B1622" s="144" t="s">
        <v>1537</v>
      </c>
      <c r="C1622" s="146" t="s">
        <v>1538</v>
      </c>
      <c r="D1622" s="147" t="s">
        <v>2065</v>
      </c>
      <c r="E1622" s="236" t="s">
        <v>98</v>
      </c>
      <c r="F1622" s="148">
        <v>45476</v>
      </c>
      <c r="G1622" s="153"/>
      <c r="H1622" s="154">
        <v>24000</v>
      </c>
      <c r="I1622" s="144" t="s">
        <v>33</v>
      </c>
      <c r="J1622" s="155"/>
      <c r="K1622" s="146"/>
      <c r="L1622" s="147"/>
      <c r="M1622" s="156"/>
      <c r="N1622" s="167">
        <f t="shared" si="50"/>
        <v>24000</v>
      </c>
      <c r="O1622" s="167">
        <f t="shared" si="51"/>
        <v>202407</v>
      </c>
    </row>
    <row r="1623" spans="1:15">
      <c r="A1623" s="146">
        <v>1622</v>
      </c>
      <c r="B1623" s="144" t="s">
        <v>1537</v>
      </c>
      <c r="C1623" s="145" t="s">
        <v>1538</v>
      </c>
      <c r="D1623" s="145" t="s">
        <v>2066</v>
      </c>
      <c r="E1623" s="236" t="s">
        <v>98</v>
      </c>
      <c r="F1623" s="148">
        <v>45476</v>
      </c>
      <c r="G1623" s="149"/>
      <c r="H1623" s="150">
        <v>11750</v>
      </c>
      <c r="I1623" s="144" t="s">
        <v>33</v>
      </c>
      <c r="J1623" s="151"/>
      <c r="K1623" s="145"/>
      <c r="L1623" s="152"/>
      <c r="M1623" s="152"/>
      <c r="N1623" s="167">
        <f t="shared" si="50"/>
        <v>11750</v>
      </c>
      <c r="O1623" s="167">
        <f t="shared" si="51"/>
        <v>202407</v>
      </c>
    </row>
    <row r="1624" spans="1:15">
      <c r="A1624" s="146">
        <v>1623</v>
      </c>
      <c r="B1624" s="144" t="s">
        <v>1932</v>
      </c>
      <c r="C1624" s="146" t="s">
        <v>1933</v>
      </c>
      <c r="D1624" s="147" t="s">
        <v>2067</v>
      </c>
      <c r="E1624" s="236" t="s">
        <v>98</v>
      </c>
      <c r="F1624" s="148">
        <v>45476</v>
      </c>
      <c r="G1624" s="153"/>
      <c r="H1624" s="154">
        <v>43700</v>
      </c>
      <c r="I1624" s="144" t="s">
        <v>33</v>
      </c>
      <c r="J1624" s="155"/>
      <c r="K1624" s="146"/>
      <c r="L1624" s="147"/>
      <c r="M1624" s="156"/>
      <c r="N1624" s="167">
        <f t="shared" si="50"/>
        <v>43700</v>
      </c>
      <c r="O1624" s="167">
        <f t="shared" si="51"/>
        <v>202407</v>
      </c>
    </row>
    <row r="1625" spans="1:15">
      <c r="A1625" s="146">
        <v>1624</v>
      </c>
      <c r="B1625" s="144" t="s">
        <v>1932</v>
      </c>
      <c r="C1625" s="145" t="s">
        <v>1933</v>
      </c>
      <c r="D1625" s="145" t="s">
        <v>2068</v>
      </c>
      <c r="E1625" s="236" t="s">
        <v>98</v>
      </c>
      <c r="F1625" s="148">
        <v>45476</v>
      </c>
      <c r="G1625" s="149"/>
      <c r="H1625" s="150">
        <v>16800</v>
      </c>
      <c r="I1625" s="144" t="s">
        <v>62</v>
      </c>
      <c r="J1625" s="151"/>
      <c r="K1625" s="145"/>
      <c r="L1625" s="152"/>
      <c r="M1625" s="152"/>
      <c r="N1625" s="167">
        <f t="shared" si="50"/>
        <v>16800</v>
      </c>
      <c r="O1625" s="167">
        <f t="shared" si="51"/>
        <v>202407</v>
      </c>
    </row>
    <row r="1626" spans="1:15">
      <c r="A1626" s="146">
        <v>1625</v>
      </c>
      <c r="B1626" s="144" t="s">
        <v>762</v>
      </c>
      <c r="C1626" s="146" t="s">
        <v>763</v>
      </c>
      <c r="D1626" s="147" t="s">
        <v>2069</v>
      </c>
      <c r="E1626" s="236" t="s">
        <v>98</v>
      </c>
      <c r="F1626" s="148">
        <v>45476</v>
      </c>
      <c r="G1626" s="153"/>
      <c r="H1626" s="154">
        <v>99.9</v>
      </c>
      <c r="I1626" s="144" t="s">
        <v>33</v>
      </c>
      <c r="J1626" s="155"/>
      <c r="K1626" s="146"/>
      <c r="L1626" s="147"/>
      <c r="M1626" s="156"/>
      <c r="N1626" s="167">
        <f t="shared" si="50"/>
        <v>99.9</v>
      </c>
      <c r="O1626" s="167">
        <f t="shared" si="51"/>
        <v>202407</v>
      </c>
    </row>
    <row r="1627" spans="1:15">
      <c r="A1627" s="146">
        <v>1626</v>
      </c>
      <c r="B1627" s="144" t="s">
        <v>120</v>
      </c>
      <c r="C1627" s="145" t="s">
        <v>121</v>
      </c>
      <c r="D1627" s="145" t="s">
        <v>2070</v>
      </c>
      <c r="E1627" s="236" t="s">
        <v>98</v>
      </c>
      <c r="F1627" s="148">
        <v>45476</v>
      </c>
      <c r="G1627" s="149"/>
      <c r="H1627" s="150">
        <v>4086</v>
      </c>
      <c r="I1627" s="144" t="s">
        <v>43</v>
      </c>
      <c r="J1627" s="151"/>
      <c r="K1627" s="145"/>
      <c r="L1627" s="152"/>
      <c r="M1627" s="152"/>
      <c r="N1627" s="167">
        <f t="shared" si="50"/>
        <v>4086</v>
      </c>
      <c r="O1627" s="167">
        <f t="shared" si="51"/>
        <v>202407</v>
      </c>
    </row>
    <row r="1628" spans="1:15">
      <c r="A1628" s="146">
        <v>1627</v>
      </c>
      <c r="B1628" s="144" t="s">
        <v>1304</v>
      </c>
      <c r="C1628" s="146" t="s">
        <v>1305</v>
      </c>
      <c r="D1628" s="147" t="s">
        <v>2071</v>
      </c>
      <c r="E1628" s="236" t="s">
        <v>98</v>
      </c>
      <c r="F1628" s="148">
        <v>45476</v>
      </c>
      <c r="G1628" s="153"/>
      <c r="H1628" s="154">
        <v>461461.58</v>
      </c>
      <c r="I1628" s="144" t="s">
        <v>41</v>
      </c>
      <c r="J1628" s="155"/>
      <c r="K1628" s="146"/>
      <c r="L1628" s="147"/>
      <c r="M1628" s="156"/>
      <c r="N1628" s="167">
        <f t="shared" si="50"/>
        <v>461461.58</v>
      </c>
      <c r="O1628" s="167">
        <f t="shared" si="51"/>
        <v>202407</v>
      </c>
    </row>
    <row r="1629" spans="1:15">
      <c r="A1629" s="146">
        <v>1628</v>
      </c>
      <c r="B1629" s="144" t="s">
        <v>1304</v>
      </c>
      <c r="C1629" s="145" t="s">
        <v>1305</v>
      </c>
      <c r="D1629" s="145" t="s">
        <v>2072</v>
      </c>
      <c r="E1629" s="236" t="s">
        <v>98</v>
      </c>
      <c r="F1629" s="148">
        <v>45476</v>
      </c>
      <c r="G1629" s="149"/>
      <c r="H1629" s="150">
        <v>2299924.4900000002</v>
      </c>
      <c r="I1629" s="144" t="s">
        <v>41</v>
      </c>
      <c r="J1629" s="151"/>
      <c r="K1629" s="145"/>
      <c r="L1629" s="152"/>
      <c r="M1629" s="152"/>
      <c r="N1629" s="167">
        <f t="shared" si="50"/>
        <v>2299924.4900000002</v>
      </c>
      <c r="O1629" s="167">
        <f t="shared" si="51"/>
        <v>202407</v>
      </c>
    </row>
    <row r="1630" spans="1:15">
      <c r="A1630" s="146">
        <v>1629</v>
      </c>
      <c r="B1630" s="144" t="s">
        <v>1072</v>
      </c>
      <c r="C1630" s="146" t="s">
        <v>1073</v>
      </c>
      <c r="D1630" s="147" t="s">
        <v>2073</v>
      </c>
      <c r="E1630" s="236" t="s">
        <v>98</v>
      </c>
      <c r="F1630" s="148">
        <v>45477</v>
      </c>
      <c r="G1630" s="153"/>
      <c r="H1630" s="154">
        <v>406696.64</v>
      </c>
      <c r="I1630" s="144" t="s">
        <v>66</v>
      </c>
      <c r="J1630" s="155" t="s">
        <v>67</v>
      </c>
      <c r="K1630" s="146" t="s">
        <v>68</v>
      </c>
      <c r="L1630" s="147"/>
      <c r="M1630" s="156"/>
      <c r="N1630" s="167">
        <f t="shared" si="50"/>
        <v>135565.54666666666</v>
      </c>
      <c r="O1630" s="167">
        <f t="shared" si="51"/>
        <v>202407</v>
      </c>
    </row>
    <row r="1631" spans="1:15">
      <c r="A1631" s="146">
        <v>1630</v>
      </c>
      <c r="B1631" s="144" t="s">
        <v>1312</v>
      </c>
      <c r="C1631" s="145" t="s">
        <v>1313</v>
      </c>
      <c r="D1631" s="145" t="s">
        <v>118</v>
      </c>
      <c r="E1631" s="236" t="s">
        <v>98</v>
      </c>
      <c r="F1631" s="148">
        <v>45477</v>
      </c>
      <c r="G1631" s="149"/>
      <c r="H1631" s="150">
        <v>1900</v>
      </c>
      <c r="I1631" s="144" t="s">
        <v>33</v>
      </c>
      <c r="J1631" s="151"/>
      <c r="K1631" s="145"/>
      <c r="L1631" s="152"/>
      <c r="M1631" s="152"/>
      <c r="N1631" s="167">
        <f t="shared" si="50"/>
        <v>1900</v>
      </c>
      <c r="O1631" s="167">
        <f t="shared" si="51"/>
        <v>202407</v>
      </c>
    </row>
    <row r="1632" spans="1:15">
      <c r="A1632" s="146">
        <v>1631</v>
      </c>
      <c r="B1632" s="144" t="s">
        <v>1312</v>
      </c>
      <c r="C1632" s="146" t="s">
        <v>1313</v>
      </c>
      <c r="D1632" s="147" t="s">
        <v>2074</v>
      </c>
      <c r="E1632" s="236" t="s">
        <v>98</v>
      </c>
      <c r="F1632" s="148">
        <v>45477</v>
      </c>
      <c r="G1632" s="153"/>
      <c r="H1632" s="154">
        <v>11500</v>
      </c>
      <c r="I1632" s="144" t="s">
        <v>33</v>
      </c>
      <c r="J1632" s="155"/>
      <c r="K1632" s="146"/>
      <c r="L1632" s="147"/>
      <c r="M1632" s="156"/>
      <c r="N1632" s="167">
        <f t="shared" si="50"/>
        <v>11500</v>
      </c>
      <c r="O1632" s="167">
        <f t="shared" si="51"/>
        <v>202407</v>
      </c>
    </row>
    <row r="1633" spans="1:15">
      <c r="A1633" s="146">
        <v>1632</v>
      </c>
      <c r="B1633" s="144" t="s">
        <v>218</v>
      </c>
      <c r="C1633" s="145" t="s">
        <v>219</v>
      </c>
      <c r="D1633" s="145" t="s">
        <v>2075</v>
      </c>
      <c r="E1633" s="236" t="s">
        <v>98</v>
      </c>
      <c r="F1633" s="148">
        <v>45477</v>
      </c>
      <c r="G1633" s="149"/>
      <c r="H1633" s="150">
        <v>185317.26</v>
      </c>
      <c r="I1633" s="144" t="s">
        <v>39</v>
      </c>
      <c r="J1633" s="151" t="s">
        <v>39</v>
      </c>
      <c r="K1633" s="145" t="s">
        <v>42</v>
      </c>
      <c r="L1633" s="157" t="s">
        <v>40</v>
      </c>
      <c r="M1633" s="157" t="s">
        <v>43</v>
      </c>
      <c r="N1633" s="167">
        <f t="shared" si="50"/>
        <v>37063.452000000005</v>
      </c>
      <c r="O1633" s="167">
        <f t="shared" si="51"/>
        <v>202407</v>
      </c>
    </row>
    <row r="1634" spans="1:15">
      <c r="A1634" s="146">
        <v>1633</v>
      </c>
      <c r="B1634" s="144" t="s">
        <v>1465</v>
      </c>
      <c r="C1634" s="146" t="s">
        <v>1466</v>
      </c>
      <c r="D1634" s="147" t="s">
        <v>2076</v>
      </c>
      <c r="E1634" s="236" t="s">
        <v>98</v>
      </c>
      <c r="F1634" s="148">
        <v>45477</v>
      </c>
      <c r="G1634" s="153"/>
      <c r="H1634" s="154">
        <v>1428623.24</v>
      </c>
      <c r="I1634" s="144" t="s">
        <v>66</v>
      </c>
      <c r="J1634" s="155" t="s">
        <v>67</v>
      </c>
      <c r="K1634" s="146"/>
      <c r="L1634" s="147"/>
      <c r="M1634" s="156"/>
      <c r="N1634" s="167">
        <f t="shared" si="50"/>
        <v>714311.62</v>
      </c>
      <c r="O1634" s="167">
        <f t="shared" si="51"/>
        <v>202407</v>
      </c>
    </row>
    <row r="1635" spans="1:15">
      <c r="A1635" s="146">
        <v>1634</v>
      </c>
      <c r="B1635" s="144" t="s">
        <v>1079</v>
      </c>
      <c r="C1635" s="145" t="s">
        <v>1080</v>
      </c>
      <c r="D1635" s="145" t="s">
        <v>2077</v>
      </c>
      <c r="E1635" s="236" t="s">
        <v>98</v>
      </c>
      <c r="F1635" s="148">
        <v>45477</v>
      </c>
      <c r="G1635" s="149"/>
      <c r="H1635" s="150">
        <v>342.3</v>
      </c>
      <c r="I1635" s="144" t="s">
        <v>33</v>
      </c>
      <c r="J1635" s="151"/>
      <c r="K1635" s="145"/>
      <c r="L1635" s="152"/>
      <c r="M1635" s="152"/>
      <c r="N1635" s="167">
        <f t="shared" si="50"/>
        <v>342.3</v>
      </c>
      <c r="O1635" s="167">
        <f t="shared" si="51"/>
        <v>202407</v>
      </c>
    </row>
    <row r="1636" spans="1:15">
      <c r="A1636" s="146">
        <v>1635</v>
      </c>
      <c r="B1636" s="144" t="s">
        <v>832</v>
      </c>
      <c r="C1636" s="146" t="s">
        <v>833</v>
      </c>
      <c r="D1636" s="147" t="s">
        <v>2078</v>
      </c>
      <c r="E1636" s="236" t="s">
        <v>98</v>
      </c>
      <c r="F1636" s="148">
        <v>45477</v>
      </c>
      <c r="G1636" s="153"/>
      <c r="H1636" s="154">
        <v>1135.32</v>
      </c>
      <c r="I1636" s="144" t="s">
        <v>33</v>
      </c>
      <c r="J1636" s="155"/>
      <c r="K1636" s="146"/>
      <c r="L1636" s="147"/>
      <c r="M1636" s="156"/>
      <c r="N1636" s="167">
        <f t="shared" si="50"/>
        <v>1135.32</v>
      </c>
      <c r="O1636" s="167">
        <f t="shared" si="51"/>
        <v>202407</v>
      </c>
    </row>
    <row r="1637" spans="1:15">
      <c r="A1637" s="146">
        <v>1636</v>
      </c>
      <c r="B1637" s="144" t="s">
        <v>2079</v>
      </c>
      <c r="C1637" s="145" t="s">
        <v>2080</v>
      </c>
      <c r="D1637" s="145" t="s">
        <v>2081</v>
      </c>
      <c r="E1637" s="236" t="s">
        <v>98</v>
      </c>
      <c r="F1637" s="148">
        <v>45477</v>
      </c>
      <c r="G1637" s="149"/>
      <c r="H1637" s="150">
        <v>2248.09</v>
      </c>
      <c r="I1637" s="144" t="s">
        <v>46</v>
      </c>
      <c r="J1637" s="151"/>
      <c r="K1637" s="145"/>
      <c r="L1637" s="152"/>
      <c r="M1637" s="152"/>
      <c r="N1637" s="167">
        <f t="shared" si="50"/>
        <v>2248.09</v>
      </c>
      <c r="O1637" s="167">
        <f t="shared" si="51"/>
        <v>202407</v>
      </c>
    </row>
    <row r="1638" spans="1:15">
      <c r="A1638" s="146">
        <v>1637</v>
      </c>
      <c r="B1638" s="144" t="s">
        <v>579</v>
      </c>
      <c r="C1638" s="146" t="s">
        <v>580</v>
      </c>
      <c r="D1638" s="147" t="s">
        <v>2082</v>
      </c>
      <c r="E1638" s="236" t="s">
        <v>98</v>
      </c>
      <c r="F1638" s="148">
        <v>45477</v>
      </c>
      <c r="G1638" s="153"/>
      <c r="H1638" s="154">
        <v>17836.47</v>
      </c>
      <c r="I1638" s="144" t="s">
        <v>33</v>
      </c>
      <c r="J1638" s="155"/>
      <c r="K1638" s="146"/>
      <c r="L1638" s="147"/>
      <c r="M1638" s="156"/>
      <c r="N1638" s="167">
        <f t="shared" si="50"/>
        <v>17836.47</v>
      </c>
      <c r="O1638" s="167">
        <f t="shared" si="51"/>
        <v>202407</v>
      </c>
    </row>
    <row r="1639" spans="1:15">
      <c r="A1639" s="146">
        <v>1638</v>
      </c>
      <c r="B1639" s="144" t="s">
        <v>1765</v>
      </c>
      <c r="C1639" s="145" t="s">
        <v>1766</v>
      </c>
      <c r="D1639" s="145" t="s">
        <v>2083</v>
      </c>
      <c r="E1639" s="236" t="s">
        <v>98</v>
      </c>
      <c r="F1639" s="148">
        <v>45477</v>
      </c>
      <c r="G1639" s="149"/>
      <c r="H1639" s="150">
        <v>800</v>
      </c>
      <c r="I1639" s="144" t="s">
        <v>44</v>
      </c>
      <c r="J1639" s="151" t="s">
        <v>40</v>
      </c>
      <c r="K1639" s="145"/>
      <c r="L1639" s="152"/>
      <c r="M1639" s="152"/>
      <c r="N1639" s="167">
        <f t="shared" si="50"/>
        <v>400</v>
      </c>
      <c r="O1639" s="167">
        <f t="shared" si="51"/>
        <v>202407</v>
      </c>
    </row>
    <row r="1640" spans="1:15">
      <c r="A1640" s="146">
        <v>1639</v>
      </c>
      <c r="B1640" s="144" t="s">
        <v>320</v>
      </c>
      <c r="C1640" s="146" t="s">
        <v>321</v>
      </c>
      <c r="D1640" s="147" t="s">
        <v>2084</v>
      </c>
      <c r="E1640" s="236" t="s">
        <v>98</v>
      </c>
      <c r="F1640" s="148">
        <v>45478</v>
      </c>
      <c r="G1640" s="153"/>
      <c r="H1640" s="154">
        <v>350000</v>
      </c>
      <c r="I1640" s="144" t="s">
        <v>70</v>
      </c>
      <c r="J1640" s="155"/>
      <c r="K1640" s="146"/>
      <c r="L1640" s="147"/>
      <c r="M1640" s="156"/>
      <c r="N1640" s="167">
        <f t="shared" si="50"/>
        <v>350000</v>
      </c>
      <c r="O1640" s="167">
        <f t="shared" si="51"/>
        <v>202407</v>
      </c>
    </row>
    <row r="1641" spans="1:15">
      <c r="A1641" s="146">
        <v>1640</v>
      </c>
      <c r="B1641" s="144" t="s">
        <v>1007</v>
      </c>
      <c r="C1641" s="145" t="s">
        <v>1008</v>
      </c>
      <c r="D1641" s="145" t="s">
        <v>2085</v>
      </c>
      <c r="E1641" s="236" t="s">
        <v>98</v>
      </c>
      <c r="F1641" s="148">
        <v>45478</v>
      </c>
      <c r="G1641" s="149"/>
      <c r="H1641" s="150">
        <v>1677</v>
      </c>
      <c r="I1641" s="144" t="s">
        <v>43</v>
      </c>
      <c r="J1641" s="151"/>
      <c r="K1641" s="145"/>
      <c r="L1641" s="152"/>
      <c r="M1641" s="152"/>
      <c r="N1641" s="167">
        <f t="shared" si="50"/>
        <v>1677</v>
      </c>
      <c r="O1641" s="167">
        <f t="shared" si="51"/>
        <v>202407</v>
      </c>
    </row>
    <row r="1642" spans="1:15">
      <c r="A1642" s="146">
        <v>1641</v>
      </c>
      <c r="B1642" s="144" t="s">
        <v>1007</v>
      </c>
      <c r="C1642" s="146" t="s">
        <v>1008</v>
      </c>
      <c r="D1642" s="147" t="s">
        <v>2086</v>
      </c>
      <c r="E1642" s="236" t="s">
        <v>98</v>
      </c>
      <c r="F1642" s="148">
        <v>45478</v>
      </c>
      <c r="G1642" s="153"/>
      <c r="H1642" s="154">
        <v>1654</v>
      </c>
      <c r="I1642" s="144" t="s">
        <v>43</v>
      </c>
      <c r="J1642" s="155"/>
      <c r="K1642" s="146"/>
      <c r="L1642" s="147"/>
      <c r="M1642" s="156"/>
      <c r="N1642" s="167">
        <f t="shared" si="50"/>
        <v>1654</v>
      </c>
      <c r="O1642" s="167">
        <f t="shared" si="51"/>
        <v>202407</v>
      </c>
    </row>
    <row r="1643" spans="1:15">
      <c r="A1643" s="146">
        <v>1642</v>
      </c>
      <c r="B1643" s="144" t="s">
        <v>1007</v>
      </c>
      <c r="C1643" s="145" t="s">
        <v>1008</v>
      </c>
      <c r="D1643" s="145" t="s">
        <v>2087</v>
      </c>
      <c r="E1643" s="236" t="s">
        <v>98</v>
      </c>
      <c r="F1643" s="148">
        <v>45478</v>
      </c>
      <c r="G1643" s="149"/>
      <c r="H1643" s="150">
        <v>1693</v>
      </c>
      <c r="I1643" s="144" t="s">
        <v>43</v>
      </c>
      <c r="J1643" s="151"/>
      <c r="K1643" s="145"/>
      <c r="L1643" s="152"/>
      <c r="M1643" s="152"/>
      <c r="N1643" s="167">
        <f t="shared" si="50"/>
        <v>1693</v>
      </c>
      <c r="O1643" s="167">
        <f t="shared" si="51"/>
        <v>202407</v>
      </c>
    </row>
    <row r="1644" spans="1:15">
      <c r="A1644" s="146">
        <v>1643</v>
      </c>
      <c r="B1644" s="144" t="s">
        <v>120</v>
      </c>
      <c r="C1644" s="146" t="s">
        <v>121</v>
      </c>
      <c r="D1644" s="147" t="s">
        <v>2088</v>
      </c>
      <c r="E1644" s="236" t="s">
        <v>98</v>
      </c>
      <c r="F1644" s="148">
        <v>45478</v>
      </c>
      <c r="G1644" s="153"/>
      <c r="H1644" s="154">
        <v>4086</v>
      </c>
      <c r="I1644" s="144" t="s">
        <v>62</v>
      </c>
      <c r="J1644" s="155"/>
      <c r="K1644" s="146"/>
      <c r="L1644" s="147"/>
      <c r="M1644" s="156"/>
      <c r="N1644" s="167">
        <f t="shared" si="50"/>
        <v>4086</v>
      </c>
      <c r="O1644" s="167">
        <f t="shared" si="51"/>
        <v>202407</v>
      </c>
    </row>
    <row r="1645" spans="1:15">
      <c r="A1645" s="146">
        <v>1644</v>
      </c>
      <c r="B1645" s="144" t="s">
        <v>1415</v>
      </c>
      <c r="C1645" s="145" t="s">
        <v>1416</v>
      </c>
      <c r="D1645" s="145" t="s">
        <v>2089</v>
      </c>
      <c r="E1645" s="236" t="s">
        <v>98</v>
      </c>
      <c r="F1645" s="148">
        <v>45481</v>
      </c>
      <c r="G1645" s="149"/>
      <c r="H1645" s="150">
        <v>3274.97</v>
      </c>
      <c r="I1645" s="144" t="s">
        <v>33</v>
      </c>
      <c r="J1645" s="151"/>
      <c r="K1645" s="145"/>
      <c r="L1645" s="152"/>
      <c r="M1645" s="152"/>
      <c r="N1645" s="167">
        <f t="shared" si="50"/>
        <v>3274.97</v>
      </c>
      <c r="O1645" s="167">
        <f t="shared" si="51"/>
        <v>202407</v>
      </c>
    </row>
    <row r="1646" spans="1:15">
      <c r="A1646" s="146">
        <v>1645</v>
      </c>
      <c r="B1646" s="144" t="s">
        <v>1128</v>
      </c>
      <c r="C1646" s="146" t="s">
        <v>1129</v>
      </c>
      <c r="D1646" s="147" t="s">
        <v>2090</v>
      </c>
      <c r="E1646" s="236" t="s">
        <v>98</v>
      </c>
      <c r="F1646" s="148">
        <v>45481</v>
      </c>
      <c r="G1646" s="153"/>
      <c r="H1646" s="154">
        <v>251839.12</v>
      </c>
      <c r="I1646" s="144" t="s">
        <v>40</v>
      </c>
      <c r="J1646" s="155"/>
      <c r="K1646" s="146"/>
      <c r="L1646" s="147"/>
      <c r="M1646" s="156"/>
      <c r="N1646" s="167">
        <f t="shared" si="50"/>
        <v>251839.12</v>
      </c>
      <c r="O1646" s="167">
        <f t="shared" si="51"/>
        <v>202407</v>
      </c>
    </row>
    <row r="1647" spans="1:15">
      <c r="A1647" s="146">
        <v>1646</v>
      </c>
      <c r="B1647" s="144" t="s">
        <v>651</v>
      </c>
      <c r="C1647" s="145" t="s">
        <v>652</v>
      </c>
      <c r="D1647" s="145" t="s">
        <v>2091</v>
      </c>
      <c r="E1647" s="236" t="s">
        <v>98</v>
      </c>
      <c r="F1647" s="148">
        <v>45481</v>
      </c>
      <c r="G1647" s="149"/>
      <c r="H1647" s="150">
        <v>4500</v>
      </c>
      <c r="I1647" s="144" t="s">
        <v>40</v>
      </c>
      <c r="J1647" s="151"/>
      <c r="K1647" s="145"/>
      <c r="L1647" s="152"/>
      <c r="M1647" s="152"/>
      <c r="N1647" s="167">
        <f t="shared" si="50"/>
        <v>4500</v>
      </c>
      <c r="O1647" s="167">
        <f t="shared" si="51"/>
        <v>202407</v>
      </c>
    </row>
    <row r="1648" spans="1:15">
      <c r="A1648" s="146">
        <v>1647</v>
      </c>
      <c r="B1648" s="144" t="s">
        <v>651</v>
      </c>
      <c r="C1648" s="146" t="s">
        <v>652</v>
      </c>
      <c r="D1648" s="147" t="s">
        <v>2092</v>
      </c>
      <c r="E1648" s="236" t="s">
        <v>98</v>
      </c>
      <c r="F1648" s="148">
        <v>45481</v>
      </c>
      <c r="G1648" s="153"/>
      <c r="H1648" s="154">
        <v>6240</v>
      </c>
      <c r="I1648" s="144" t="s">
        <v>40</v>
      </c>
      <c r="J1648" s="155"/>
      <c r="K1648" s="146"/>
      <c r="L1648" s="147"/>
      <c r="M1648" s="156"/>
      <c r="N1648" s="167">
        <f t="shared" si="50"/>
        <v>6240</v>
      </c>
      <c r="O1648" s="167">
        <f t="shared" si="51"/>
        <v>202407</v>
      </c>
    </row>
    <row r="1649" spans="1:15">
      <c r="A1649" s="146">
        <v>1648</v>
      </c>
      <c r="B1649" s="144" t="s">
        <v>120</v>
      </c>
      <c r="C1649" s="145" t="s">
        <v>121</v>
      </c>
      <c r="D1649" s="145" t="s">
        <v>2093</v>
      </c>
      <c r="E1649" s="236" t="s">
        <v>98</v>
      </c>
      <c r="F1649" s="148">
        <v>45481</v>
      </c>
      <c r="G1649" s="149"/>
      <c r="H1649" s="150">
        <v>4086</v>
      </c>
      <c r="I1649" s="144" t="s">
        <v>45</v>
      </c>
      <c r="J1649" s="151"/>
      <c r="K1649" s="145"/>
      <c r="L1649" s="152"/>
      <c r="M1649" s="152"/>
      <c r="N1649" s="167">
        <f t="shared" si="50"/>
        <v>4086</v>
      </c>
      <c r="O1649" s="167">
        <f t="shared" si="51"/>
        <v>202407</v>
      </c>
    </row>
    <row r="1650" spans="1:15">
      <c r="A1650" s="146">
        <v>1649</v>
      </c>
      <c r="B1650" s="144" t="s">
        <v>293</v>
      </c>
      <c r="C1650" s="146" t="s">
        <v>294</v>
      </c>
      <c r="D1650" s="147" t="s">
        <v>2094</v>
      </c>
      <c r="E1650" s="236" t="s">
        <v>98</v>
      </c>
      <c r="F1650" s="148">
        <v>45481</v>
      </c>
      <c r="G1650" s="153"/>
      <c r="H1650" s="154">
        <v>2740.2</v>
      </c>
      <c r="I1650" s="144" t="s">
        <v>45</v>
      </c>
      <c r="J1650" s="155"/>
      <c r="K1650" s="146"/>
      <c r="L1650" s="147"/>
      <c r="M1650" s="156"/>
      <c r="N1650" s="167">
        <f t="shared" si="50"/>
        <v>2740.2</v>
      </c>
      <c r="O1650" s="167">
        <f t="shared" si="51"/>
        <v>202407</v>
      </c>
    </row>
    <row r="1651" spans="1:15">
      <c r="A1651" s="146">
        <v>1650</v>
      </c>
      <c r="B1651" s="144" t="s">
        <v>1681</v>
      </c>
      <c r="C1651" s="145" t="s">
        <v>1682</v>
      </c>
      <c r="D1651" s="145" t="s">
        <v>2095</v>
      </c>
      <c r="E1651" s="236" t="s">
        <v>98</v>
      </c>
      <c r="F1651" s="148">
        <v>45482</v>
      </c>
      <c r="G1651" s="149"/>
      <c r="H1651" s="150">
        <v>2886.22</v>
      </c>
      <c r="I1651" s="144" t="s">
        <v>33</v>
      </c>
      <c r="J1651" s="151"/>
      <c r="K1651" s="145"/>
      <c r="L1651" s="152"/>
      <c r="M1651" s="152"/>
      <c r="N1651" s="167">
        <f t="shared" si="50"/>
        <v>2886.22</v>
      </c>
      <c r="O1651" s="167">
        <f t="shared" si="51"/>
        <v>202407</v>
      </c>
    </row>
    <row r="1652" spans="1:15">
      <c r="A1652" s="146">
        <v>1651</v>
      </c>
      <c r="B1652" s="144" t="s">
        <v>154</v>
      </c>
      <c r="C1652" s="146" t="s">
        <v>155</v>
      </c>
      <c r="D1652" s="147" t="s">
        <v>2096</v>
      </c>
      <c r="E1652" s="236" t="s">
        <v>98</v>
      </c>
      <c r="F1652" s="148">
        <v>45483</v>
      </c>
      <c r="G1652" s="153">
        <v>103593.94</v>
      </c>
      <c r="H1652" s="154">
        <v>103593.94</v>
      </c>
      <c r="I1652" s="144" t="s">
        <v>72</v>
      </c>
      <c r="J1652" s="155"/>
      <c r="K1652" s="146"/>
      <c r="L1652" s="147"/>
      <c r="M1652" s="156"/>
      <c r="N1652" s="167">
        <f t="shared" si="50"/>
        <v>103593.94</v>
      </c>
      <c r="O1652" s="167">
        <f t="shared" si="51"/>
        <v>202407</v>
      </c>
    </row>
    <row r="1653" spans="1:15">
      <c r="A1653" s="146">
        <v>1652</v>
      </c>
      <c r="B1653" s="144" t="s">
        <v>2001</v>
      </c>
      <c r="C1653" s="145" t="s">
        <v>2002</v>
      </c>
      <c r="D1653" s="145" t="s">
        <v>2097</v>
      </c>
      <c r="E1653" s="236" t="s">
        <v>98</v>
      </c>
      <c r="F1653" s="148">
        <v>45483</v>
      </c>
      <c r="G1653" s="149"/>
      <c r="H1653" s="150">
        <v>97212.53</v>
      </c>
      <c r="I1653" s="144" t="s">
        <v>40</v>
      </c>
      <c r="J1653" s="151"/>
      <c r="K1653" s="145"/>
      <c r="L1653" s="152"/>
      <c r="M1653" s="152"/>
      <c r="N1653" s="167">
        <f t="shared" si="50"/>
        <v>97212.53</v>
      </c>
      <c r="O1653" s="167">
        <f t="shared" si="51"/>
        <v>202407</v>
      </c>
    </row>
    <row r="1654" spans="1:15">
      <c r="A1654" s="146">
        <v>1653</v>
      </c>
      <c r="B1654" s="144" t="s">
        <v>1698</v>
      </c>
      <c r="C1654" s="146" t="s">
        <v>1699</v>
      </c>
      <c r="D1654" s="147" t="s">
        <v>2098</v>
      </c>
      <c r="E1654" s="236" t="s">
        <v>98</v>
      </c>
      <c r="F1654" s="148">
        <v>45483</v>
      </c>
      <c r="G1654" s="153"/>
      <c r="H1654" s="154">
        <v>1556.67</v>
      </c>
      <c r="I1654" s="144" t="s">
        <v>33</v>
      </c>
      <c r="J1654" s="155"/>
      <c r="K1654" s="146"/>
      <c r="L1654" s="147"/>
      <c r="M1654" s="156"/>
      <c r="N1654" s="167">
        <f t="shared" si="50"/>
        <v>1556.67</v>
      </c>
      <c r="O1654" s="167">
        <f t="shared" si="51"/>
        <v>202407</v>
      </c>
    </row>
    <row r="1655" spans="1:15">
      <c r="A1655" s="146">
        <v>1654</v>
      </c>
      <c r="B1655" s="144" t="s">
        <v>1698</v>
      </c>
      <c r="C1655" s="145" t="s">
        <v>1699</v>
      </c>
      <c r="D1655" s="145" t="s">
        <v>2099</v>
      </c>
      <c r="E1655" s="236" t="s">
        <v>98</v>
      </c>
      <c r="F1655" s="148">
        <v>45483</v>
      </c>
      <c r="G1655" s="149"/>
      <c r="H1655" s="150">
        <v>2323.67</v>
      </c>
      <c r="I1655" s="144" t="s">
        <v>33</v>
      </c>
      <c r="J1655" s="151"/>
      <c r="K1655" s="145"/>
      <c r="L1655" s="152"/>
      <c r="M1655" s="152"/>
      <c r="N1655" s="167">
        <f t="shared" si="50"/>
        <v>2323.67</v>
      </c>
      <c r="O1655" s="167">
        <f t="shared" si="51"/>
        <v>202407</v>
      </c>
    </row>
    <row r="1656" spans="1:15">
      <c r="A1656" s="146">
        <v>1655</v>
      </c>
      <c r="B1656" s="144" t="s">
        <v>340</v>
      </c>
      <c r="C1656" s="146" t="s">
        <v>341</v>
      </c>
      <c r="D1656" s="147" t="s">
        <v>2100</v>
      </c>
      <c r="E1656" s="236" t="s">
        <v>98</v>
      </c>
      <c r="F1656" s="148">
        <v>45483</v>
      </c>
      <c r="G1656" s="153"/>
      <c r="H1656" s="154">
        <v>1400</v>
      </c>
      <c r="I1656" s="144" t="s">
        <v>38</v>
      </c>
      <c r="J1656" s="155"/>
      <c r="K1656" s="146"/>
      <c r="L1656" s="147"/>
      <c r="M1656" s="158"/>
      <c r="N1656" s="167">
        <f t="shared" si="50"/>
        <v>1400</v>
      </c>
      <c r="O1656" s="167">
        <f t="shared" si="51"/>
        <v>202407</v>
      </c>
    </row>
    <row r="1657" spans="1:15">
      <c r="A1657" s="146">
        <v>1656</v>
      </c>
      <c r="B1657" s="144" t="s">
        <v>1007</v>
      </c>
      <c r="C1657" s="145" t="s">
        <v>1008</v>
      </c>
      <c r="D1657" s="145" t="s">
        <v>2101</v>
      </c>
      <c r="E1657" s="236" t="s">
        <v>98</v>
      </c>
      <c r="F1657" s="148">
        <v>45483</v>
      </c>
      <c r="G1657" s="149"/>
      <c r="H1657" s="150">
        <v>1857</v>
      </c>
      <c r="I1657" s="144" t="s">
        <v>43</v>
      </c>
      <c r="J1657" s="151"/>
      <c r="K1657" s="145"/>
      <c r="L1657" s="152"/>
      <c r="M1657" s="152"/>
      <c r="N1657" s="167">
        <f t="shared" si="50"/>
        <v>1857</v>
      </c>
      <c r="O1657" s="167">
        <f t="shared" si="51"/>
        <v>202407</v>
      </c>
    </row>
    <row r="1658" spans="1:15">
      <c r="A1658" s="146">
        <v>1657</v>
      </c>
      <c r="B1658" s="144" t="s">
        <v>1007</v>
      </c>
      <c r="C1658" s="146" t="s">
        <v>1008</v>
      </c>
      <c r="D1658" s="147" t="s">
        <v>2102</v>
      </c>
      <c r="E1658" s="236" t="s">
        <v>98</v>
      </c>
      <c r="F1658" s="148">
        <v>45483</v>
      </c>
      <c r="G1658" s="153"/>
      <c r="H1658" s="154">
        <v>1796</v>
      </c>
      <c r="I1658" s="144" t="s">
        <v>43</v>
      </c>
      <c r="J1658" s="155"/>
      <c r="K1658" s="146"/>
      <c r="L1658" s="147"/>
      <c r="M1658" s="156"/>
      <c r="N1658" s="167">
        <f t="shared" si="50"/>
        <v>1796</v>
      </c>
      <c r="O1658" s="167">
        <f t="shared" si="51"/>
        <v>202407</v>
      </c>
    </row>
    <row r="1659" spans="1:15">
      <c r="A1659" s="146">
        <v>1658</v>
      </c>
      <c r="B1659" s="144" t="s">
        <v>1007</v>
      </c>
      <c r="C1659" s="145" t="s">
        <v>1008</v>
      </c>
      <c r="D1659" s="145" t="s">
        <v>2103</v>
      </c>
      <c r="E1659" s="236" t="s">
        <v>98</v>
      </c>
      <c r="F1659" s="148">
        <v>45483</v>
      </c>
      <c r="G1659" s="149"/>
      <c r="H1659" s="150">
        <v>1797</v>
      </c>
      <c r="I1659" s="144" t="s">
        <v>43</v>
      </c>
      <c r="J1659" s="151"/>
      <c r="K1659" s="145"/>
      <c r="L1659" s="152"/>
      <c r="M1659" s="152"/>
      <c r="N1659" s="167">
        <f t="shared" si="50"/>
        <v>1797</v>
      </c>
      <c r="O1659" s="167">
        <f t="shared" si="51"/>
        <v>202407</v>
      </c>
    </row>
    <row r="1660" spans="1:15">
      <c r="A1660" s="146">
        <v>1659</v>
      </c>
      <c r="B1660" s="144" t="s">
        <v>1007</v>
      </c>
      <c r="C1660" s="146" t="s">
        <v>1008</v>
      </c>
      <c r="D1660" s="147" t="s">
        <v>2104</v>
      </c>
      <c r="E1660" s="236" t="s">
        <v>98</v>
      </c>
      <c r="F1660" s="148">
        <v>45483</v>
      </c>
      <c r="G1660" s="153"/>
      <c r="H1660" s="154">
        <v>1791</v>
      </c>
      <c r="I1660" s="144" t="s">
        <v>43</v>
      </c>
      <c r="J1660" s="155"/>
      <c r="K1660" s="146"/>
      <c r="L1660" s="147"/>
      <c r="M1660" s="156"/>
      <c r="N1660" s="167">
        <f t="shared" si="50"/>
        <v>1791</v>
      </c>
      <c r="O1660" s="167">
        <f t="shared" si="51"/>
        <v>202407</v>
      </c>
    </row>
    <row r="1661" spans="1:15">
      <c r="A1661" s="146">
        <v>1660</v>
      </c>
      <c r="B1661" s="144" t="s">
        <v>1007</v>
      </c>
      <c r="C1661" s="145" t="s">
        <v>1008</v>
      </c>
      <c r="D1661" s="145" t="s">
        <v>2105</v>
      </c>
      <c r="E1661" s="236" t="s">
        <v>98</v>
      </c>
      <c r="F1661" s="148">
        <v>45483</v>
      </c>
      <c r="G1661" s="149"/>
      <c r="H1661" s="150">
        <v>1794</v>
      </c>
      <c r="I1661" s="144" t="s">
        <v>43</v>
      </c>
      <c r="J1661" s="151"/>
      <c r="K1661" s="145"/>
      <c r="L1661" s="152"/>
      <c r="M1661" s="152"/>
      <c r="N1661" s="167">
        <f t="shared" si="50"/>
        <v>1794</v>
      </c>
      <c r="O1661" s="167">
        <f t="shared" si="51"/>
        <v>202407</v>
      </c>
    </row>
    <row r="1662" spans="1:15">
      <c r="A1662" s="146">
        <v>1661</v>
      </c>
      <c r="B1662" s="144" t="s">
        <v>1007</v>
      </c>
      <c r="C1662" s="146" t="s">
        <v>1008</v>
      </c>
      <c r="D1662" s="147" t="s">
        <v>2106</v>
      </c>
      <c r="E1662" s="236" t="s">
        <v>98</v>
      </c>
      <c r="F1662" s="148">
        <v>45483</v>
      </c>
      <c r="G1662" s="153"/>
      <c r="H1662" s="154">
        <v>1795</v>
      </c>
      <c r="I1662" s="144" t="s">
        <v>43</v>
      </c>
      <c r="J1662" s="155"/>
      <c r="K1662" s="146"/>
      <c r="L1662" s="147"/>
      <c r="M1662" s="156"/>
      <c r="N1662" s="167">
        <f t="shared" si="50"/>
        <v>1795</v>
      </c>
      <c r="O1662" s="167">
        <f t="shared" si="51"/>
        <v>202407</v>
      </c>
    </row>
    <row r="1663" spans="1:15">
      <c r="A1663" s="146">
        <v>1662</v>
      </c>
      <c r="B1663" s="144" t="s">
        <v>1007</v>
      </c>
      <c r="C1663" s="145" t="s">
        <v>1008</v>
      </c>
      <c r="D1663" s="145" t="s">
        <v>2107</v>
      </c>
      <c r="E1663" s="236" t="s">
        <v>98</v>
      </c>
      <c r="F1663" s="148">
        <v>45483</v>
      </c>
      <c r="G1663" s="149"/>
      <c r="H1663" s="150">
        <v>1713</v>
      </c>
      <c r="I1663" s="144" t="s">
        <v>43</v>
      </c>
      <c r="J1663" s="151"/>
      <c r="K1663" s="145"/>
      <c r="L1663" s="152"/>
      <c r="M1663" s="152"/>
      <c r="N1663" s="167">
        <f t="shared" si="50"/>
        <v>1713</v>
      </c>
      <c r="O1663" s="167">
        <f t="shared" si="51"/>
        <v>202407</v>
      </c>
    </row>
    <row r="1664" spans="1:15">
      <c r="A1664" s="146">
        <v>1663</v>
      </c>
      <c r="B1664" s="144" t="s">
        <v>2001</v>
      </c>
      <c r="C1664" s="146" t="s">
        <v>2002</v>
      </c>
      <c r="D1664" s="147" t="s">
        <v>2108</v>
      </c>
      <c r="E1664" s="236" t="s">
        <v>98</v>
      </c>
      <c r="F1664" s="148">
        <v>45483</v>
      </c>
      <c r="G1664" s="153"/>
      <c r="H1664" s="154">
        <v>388850.12</v>
      </c>
      <c r="I1664" s="144" t="s">
        <v>44</v>
      </c>
      <c r="J1664" s="155"/>
      <c r="K1664" s="146"/>
      <c r="L1664" s="147"/>
      <c r="M1664" s="156"/>
      <c r="N1664" s="167">
        <f t="shared" si="50"/>
        <v>388850.12</v>
      </c>
      <c r="O1664" s="167">
        <f t="shared" si="51"/>
        <v>202407</v>
      </c>
    </row>
    <row r="1665" spans="1:15">
      <c r="A1665" s="146">
        <v>1664</v>
      </c>
      <c r="B1665" s="144" t="s">
        <v>1000</v>
      </c>
      <c r="C1665" s="145" t="s">
        <v>1001</v>
      </c>
      <c r="D1665" s="145" t="s">
        <v>2109</v>
      </c>
      <c r="E1665" s="236" t="s">
        <v>98</v>
      </c>
      <c r="F1665" s="148">
        <v>45483</v>
      </c>
      <c r="G1665" s="149"/>
      <c r="H1665" s="150">
        <v>82561.11</v>
      </c>
      <c r="I1665" s="144" t="s">
        <v>66</v>
      </c>
      <c r="J1665" s="151" t="s">
        <v>67</v>
      </c>
      <c r="K1665" s="145"/>
      <c r="L1665" s="152"/>
      <c r="M1665" s="152"/>
      <c r="N1665" s="167">
        <f t="shared" si="50"/>
        <v>41280.555</v>
      </c>
      <c r="O1665" s="167">
        <f t="shared" si="51"/>
        <v>202407</v>
      </c>
    </row>
    <row r="1666" spans="1:15">
      <c r="A1666" s="146">
        <v>1665</v>
      </c>
      <c r="B1666" s="144" t="s">
        <v>1703</v>
      </c>
      <c r="C1666" s="146" t="s">
        <v>1704</v>
      </c>
      <c r="D1666" s="147" t="s">
        <v>2110</v>
      </c>
      <c r="E1666" s="236" t="s">
        <v>98</v>
      </c>
      <c r="F1666" s="148">
        <v>45484</v>
      </c>
      <c r="G1666" s="153"/>
      <c r="H1666" s="154">
        <v>29187.07</v>
      </c>
      <c r="I1666" s="144" t="s">
        <v>66</v>
      </c>
      <c r="J1666" s="155"/>
      <c r="K1666" s="146"/>
      <c r="L1666" s="147"/>
      <c r="M1666" s="156"/>
      <c r="N1666" s="167">
        <f t="shared" ref="N1666:N1729" si="52">H1666/COUNTIF(I1666:M1666,"&lt;&gt;")</f>
        <v>29187.07</v>
      </c>
      <c r="O1666" s="167">
        <f t="shared" ref="O1666:O1729" si="53">YEAR(F1666)*100+MONTH(F1666)</f>
        <v>202407</v>
      </c>
    </row>
    <row r="1667" spans="1:15">
      <c r="A1667" s="146">
        <v>1666</v>
      </c>
      <c r="B1667" s="144" t="s">
        <v>241</v>
      </c>
      <c r="C1667" s="145" t="s">
        <v>242</v>
      </c>
      <c r="D1667" s="145">
        <v>2024062515149</v>
      </c>
      <c r="E1667" s="236" t="s">
        <v>98</v>
      </c>
      <c r="F1667" s="148">
        <v>45485</v>
      </c>
      <c r="G1667" s="149"/>
      <c r="H1667" s="150">
        <v>95.42</v>
      </c>
      <c r="I1667" s="144" t="s">
        <v>33</v>
      </c>
      <c r="J1667" s="151"/>
      <c r="K1667" s="145"/>
      <c r="L1667" s="152"/>
      <c r="M1667" s="152"/>
      <c r="N1667" s="167">
        <f t="shared" si="52"/>
        <v>95.42</v>
      </c>
      <c r="O1667" s="167">
        <f t="shared" si="53"/>
        <v>202407</v>
      </c>
    </row>
    <row r="1668" spans="1:15">
      <c r="A1668" s="146">
        <v>1667</v>
      </c>
      <c r="B1668" s="144" t="s">
        <v>340</v>
      </c>
      <c r="C1668" s="146" t="s">
        <v>341</v>
      </c>
      <c r="D1668" s="147" t="s">
        <v>2111</v>
      </c>
      <c r="E1668" s="236" t="s">
        <v>98</v>
      </c>
      <c r="F1668" s="148">
        <v>45485</v>
      </c>
      <c r="G1668" s="153"/>
      <c r="H1668" s="154">
        <v>1400</v>
      </c>
      <c r="I1668" s="144" t="s">
        <v>43</v>
      </c>
      <c r="J1668" s="155"/>
      <c r="K1668" s="146"/>
      <c r="L1668" s="147"/>
      <c r="M1668" s="156"/>
      <c r="N1668" s="167">
        <f t="shared" si="52"/>
        <v>1400</v>
      </c>
      <c r="O1668" s="167">
        <f t="shared" si="53"/>
        <v>202407</v>
      </c>
    </row>
    <row r="1669" spans="1:15">
      <c r="A1669" s="146">
        <v>1668</v>
      </c>
      <c r="B1669" s="144" t="s">
        <v>340</v>
      </c>
      <c r="C1669" s="145" t="s">
        <v>341</v>
      </c>
      <c r="D1669" s="145" t="s">
        <v>2112</v>
      </c>
      <c r="E1669" s="236" t="s">
        <v>98</v>
      </c>
      <c r="F1669" s="148">
        <v>45485</v>
      </c>
      <c r="G1669" s="149"/>
      <c r="H1669" s="150">
        <v>13588</v>
      </c>
      <c r="I1669" s="144" t="s">
        <v>39</v>
      </c>
      <c r="J1669" s="151"/>
      <c r="K1669" s="145"/>
      <c r="L1669" s="152"/>
      <c r="M1669" s="152"/>
      <c r="N1669" s="167">
        <f t="shared" si="52"/>
        <v>13588</v>
      </c>
      <c r="O1669" s="167">
        <f t="shared" si="53"/>
        <v>202407</v>
      </c>
    </row>
    <row r="1670" spans="1:15">
      <c r="A1670" s="146">
        <v>1669</v>
      </c>
      <c r="B1670" s="144" t="s">
        <v>1465</v>
      </c>
      <c r="C1670" s="146" t="s">
        <v>1466</v>
      </c>
      <c r="D1670" s="147" t="s">
        <v>2113</v>
      </c>
      <c r="E1670" s="236" t="s">
        <v>98</v>
      </c>
      <c r="F1670" s="148">
        <v>45485</v>
      </c>
      <c r="G1670" s="153"/>
      <c r="H1670" s="154">
        <v>439617</v>
      </c>
      <c r="I1670" s="144" t="s">
        <v>67</v>
      </c>
      <c r="J1670" s="155"/>
      <c r="K1670" s="146"/>
      <c r="L1670" s="147"/>
      <c r="M1670" s="156"/>
      <c r="N1670" s="167">
        <f t="shared" si="52"/>
        <v>439617</v>
      </c>
      <c r="O1670" s="167">
        <f t="shared" si="53"/>
        <v>202407</v>
      </c>
    </row>
    <row r="1671" spans="1:15">
      <c r="A1671" s="146">
        <v>1670</v>
      </c>
      <c r="B1671" s="144" t="s">
        <v>1079</v>
      </c>
      <c r="C1671" s="145" t="s">
        <v>1080</v>
      </c>
      <c r="D1671" s="145" t="s">
        <v>2114</v>
      </c>
      <c r="E1671" s="236" t="s">
        <v>98</v>
      </c>
      <c r="F1671" s="148">
        <v>45485</v>
      </c>
      <c r="G1671" s="149"/>
      <c r="H1671" s="150">
        <v>2046.3</v>
      </c>
      <c r="I1671" s="144" t="s">
        <v>68</v>
      </c>
      <c r="J1671" s="151"/>
      <c r="K1671" s="145"/>
      <c r="L1671" s="152"/>
      <c r="M1671" s="152"/>
      <c r="N1671" s="167">
        <f t="shared" si="52"/>
        <v>2046.3</v>
      </c>
      <c r="O1671" s="167">
        <f t="shared" si="53"/>
        <v>202407</v>
      </c>
    </row>
    <row r="1672" spans="1:15">
      <c r="A1672" s="146">
        <v>1671</v>
      </c>
      <c r="B1672" s="144" t="s">
        <v>293</v>
      </c>
      <c r="C1672" s="146" t="s">
        <v>294</v>
      </c>
      <c r="D1672" s="147" t="s">
        <v>2115</v>
      </c>
      <c r="E1672" s="236" t="s">
        <v>98</v>
      </c>
      <c r="F1672" s="148">
        <v>45485</v>
      </c>
      <c r="G1672" s="153"/>
      <c r="H1672" s="154">
        <v>1861.06</v>
      </c>
      <c r="I1672" s="144" t="s">
        <v>68</v>
      </c>
      <c r="J1672" s="155"/>
      <c r="K1672" s="146"/>
      <c r="L1672" s="147"/>
      <c r="M1672" s="156"/>
      <c r="N1672" s="167">
        <f t="shared" si="52"/>
        <v>1861.06</v>
      </c>
      <c r="O1672" s="167">
        <f t="shared" si="53"/>
        <v>202407</v>
      </c>
    </row>
    <row r="1673" spans="1:15">
      <c r="A1673" s="146">
        <v>1672</v>
      </c>
      <c r="B1673" s="144" t="s">
        <v>2116</v>
      </c>
      <c r="C1673" s="145" t="s">
        <v>2117</v>
      </c>
      <c r="D1673" s="145" t="s">
        <v>2118</v>
      </c>
      <c r="E1673" s="236" t="s">
        <v>98</v>
      </c>
      <c r="F1673" s="148">
        <v>45485</v>
      </c>
      <c r="G1673" s="149"/>
      <c r="H1673" s="150">
        <v>2533.85</v>
      </c>
      <c r="I1673" s="144" t="s">
        <v>42</v>
      </c>
      <c r="J1673" s="151"/>
      <c r="K1673" s="145"/>
      <c r="L1673" s="152"/>
      <c r="M1673" s="152"/>
      <c r="N1673" s="167">
        <f t="shared" si="52"/>
        <v>2533.85</v>
      </c>
      <c r="O1673" s="167">
        <f t="shared" si="53"/>
        <v>202407</v>
      </c>
    </row>
    <row r="1674" spans="1:15">
      <c r="A1674" s="146">
        <v>1673</v>
      </c>
      <c r="B1674" s="144" t="s">
        <v>957</v>
      </c>
      <c r="C1674" s="146" t="s">
        <v>958</v>
      </c>
      <c r="D1674" s="147" t="s">
        <v>2119</v>
      </c>
      <c r="E1674" s="236" t="s">
        <v>98</v>
      </c>
      <c r="F1674" s="148">
        <v>45485</v>
      </c>
      <c r="G1674" s="153"/>
      <c r="H1674" s="154">
        <v>1669.26</v>
      </c>
      <c r="I1674" s="144" t="s">
        <v>68</v>
      </c>
      <c r="J1674" s="155"/>
      <c r="K1674" s="146"/>
      <c r="L1674" s="147"/>
      <c r="M1674" s="156"/>
      <c r="N1674" s="167">
        <f t="shared" si="52"/>
        <v>1669.26</v>
      </c>
      <c r="O1674" s="167">
        <f t="shared" si="53"/>
        <v>202407</v>
      </c>
    </row>
    <row r="1675" spans="1:15">
      <c r="A1675" s="146">
        <v>1674</v>
      </c>
      <c r="B1675" s="144" t="s">
        <v>2120</v>
      </c>
      <c r="C1675" s="145" t="s">
        <v>2121</v>
      </c>
      <c r="D1675" s="145" t="s">
        <v>2122</v>
      </c>
      <c r="E1675" s="236" t="s">
        <v>98</v>
      </c>
      <c r="F1675" s="148">
        <v>45485</v>
      </c>
      <c r="G1675" s="149"/>
      <c r="H1675" s="150">
        <v>19069.93</v>
      </c>
      <c r="I1675" s="144" t="s">
        <v>39</v>
      </c>
      <c r="J1675" s="151"/>
      <c r="K1675" s="145"/>
      <c r="L1675" s="152"/>
      <c r="M1675" s="152"/>
      <c r="N1675" s="167">
        <f t="shared" si="52"/>
        <v>19069.93</v>
      </c>
      <c r="O1675" s="167">
        <f t="shared" si="53"/>
        <v>202407</v>
      </c>
    </row>
    <row r="1676" spans="1:15">
      <c r="A1676" s="146">
        <v>1675</v>
      </c>
      <c r="B1676" s="144" t="s">
        <v>386</v>
      </c>
      <c r="C1676" s="146" t="s">
        <v>387</v>
      </c>
      <c r="D1676" s="147">
        <v>2232323569</v>
      </c>
      <c r="E1676" s="236" t="s">
        <v>98</v>
      </c>
      <c r="F1676" s="148">
        <v>45486</v>
      </c>
      <c r="G1676" s="153"/>
      <c r="H1676" s="154">
        <v>3268.37</v>
      </c>
      <c r="I1676" s="144" t="s">
        <v>33</v>
      </c>
      <c r="J1676" s="155"/>
      <c r="K1676" s="146"/>
      <c r="L1676" s="147"/>
      <c r="M1676" s="156"/>
      <c r="N1676" s="167">
        <f t="shared" si="52"/>
        <v>3268.37</v>
      </c>
      <c r="O1676" s="167">
        <f t="shared" si="53"/>
        <v>202407</v>
      </c>
    </row>
    <row r="1677" spans="1:15">
      <c r="A1677" s="146">
        <v>1676</v>
      </c>
      <c r="B1677" s="144" t="s">
        <v>177</v>
      </c>
      <c r="C1677" s="146" t="s">
        <v>178</v>
      </c>
      <c r="D1677" s="147" t="s">
        <v>2123</v>
      </c>
      <c r="E1677" s="236" t="s">
        <v>98</v>
      </c>
      <c r="F1677" s="148">
        <v>45488</v>
      </c>
      <c r="G1677" s="153"/>
      <c r="H1677" s="154">
        <v>884.05</v>
      </c>
      <c r="I1677" s="144" t="s">
        <v>33</v>
      </c>
      <c r="J1677" s="155"/>
      <c r="K1677" s="146"/>
      <c r="L1677" s="147"/>
      <c r="M1677" s="156"/>
      <c r="N1677" s="167">
        <f t="shared" si="52"/>
        <v>884.05</v>
      </c>
      <c r="O1677" s="167">
        <f t="shared" si="53"/>
        <v>202407</v>
      </c>
    </row>
    <row r="1678" spans="1:15">
      <c r="A1678" s="146">
        <v>1677</v>
      </c>
      <c r="B1678" s="144" t="s">
        <v>1217</v>
      </c>
      <c r="C1678" s="145" t="s">
        <v>1218</v>
      </c>
      <c r="D1678" s="145" t="s">
        <v>2124</v>
      </c>
      <c r="E1678" s="236" t="s">
        <v>98</v>
      </c>
      <c r="F1678" s="148">
        <v>45488</v>
      </c>
      <c r="G1678" s="149"/>
      <c r="H1678" s="150">
        <v>100.02</v>
      </c>
      <c r="I1678" s="144" t="s">
        <v>68</v>
      </c>
      <c r="J1678" s="151"/>
      <c r="K1678" s="145"/>
      <c r="L1678" s="152"/>
      <c r="M1678" s="152"/>
      <c r="N1678" s="167">
        <f t="shared" si="52"/>
        <v>100.02</v>
      </c>
      <c r="O1678" s="167">
        <f t="shared" si="53"/>
        <v>202407</v>
      </c>
    </row>
    <row r="1679" spans="1:15">
      <c r="A1679" s="146">
        <v>1678</v>
      </c>
      <c r="B1679" s="144" t="s">
        <v>1470</v>
      </c>
      <c r="C1679" s="146" t="s">
        <v>1673</v>
      </c>
      <c r="D1679" s="147" t="s">
        <v>2125</v>
      </c>
      <c r="E1679" s="236" t="s">
        <v>98</v>
      </c>
      <c r="F1679" s="148">
        <v>45488</v>
      </c>
      <c r="G1679" s="153"/>
      <c r="H1679" s="154">
        <v>266788.07</v>
      </c>
      <c r="I1679" s="144" t="s">
        <v>68</v>
      </c>
      <c r="J1679" s="155" t="s">
        <v>40</v>
      </c>
      <c r="K1679" s="146" t="s">
        <v>42</v>
      </c>
      <c r="L1679" s="147" t="s">
        <v>39</v>
      </c>
      <c r="M1679" s="156" t="s">
        <v>38</v>
      </c>
      <c r="N1679" s="167">
        <f t="shared" si="52"/>
        <v>53357.614000000001</v>
      </c>
      <c r="O1679" s="167">
        <f t="shared" si="53"/>
        <v>202407</v>
      </c>
    </row>
    <row r="1680" spans="1:15">
      <c r="A1680" s="146">
        <v>1679</v>
      </c>
      <c r="B1680" s="144" t="s">
        <v>177</v>
      </c>
      <c r="C1680" s="145" t="s">
        <v>178</v>
      </c>
      <c r="D1680" s="145" t="s">
        <v>2126</v>
      </c>
      <c r="E1680" s="236" t="s">
        <v>98</v>
      </c>
      <c r="F1680" s="148">
        <v>45488</v>
      </c>
      <c r="G1680" s="149"/>
      <c r="H1680" s="150">
        <v>884.05</v>
      </c>
      <c r="I1680" s="144" t="s">
        <v>33</v>
      </c>
      <c r="J1680" s="151"/>
      <c r="K1680" s="145"/>
      <c r="L1680" s="152"/>
      <c r="M1680" s="152"/>
      <c r="N1680" s="167">
        <f t="shared" si="52"/>
        <v>884.05</v>
      </c>
      <c r="O1680" s="167">
        <f t="shared" si="53"/>
        <v>202407</v>
      </c>
    </row>
    <row r="1681" spans="1:15">
      <c r="A1681" s="146">
        <v>1680</v>
      </c>
      <c r="B1681" s="144" t="s">
        <v>1698</v>
      </c>
      <c r="C1681" s="146" t="s">
        <v>1699</v>
      </c>
      <c r="D1681" s="147" t="s">
        <v>2127</v>
      </c>
      <c r="E1681" s="236" t="s">
        <v>98</v>
      </c>
      <c r="F1681" s="148">
        <v>45488</v>
      </c>
      <c r="G1681" s="153"/>
      <c r="H1681" s="154">
        <v>4670</v>
      </c>
      <c r="I1681" s="144" t="s">
        <v>33</v>
      </c>
      <c r="J1681" s="155"/>
      <c r="K1681" s="146"/>
      <c r="L1681" s="147"/>
      <c r="M1681" s="156"/>
      <c r="N1681" s="167">
        <f t="shared" si="52"/>
        <v>4670</v>
      </c>
      <c r="O1681" s="167">
        <f t="shared" si="53"/>
        <v>202407</v>
      </c>
    </row>
    <row r="1682" spans="1:15">
      <c r="A1682" s="146">
        <v>1681</v>
      </c>
      <c r="B1682" s="144" t="s">
        <v>299</v>
      </c>
      <c r="C1682" s="145" t="s">
        <v>300</v>
      </c>
      <c r="D1682" s="145" t="s">
        <v>2128</v>
      </c>
      <c r="E1682" s="236" t="s">
        <v>98</v>
      </c>
      <c r="F1682" s="148">
        <v>45488</v>
      </c>
      <c r="G1682" s="149"/>
      <c r="H1682" s="150">
        <v>276709.84000000003</v>
      </c>
      <c r="I1682" s="144" t="s">
        <v>69</v>
      </c>
      <c r="J1682" s="151"/>
      <c r="K1682" s="145"/>
      <c r="L1682" s="152"/>
      <c r="M1682" s="152"/>
      <c r="N1682" s="167">
        <f t="shared" si="52"/>
        <v>276709.84000000003</v>
      </c>
      <c r="O1682" s="167">
        <f t="shared" si="53"/>
        <v>202407</v>
      </c>
    </row>
    <row r="1683" spans="1:15">
      <c r="A1683" s="146">
        <v>1682</v>
      </c>
      <c r="B1683" s="144" t="s">
        <v>1261</v>
      </c>
      <c r="C1683" s="146" t="s">
        <v>1549</v>
      </c>
      <c r="D1683" s="147" t="s">
        <v>2129</v>
      </c>
      <c r="E1683" s="236" t="s">
        <v>98</v>
      </c>
      <c r="F1683" s="148">
        <v>45488</v>
      </c>
      <c r="G1683" s="153"/>
      <c r="H1683" s="154">
        <v>4770</v>
      </c>
      <c r="I1683" s="144" t="s">
        <v>40</v>
      </c>
      <c r="J1683" s="155"/>
      <c r="K1683" s="146"/>
      <c r="L1683" s="147"/>
      <c r="M1683" s="156"/>
      <c r="N1683" s="167">
        <f t="shared" si="52"/>
        <v>4770</v>
      </c>
      <c r="O1683" s="167">
        <f t="shared" si="53"/>
        <v>202407</v>
      </c>
    </row>
    <row r="1684" spans="1:15">
      <c r="A1684" s="146">
        <v>1683</v>
      </c>
      <c r="B1684" s="144" t="s">
        <v>1261</v>
      </c>
      <c r="C1684" s="145" t="s">
        <v>1549</v>
      </c>
      <c r="D1684" s="145" t="s">
        <v>2130</v>
      </c>
      <c r="E1684" s="236" t="s">
        <v>98</v>
      </c>
      <c r="F1684" s="148">
        <v>45488</v>
      </c>
      <c r="G1684" s="149"/>
      <c r="H1684" s="150">
        <v>3990</v>
      </c>
      <c r="I1684" s="144" t="s">
        <v>40</v>
      </c>
      <c r="J1684" s="151"/>
      <c r="K1684" s="145"/>
      <c r="L1684" s="152"/>
      <c r="M1684" s="152"/>
      <c r="N1684" s="167">
        <f t="shared" si="52"/>
        <v>3990</v>
      </c>
      <c r="O1684" s="167">
        <f t="shared" si="53"/>
        <v>202407</v>
      </c>
    </row>
    <row r="1685" spans="1:15">
      <c r="A1685" s="146">
        <v>1684</v>
      </c>
      <c r="B1685" s="144" t="s">
        <v>1261</v>
      </c>
      <c r="C1685" s="146" t="s">
        <v>1549</v>
      </c>
      <c r="D1685" s="147" t="s">
        <v>2131</v>
      </c>
      <c r="E1685" s="230" t="s">
        <v>98</v>
      </c>
      <c r="F1685" s="148">
        <v>45488</v>
      </c>
      <c r="G1685" s="153"/>
      <c r="H1685" s="154">
        <v>3990</v>
      </c>
      <c r="I1685" s="144" t="s">
        <v>40</v>
      </c>
      <c r="J1685" s="155"/>
      <c r="K1685" s="146"/>
      <c r="L1685" s="147"/>
      <c r="M1685" s="156"/>
      <c r="N1685" s="167">
        <f t="shared" si="52"/>
        <v>3990</v>
      </c>
      <c r="O1685" s="167">
        <f t="shared" si="53"/>
        <v>202407</v>
      </c>
    </row>
    <row r="1686" spans="1:15">
      <c r="A1686" s="146">
        <v>1685</v>
      </c>
      <c r="B1686" s="144" t="s">
        <v>306</v>
      </c>
      <c r="C1686" s="145" t="s">
        <v>307</v>
      </c>
      <c r="D1686" s="145" t="s">
        <v>2132</v>
      </c>
      <c r="E1686" s="236" t="s">
        <v>98</v>
      </c>
      <c r="F1686" s="148">
        <v>45488</v>
      </c>
      <c r="G1686" s="149"/>
      <c r="H1686" s="150">
        <v>15517.25</v>
      </c>
      <c r="I1686" s="144" t="s">
        <v>39</v>
      </c>
      <c r="J1686" s="151"/>
      <c r="K1686" s="145"/>
      <c r="L1686" s="152"/>
      <c r="M1686" s="152"/>
      <c r="N1686" s="167">
        <f t="shared" si="52"/>
        <v>15517.25</v>
      </c>
      <c r="O1686" s="167">
        <f t="shared" si="53"/>
        <v>202407</v>
      </c>
    </row>
    <row r="1687" spans="1:15">
      <c r="A1687" s="146">
        <v>1686</v>
      </c>
      <c r="B1687" s="144" t="s">
        <v>1630</v>
      </c>
      <c r="C1687" s="146" t="s">
        <v>1631</v>
      </c>
      <c r="D1687" s="147" t="s">
        <v>2133</v>
      </c>
      <c r="E1687" s="236" t="s">
        <v>98</v>
      </c>
      <c r="F1687" s="148">
        <v>45488</v>
      </c>
      <c r="G1687" s="153"/>
      <c r="H1687" s="154">
        <v>1715550.36</v>
      </c>
      <c r="I1687" s="144" t="s">
        <v>66</v>
      </c>
      <c r="J1687" s="155"/>
      <c r="K1687" s="146"/>
      <c r="L1687" s="147"/>
      <c r="M1687" s="156"/>
      <c r="N1687" s="167">
        <f t="shared" si="52"/>
        <v>1715550.36</v>
      </c>
      <c r="O1687" s="167">
        <f t="shared" si="53"/>
        <v>202407</v>
      </c>
    </row>
    <row r="1688" spans="1:15">
      <c r="A1688" s="146">
        <v>1687</v>
      </c>
      <c r="B1688" s="144" t="s">
        <v>1415</v>
      </c>
      <c r="C1688" s="145" t="s">
        <v>1416</v>
      </c>
      <c r="D1688" s="145" t="s">
        <v>2134</v>
      </c>
      <c r="E1688" s="236" t="s">
        <v>98</v>
      </c>
      <c r="F1688" s="148">
        <v>45489</v>
      </c>
      <c r="G1688" s="149"/>
      <c r="H1688" s="150">
        <v>2300.08</v>
      </c>
      <c r="I1688" s="144" t="s">
        <v>33</v>
      </c>
      <c r="J1688" s="151"/>
      <c r="K1688" s="145"/>
      <c r="L1688" s="152"/>
      <c r="M1688" s="152"/>
      <c r="N1688" s="167">
        <f t="shared" si="52"/>
        <v>2300.08</v>
      </c>
      <c r="O1688" s="167">
        <f t="shared" si="53"/>
        <v>202407</v>
      </c>
    </row>
    <row r="1689" spans="1:15">
      <c r="A1689" s="146">
        <v>1688</v>
      </c>
      <c r="B1689" s="144" t="s">
        <v>184</v>
      </c>
      <c r="C1689" s="146" t="s">
        <v>185</v>
      </c>
      <c r="D1689" s="147" t="s">
        <v>2135</v>
      </c>
      <c r="E1689" s="236" t="s">
        <v>98</v>
      </c>
      <c r="F1689" s="148">
        <v>45489</v>
      </c>
      <c r="G1689" s="153"/>
      <c r="H1689" s="154">
        <v>36910.81</v>
      </c>
      <c r="I1689" s="144" t="s">
        <v>34</v>
      </c>
      <c r="J1689" s="155"/>
      <c r="K1689" s="146"/>
      <c r="L1689" s="147"/>
      <c r="M1689" s="156"/>
      <c r="N1689" s="167">
        <f t="shared" si="52"/>
        <v>36910.81</v>
      </c>
      <c r="O1689" s="167">
        <f t="shared" si="53"/>
        <v>202407</v>
      </c>
    </row>
    <row r="1690" spans="1:15">
      <c r="A1690" s="146">
        <v>1689</v>
      </c>
      <c r="B1690" s="144" t="s">
        <v>2046</v>
      </c>
      <c r="C1690" s="145" t="s">
        <v>2047</v>
      </c>
      <c r="D1690" s="145" t="s">
        <v>2136</v>
      </c>
      <c r="E1690" s="236" t="s">
        <v>98</v>
      </c>
      <c r="F1690" s="148">
        <v>45489</v>
      </c>
      <c r="G1690" s="149"/>
      <c r="H1690" s="150">
        <v>1552.21</v>
      </c>
      <c r="I1690" s="144" t="s">
        <v>66</v>
      </c>
      <c r="J1690" s="151"/>
      <c r="K1690" s="145"/>
      <c r="L1690" s="152"/>
      <c r="M1690" s="152"/>
      <c r="N1690" s="167">
        <f t="shared" si="52"/>
        <v>1552.21</v>
      </c>
      <c r="O1690" s="167">
        <f t="shared" si="53"/>
        <v>202407</v>
      </c>
    </row>
    <row r="1691" spans="1:15">
      <c r="A1691" s="146">
        <v>1690</v>
      </c>
      <c r="B1691" s="144" t="s">
        <v>1217</v>
      </c>
      <c r="C1691" s="146" t="s">
        <v>1218</v>
      </c>
      <c r="D1691" s="147" t="s">
        <v>2137</v>
      </c>
      <c r="E1691" s="236" t="s">
        <v>98</v>
      </c>
      <c r="F1691" s="148">
        <v>45489</v>
      </c>
      <c r="G1691" s="153"/>
      <c r="H1691" s="154">
        <v>760.35</v>
      </c>
      <c r="I1691" s="144" t="s">
        <v>68</v>
      </c>
      <c r="J1691" s="155"/>
      <c r="K1691" s="146"/>
      <c r="L1691" s="147"/>
      <c r="M1691" s="156"/>
      <c r="N1691" s="167">
        <f t="shared" si="52"/>
        <v>760.35</v>
      </c>
      <c r="O1691" s="167">
        <f t="shared" si="53"/>
        <v>202407</v>
      </c>
    </row>
    <row r="1692" spans="1:15">
      <c r="A1692" s="146">
        <v>1691</v>
      </c>
      <c r="B1692" s="144" t="s">
        <v>293</v>
      </c>
      <c r="C1692" s="145" t="s">
        <v>294</v>
      </c>
      <c r="D1692" s="145" t="s">
        <v>2138</v>
      </c>
      <c r="E1692" s="236" t="s">
        <v>98</v>
      </c>
      <c r="F1692" s="148">
        <v>45489</v>
      </c>
      <c r="G1692" s="149"/>
      <c r="H1692" s="150">
        <v>38858.57</v>
      </c>
      <c r="I1692" s="144" t="s">
        <v>68</v>
      </c>
      <c r="J1692" s="151"/>
      <c r="K1692" s="145"/>
      <c r="L1692" s="152"/>
      <c r="M1692" s="152"/>
      <c r="N1692" s="167">
        <f t="shared" si="52"/>
        <v>38858.57</v>
      </c>
      <c r="O1692" s="167">
        <f t="shared" si="53"/>
        <v>202407</v>
      </c>
    </row>
    <row r="1693" spans="1:15">
      <c r="A1693" s="146">
        <v>1692</v>
      </c>
      <c r="B1693" s="144" t="s">
        <v>1681</v>
      </c>
      <c r="C1693" s="146" t="s">
        <v>1682</v>
      </c>
      <c r="D1693" s="147" t="s">
        <v>2139</v>
      </c>
      <c r="E1693" s="236" t="s">
        <v>98</v>
      </c>
      <c r="F1693" s="148">
        <v>45489</v>
      </c>
      <c r="G1693" s="153"/>
      <c r="H1693" s="154">
        <v>2088.23</v>
      </c>
      <c r="I1693" s="144" t="s">
        <v>33</v>
      </c>
      <c r="J1693" s="155"/>
      <c r="K1693" s="146"/>
      <c r="L1693" s="147"/>
      <c r="M1693" s="156"/>
      <c r="N1693" s="167">
        <f t="shared" si="52"/>
        <v>2088.23</v>
      </c>
      <c r="O1693" s="167">
        <f t="shared" si="53"/>
        <v>202407</v>
      </c>
    </row>
    <row r="1694" spans="1:15">
      <c r="A1694" s="146">
        <v>1693</v>
      </c>
      <c r="B1694" s="144" t="s">
        <v>1594</v>
      </c>
      <c r="C1694" s="145" t="s">
        <v>1595</v>
      </c>
      <c r="D1694" s="145" t="s">
        <v>2140</v>
      </c>
      <c r="E1694" s="236" t="s">
        <v>98</v>
      </c>
      <c r="F1694" s="148">
        <v>45489</v>
      </c>
      <c r="G1694" s="149"/>
      <c r="H1694" s="150">
        <v>2415.6999999999998</v>
      </c>
      <c r="I1694" s="144" t="s">
        <v>66</v>
      </c>
      <c r="J1694" s="151" t="s">
        <v>68</v>
      </c>
      <c r="K1694" s="145"/>
      <c r="L1694" s="152"/>
      <c r="M1694" s="152"/>
      <c r="N1694" s="167">
        <f t="shared" si="52"/>
        <v>1207.8499999999999</v>
      </c>
      <c r="O1694" s="167">
        <f t="shared" si="53"/>
        <v>202407</v>
      </c>
    </row>
    <row r="1695" spans="1:15">
      <c r="A1695" s="146">
        <v>1694</v>
      </c>
      <c r="B1695" s="144" t="s">
        <v>1630</v>
      </c>
      <c r="C1695" s="146" t="s">
        <v>1631</v>
      </c>
      <c r="D1695" s="147" t="s">
        <v>2141</v>
      </c>
      <c r="E1695" s="236" t="s">
        <v>98</v>
      </c>
      <c r="F1695" s="148">
        <v>45489</v>
      </c>
      <c r="G1695" s="153"/>
      <c r="H1695" s="154">
        <v>1610417.49</v>
      </c>
      <c r="I1695" s="144" t="s">
        <v>66</v>
      </c>
      <c r="J1695" s="155"/>
      <c r="K1695" s="146"/>
      <c r="L1695" s="147"/>
      <c r="M1695" s="156"/>
      <c r="N1695" s="167">
        <f t="shared" si="52"/>
        <v>1610417.49</v>
      </c>
      <c r="O1695" s="167">
        <f t="shared" si="53"/>
        <v>202407</v>
      </c>
    </row>
    <row r="1696" spans="1:15">
      <c r="A1696" s="146">
        <v>1695</v>
      </c>
      <c r="B1696" s="144" t="s">
        <v>860</v>
      </c>
      <c r="C1696" s="145" t="s">
        <v>861</v>
      </c>
      <c r="D1696" s="145" t="s">
        <v>2142</v>
      </c>
      <c r="E1696" s="236" t="s">
        <v>98</v>
      </c>
      <c r="F1696" s="148">
        <v>45490</v>
      </c>
      <c r="G1696" s="149"/>
      <c r="H1696" s="150">
        <v>37591.199999999997</v>
      </c>
      <c r="I1696" s="144" t="s">
        <v>66</v>
      </c>
      <c r="J1696" s="151"/>
      <c r="K1696" s="145"/>
      <c r="L1696" s="152"/>
      <c r="M1696" s="152"/>
      <c r="N1696" s="167">
        <f t="shared" si="52"/>
        <v>37591.199999999997</v>
      </c>
      <c r="O1696" s="167">
        <f t="shared" si="53"/>
        <v>202407</v>
      </c>
    </row>
    <row r="1697" spans="1:15">
      <c r="A1697" s="146">
        <v>1696</v>
      </c>
      <c r="B1697" s="144" t="s">
        <v>293</v>
      </c>
      <c r="C1697" s="146" t="s">
        <v>294</v>
      </c>
      <c r="D1697" s="147" t="s">
        <v>2143</v>
      </c>
      <c r="E1697" s="236" t="s">
        <v>98</v>
      </c>
      <c r="F1697" s="148">
        <v>45490</v>
      </c>
      <c r="G1697" s="153"/>
      <c r="H1697" s="154">
        <v>15750</v>
      </c>
      <c r="I1697" s="144" t="s">
        <v>42</v>
      </c>
      <c r="J1697" s="155" t="s">
        <v>43</v>
      </c>
      <c r="K1697" s="146"/>
      <c r="L1697" s="147"/>
      <c r="M1697" s="156"/>
      <c r="N1697" s="167">
        <f t="shared" si="52"/>
        <v>7875</v>
      </c>
      <c r="O1697" s="167">
        <f t="shared" si="53"/>
        <v>202407</v>
      </c>
    </row>
    <row r="1698" spans="1:15">
      <c r="A1698" s="146">
        <v>1697</v>
      </c>
      <c r="B1698" s="144" t="s">
        <v>1415</v>
      </c>
      <c r="C1698" s="145" t="s">
        <v>1416</v>
      </c>
      <c r="D1698" s="145" t="s">
        <v>2144</v>
      </c>
      <c r="E1698" s="236" t="s">
        <v>98</v>
      </c>
      <c r="F1698" s="148">
        <v>45491</v>
      </c>
      <c r="G1698" s="149"/>
      <c r="H1698" s="150">
        <v>2040</v>
      </c>
      <c r="I1698" s="144" t="s">
        <v>33</v>
      </c>
      <c r="J1698" s="151"/>
      <c r="K1698" s="145"/>
      <c r="L1698" s="152"/>
      <c r="M1698" s="152"/>
      <c r="N1698" s="167">
        <f t="shared" si="52"/>
        <v>2040</v>
      </c>
      <c r="O1698" s="167">
        <f t="shared" si="53"/>
        <v>202407</v>
      </c>
    </row>
    <row r="1699" spans="1:15">
      <c r="A1699" s="146">
        <v>1698</v>
      </c>
      <c r="B1699" s="144" t="s">
        <v>1415</v>
      </c>
      <c r="C1699" s="146" t="s">
        <v>1416</v>
      </c>
      <c r="D1699" s="147" t="s">
        <v>2145</v>
      </c>
      <c r="E1699" s="236" t="s">
        <v>98</v>
      </c>
      <c r="F1699" s="148">
        <v>45491</v>
      </c>
      <c r="G1699" s="153"/>
      <c r="H1699" s="154">
        <v>463</v>
      </c>
      <c r="I1699" s="144" t="s">
        <v>33</v>
      </c>
      <c r="J1699" s="155"/>
      <c r="K1699" s="146"/>
      <c r="L1699" s="147"/>
      <c r="M1699" s="156"/>
      <c r="N1699" s="167">
        <f t="shared" si="52"/>
        <v>463</v>
      </c>
      <c r="O1699" s="167">
        <f t="shared" si="53"/>
        <v>202407</v>
      </c>
    </row>
    <row r="1700" spans="1:15">
      <c r="A1700" s="146">
        <v>1699</v>
      </c>
      <c r="B1700" s="144" t="s">
        <v>1465</v>
      </c>
      <c r="C1700" s="145" t="s">
        <v>1466</v>
      </c>
      <c r="D1700" s="145" t="s">
        <v>2146</v>
      </c>
      <c r="E1700" s="236" t="s">
        <v>98</v>
      </c>
      <c r="F1700" s="148">
        <v>45491</v>
      </c>
      <c r="G1700" s="149"/>
      <c r="H1700" s="150">
        <v>1295.4000000000001</v>
      </c>
      <c r="I1700" s="144" t="s">
        <v>68</v>
      </c>
      <c r="J1700" s="151"/>
      <c r="K1700" s="145"/>
      <c r="L1700" s="152"/>
      <c r="M1700" s="152"/>
      <c r="N1700" s="167">
        <f t="shared" si="52"/>
        <v>1295.4000000000001</v>
      </c>
      <c r="O1700" s="167">
        <f t="shared" si="53"/>
        <v>202407</v>
      </c>
    </row>
    <row r="1701" spans="1:15">
      <c r="A1701" s="146">
        <v>1700</v>
      </c>
      <c r="B1701" s="144" t="s">
        <v>1781</v>
      </c>
      <c r="C1701" s="146" t="s">
        <v>1782</v>
      </c>
      <c r="D1701" s="147" t="s">
        <v>2147</v>
      </c>
      <c r="E1701" s="236" t="s">
        <v>98</v>
      </c>
      <c r="F1701" s="148">
        <v>45491</v>
      </c>
      <c r="G1701" s="153"/>
      <c r="H1701" s="154">
        <v>468</v>
      </c>
      <c r="I1701" s="144" t="s">
        <v>38</v>
      </c>
      <c r="J1701" s="155" t="s">
        <v>39</v>
      </c>
      <c r="K1701" s="146"/>
      <c r="L1701" s="147"/>
      <c r="M1701" s="158"/>
      <c r="N1701" s="167">
        <f t="shared" si="52"/>
        <v>234</v>
      </c>
      <c r="O1701" s="167">
        <f t="shared" si="53"/>
        <v>202407</v>
      </c>
    </row>
    <row r="1702" spans="1:15">
      <c r="A1702" s="146">
        <v>1701</v>
      </c>
      <c r="B1702" s="144" t="s">
        <v>1775</v>
      </c>
      <c r="C1702" s="145" t="s">
        <v>1776</v>
      </c>
      <c r="D1702" s="145" t="s">
        <v>2148</v>
      </c>
      <c r="E1702" s="236" t="s">
        <v>98</v>
      </c>
      <c r="F1702" s="148">
        <v>45491</v>
      </c>
      <c r="G1702" s="149"/>
      <c r="H1702" s="150">
        <v>14365.6</v>
      </c>
      <c r="I1702" s="144" t="s">
        <v>60</v>
      </c>
      <c r="J1702" s="151"/>
      <c r="K1702" s="145"/>
      <c r="L1702" s="152"/>
      <c r="M1702" s="152"/>
      <c r="N1702" s="167">
        <f t="shared" si="52"/>
        <v>14365.6</v>
      </c>
      <c r="O1702" s="167">
        <f t="shared" si="53"/>
        <v>202407</v>
      </c>
    </row>
    <row r="1703" spans="1:15">
      <c r="A1703" s="146">
        <v>1702</v>
      </c>
      <c r="B1703" s="144" t="s">
        <v>560</v>
      </c>
      <c r="C1703" s="146" t="s">
        <v>561</v>
      </c>
      <c r="D1703" s="147" t="s">
        <v>2149</v>
      </c>
      <c r="E1703" s="236" t="s">
        <v>98</v>
      </c>
      <c r="F1703" s="148">
        <v>45491</v>
      </c>
      <c r="G1703" s="153"/>
      <c r="H1703" s="154">
        <v>1016.5</v>
      </c>
      <c r="I1703" s="144" t="s">
        <v>33</v>
      </c>
      <c r="J1703" s="155"/>
      <c r="K1703" s="146"/>
      <c r="L1703" s="147"/>
      <c r="M1703" s="156"/>
      <c r="N1703" s="167">
        <f t="shared" si="52"/>
        <v>1016.5</v>
      </c>
      <c r="O1703" s="167">
        <f t="shared" si="53"/>
        <v>202407</v>
      </c>
    </row>
    <row r="1704" spans="1:15">
      <c r="A1704" s="146">
        <v>1703</v>
      </c>
      <c r="B1704" s="144" t="s">
        <v>120</v>
      </c>
      <c r="C1704" s="145" t="s">
        <v>121</v>
      </c>
      <c r="D1704" s="145" t="s">
        <v>2150</v>
      </c>
      <c r="E1704" s="236" t="s">
        <v>98</v>
      </c>
      <c r="F1704" s="148">
        <v>45491</v>
      </c>
      <c r="G1704" s="149"/>
      <c r="H1704" s="150">
        <v>4086</v>
      </c>
      <c r="I1704" s="144" t="s">
        <v>43</v>
      </c>
      <c r="J1704" s="151"/>
      <c r="K1704" s="145"/>
      <c r="L1704" s="152"/>
      <c r="M1704" s="152"/>
      <c r="N1704" s="167">
        <f t="shared" si="52"/>
        <v>4086</v>
      </c>
      <c r="O1704" s="167">
        <f t="shared" si="53"/>
        <v>202407</v>
      </c>
    </row>
    <row r="1705" spans="1:15">
      <c r="A1705" s="146">
        <v>1704</v>
      </c>
      <c r="B1705" s="144" t="s">
        <v>1000</v>
      </c>
      <c r="C1705" s="146" t="s">
        <v>1001</v>
      </c>
      <c r="D1705" s="147" t="s">
        <v>2151</v>
      </c>
      <c r="E1705" s="236" t="s">
        <v>98</v>
      </c>
      <c r="F1705" s="148">
        <v>45491</v>
      </c>
      <c r="G1705" s="153"/>
      <c r="H1705" s="154">
        <v>116577.09</v>
      </c>
      <c r="I1705" s="144" t="s">
        <v>66</v>
      </c>
      <c r="J1705" s="155" t="s">
        <v>67</v>
      </c>
      <c r="K1705" s="146"/>
      <c r="L1705" s="147"/>
      <c r="M1705" s="156"/>
      <c r="N1705" s="167">
        <f t="shared" si="52"/>
        <v>58288.544999999998</v>
      </c>
      <c r="O1705" s="167">
        <f t="shared" si="53"/>
        <v>202407</v>
      </c>
    </row>
    <row r="1706" spans="1:15">
      <c r="A1706" s="146">
        <v>1705</v>
      </c>
      <c r="B1706" s="144" t="s">
        <v>2152</v>
      </c>
      <c r="C1706" s="145" t="s">
        <v>2153</v>
      </c>
      <c r="D1706" s="145" t="s">
        <v>2154</v>
      </c>
      <c r="E1706" s="236" t="s">
        <v>98</v>
      </c>
      <c r="F1706" s="148">
        <v>45491</v>
      </c>
      <c r="G1706" s="149"/>
      <c r="H1706" s="150">
        <v>35099.910000000003</v>
      </c>
      <c r="I1706" s="144" t="s">
        <v>39</v>
      </c>
      <c r="J1706" s="151" t="s">
        <v>68</v>
      </c>
      <c r="K1706" s="145" t="s">
        <v>45</v>
      </c>
      <c r="L1706" s="152"/>
      <c r="M1706" s="152"/>
      <c r="N1706" s="167">
        <f t="shared" si="52"/>
        <v>11699.970000000001</v>
      </c>
      <c r="O1706" s="167">
        <f t="shared" si="53"/>
        <v>202407</v>
      </c>
    </row>
    <row r="1707" spans="1:15">
      <c r="A1707" s="146">
        <v>1706</v>
      </c>
      <c r="B1707" s="144" t="s">
        <v>192</v>
      </c>
      <c r="C1707" s="146" t="s">
        <v>155</v>
      </c>
      <c r="D1707" s="147" t="s">
        <v>2155</v>
      </c>
      <c r="E1707" s="236" t="s">
        <v>98</v>
      </c>
      <c r="F1707" s="148">
        <v>45492</v>
      </c>
      <c r="G1707" s="153">
        <v>92353.37</v>
      </c>
      <c r="H1707" s="154">
        <v>477986.93</v>
      </c>
      <c r="I1707" s="144" t="s">
        <v>72</v>
      </c>
      <c r="J1707" s="155"/>
      <c r="K1707" s="146"/>
      <c r="L1707" s="147"/>
      <c r="M1707" s="156"/>
      <c r="N1707" s="167">
        <f t="shared" si="52"/>
        <v>477986.93</v>
      </c>
      <c r="O1707" s="167">
        <f t="shared" si="53"/>
        <v>202407</v>
      </c>
    </row>
    <row r="1708" spans="1:15">
      <c r="A1708" s="146">
        <v>1707</v>
      </c>
      <c r="B1708" s="144" t="s">
        <v>192</v>
      </c>
      <c r="C1708" s="145" t="s">
        <v>155</v>
      </c>
      <c r="D1708" s="145" t="s">
        <v>2156</v>
      </c>
      <c r="E1708" s="236" t="s">
        <v>98</v>
      </c>
      <c r="F1708" s="148">
        <v>45492</v>
      </c>
      <c r="G1708" s="149">
        <v>92953.37</v>
      </c>
      <c r="H1708" s="150">
        <v>828531.06</v>
      </c>
      <c r="I1708" s="144" t="s">
        <v>72</v>
      </c>
      <c r="J1708" s="151"/>
      <c r="K1708" s="145"/>
      <c r="L1708" s="152"/>
      <c r="M1708" s="152"/>
      <c r="N1708" s="167">
        <f t="shared" si="52"/>
        <v>828531.06</v>
      </c>
      <c r="O1708" s="167">
        <f t="shared" si="53"/>
        <v>202407</v>
      </c>
    </row>
    <row r="1709" spans="1:15">
      <c r="A1709" s="146">
        <v>1708</v>
      </c>
      <c r="B1709" s="144" t="s">
        <v>194</v>
      </c>
      <c r="C1709" s="146" t="s">
        <v>155</v>
      </c>
      <c r="D1709" s="147" t="s">
        <v>2157</v>
      </c>
      <c r="E1709" s="236" t="s">
        <v>98</v>
      </c>
      <c r="F1709" s="148">
        <v>45492</v>
      </c>
      <c r="G1709" s="153">
        <v>5694.11</v>
      </c>
      <c r="H1709" s="154">
        <v>269813.46000000002</v>
      </c>
      <c r="I1709" s="144" t="s">
        <v>72</v>
      </c>
      <c r="J1709" s="155"/>
      <c r="K1709" s="146"/>
      <c r="L1709" s="147"/>
      <c r="M1709" s="156"/>
      <c r="N1709" s="167">
        <f t="shared" si="52"/>
        <v>269813.46000000002</v>
      </c>
      <c r="O1709" s="167">
        <f t="shared" si="53"/>
        <v>202407</v>
      </c>
    </row>
    <row r="1710" spans="1:15">
      <c r="A1710" s="146">
        <v>1709</v>
      </c>
      <c r="B1710" s="144" t="s">
        <v>1072</v>
      </c>
      <c r="C1710" s="145" t="s">
        <v>1073</v>
      </c>
      <c r="D1710" s="145" t="s">
        <v>2158</v>
      </c>
      <c r="E1710" s="236" t="s">
        <v>98</v>
      </c>
      <c r="F1710" s="148">
        <v>45492</v>
      </c>
      <c r="G1710" s="149"/>
      <c r="H1710" s="150">
        <v>729915.06</v>
      </c>
      <c r="I1710" s="144" t="s">
        <v>66</v>
      </c>
      <c r="J1710" s="151" t="s">
        <v>67</v>
      </c>
      <c r="K1710" s="145" t="s">
        <v>68</v>
      </c>
      <c r="L1710" s="152"/>
      <c r="M1710" s="152"/>
      <c r="N1710" s="167">
        <f t="shared" si="52"/>
        <v>243305.02000000002</v>
      </c>
      <c r="O1710" s="167">
        <f t="shared" si="53"/>
        <v>202407</v>
      </c>
    </row>
    <row r="1711" spans="1:15">
      <c r="A1711" s="146">
        <v>1710</v>
      </c>
      <c r="B1711" s="144" t="s">
        <v>1465</v>
      </c>
      <c r="C1711" s="146" t="s">
        <v>1466</v>
      </c>
      <c r="D1711" s="147" t="s">
        <v>2159</v>
      </c>
      <c r="E1711" s="236" t="s">
        <v>98</v>
      </c>
      <c r="F1711" s="148">
        <v>45492</v>
      </c>
      <c r="G1711" s="153"/>
      <c r="H1711" s="154">
        <v>27275.45</v>
      </c>
      <c r="I1711" s="144" t="s">
        <v>66</v>
      </c>
      <c r="J1711" s="155"/>
      <c r="K1711" s="146"/>
      <c r="L1711" s="147"/>
      <c r="M1711" s="156"/>
      <c r="N1711" s="167">
        <f t="shared" si="52"/>
        <v>27275.45</v>
      </c>
      <c r="O1711" s="167">
        <f t="shared" si="53"/>
        <v>202407</v>
      </c>
    </row>
    <row r="1712" spans="1:15">
      <c r="A1712" s="146">
        <v>1711</v>
      </c>
      <c r="B1712" s="144" t="s">
        <v>2160</v>
      </c>
      <c r="C1712" s="145" t="s">
        <v>2161</v>
      </c>
      <c r="D1712" s="145" t="s">
        <v>2162</v>
      </c>
      <c r="E1712" s="236" t="s">
        <v>98</v>
      </c>
      <c r="F1712" s="148">
        <v>45492</v>
      </c>
      <c r="G1712" s="149"/>
      <c r="H1712" s="150">
        <v>65390</v>
      </c>
      <c r="I1712" s="144" t="s">
        <v>67</v>
      </c>
      <c r="J1712" s="151"/>
      <c r="K1712" s="145"/>
      <c r="L1712" s="152"/>
      <c r="M1712" s="152"/>
      <c r="N1712" s="167">
        <f t="shared" si="52"/>
        <v>65390</v>
      </c>
      <c r="O1712" s="167">
        <f t="shared" si="53"/>
        <v>202407</v>
      </c>
    </row>
    <row r="1713" spans="1:15">
      <c r="A1713" s="146">
        <v>1712</v>
      </c>
      <c r="B1713" s="144" t="s">
        <v>1465</v>
      </c>
      <c r="C1713" s="146" t="s">
        <v>1466</v>
      </c>
      <c r="D1713" s="147" t="s">
        <v>2163</v>
      </c>
      <c r="E1713" s="259" t="s">
        <v>98</v>
      </c>
      <c r="F1713" s="148">
        <v>45493</v>
      </c>
      <c r="G1713" s="153"/>
      <c r="H1713" s="154">
        <v>17109</v>
      </c>
      <c r="I1713" s="144" t="s">
        <v>66</v>
      </c>
      <c r="J1713" s="155"/>
      <c r="K1713" s="146"/>
      <c r="L1713" s="147"/>
      <c r="M1713" s="156"/>
      <c r="N1713" s="167">
        <f t="shared" si="52"/>
        <v>17109</v>
      </c>
      <c r="O1713" s="167">
        <f t="shared" si="53"/>
        <v>202407</v>
      </c>
    </row>
    <row r="1714" spans="1:15">
      <c r="A1714" s="146">
        <v>1713</v>
      </c>
      <c r="B1714" s="144" t="s">
        <v>2164</v>
      </c>
      <c r="C1714" s="145" t="s">
        <v>2165</v>
      </c>
      <c r="D1714" s="145" t="s">
        <v>2166</v>
      </c>
      <c r="E1714" s="258" t="s">
        <v>98</v>
      </c>
      <c r="F1714" s="148">
        <v>45495</v>
      </c>
      <c r="G1714" s="149"/>
      <c r="H1714" s="150">
        <v>3000</v>
      </c>
      <c r="I1714" s="144" t="s">
        <v>33</v>
      </c>
      <c r="J1714" s="151"/>
      <c r="K1714" s="145"/>
      <c r="L1714" s="152"/>
      <c r="M1714" s="152"/>
      <c r="N1714" s="167">
        <f t="shared" si="52"/>
        <v>3000</v>
      </c>
      <c r="O1714" s="167">
        <f t="shared" si="53"/>
        <v>202407</v>
      </c>
    </row>
    <row r="1715" spans="1:15">
      <c r="A1715" s="146">
        <v>1714</v>
      </c>
      <c r="B1715" s="144" t="s">
        <v>1698</v>
      </c>
      <c r="C1715" s="146" t="s">
        <v>1699</v>
      </c>
      <c r="D1715" s="147" t="s">
        <v>2167</v>
      </c>
      <c r="E1715" s="236" t="s">
        <v>98</v>
      </c>
      <c r="F1715" s="148">
        <v>45495</v>
      </c>
      <c r="G1715" s="153"/>
      <c r="H1715" s="154">
        <v>6849.34</v>
      </c>
      <c r="I1715" s="144" t="s">
        <v>33</v>
      </c>
      <c r="J1715" s="155"/>
      <c r="K1715" s="146"/>
      <c r="L1715" s="147"/>
      <c r="M1715" s="156"/>
      <c r="N1715" s="167">
        <f t="shared" si="52"/>
        <v>6849.34</v>
      </c>
      <c r="O1715" s="167">
        <f t="shared" si="53"/>
        <v>202407</v>
      </c>
    </row>
    <row r="1716" spans="1:15">
      <c r="A1716" s="146">
        <v>1715</v>
      </c>
      <c r="B1716" s="144" t="s">
        <v>293</v>
      </c>
      <c r="C1716" s="145" t="s">
        <v>294</v>
      </c>
      <c r="D1716" s="145" t="s">
        <v>2168</v>
      </c>
      <c r="E1716" s="236" t="s">
        <v>98</v>
      </c>
      <c r="F1716" s="148">
        <v>45495</v>
      </c>
      <c r="G1716" s="149"/>
      <c r="H1716" s="150">
        <v>6948.34</v>
      </c>
      <c r="I1716" s="144" t="s">
        <v>68</v>
      </c>
      <c r="J1716" s="151"/>
      <c r="K1716" s="145"/>
      <c r="L1716" s="152"/>
      <c r="M1716" s="152"/>
      <c r="N1716" s="167">
        <f t="shared" si="52"/>
        <v>6948.34</v>
      </c>
      <c r="O1716" s="167">
        <f t="shared" si="53"/>
        <v>202407</v>
      </c>
    </row>
    <row r="1717" spans="1:15">
      <c r="A1717" s="146">
        <v>1716</v>
      </c>
      <c r="B1717" s="144" t="s">
        <v>1415</v>
      </c>
      <c r="C1717" s="146" t="s">
        <v>1416</v>
      </c>
      <c r="D1717" s="147" t="s">
        <v>2169</v>
      </c>
      <c r="E1717" s="236" t="s">
        <v>98</v>
      </c>
      <c r="F1717" s="148">
        <v>45496</v>
      </c>
      <c r="G1717" s="153"/>
      <c r="H1717" s="154">
        <v>4607.58</v>
      </c>
      <c r="I1717" s="144" t="s">
        <v>33</v>
      </c>
      <c r="J1717" s="155"/>
      <c r="K1717" s="146"/>
      <c r="L1717" s="147"/>
      <c r="M1717" s="156"/>
      <c r="N1717" s="167">
        <f t="shared" si="52"/>
        <v>4607.58</v>
      </c>
      <c r="O1717" s="167">
        <f t="shared" si="53"/>
        <v>202407</v>
      </c>
    </row>
    <row r="1718" spans="1:15">
      <c r="A1718" s="146">
        <v>1717</v>
      </c>
      <c r="B1718" s="144" t="s">
        <v>1415</v>
      </c>
      <c r="C1718" s="145" t="s">
        <v>1416</v>
      </c>
      <c r="D1718" s="145" t="s">
        <v>2170</v>
      </c>
      <c r="E1718" s="236" t="s">
        <v>98</v>
      </c>
      <c r="F1718" s="148">
        <v>45496</v>
      </c>
      <c r="G1718" s="149"/>
      <c r="H1718" s="150">
        <v>799.96</v>
      </c>
      <c r="I1718" s="144" t="s">
        <v>33</v>
      </c>
      <c r="J1718" s="151"/>
      <c r="K1718" s="145"/>
      <c r="L1718" s="152"/>
      <c r="M1718" s="152"/>
      <c r="N1718" s="167">
        <f t="shared" si="52"/>
        <v>799.96</v>
      </c>
      <c r="O1718" s="167">
        <f t="shared" si="53"/>
        <v>202407</v>
      </c>
    </row>
    <row r="1719" spans="1:15">
      <c r="A1719" s="146">
        <v>1718</v>
      </c>
      <c r="B1719" s="144" t="s">
        <v>1889</v>
      </c>
      <c r="C1719" s="146" t="s">
        <v>1890</v>
      </c>
      <c r="D1719" s="147" t="s">
        <v>2171</v>
      </c>
      <c r="E1719" s="236" t="s">
        <v>98</v>
      </c>
      <c r="F1719" s="148">
        <v>45496</v>
      </c>
      <c r="G1719" s="153"/>
      <c r="H1719" s="154">
        <v>3800</v>
      </c>
      <c r="I1719" s="144" t="s">
        <v>43</v>
      </c>
      <c r="J1719" s="155"/>
      <c r="K1719" s="146"/>
      <c r="L1719" s="147"/>
      <c r="M1719" s="156"/>
      <c r="N1719" s="167">
        <f t="shared" si="52"/>
        <v>3800</v>
      </c>
      <c r="O1719" s="167">
        <f t="shared" si="53"/>
        <v>202407</v>
      </c>
    </row>
    <row r="1720" spans="1:15">
      <c r="A1720" s="146">
        <v>1719</v>
      </c>
      <c r="B1720" s="144" t="s">
        <v>1889</v>
      </c>
      <c r="C1720" s="145" t="s">
        <v>1890</v>
      </c>
      <c r="D1720" s="145" t="s">
        <v>2172</v>
      </c>
      <c r="E1720" s="236" t="s">
        <v>98</v>
      </c>
      <c r="F1720" s="148">
        <v>45496</v>
      </c>
      <c r="G1720" s="149"/>
      <c r="H1720" s="150">
        <v>3800</v>
      </c>
      <c r="I1720" s="144" t="s">
        <v>62</v>
      </c>
      <c r="J1720" s="151"/>
      <c r="K1720" s="145"/>
      <c r="L1720" s="152"/>
      <c r="M1720" s="152"/>
      <c r="N1720" s="167">
        <f t="shared" si="52"/>
        <v>3800</v>
      </c>
      <c r="O1720" s="167">
        <f t="shared" si="53"/>
        <v>202407</v>
      </c>
    </row>
    <row r="1721" spans="1:15">
      <c r="A1721" s="146">
        <v>1720</v>
      </c>
      <c r="B1721" s="144" t="s">
        <v>2173</v>
      </c>
      <c r="C1721" s="146" t="s">
        <v>2174</v>
      </c>
      <c r="D1721" s="147" t="s">
        <v>2175</v>
      </c>
      <c r="E1721" s="236" t="s">
        <v>98</v>
      </c>
      <c r="F1721" s="148">
        <v>45496</v>
      </c>
      <c r="G1721" s="153"/>
      <c r="H1721" s="154">
        <v>1500000</v>
      </c>
      <c r="I1721" s="144" t="s">
        <v>49</v>
      </c>
      <c r="J1721" s="155" t="s">
        <v>49</v>
      </c>
      <c r="K1721" s="146" t="s">
        <v>47</v>
      </c>
      <c r="L1721" s="147"/>
      <c r="M1721" s="156"/>
      <c r="N1721" s="167">
        <f t="shared" si="52"/>
        <v>500000</v>
      </c>
      <c r="O1721" s="167">
        <f t="shared" si="53"/>
        <v>202407</v>
      </c>
    </row>
    <row r="1722" spans="1:15">
      <c r="A1722" s="146">
        <v>1721</v>
      </c>
      <c r="B1722" s="144" t="s">
        <v>1562</v>
      </c>
      <c r="C1722" s="145" t="s">
        <v>1563</v>
      </c>
      <c r="D1722" s="145" t="s">
        <v>2176</v>
      </c>
      <c r="E1722" s="236" t="s">
        <v>98</v>
      </c>
      <c r="F1722" s="148">
        <v>45496</v>
      </c>
      <c r="G1722" s="149"/>
      <c r="H1722" s="150">
        <v>8894.1</v>
      </c>
      <c r="I1722" s="144" t="s">
        <v>68</v>
      </c>
      <c r="J1722" s="151"/>
      <c r="K1722" s="145"/>
      <c r="L1722" s="152"/>
      <c r="M1722" s="152"/>
      <c r="N1722" s="167">
        <f t="shared" si="52"/>
        <v>8894.1</v>
      </c>
      <c r="O1722" s="167">
        <f t="shared" si="53"/>
        <v>202407</v>
      </c>
    </row>
    <row r="1723" spans="1:15">
      <c r="A1723" s="146">
        <v>1722</v>
      </c>
      <c r="B1723" s="144" t="s">
        <v>1775</v>
      </c>
      <c r="C1723" s="146" t="s">
        <v>1776</v>
      </c>
      <c r="D1723" s="147" t="s">
        <v>2177</v>
      </c>
      <c r="E1723" s="236" t="s">
        <v>98</v>
      </c>
      <c r="F1723" s="148">
        <v>45496</v>
      </c>
      <c r="G1723" s="153"/>
      <c r="H1723" s="154">
        <v>5393.43</v>
      </c>
      <c r="I1723" s="144" t="s">
        <v>68</v>
      </c>
      <c r="J1723" s="155"/>
      <c r="K1723" s="146"/>
      <c r="L1723" s="147"/>
      <c r="M1723" s="156"/>
      <c r="N1723" s="167">
        <f t="shared" si="52"/>
        <v>5393.43</v>
      </c>
      <c r="O1723" s="167">
        <f t="shared" si="53"/>
        <v>202407</v>
      </c>
    </row>
    <row r="1724" spans="1:15">
      <c r="A1724" s="146">
        <v>1723</v>
      </c>
      <c r="B1724" s="144" t="s">
        <v>306</v>
      </c>
      <c r="C1724" s="145" t="s">
        <v>307</v>
      </c>
      <c r="D1724" s="145" t="s">
        <v>2178</v>
      </c>
      <c r="E1724" s="236" t="s">
        <v>98</v>
      </c>
      <c r="F1724" s="148">
        <v>45496</v>
      </c>
      <c r="G1724" s="149"/>
      <c r="H1724" s="150">
        <v>26771.200000000001</v>
      </c>
      <c r="I1724" s="144" t="s">
        <v>39</v>
      </c>
      <c r="J1724" s="151"/>
      <c r="K1724" s="145"/>
      <c r="L1724" s="152"/>
      <c r="M1724" s="152"/>
      <c r="N1724" s="167">
        <f t="shared" si="52"/>
        <v>26771.200000000001</v>
      </c>
      <c r="O1724" s="167">
        <f t="shared" si="53"/>
        <v>202407</v>
      </c>
    </row>
    <row r="1725" spans="1:15">
      <c r="A1725" s="146">
        <v>1724</v>
      </c>
      <c r="B1725" s="144" t="s">
        <v>1681</v>
      </c>
      <c r="C1725" s="146" t="s">
        <v>1682</v>
      </c>
      <c r="D1725" s="147" t="s">
        <v>2179</v>
      </c>
      <c r="E1725" s="236" t="s">
        <v>98</v>
      </c>
      <c r="F1725" s="148">
        <v>45496</v>
      </c>
      <c r="G1725" s="153"/>
      <c r="H1725" s="154">
        <v>3867.33</v>
      </c>
      <c r="I1725" s="144" t="s">
        <v>33</v>
      </c>
      <c r="J1725" s="155"/>
      <c r="K1725" s="146"/>
      <c r="L1725" s="147"/>
      <c r="M1725" s="156"/>
      <c r="N1725" s="167">
        <f t="shared" si="52"/>
        <v>3867.33</v>
      </c>
      <c r="O1725" s="167">
        <f t="shared" si="53"/>
        <v>202407</v>
      </c>
    </row>
    <row r="1726" spans="1:15">
      <c r="A1726" s="146">
        <v>1725</v>
      </c>
      <c r="B1726" s="144" t="s">
        <v>1465</v>
      </c>
      <c r="C1726" s="145" t="s">
        <v>1466</v>
      </c>
      <c r="D1726" s="145" t="s">
        <v>2180</v>
      </c>
      <c r="E1726" s="236" t="s">
        <v>98</v>
      </c>
      <c r="F1726" s="148">
        <v>45497</v>
      </c>
      <c r="G1726" s="149"/>
      <c r="H1726" s="150">
        <v>3565</v>
      </c>
      <c r="I1726" s="144" t="s">
        <v>66</v>
      </c>
      <c r="J1726" s="151"/>
      <c r="K1726" s="145"/>
      <c r="L1726" s="152"/>
      <c r="M1726" s="152"/>
      <c r="N1726" s="167">
        <f t="shared" si="52"/>
        <v>3565</v>
      </c>
      <c r="O1726" s="167">
        <f t="shared" si="53"/>
        <v>202407</v>
      </c>
    </row>
    <row r="1727" spans="1:15">
      <c r="A1727" s="146">
        <v>1726</v>
      </c>
      <c r="B1727" s="144" t="s">
        <v>120</v>
      </c>
      <c r="C1727" s="146" t="s">
        <v>121</v>
      </c>
      <c r="D1727" s="147" t="s">
        <v>2181</v>
      </c>
      <c r="E1727" s="236" t="s">
        <v>98</v>
      </c>
      <c r="F1727" s="148">
        <v>45497</v>
      </c>
      <c r="G1727" s="153"/>
      <c r="H1727" s="154">
        <v>4086</v>
      </c>
      <c r="I1727" s="144" t="s">
        <v>43</v>
      </c>
      <c r="J1727" s="155"/>
      <c r="K1727" s="146"/>
      <c r="L1727" s="147"/>
      <c r="M1727" s="156"/>
      <c r="N1727" s="167">
        <f t="shared" si="52"/>
        <v>4086</v>
      </c>
      <c r="O1727" s="167">
        <f t="shared" si="53"/>
        <v>202407</v>
      </c>
    </row>
    <row r="1728" spans="1:15">
      <c r="A1728" s="146">
        <v>1727</v>
      </c>
      <c r="B1728" s="144" t="s">
        <v>120</v>
      </c>
      <c r="C1728" s="145" t="s">
        <v>121</v>
      </c>
      <c r="D1728" s="145" t="s">
        <v>2182</v>
      </c>
      <c r="E1728" s="236" t="s">
        <v>98</v>
      </c>
      <c r="F1728" s="148">
        <v>45497</v>
      </c>
      <c r="G1728" s="149"/>
      <c r="H1728" s="150">
        <v>18700</v>
      </c>
      <c r="I1728" s="144" t="s">
        <v>62</v>
      </c>
      <c r="J1728" s="151"/>
      <c r="K1728" s="145"/>
      <c r="L1728" s="152"/>
      <c r="M1728" s="152"/>
      <c r="N1728" s="167">
        <f t="shared" si="52"/>
        <v>18700</v>
      </c>
      <c r="O1728" s="167">
        <f t="shared" si="53"/>
        <v>202407</v>
      </c>
    </row>
    <row r="1729" spans="1:15">
      <c r="A1729" s="146">
        <v>1728</v>
      </c>
      <c r="B1729" s="144" t="s">
        <v>1304</v>
      </c>
      <c r="C1729" s="146" t="s">
        <v>1305</v>
      </c>
      <c r="D1729" s="147" t="s">
        <v>2183</v>
      </c>
      <c r="E1729" s="236" t="s">
        <v>98</v>
      </c>
      <c r="F1729" s="148">
        <v>45498</v>
      </c>
      <c r="G1729" s="153"/>
      <c r="H1729" s="154">
        <v>369169.26</v>
      </c>
      <c r="I1729" s="144" t="s">
        <v>41</v>
      </c>
      <c r="J1729" s="155"/>
      <c r="K1729" s="146"/>
      <c r="L1729" s="147"/>
      <c r="M1729" s="156"/>
      <c r="N1729" s="167">
        <f t="shared" si="52"/>
        <v>369169.26</v>
      </c>
      <c r="O1729" s="167">
        <f t="shared" si="53"/>
        <v>202407</v>
      </c>
    </row>
    <row r="1730" spans="1:15">
      <c r="A1730" s="146">
        <v>1729</v>
      </c>
      <c r="B1730" s="144" t="s">
        <v>427</v>
      </c>
      <c r="C1730" s="145" t="s">
        <v>428</v>
      </c>
      <c r="D1730" s="145" t="s">
        <v>2184</v>
      </c>
      <c r="E1730" s="236" t="s">
        <v>98</v>
      </c>
      <c r="F1730" s="148">
        <v>45498</v>
      </c>
      <c r="G1730" s="149"/>
      <c r="H1730" s="150">
        <v>2250</v>
      </c>
      <c r="I1730" s="144" t="s">
        <v>37</v>
      </c>
      <c r="J1730" s="151"/>
      <c r="K1730" s="145"/>
      <c r="L1730" s="152"/>
      <c r="M1730" s="152"/>
      <c r="N1730" s="167">
        <f t="shared" ref="N1730:N1793" si="54">H1730/COUNTIF(I1730:M1730,"&lt;&gt;")</f>
        <v>2250</v>
      </c>
      <c r="O1730" s="167">
        <f t="shared" ref="O1730:O1793" si="55">YEAR(F1730)*100+MONTH(F1730)</f>
        <v>202407</v>
      </c>
    </row>
    <row r="1731" spans="1:15">
      <c r="A1731" s="146">
        <v>1730</v>
      </c>
      <c r="B1731" s="144" t="s">
        <v>910</v>
      </c>
      <c r="C1731" s="146" t="s">
        <v>911</v>
      </c>
      <c r="D1731" s="147" t="s">
        <v>2185</v>
      </c>
      <c r="E1731" s="236" t="s">
        <v>98</v>
      </c>
      <c r="F1731" s="148">
        <v>45498</v>
      </c>
      <c r="G1731" s="153"/>
      <c r="H1731" s="154">
        <v>1500</v>
      </c>
      <c r="I1731" s="144" t="s">
        <v>33</v>
      </c>
      <c r="J1731" s="155"/>
      <c r="K1731" s="146"/>
      <c r="L1731" s="147"/>
      <c r="M1731" s="156"/>
      <c r="N1731" s="167">
        <f t="shared" si="54"/>
        <v>1500</v>
      </c>
      <c r="O1731" s="167">
        <f t="shared" si="55"/>
        <v>202407</v>
      </c>
    </row>
    <row r="1732" spans="1:15">
      <c r="A1732" s="146">
        <v>1731</v>
      </c>
      <c r="B1732" s="144" t="s">
        <v>1261</v>
      </c>
      <c r="C1732" s="145" t="s">
        <v>1549</v>
      </c>
      <c r="D1732" s="145" t="s">
        <v>2186</v>
      </c>
      <c r="E1732" s="236" t="s">
        <v>98</v>
      </c>
      <c r="F1732" s="148">
        <v>45498</v>
      </c>
      <c r="G1732" s="149"/>
      <c r="H1732" s="150">
        <v>4485</v>
      </c>
      <c r="I1732" s="144" t="s">
        <v>40</v>
      </c>
      <c r="J1732" s="151"/>
      <c r="K1732" s="145"/>
      <c r="L1732" s="152"/>
      <c r="M1732" s="152"/>
      <c r="N1732" s="167">
        <f t="shared" si="54"/>
        <v>4485</v>
      </c>
      <c r="O1732" s="167">
        <f t="shared" si="55"/>
        <v>202407</v>
      </c>
    </row>
    <row r="1733" spans="1:15">
      <c r="A1733" s="146">
        <v>1732</v>
      </c>
      <c r="B1733" s="144" t="s">
        <v>1261</v>
      </c>
      <c r="C1733" s="146" t="s">
        <v>1549</v>
      </c>
      <c r="D1733" s="147" t="s">
        <v>2187</v>
      </c>
      <c r="E1733" s="236" t="s">
        <v>98</v>
      </c>
      <c r="F1733" s="148">
        <v>45498</v>
      </c>
      <c r="G1733" s="153"/>
      <c r="H1733" s="154">
        <v>4161</v>
      </c>
      <c r="I1733" s="144" t="s">
        <v>40</v>
      </c>
      <c r="J1733" s="155"/>
      <c r="K1733" s="146"/>
      <c r="L1733" s="147"/>
      <c r="M1733" s="156"/>
      <c r="N1733" s="167">
        <f t="shared" si="54"/>
        <v>4161</v>
      </c>
      <c r="O1733" s="167">
        <f t="shared" si="55"/>
        <v>202407</v>
      </c>
    </row>
    <row r="1734" spans="1:15">
      <c r="A1734" s="146">
        <v>1733</v>
      </c>
      <c r="B1734" s="144" t="s">
        <v>1261</v>
      </c>
      <c r="C1734" s="145" t="s">
        <v>1549</v>
      </c>
      <c r="D1734" s="145" t="s">
        <v>2188</v>
      </c>
      <c r="E1734" s="236" t="s">
        <v>98</v>
      </c>
      <c r="F1734" s="148">
        <v>45498</v>
      </c>
      <c r="G1734" s="149"/>
      <c r="H1734" s="150">
        <v>4104</v>
      </c>
      <c r="I1734" s="144" t="s">
        <v>40</v>
      </c>
      <c r="J1734" s="151"/>
      <c r="K1734" s="145"/>
      <c r="L1734" s="152"/>
      <c r="M1734" s="152"/>
      <c r="N1734" s="167">
        <f t="shared" si="54"/>
        <v>4104</v>
      </c>
      <c r="O1734" s="167">
        <f t="shared" si="55"/>
        <v>202407</v>
      </c>
    </row>
    <row r="1735" spans="1:15">
      <c r="A1735" s="146">
        <v>1734</v>
      </c>
      <c r="B1735" s="144" t="s">
        <v>2189</v>
      </c>
      <c r="C1735" s="146" t="s">
        <v>2190</v>
      </c>
      <c r="D1735" s="147" t="s">
        <v>2191</v>
      </c>
      <c r="E1735" s="236" t="s">
        <v>98</v>
      </c>
      <c r="F1735" s="148">
        <v>45498</v>
      </c>
      <c r="G1735" s="153"/>
      <c r="H1735" s="154">
        <v>1904.7</v>
      </c>
      <c r="I1735" s="144" t="s">
        <v>42</v>
      </c>
      <c r="J1735" s="155"/>
      <c r="K1735" s="146"/>
      <c r="L1735" s="147"/>
      <c r="M1735" s="156"/>
      <c r="N1735" s="167">
        <f t="shared" si="54"/>
        <v>1904.7</v>
      </c>
      <c r="O1735" s="167">
        <f t="shared" si="55"/>
        <v>202407</v>
      </c>
    </row>
    <row r="1736" spans="1:15">
      <c r="A1736" s="146">
        <v>1735</v>
      </c>
      <c r="B1736" s="144" t="s">
        <v>120</v>
      </c>
      <c r="C1736" s="145" t="s">
        <v>121</v>
      </c>
      <c r="D1736" s="145" t="s">
        <v>2192</v>
      </c>
      <c r="E1736" s="236" t="s">
        <v>98</v>
      </c>
      <c r="F1736" s="148">
        <v>45498</v>
      </c>
      <c r="G1736" s="149"/>
      <c r="H1736" s="150">
        <v>11551</v>
      </c>
      <c r="I1736" s="144" t="s">
        <v>43</v>
      </c>
      <c r="J1736" s="151"/>
      <c r="K1736" s="145"/>
      <c r="L1736" s="152"/>
      <c r="M1736" s="152"/>
      <c r="N1736" s="167">
        <f t="shared" si="54"/>
        <v>11551</v>
      </c>
      <c r="O1736" s="167">
        <f t="shared" si="55"/>
        <v>202407</v>
      </c>
    </row>
    <row r="1737" spans="1:15">
      <c r="A1737" s="146">
        <v>1736</v>
      </c>
      <c r="B1737" s="144" t="s">
        <v>1000</v>
      </c>
      <c r="C1737" s="146" t="s">
        <v>1001</v>
      </c>
      <c r="D1737" s="147" t="s">
        <v>2193</v>
      </c>
      <c r="E1737" s="236" t="s">
        <v>98</v>
      </c>
      <c r="F1737" s="148">
        <v>45498</v>
      </c>
      <c r="G1737" s="153"/>
      <c r="H1737" s="154">
        <v>109553.01</v>
      </c>
      <c r="I1737" s="144" t="s">
        <v>66</v>
      </c>
      <c r="J1737" s="155" t="s">
        <v>67</v>
      </c>
      <c r="K1737" s="146"/>
      <c r="L1737" s="147"/>
      <c r="M1737" s="156"/>
      <c r="N1737" s="167">
        <f t="shared" si="54"/>
        <v>54776.504999999997</v>
      </c>
      <c r="O1737" s="167">
        <f t="shared" si="55"/>
        <v>202407</v>
      </c>
    </row>
    <row r="1738" spans="1:15">
      <c r="A1738" s="146">
        <v>1737</v>
      </c>
      <c r="B1738" s="144" t="s">
        <v>2194</v>
      </c>
      <c r="C1738" s="145" t="s">
        <v>2195</v>
      </c>
      <c r="D1738" s="145" t="s">
        <v>2196</v>
      </c>
      <c r="E1738" s="236" t="s">
        <v>98</v>
      </c>
      <c r="F1738" s="148">
        <v>45498</v>
      </c>
      <c r="G1738" s="149"/>
      <c r="H1738" s="150">
        <v>500000</v>
      </c>
      <c r="I1738" s="144" t="s">
        <v>41</v>
      </c>
      <c r="J1738" s="151" t="s">
        <v>40</v>
      </c>
      <c r="K1738" s="145"/>
      <c r="L1738" s="152"/>
      <c r="M1738" s="152"/>
      <c r="N1738" s="167">
        <f t="shared" si="54"/>
        <v>250000</v>
      </c>
      <c r="O1738" s="167">
        <f t="shared" si="55"/>
        <v>202407</v>
      </c>
    </row>
    <row r="1739" spans="1:15">
      <c r="A1739" s="146">
        <v>1738</v>
      </c>
      <c r="B1739" s="144" t="s">
        <v>427</v>
      </c>
      <c r="C1739" s="146" t="s">
        <v>428</v>
      </c>
      <c r="D1739" s="147">
        <v>569</v>
      </c>
      <c r="E1739" s="236" t="s">
        <v>98</v>
      </c>
      <c r="F1739" s="148">
        <v>45498</v>
      </c>
      <c r="G1739" s="153"/>
      <c r="H1739" s="154">
        <v>432</v>
      </c>
      <c r="I1739" s="144" t="s">
        <v>43</v>
      </c>
      <c r="J1739" s="155"/>
      <c r="K1739" s="146"/>
      <c r="L1739" s="147"/>
      <c r="M1739" s="156"/>
      <c r="N1739" s="167">
        <f t="shared" si="54"/>
        <v>432</v>
      </c>
      <c r="O1739" s="167">
        <f t="shared" si="55"/>
        <v>202407</v>
      </c>
    </row>
    <row r="1740" spans="1:15">
      <c r="A1740" s="146">
        <v>1739</v>
      </c>
      <c r="B1740" s="144" t="s">
        <v>1822</v>
      </c>
      <c r="C1740" s="145" t="s">
        <v>1823</v>
      </c>
      <c r="D1740" s="145">
        <v>381</v>
      </c>
      <c r="E1740" s="236" t="s">
        <v>98</v>
      </c>
      <c r="F1740" s="148">
        <v>45498</v>
      </c>
      <c r="G1740" s="149"/>
      <c r="H1740" s="150">
        <v>75973.3</v>
      </c>
      <c r="I1740" s="144" t="s">
        <v>39</v>
      </c>
      <c r="J1740" s="151"/>
      <c r="K1740" s="145"/>
      <c r="L1740" s="152"/>
      <c r="M1740" s="152"/>
      <c r="N1740" s="167">
        <f t="shared" si="54"/>
        <v>75973.3</v>
      </c>
      <c r="O1740" s="167">
        <f t="shared" si="55"/>
        <v>202407</v>
      </c>
    </row>
    <row r="1741" spans="1:15">
      <c r="A1741" s="146">
        <v>1740</v>
      </c>
      <c r="B1741" s="144" t="s">
        <v>1630</v>
      </c>
      <c r="C1741" s="146" t="s">
        <v>1631</v>
      </c>
      <c r="D1741" s="147" t="s">
        <v>2197</v>
      </c>
      <c r="E1741" s="236" t="s">
        <v>98</v>
      </c>
      <c r="F1741" s="148">
        <v>45499</v>
      </c>
      <c r="G1741" s="153"/>
      <c r="H1741" s="154">
        <v>1216330.6000000001</v>
      </c>
      <c r="I1741" s="144" t="s">
        <v>66</v>
      </c>
      <c r="J1741" s="155"/>
      <c r="K1741" s="146"/>
      <c r="L1741" s="147"/>
      <c r="M1741" s="156"/>
      <c r="N1741" s="167">
        <f t="shared" si="54"/>
        <v>1216330.6000000001</v>
      </c>
      <c r="O1741" s="167">
        <f t="shared" si="55"/>
        <v>202407</v>
      </c>
    </row>
    <row r="1742" spans="1:15">
      <c r="A1742" s="146">
        <v>1741</v>
      </c>
      <c r="B1742" s="144" t="s">
        <v>1775</v>
      </c>
      <c r="C1742" s="145" t="s">
        <v>1776</v>
      </c>
      <c r="D1742" s="145" t="s">
        <v>2198</v>
      </c>
      <c r="E1742" s="236" t="s">
        <v>98</v>
      </c>
      <c r="F1742" s="148">
        <v>45500</v>
      </c>
      <c r="G1742" s="149"/>
      <c r="H1742" s="150">
        <v>11923.58</v>
      </c>
      <c r="I1742" s="144" t="s">
        <v>60</v>
      </c>
      <c r="J1742" s="151"/>
      <c r="K1742" s="145"/>
      <c r="L1742" s="152"/>
      <c r="M1742" s="152"/>
      <c r="N1742" s="167">
        <f t="shared" si="54"/>
        <v>11923.58</v>
      </c>
      <c r="O1742" s="167">
        <f t="shared" si="55"/>
        <v>202407</v>
      </c>
    </row>
    <row r="1743" spans="1:15">
      <c r="A1743" s="146">
        <v>1742</v>
      </c>
      <c r="B1743" s="144" t="s">
        <v>1775</v>
      </c>
      <c r="C1743" s="146" t="s">
        <v>1776</v>
      </c>
      <c r="D1743" s="147" t="s">
        <v>2199</v>
      </c>
      <c r="E1743" s="236" t="s">
        <v>98</v>
      </c>
      <c r="F1743" s="148">
        <v>45500</v>
      </c>
      <c r="G1743" s="153"/>
      <c r="H1743" s="154">
        <v>364869.71</v>
      </c>
      <c r="I1743" s="144" t="s">
        <v>60</v>
      </c>
      <c r="J1743" s="155"/>
      <c r="K1743" s="146"/>
      <c r="L1743" s="147"/>
      <c r="M1743" s="156"/>
      <c r="N1743" s="167">
        <f t="shared" si="54"/>
        <v>364869.71</v>
      </c>
      <c r="O1743" s="167">
        <f t="shared" si="55"/>
        <v>202407</v>
      </c>
    </row>
    <row r="1744" spans="1:15">
      <c r="A1744" s="146">
        <v>1743</v>
      </c>
      <c r="B1744" s="144" t="s">
        <v>2164</v>
      </c>
      <c r="C1744" s="145" t="s">
        <v>2165</v>
      </c>
      <c r="D1744" s="145" t="s">
        <v>2200</v>
      </c>
      <c r="E1744" s="236" t="s">
        <v>98</v>
      </c>
      <c r="F1744" s="148">
        <v>45502</v>
      </c>
      <c r="G1744" s="149"/>
      <c r="H1744" s="150">
        <v>3000</v>
      </c>
      <c r="I1744" s="144" t="s">
        <v>33</v>
      </c>
      <c r="J1744" s="151"/>
      <c r="K1744" s="145"/>
      <c r="L1744" s="152"/>
      <c r="M1744" s="152"/>
      <c r="N1744" s="167">
        <f t="shared" si="54"/>
        <v>3000</v>
      </c>
      <c r="O1744" s="167">
        <f t="shared" si="55"/>
        <v>202407</v>
      </c>
    </row>
    <row r="1745" spans="1:15">
      <c r="A1745" s="146">
        <v>1744</v>
      </c>
      <c r="B1745" s="144" t="s">
        <v>2201</v>
      </c>
      <c r="C1745" s="146" t="s">
        <v>2202</v>
      </c>
      <c r="D1745" s="147" t="s">
        <v>2203</v>
      </c>
      <c r="E1745" s="236" t="s">
        <v>98</v>
      </c>
      <c r="F1745" s="148">
        <v>45502</v>
      </c>
      <c r="G1745" s="153"/>
      <c r="H1745" s="154">
        <v>7500</v>
      </c>
      <c r="I1745" s="144" t="s">
        <v>32</v>
      </c>
      <c r="J1745" s="155"/>
      <c r="K1745" s="146"/>
      <c r="L1745" s="147"/>
      <c r="M1745" s="156"/>
      <c r="N1745" s="167">
        <f t="shared" si="54"/>
        <v>7500</v>
      </c>
      <c r="O1745" s="167">
        <f t="shared" si="55"/>
        <v>202407</v>
      </c>
    </row>
    <row r="1746" spans="1:15">
      <c r="A1746" s="146">
        <v>1745</v>
      </c>
      <c r="B1746" s="144" t="s">
        <v>1698</v>
      </c>
      <c r="C1746" s="145" t="s">
        <v>1699</v>
      </c>
      <c r="D1746" s="145" t="s">
        <v>2204</v>
      </c>
      <c r="E1746" s="236" t="s">
        <v>98</v>
      </c>
      <c r="F1746" s="148">
        <v>45502</v>
      </c>
      <c r="G1746" s="149"/>
      <c r="H1746" s="150">
        <v>9340</v>
      </c>
      <c r="I1746" s="144" t="s">
        <v>33</v>
      </c>
      <c r="J1746" s="151"/>
      <c r="K1746" s="145"/>
      <c r="L1746" s="152"/>
      <c r="M1746" s="152"/>
      <c r="N1746" s="167">
        <f t="shared" si="54"/>
        <v>9340</v>
      </c>
      <c r="O1746" s="167">
        <f t="shared" si="55"/>
        <v>202407</v>
      </c>
    </row>
    <row r="1747" spans="1:15">
      <c r="A1747" s="146">
        <v>1746</v>
      </c>
      <c r="B1747" s="144" t="s">
        <v>1698</v>
      </c>
      <c r="C1747" s="146" t="s">
        <v>1699</v>
      </c>
      <c r="D1747" s="147" t="s">
        <v>2205</v>
      </c>
      <c r="E1747" s="236" t="s">
        <v>98</v>
      </c>
      <c r="F1747" s="148">
        <v>45502</v>
      </c>
      <c r="G1747" s="153"/>
      <c r="H1747" s="154">
        <v>5586</v>
      </c>
      <c r="I1747" s="144" t="s">
        <v>33</v>
      </c>
      <c r="J1747" s="155"/>
      <c r="K1747" s="146"/>
      <c r="L1747" s="147"/>
      <c r="M1747" s="156"/>
      <c r="N1747" s="167">
        <f t="shared" si="54"/>
        <v>5586</v>
      </c>
      <c r="O1747" s="167">
        <f t="shared" si="55"/>
        <v>202407</v>
      </c>
    </row>
    <row r="1748" spans="1:15">
      <c r="A1748" s="146">
        <v>1747</v>
      </c>
      <c r="B1748" s="144" t="s">
        <v>340</v>
      </c>
      <c r="C1748" s="145" t="s">
        <v>341</v>
      </c>
      <c r="D1748" s="145" t="s">
        <v>2206</v>
      </c>
      <c r="E1748" s="236" t="s">
        <v>98</v>
      </c>
      <c r="F1748" s="148">
        <v>45502</v>
      </c>
      <c r="G1748" s="149"/>
      <c r="H1748" s="150">
        <v>1872.5</v>
      </c>
      <c r="I1748" s="144" t="s">
        <v>43</v>
      </c>
      <c r="J1748" s="151"/>
      <c r="K1748" s="145"/>
      <c r="L1748" s="152"/>
      <c r="M1748" s="152"/>
      <c r="N1748" s="167">
        <f t="shared" si="54"/>
        <v>1872.5</v>
      </c>
      <c r="O1748" s="167">
        <f t="shared" si="55"/>
        <v>202407</v>
      </c>
    </row>
    <row r="1749" spans="1:15">
      <c r="A1749" s="146">
        <v>1748</v>
      </c>
      <c r="B1749" s="144" t="s">
        <v>340</v>
      </c>
      <c r="C1749" s="146" t="s">
        <v>341</v>
      </c>
      <c r="D1749" s="147" t="s">
        <v>2207</v>
      </c>
      <c r="E1749" s="236" t="s">
        <v>98</v>
      </c>
      <c r="F1749" s="148">
        <v>45502</v>
      </c>
      <c r="G1749" s="153"/>
      <c r="H1749" s="154">
        <v>33812</v>
      </c>
      <c r="I1749" s="144" t="s">
        <v>39</v>
      </c>
      <c r="J1749" s="155"/>
      <c r="K1749" s="146"/>
      <c r="L1749" s="147"/>
      <c r="M1749" s="156"/>
      <c r="N1749" s="167">
        <f t="shared" si="54"/>
        <v>33812</v>
      </c>
      <c r="O1749" s="167">
        <f t="shared" si="55"/>
        <v>202407</v>
      </c>
    </row>
    <row r="1750" spans="1:15">
      <c r="A1750" s="146">
        <v>1749</v>
      </c>
      <c r="B1750" s="144" t="s">
        <v>2208</v>
      </c>
      <c r="C1750" s="145" t="s">
        <v>2209</v>
      </c>
      <c r="D1750" s="145" t="s">
        <v>2210</v>
      </c>
      <c r="E1750" s="236" t="s">
        <v>98</v>
      </c>
      <c r="F1750" s="148">
        <v>45502</v>
      </c>
      <c r="G1750" s="149"/>
      <c r="H1750" s="150">
        <v>1901.44</v>
      </c>
      <c r="I1750" s="144" t="s">
        <v>60</v>
      </c>
      <c r="J1750" s="151"/>
      <c r="K1750" s="145"/>
      <c r="L1750" s="152"/>
      <c r="M1750" s="152"/>
      <c r="N1750" s="167">
        <f t="shared" si="54"/>
        <v>1901.44</v>
      </c>
      <c r="O1750" s="167">
        <f t="shared" si="55"/>
        <v>202407</v>
      </c>
    </row>
    <row r="1751" spans="1:15">
      <c r="A1751" s="146">
        <v>1750</v>
      </c>
      <c r="B1751" s="144" t="s">
        <v>2208</v>
      </c>
      <c r="C1751" s="146" t="s">
        <v>2209</v>
      </c>
      <c r="D1751" s="147" t="s">
        <v>2211</v>
      </c>
      <c r="E1751" s="236" t="s">
        <v>98</v>
      </c>
      <c r="F1751" s="148">
        <v>45502</v>
      </c>
      <c r="G1751" s="153"/>
      <c r="H1751" s="154">
        <v>242078.44</v>
      </c>
      <c r="I1751" s="144" t="s">
        <v>60</v>
      </c>
      <c r="J1751" s="155"/>
      <c r="K1751" s="146"/>
      <c r="L1751" s="147"/>
      <c r="M1751" s="156"/>
      <c r="N1751" s="167">
        <f t="shared" si="54"/>
        <v>242078.44</v>
      </c>
      <c r="O1751" s="167">
        <f t="shared" si="55"/>
        <v>202407</v>
      </c>
    </row>
    <row r="1752" spans="1:15">
      <c r="A1752" s="146">
        <v>1751</v>
      </c>
      <c r="B1752" s="144" t="s">
        <v>2208</v>
      </c>
      <c r="C1752" s="145" t="s">
        <v>2209</v>
      </c>
      <c r="D1752" s="145" t="s">
        <v>2212</v>
      </c>
      <c r="E1752" s="236" t="s">
        <v>98</v>
      </c>
      <c r="F1752" s="148">
        <v>45502</v>
      </c>
      <c r="G1752" s="149"/>
      <c r="H1752" s="150">
        <v>2576.2399999999998</v>
      </c>
      <c r="I1752" s="144" t="s">
        <v>60</v>
      </c>
      <c r="J1752" s="151"/>
      <c r="K1752" s="145"/>
      <c r="L1752" s="152"/>
      <c r="M1752" s="152"/>
      <c r="N1752" s="167">
        <f t="shared" si="54"/>
        <v>2576.2399999999998</v>
      </c>
      <c r="O1752" s="167">
        <f t="shared" si="55"/>
        <v>202407</v>
      </c>
    </row>
    <row r="1753" spans="1:15">
      <c r="A1753" s="146">
        <v>1752</v>
      </c>
      <c r="B1753" s="144" t="s">
        <v>2208</v>
      </c>
      <c r="C1753" s="146" t="s">
        <v>2209</v>
      </c>
      <c r="D1753" s="147" t="s">
        <v>2213</v>
      </c>
      <c r="E1753" s="236" t="s">
        <v>98</v>
      </c>
      <c r="F1753" s="148">
        <v>45502</v>
      </c>
      <c r="G1753" s="153"/>
      <c r="H1753" s="154">
        <v>7122.2</v>
      </c>
      <c r="I1753" s="144" t="s">
        <v>60</v>
      </c>
      <c r="J1753" s="155"/>
      <c r="K1753" s="146"/>
      <c r="L1753" s="147"/>
      <c r="M1753" s="156"/>
      <c r="N1753" s="167">
        <f t="shared" si="54"/>
        <v>7122.2</v>
      </c>
      <c r="O1753" s="167">
        <f t="shared" si="55"/>
        <v>202407</v>
      </c>
    </row>
    <row r="1754" spans="1:15">
      <c r="A1754" s="146">
        <v>1753</v>
      </c>
      <c r="B1754" s="144" t="s">
        <v>123</v>
      </c>
      <c r="C1754" s="145" t="s">
        <v>124</v>
      </c>
      <c r="D1754" s="145" t="s">
        <v>2214</v>
      </c>
      <c r="E1754" s="236" t="s">
        <v>98</v>
      </c>
      <c r="F1754" s="148">
        <v>45503</v>
      </c>
      <c r="G1754" s="149"/>
      <c r="H1754" s="150">
        <v>3190</v>
      </c>
      <c r="I1754" s="144" t="s">
        <v>33</v>
      </c>
      <c r="J1754" s="151"/>
      <c r="K1754" s="145"/>
      <c r="L1754" s="152"/>
      <c r="M1754" s="152"/>
      <c r="N1754" s="167">
        <f t="shared" si="54"/>
        <v>3190</v>
      </c>
      <c r="O1754" s="167">
        <f t="shared" si="55"/>
        <v>202407</v>
      </c>
    </row>
    <row r="1755" spans="1:15">
      <c r="A1755" s="146">
        <v>1754</v>
      </c>
      <c r="B1755" s="144" t="s">
        <v>123</v>
      </c>
      <c r="C1755" s="146" t="s">
        <v>124</v>
      </c>
      <c r="D1755" s="147" t="s">
        <v>2215</v>
      </c>
      <c r="E1755" s="236" t="s">
        <v>98</v>
      </c>
      <c r="F1755" s="148">
        <v>45503</v>
      </c>
      <c r="G1755" s="153"/>
      <c r="H1755" s="154">
        <v>550</v>
      </c>
      <c r="I1755" s="144" t="s">
        <v>33</v>
      </c>
      <c r="J1755" s="155"/>
      <c r="K1755" s="146"/>
      <c r="L1755" s="147"/>
      <c r="M1755" s="156"/>
      <c r="N1755" s="167">
        <f t="shared" si="54"/>
        <v>550</v>
      </c>
      <c r="O1755" s="167">
        <f t="shared" si="55"/>
        <v>202407</v>
      </c>
    </row>
    <row r="1756" spans="1:15">
      <c r="A1756" s="146">
        <v>1755</v>
      </c>
      <c r="B1756" s="144" t="s">
        <v>1775</v>
      </c>
      <c r="C1756" s="145" t="s">
        <v>1776</v>
      </c>
      <c r="D1756" s="145" t="s">
        <v>2216</v>
      </c>
      <c r="E1756" s="236" t="s">
        <v>98</v>
      </c>
      <c r="F1756" s="148">
        <v>45503</v>
      </c>
      <c r="G1756" s="149"/>
      <c r="H1756" s="150">
        <v>3271.55</v>
      </c>
      <c r="I1756" s="144" t="s">
        <v>60</v>
      </c>
      <c r="J1756" s="151"/>
      <c r="K1756" s="145"/>
      <c r="L1756" s="152"/>
      <c r="M1756" s="152"/>
      <c r="N1756" s="167">
        <f t="shared" si="54"/>
        <v>3271.55</v>
      </c>
      <c r="O1756" s="167">
        <f t="shared" si="55"/>
        <v>202407</v>
      </c>
    </row>
    <row r="1757" spans="1:15">
      <c r="A1757" s="146">
        <v>1756</v>
      </c>
      <c r="B1757" s="144" t="s">
        <v>120</v>
      </c>
      <c r="C1757" s="146" t="s">
        <v>121</v>
      </c>
      <c r="D1757" s="147" t="s">
        <v>2217</v>
      </c>
      <c r="E1757" s="236" t="s">
        <v>98</v>
      </c>
      <c r="F1757" s="148">
        <v>45503</v>
      </c>
      <c r="G1757" s="153"/>
      <c r="H1757" s="154">
        <v>4086</v>
      </c>
      <c r="I1757" s="144" t="s">
        <v>43</v>
      </c>
      <c r="J1757" s="155"/>
      <c r="K1757" s="146"/>
      <c r="L1757" s="147"/>
      <c r="M1757" s="156"/>
      <c r="N1757" s="167">
        <f t="shared" si="54"/>
        <v>4086</v>
      </c>
      <c r="O1757" s="167">
        <f t="shared" si="55"/>
        <v>202407</v>
      </c>
    </row>
    <row r="1758" spans="1:15">
      <c r="A1758" s="146">
        <v>1757</v>
      </c>
      <c r="B1758" s="144" t="s">
        <v>2218</v>
      </c>
      <c r="C1758" s="145" t="s">
        <v>2219</v>
      </c>
      <c r="D1758" s="145" t="s">
        <v>2220</v>
      </c>
      <c r="E1758" s="236" t="s">
        <v>98</v>
      </c>
      <c r="F1758" s="148">
        <v>45503</v>
      </c>
      <c r="G1758" s="149"/>
      <c r="H1758" s="150">
        <v>111346.46</v>
      </c>
      <c r="I1758" s="144" t="s">
        <v>43</v>
      </c>
      <c r="J1758" s="151"/>
      <c r="K1758" s="145"/>
      <c r="L1758" s="152"/>
      <c r="M1758" s="152"/>
      <c r="N1758" s="167">
        <f t="shared" si="54"/>
        <v>111346.46</v>
      </c>
      <c r="O1758" s="167">
        <f t="shared" si="55"/>
        <v>202407</v>
      </c>
    </row>
    <row r="1759" spans="1:15">
      <c r="A1759" s="146">
        <v>1758</v>
      </c>
      <c r="B1759" s="144" t="s">
        <v>1681</v>
      </c>
      <c r="C1759" s="146" t="s">
        <v>1682</v>
      </c>
      <c r="D1759" s="147" t="s">
        <v>2221</v>
      </c>
      <c r="E1759" s="236" t="s">
        <v>98</v>
      </c>
      <c r="F1759" s="148">
        <v>45503</v>
      </c>
      <c r="G1759" s="153"/>
      <c r="H1759" s="154">
        <v>2354.44</v>
      </c>
      <c r="I1759" s="144" t="s">
        <v>33</v>
      </c>
      <c r="J1759" s="155"/>
      <c r="K1759" s="146"/>
      <c r="L1759" s="147"/>
      <c r="M1759" s="156"/>
      <c r="N1759" s="167">
        <f t="shared" si="54"/>
        <v>2354.44</v>
      </c>
      <c r="O1759" s="167">
        <f t="shared" si="55"/>
        <v>202407</v>
      </c>
    </row>
    <row r="1760" spans="1:15">
      <c r="A1760" s="146">
        <v>1759</v>
      </c>
      <c r="B1760" s="144" t="s">
        <v>2208</v>
      </c>
      <c r="C1760" s="145" t="s">
        <v>2209</v>
      </c>
      <c r="D1760" s="145" t="s">
        <v>2222</v>
      </c>
      <c r="E1760" s="236" t="s">
        <v>98</v>
      </c>
      <c r="F1760" s="148">
        <v>45503</v>
      </c>
      <c r="G1760" s="149"/>
      <c r="H1760" s="150">
        <v>12153.36</v>
      </c>
      <c r="I1760" s="144" t="s">
        <v>60</v>
      </c>
      <c r="J1760" s="151"/>
      <c r="K1760" s="145"/>
      <c r="L1760" s="152"/>
      <c r="M1760" s="152"/>
      <c r="N1760" s="167">
        <f t="shared" si="54"/>
        <v>12153.36</v>
      </c>
      <c r="O1760" s="167">
        <f t="shared" si="55"/>
        <v>202407</v>
      </c>
    </row>
    <row r="1761" spans="1:15">
      <c r="A1761" s="146">
        <v>1760</v>
      </c>
      <c r="B1761" s="144" t="s">
        <v>2208</v>
      </c>
      <c r="C1761" s="146" t="s">
        <v>2209</v>
      </c>
      <c r="D1761" s="147" t="s">
        <v>2223</v>
      </c>
      <c r="E1761" s="236" t="s">
        <v>98</v>
      </c>
      <c r="F1761" s="148">
        <v>45503</v>
      </c>
      <c r="G1761" s="153"/>
      <c r="H1761" s="154">
        <v>6461.28</v>
      </c>
      <c r="I1761" s="144" t="s">
        <v>60</v>
      </c>
      <c r="J1761" s="155"/>
      <c r="K1761" s="146"/>
      <c r="L1761" s="147"/>
      <c r="M1761" s="156"/>
      <c r="N1761" s="167">
        <f t="shared" si="54"/>
        <v>6461.28</v>
      </c>
      <c r="O1761" s="167">
        <f t="shared" si="55"/>
        <v>202407</v>
      </c>
    </row>
    <row r="1762" spans="1:15">
      <c r="A1762" s="146">
        <v>1761</v>
      </c>
      <c r="B1762" s="144" t="s">
        <v>2208</v>
      </c>
      <c r="C1762" s="145" t="s">
        <v>2209</v>
      </c>
      <c r="D1762" s="145" t="s">
        <v>2224</v>
      </c>
      <c r="E1762" s="236" t="s">
        <v>98</v>
      </c>
      <c r="F1762" s="148">
        <v>45503</v>
      </c>
      <c r="G1762" s="149"/>
      <c r="H1762" s="150">
        <v>1803.76</v>
      </c>
      <c r="I1762" s="144" t="s">
        <v>60</v>
      </c>
      <c r="J1762" s="151"/>
      <c r="K1762" s="145"/>
      <c r="L1762" s="152"/>
      <c r="M1762" s="152"/>
      <c r="N1762" s="167">
        <f t="shared" si="54"/>
        <v>1803.76</v>
      </c>
      <c r="O1762" s="167">
        <f t="shared" si="55"/>
        <v>202407</v>
      </c>
    </row>
    <row r="1763" spans="1:15">
      <c r="A1763" s="146">
        <v>1762</v>
      </c>
      <c r="B1763" s="144" t="s">
        <v>1122</v>
      </c>
      <c r="C1763" s="146" t="s">
        <v>1123</v>
      </c>
      <c r="D1763" s="147" t="s">
        <v>2225</v>
      </c>
      <c r="E1763" s="236" t="s">
        <v>98</v>
      </c>
      <c r="F1763" s="148">
        <v>45504</v>
      </c>
      <c r="G1763" s="153"/>
      <c r="H1763" s="154">
        <v>3129.9</v>
      </c>
      <c r="I1763" s="144" t="s">
        <v>68</v>
      </c>
      <c r="J1763" s="155"/>
      <c r="K1763" s="146"/>
      <c r="L1763" s="147"/>
      <c r="M1763" s="156"/>
      <c r="N1763" s="167">
        <f t="shared" si="54"/>
        <v>3129.9</v>
      </c>
      <c r="O1763" s="167">
        <f t="shared" si="55"/>
        <v>202407</v>
      </c>
    </row>
    <row r="1764" spans="1:15">
      <c r="A1764" s="146">
        <v>1763</v>
      </c>
      <c r="B1764" s="144" t="s">
        <v>1703</v>
      </c>
      <c r="C1764" s="145" t="s">
        <v>1704</v>
      </c>
      <c r="D1764" s="145" t="s">
        <v>2226</v>
      </c>
      <c r="E1764" s="236" t="s">
        <v>98</v>
      </c>
      <c r="F1764" s="148">
        <v>45504</v>
      </c>
      <c r="G1764" s="149"/>
      <c r="H1764" s="150">
        <v>6513.61</v>
      </c>
      <c r="I1764" s="144" t="s">
        <v>66</v>
      </c>
      <c r="J1764" s="151"/>
      <c r="K1764" s="145"/>
      <c r="L1764" s="152"/>
      <c r="M1764" s="152"/>
      <c r="N1764" s="167">
        <f t="shared" si="54"/>
        <v>6513.61</v>
      </c>
      <c r="O1764" s="167">
        <f t="shared" si="55"/>
        <v>202407</v>
      </c>
    </row>
    <row r="1765" spans="1:15">
      <c r="A1765" s="146">
        <v>1764</v>
      </c>
      <c r="B1765" s="144" t="s">
        <v>1739</v>
      </c>
      <c r="C1765" s="146" t="s">
        <v>1740</v>
      </c>
      <c r="D1765" s="147" t="s">
        <v>2227</v>
      </c>
      <c r="E1765" s="234" t="s">
        <v>98</v>
      </c>
      <c r="F1765" s="148">
        <v>45505</v>
      </c>
      <c r="G1765" s="153"/>
      <c r="H1765" s="154">
        <v>54441.24</v>
      </c>
      <c r="I1765" s="144" t="s">
        <v>45</v>
      </c>
      <c r="J1765" s="155"/>
      <c r="K1765" s="146"/>
      <c r="L1765" s="147"/>
      <c r="M1765" s="156"/>
      <c r="N1765" s="167">
        <f t="shared" si="54"/>
        <v>54441.24</v>
      </c>
      <c r="O1765" s="167">
        <f t="shared" si="55"/>
        <v>202408</v>
      </c>
    </row>
    <row r="1766" spans="1:15">
      <c r="A1766" s="146">
        <v>1765</v>
      </c>
      <c r="B1766" s="144" t="s">
        <v>320</v>
      </c>
      <c r="C1766" s="145" t="s">
        <v>321</v>
      </c>
      <c r="D1766" s="145" t="s">
        <v>2228</v>
      </c>
      <c r="E1766" s="254" t="s">
        <v>98</v>
      </c>
      <c r="F1766" s="148">
        <v>45505</v>
      </c>
      <c r="G1766" s="149"/>
      <c r="H1766" s="150">
        <v>348000</v>
      </c>
      <c r="I1766" s="144" t="s">
        <v>70</v>
      </c>
      <c r="J1766" s="151"/>
      <c r="K1766" s="145"/>
      <c r="L1766" s="152"/>
      <c r="M1766" s="152"/>
      <c r="N1766" s="167">
        <f t="shared" si="54"/>
        <v>348000</v>
      </c>
      <c r="O1766" s="167">
        <f t="shared" si="55"/>
        <v>202408</v>
      </c>
    </row>
    <row r="1767" spans="1:15">
      <c r="A1767" s="146">
        <v>1766</v>
      </c>
      <c r="B1767" s="144" t="s">
        <v>367</v>
      </c>
      <c r="C1767" s="146" t="s">
        <v>368</v>
      </c>
      <c r="D1767" s="147" t="s">
        <v>2229</v>
      </c>
      <c r="E1767" s="237" t="s">
        <v>98</v>
      </c>
      <c r="F1767" s="148">
        <v>45505</v>
      </c>
      <c r="G1767" s="153"/>
      <c r="H1767" s="154">
        <v>11296</v>
      </c>
      <c r="I1767" s="144" t="s">
        <v>34</v>
      </c>
      <c r="J1767" s="155"/>
      <c r="K1767" s="146"/>
      <c r="L1767" s="147"/>
      <c r="M1767" s="156"/>
      <c r="N1767" s="167">
        <f t="shared" si="54"/>
        <v>11296</v>
      </c>
      <c r="O1767" s="167">
        <f t="shared" si="55"/>
        <v>202408</v>
      </c>
    </row>
    <row r="1768" spans="1:15">
      <c r="A1768" s="146">
        <v>1767</v>
      </c>
      <c r="B1768" s="144" t="s">
        <v>560</v>
      </c>
      <c r="C1768" s="145" t="s">
        <v>561</v>
      </c>
      <c r="D1768" s="145" t="s">
        <v>2230</v>
      </c>
      <c r="E1768" s="237" t="s">
        <v>98</v>
      </c>
      <c r="F1768" s="148">
        <v>45505</v>
      </c>
      <c r="G1768" s="149"/>
      <c r="H1768" s="150">
        <v>1440.68</v>
      </c>
      <c r="I1768" s="144" t="s">
        <v>33</v>
      </c>
      <c r="J1768" s="151"/>
      <c r="K1768" s="145"/>
      <c r="L1768" s="152"/>
      <c r="M1768" s="152"/>
      <c r="N1768" s="167">
        <f t="shared" si="54"/>
        <v>1440.68</v>
      </c>
      <c r="O1768" s="167">
        <f t="shared" si="55"/>
        <v>202408</v>
      </c>
    </row>
    <row r="1769" spans="1:15">
      <c r="A1769" s="146">
        <v>1768</v>
      </c>
      <c r="B1769" s="144" t="s">
        <v>1000</v>
      </c>
      <c r="C1769" s="146" t="s">
        <v>1001</v>
      </c>
      <c r="D1769" s="147" t="s">
        <v>2231</v>
      </c>
      <c r="E1769" s="237" t="s">
        <v>98</v>
      </c>
      <c r="F1769" s="148">
        <v>45505</v>
      </c>
      <c r="G1769" s="153"/>
      <c r="H1769" s="154">
        <v>109802.43</v>
      </c>
      <c r="I1769" s="144" t="s">
        <v>66</v>
      </c>
      <c r="J1769" s="155" t="s">
        <v>67</v>
      </c>
      <c r="K1769" s="146"/>
      <c r="L1769" s="147"/>
      <c r="M1769" s="156"/>
      <c r="N1769" s="167">
        <f t="shared" si="54"/>
        <v>54901.214999999997</v>
      </c>
      <c r="O1769" s="167">
        <f t="shared" si="55"/>
        <v>202408</v>
      </c>
    </row>
    <row r="1770" spans="1:15">
      <c r="A1770" s="146">
        <v>1769</v>
      </c>
      <c r="B1770" s="144" t="s">
        <v>1703</v>
      </c>
      <c r="C1770" s="145" t="s">
        <v>1704</v>
      </c>
      <c r="D1770" s="145" t="s">
        <v>2232</v>
      </c>
      <c r="E1770" s="237" t="s">
        <v>98</v>
      </c>
      <c r="F1770" s="148">
        <v>45505</v>
      </c>
      <c r="G1770" s="149"/>
      <c r="H1770" s="150">
        <v>3227.4</v>
      </c>
      <c r="I1770" s="144" t="s">
        <v>66</v>
      </c>
      <c r="J1770" s="151"/>
      <c r="K1770" s="145"/>
      <c r="L1770" s="152"/>
      <c r="M1770" s="152"/>
      <c r="N1770" s="167">
        <f t="shared" si="54"/>
        <v>3227.4</v>
      </c>
      <c r="O1770" s="167">
        <f t="shared" si="55"/>
        <v>202408</v>
      </c>
    </row>
    <row r="1771" spans="1:15">
      <c r="A1771" s="146">
        <v>1770</v>
      </c>
      <c r="B1771" s="144" t="s">
        <v>1184</v>
      </c>
      <c r="C1771" s="146" t="s">
        <v>1185</v>
      </c>
      <c r="D1771" s="147" t="s">
        <v>2233</v>
      </c>
      <c r="E1771" s="237" t="s">
        <v>98</v>
      </c>
      <c r="F1771" s="148">
        <v>45505</v>
      </c>
      <c r="G1771" s="153"/>
      <c r="H1771" s="154">
        <v>24900</v>
      </c>
      <c r="I1771" s="144" t="s">
        <v>66</v>
      </c>
      <c r="J1771" s="155"/>
      <c r="K1771" s="146"/>
      <c r="L1771" s="147"/>
      <c r="M1771" s="156"/>
      <c r="N1771" s="167">
        <f t="shared" si="54"/>
        <v>24900</v>
      </c>
      <c r="O1771" s="167">
        <f t="shared" si="55"/>
        <v>202408</v>
      </c>
    </row>
    <row r="1772" spans="1:15">
      <c r="A1772" s="146">
        <v>1771</v>
      </c>
      <c r="B1772" s="144" t="s">
        <v>1184</v>
      </c>
      <c r="C1772" s="145" t="s">
        <v>1185</v>
      </c>
      <c r="D1772" s="145" t="s">
        <v>2234</v>
      </c>
      <c r="E1772" s="237" t="s">
        <v>98</v>
      </c>
      <c r="F1772" s="148">
        <v>45505</v>
      </c>
      <c r="G1772" s="149"/>
      <c r="H1772" s="150">
        <v>18446.3</v>
      </c>
      <c r="I1772" s="144" t="s">
        <v>66</v>
      </c>
      <c r="J1772" s="151"/>
      <c r="K1772" s="145"/>
      <c r="L1772" s="152"/>
      <c r="M1772" s="152"/>
      <c r="N1772" s="167">
        <f t="shared" si="54"/>
        <v>18446.3</v>
      </c>
      <c r="O1772" s="167">
        <f t="shared" si="55"/>
        <v>202408</v>
      </c>
    </row>
    <row r="1773" spans="1:15">
      <c r="A1773" s="146">
        <v>1772</v>
      </c>
      <c r="B1773" s="144" t="s">
        <v>1184</v>
      </c>
      <c r="C1773" s="146" t="s">
        <v>1185</v>
      </c>
      <c r="D1773" s="147" t="s">
        <v>2235</v>
      </c>
      <c r="E1773" s="237" t="s">
        <v>98</v>
      </c>
      <c r="F1773" s="148">
        <v>45505</v>
      </c>
      <c r="G1773" s="153"/>
      <c r="H1773" s="154">
        <v>3511.2</v>
      </c>
      <c r="I1773" s="144" t="s">
        <v>66</v>
      </c>
      <c r="J1773" s="155"/>
      <c r="K1773" s="146"/>
      <c r="L1773" s="147"/>
      <c r="M1773" s="156"/>
      <c r="N1773" s="167">
        <f t="shared" si="54"/>
        <v>3511.2</v>
      </c>
      <c r="O1773" s="167">
        <f t="shared" si="55"/>
        <v>202408</v>
      </c>
    </row>
    <row r="1774" spans="1:15">
      <c r="A1774" s="146">
        <v>1773</v>
      </c>
      <c r="B1774" s="144" t="s">
        <v>1221</v>
      </c>
      <c r="C1774" s="145" t="s">
        <v>1222</v>
      </c>
      <c r="D1774" s="145" t="s">
        <v>2236</v>
      </c>
      <c r="E1774" s="237" t="s">
        <v>98</v>
      </c>
      <c r="F1774" s="148">
        <v>45505</v>
      </c>
      <c r="G1774" s="149"/>
      <c r="H1774" s="150">
        <v>1425.5</v>
      </c>
      <c r="I1774" s="144" t="s">
        <v>33</v>
      </c>
      <c r="J1774" s="151"/>
      <c r="K1774" s="145"/>
      <c r="L1774" s="152"/>
      <c r="M1774" s="152"/>
      <c r="N1774" s="167">
        <f t="shared" si="54"/>
        <v>1425.5</v>
      </c>
      <c r="O1774" s="167">
        <f t="shared" si="55"/>
        <v>202408</v>
      </c>
    </row>
    <row r="1775" spans="1:15">
      <c r="A1775" s="146">
        <v>1774</v>
      </c>
      <c r="B1775" s="144" t="s">
        <v>1932</v>
      </c>
      <c r="C1775" s="146" t="s">
        <v>1933</v>
      </c>
      <c r="D1775" s="147" t="s">
        <v>149</v>
      </c>
      <c r="E1775" s="237" t="s">
        <v>98</v>
      </c>
      <c r="F1775" s="148">
        <v>45506</v>
      </c>
      <c r="G1775" s="153"/>
      <c r="H1775" s="154">
        <v>50600</v>
      </c>
      <c r="I1775" s="144" t="s">
        <v>33</v>
      </c>
      <c r="J1775" s="155"/>
      <c r="K1775" s="146"/>
      <c r="L1775" s="147"/>
      <c r="M1775" s="156"/>
      <c r="N1775" s="167">
        <f t="shared" si="54"/>
        <v>50600</v>
      </c>
      <c r="O1775" s="167">
        <f t="shared" si="55"/>
        <v>202408</v>
      </c>
    </row>
    <row r="1776" spans="1:15">
      <c r="A1776" s="146">
        <v>1775</v>
      </c>
      <c r="B1776" s="144" t="s">
        <v>1932</v>
      </c>
      <c r="C1776" s="145" t="s">
        <v>1933</v>
      </c>
      <c r="D1776" s="145" t="s">
        <v>2237</v>
      </c>
      <c r="E1776" s="237" t="s">
        <v>98</v>
      </c>
      <c r="F1776" s="148">
        <v>45506</v>
      </c>
      <c r="G1776" s="149"/>
      <c r="H1776" s="150">
        <v>7200</v>
      </c>
      <c r="I1776" s="144" t="s">
        <v>43</v>
      </c>
      <c r="J1776" s="151"/>
      <c r="K1776" s="145"/>
      <c r="L1776" s="152"/>
      <c r="M1776" s="152"/>
      <c r="N1776" s="167">
        <f t="shared" si="54"/>
        <v>7200</v>
      </c>
      <c r="O1776" s="167">
        <f t="shared" si="55"/>
        <v>202408</v>
      </c>
    </row>
    <row r="1777" spans="1:15">
      <c r="A1777" s="146">
        <v>1776</v>
      </c>
      <c r="B1777" s="144" t="s">
        <v>1312</v>
      </c>
      <c r="C1777" s="146" t="s">
        <v>1313</v>
      </c>
      <c r="D1777" s="147" t="s">
        <v>2238</v>
      </c>
      <c r="E1777" s="237" t="s">
        <v>98</v>
      </c>
      <c r="F1777" s="148">
        <v>45506</v>
      </c>
      <c r="G1777" s="153"/>
      <c r="H1777" s="154">
        <v>3820</v>
      </c>
      <c r="I1777" s="144" t="s">
        <v>33</v>
      </c>
      <c r="J1777" s="155"/>
      <c r="K1777" s="146"/>
      <c r="L1777" s="147"/>
      <c r="M1777" s="156"/>
      <c r="N1777" s="167">
        <f t="shared" si="54"/>
        <v>3820</v>
      </c>
      <c r="O1777" s="167">
        <f t="shared" si="55"/>
        <v>202408</v>
      </c>
    </row>
    <row r="1778" spans="1:15">
      <c r="A1778" s="146">
        <v>1777</v>
      </c>
      <c r="B1778" s="144" t="s">
        <v>1312</v>
      </c>
      <c r="C1778" s="145" t="s">
        <v>1313</v>
      </c>
      <c r="D1778" s="145" t="s">
        <v>2239</v>
      </c>
      <c r="E1778" s="237" t="s">
        <v>98</v>
      </c>
      <c r="F1778" s="148">
        <v>45506</v>
      </c>
      <c r="G1778" s="149"/>
      <c r="H1778" s="150">
        <v>11500</v>
      </c>
      <c r="I1778" s="144" t="s">
        <v>33</v>
      </c>
      <c r="J1778" s="151"/>
      <c r="K1778" s="145"/>
      <c r="L1778" s="152"/>
      <c r="M1778" s="152"/>
      <c r="N1778" s="167">
        <f t="shared" si="54"/>
        <v>11500</v>
      </c>
      <c r="O1778" s="167">
        <f t="shared" si="55"/>
        <v>202408</v>
      </c>
    </row>
    <row r="1779" spans="1:15">
      <c r="A1779" s="146">
        <v>1778</v>
      </c>
      <c r="B1779" s="144" t="s">
        <v>762</v>
      </c>
      <c r="C1779" s="146" t="s">
        <v>763</v>
      </c>
      <c r="D1779" s="147" t="s">
        <v>2240</v>
      </c>
      <c r="E1779" s="237" t="s">
        <v>98</v>
      </c>
      <c r="F1779" s="148">
        <v>45506</v>
      </c>
      <c r="G1779" s="153"/>
      <c r="H1779" s="154">
        <v>99.9</v>
      </c>
      <c r="I1779" s="144" t="s">
        <v>33</v>
      </c>
      <c r="J1779" s="155"/>
      <c r="K1779" s="146"/>
      <c r="L1779" s="147"/>
      <c r="M1779" s="156"/>
      <c r="N1779" s="167">
        <f t="shared" si="54"/>
        <v>99.9</v>
      </c>
      <c r="O1779" s="167">
        <f t="shared" si="55"/>
        <v>202408</v>
      </c>
    </row>
    <row r="1780" spans="1:15">
      <c r="A1780" s="146">
        <v>1779</v>
      </c>
      <c r="B1780" s="144" t="s">
        <v>548</v>
      </c>
      <c r="C1780" s="145" t="s">
        <v>549</v>
      </c>
      <c r="D1780" s="145" t="s">
        <v>2241</v>
      </c>
      <c r="E1780" s="237" t="s">
        <v>98</v>
      </c>
      <c r="F1780" s="148">
        <v>45506</v>
      </c>
      <c r="G1780" s="149"/>
      <c r="H1780" s="150">
        <v>1228.5999999999999</v>
      </c>
      <c r="I1780" s="144" t="s">
        <v>32</v>
      </c>
      <c r="J1780" s="151"/>
      <c r="K1780" s="145"/>
      <c r="L1780" s="152"/>
      <c r="M1780" s="152"/>
      <c r="N1780" s="167">
        <f t="shared" si="54"/>
        <v>1228.5999999999999</v>
      </c>
      <c r="O1780" s="167">
        <f t="shared" si="55"/>
        <v>202408</v>
      </c>
    </row>
    <row r="1781" spans="1:15">
      <c r="A1781" s="146">
        <v>1780</v>
      </c>
      <c r="B1781" s="144" t="s">
        <v>3845</v>
      </c>
      <c r="C1781" s="146" t="s">
        <v>2242</v>
      </c>
      <c r="D1781" s="147" t="s">
        <v>2243</v>
      </c>
      <c r="E1781" s="237" t="s">
        <v>98</v>
      </c>
      <c r="F1781" s="148">
        <v>45506</v>
      </c>
      <c r="G1781" s="153"/>
      <c r="H1781" s="154">
        <v>5152.54</v>
      </c>
      <c r="I1781" s="144" t="s">
        <v>33</v>
      </c>
      <c r="J1781" s="155"/>
      <c r="K1781" s="146"/>
      <c r="L1781" s="147"/>
      <c r="M1781" s="156"/>
      <c r="N1781" s="167">
        <f t="shared" si="54"/>
        <v>5152.54</v>
      </c>
      <c r="O1781" s="167">
        <f t="shared" si="55"/>
        <v>202408</v>
      </c>
    </row>
    <row r="1782" spans="1:15">
      <c r="A1782" s="146">
        <v>1781</v>
      </c>
      <c r="B1782" s="144" t="s">
        <v>2164</v>
      </c>
      <c r="C1782" s="145" t="s">
        <v>2165</v>
      </c>
      <c r="D1782" s="145" t="s">
        <v>2244</v>
      </c>
      <c r="E1782" s="237" t="s">
        <v>98</v>
      </c>
      <c r="F1782" s="148">
        <v>45509</v>
      </c>
      <c r="G1782" s="149"/>
      <c r="H1782" s="150">
        <v>1500</v>
      </c>
      <c r="I1782" s="144" t="s">
        <v>33</v>
      </c>
      <c r="J1782" s="151"/>
      <c r="K1782" s="145"/>
      <c r="L1782" s="152"/>
      <c r="M1782" s="152"/>
      <c r="N1782" s="167">
        <f t="shared" si="54"/>
        <v>1500</v>
      </c>
      <c r="O1782" s="167">
        <f t="shared" si="55"/>
        <v>202408</v>
      </c>
    </row>
    <row r="1783" spans="1:15">
      <c r="A1783" s="146">
        <v>1782</v>
      </c>
      <c r="B1783" s="144" t="s">
        <v>1911</v>
      </c>
      <c r="C1783" s="146" t="s">
        <v>1912</v>
      </c>
      <c r="D1783" s="147" t="s">
        <v>2245</v>
      </c>
      <c r="E1783" s="263" t="s">
        <v>98</v>
      </c>
      <c r="F1783" s="148">
        <v>45509</v>
      </c>
      <c r="G1783" s="153"/>
      <c r="H1783" s="154">
        <v>30917.59</v>
      </c>
      <c r="I1783" s="144" t="s">
        <v>45</v>
      </c>
      <c r="J1783" s="155"/>
      <c r="K1783" s="146"/>
      <c r="L1783" s="147"/>
      <c r="M1783" s="156"/>
      <c r="N1783" s="167">
        <f t="shared" si="54"/>
        <v>30917.59</v>
      </c>
      <c r="O1783" s="167">
        <f t="shared" si="55"/>
        <v>202408</v>
      </c>
    </row>
    <row r="1784" spans="1:15">
      <c r="A1784" s="146">
        <v>1783</v>
      </c>
      <c r="B1784" s="144" t="s">
        <v>1775</v>
      </c>
      <c r="C1784" s="145" t="s">
        <v>1776</v>
      </c>
      <c r="D1784" s="145" t="s">
        <v>2246</v>
      </c>
      <c r="E1784" s="237" t="s">
        <v>98</v>
      </c>
      <c r="F1784" s="148">
        <v>45509</v>
      </c>
      <c r="G1784" s="149"/>
      <c r="H1784" s="150">
        <v>13287.62</v>
      </c>
      <c r="I1784" s="144" t="s">
        <v>60</v>
      </c>
      <c r="J1784" s="151"/>
      <c r="K1784" s="145"/>
      <c r="L1784" s="152"/>
      <c r="M1784" s="152"/>
      <c r="N1784" s="167">
        <f t="shared" si="54"/>
        <v>13287.62</v>
      </c>
      <c r="O1784" s="167">
        <f t="shared" si="55"/>
        <v>202408</v>
      </c>
    </row>
    <row r="1785" spans="1:15">
      <c r="A1785" s="146">
        <v>1784</v>
      </c>
      <c r="B1785" s="144" t="s">
        <v>2247</v>
      </c>
      <c r="C1785" s="146" t="s">
        <v>2248</v>
      </c>
      <c r="D1785" s="147" t="s">
        <v>2249</v>
      </c>
      <c r="E1785" s="237" t="s">
        <v>98</v>
      </c>
      <c r="F1785" s="148">
        <v>45509</v>
      </c>
      <c r="G1785" s="153"/>
      <c r="H1785" s="154">
        <v>250000</v>
      </c>
      <c r="I1785" s="144" t="s">
        <v>67</v>
      </c>
      <c r="J1785" s="155"/>
      <c r="K1785" s="146"/>
      <c r="L1785" s="147"/>
      <c r="M1785" s="156"/>
      <c r="N1785" s="167">
        <f t="shared" si="54"/>
        <v>250000</v>
      </c>
      <c r="O1785" s="167">
        <f t="shared" si="55"/>
        <v>202408</v>
      </c>
    </row>
    <row r="1786" spans="1:15">
      <c r="A1786" s="146">
        <v>1785</v>
      </c>
      <c r="B1786" s="144" t="s">
        <v>2250</v>
      </c>
      <c r="C1786" s="145" t="s">
        <v>2251</v>
      </c>
      <c r="D1786" s="145" t="s">
        <v>2252</v>
      </c>
      <c r="E1786" s="237" t="s">
        <v>98</v>
      </c>
      <c r="F1786" s="148">
        <v>45509</v>
      </c>
      <c r="G1786" s="149"/>
      <c r="H1786" s="150">
        <v>6010</v>
      </c>
      <c r="I1786" s="144" t="s">
        <v>67</v>
      </c>
      <c r="J1786" s="151" t="s">
        <v>66</v>
      </c>
      <c r="K1786" s="145"/>
      <c r="L1786" s="152"/>
      <c r="M1786" s="152"/>
      <c r="N1786" s="167">
        <f t="shared" si="54"/>
        <v>3005</v>
      </c>
      <c r="O1786" s="167">
        <f t="shared" si="55"/>
        <v>202408</v>
      </c>
    </row>
    <row r="1787" spans="1:15">
      <c r="A1787" s="146">
        <v>1786</v>
      </c>
      <c r="B1787" s="144" t="s">
        <v>1681</v>
      </c>
      <c r="C1787" s="146" t="s">
        <v>1682</v>
      </c>
      <c r="D1787" s="147" t="s">
        <v>2253</v>
      </c>
      <c r="E1787" s="237" t="s">
        <v>98</v>
      </c>
      <c r="F1787" s="148">
        <v>45510</v>
      </c>
      <c r="G1787" s="153"/>
      <c r="H1787" s="154">
        <v>2492.71</v>
      </c>
      <c r="I1787" s="144" t="s">
        <v>33</v>
      </c>
      <c r="J1787" s="155"/>
      <c r="K1787" s="146"/>
      <c r="L1787" s="147"/>
      <c r="M1787" s="156"/>
      <c r="N1787" s="167">
        <f t="shared" si="54"/>
        <v>2492.71</v>
      </c>
      <c r="O1787" s="167">
        <f t="shared" si="55"/>
        <v>202408</v>
      </c>
    </row>
    <row r="1788" spans="1:15">
      <c r="A1788" s="146">
        <v>1787</v>
      </c>
      <c r="B1788" s="144" t="s">
        <v>1072</v>
      </c>
      <c r="C1788" s="145" t="s">
        <v>1073</v>
      </c>
      <c r="D1788" s="145" t="s">
        <v>1280</v>
      </c>
      <c r="E1788" s="237" t="s">
        <v>98</v>
      </c>
      <c r="F1788" s="148">
        <v>45511</v>
      </c>
      <c r="G1788" s="149"/>
      <c r="H1788" s="150">
        <v>671173.37</v>
      </c>
      <c r="I1788" s="144" t="s">
        <v>66</v>
      </c>
      <c r="J1788" s="151" t="s">
        <v>67</v>
      </c>
      <c r="K1788" s="145" t="s">
        <v>68</v>
      </c>
      <c r="L1788" s="152"/>
      <c r="M1788" s="152"/>
      <c r="N1788" s="167">
        <f t="shared" si="54"/>
        <v>223724.45666666667</v>
      </c>
      <c r="O1788" s="167">
        <f t="shared" si="55"/>
        <v>202408</v>
      </c>
    </row>
    <row r="1789" spans="1:15">
      <c r="A1789" s="146">
        <v>1788</v>
      </c>
      <c r="B1789" s="144" t="s">
        <v>1537</v>
      </c>
      <c r="C1789" s="146" t="s">
        <v>1538</v>
      </c>
      <c r="D1789" s="147" t="s">
        <v>2254</v>
      </c>
      <c r="E1789" s="237" t="s">
        <v>98</v>
      </c>
      <c r="F1789" s="148">
        <v>45511</v>
      </c>
      <c r="G1789" s="153"/>
      <c r="H1789" s="154">
        <v>28500</v>
      </c>
      <c r="I1789" s="144" t="s">
        <v>33</v>
      </c>
      <c r="J1789" s="155"/>
      <c r="K1789" s="146"/>
      <c r="L1789" s="147"/>
      <c r="M1789" s="156"/>
      <c r="N1789" s="167">
        <f t="shared" si="54"/>
        <v>28500</v>
      </c>
      <c r="O1789" s="167">
        <f t="shared" si="55"/>
        <v>202408</v>
      </c>
    </row>
    <row r="1790" spans="1:15">
      <c r="A1790" s="146">
        <v>1789</v>
      </c>
      <c r="B1790" s="144" t="s">
        <v>1822</v>
      </c>
      <c r="C1790" s="145" t="s">
        <v>1823</v>
      </c>
      <c r="D1790" s="145" t="s">
        <v>2255</v>
      </c>
      <c r="E1790" s="237" t="s">
        <v>98</v>
      </c>
      <c r="F1790" s="148">
        <v>45511</v>
      </c>
      <c r="G1790" s="149"/>
      <c r="H1790" s="150">
        <v>185900.09</v>
      </c>
      <c r="I1790" s="144" t="s">
        <v>39</v>
      </c>
      <c r="J1790" s="151"/>
      <c r="K1790" s="145"/>
      <c r="L1790" s="152"/>
      <c r="M1790" s="152"/>
      <c r="N1790" s="167">
        <f t="shared" si="54"/>
        <v>185900.09</v>
      </c>
      <c r="O1790" s="167">
        <f t="shared" si="55"/>
        <v>202408</v>
      </c>
    </row>
    <row r="1791" spans="1:15">
      <c r="A1791" s="146">
        <v>1790</v>
      </c>
      <c r="B1791" s="144" t="s">
        <v>884</v>
      </c>
      <c r="C1791" s="146" t="s">
        <v>885</v>
      </c>
      <c r="D1791" s="147" t="s">
        <v>2256</v>
      </c>
      <c r="E1791" s="237" t="s">
        <v>98</v>
      </c>
      <c r="F1791" s="148">
        <v>45511</v>
      </c>
      <c r="G1791" s="153"/>
      <c r="H1791" s="154">
        <v>10590</v>
      </c>
      <c r="I1791" s="144" t="s">
        <v>33</v>
      </c>
      <c r="J1791" s="155"/>
      <c r="K1791" s="146"/>
      <c r="L1791" s="147"/>
      <c r="M1791" s="156"/>
      <c r="N1791" s="167">
        <f t="shared" si="54"/>
        <v>10590</v>
      </c>
      <c r="O1791" s="167">
        <f t="shared" si="55"/>
        <v>202408</v>
      </c>
    </row>
    <row r="1792" spans="1:15">
      <c r="A1792" s="146">
        <v>1791</v>
      </c>
      <c r="B1792" s="144" t="s">
        <v>1775</v>
      </c>
      <c r="C1792" s="145" t="s">
        <v>1776</v>
      </c>
      <c r="D1792" s="145" t="s">
        <v>2257</v>
      </c>
      <c r="E1792" s="237" t="s">
        <v>98</v>
      </c>
      <c r="F1792" s="148">
        <v>45511</v>
      </c>
      <c r="G1792" s="149"/>
      <c r="H1792" s="150">
        <v>9632.9</v>
      </c>
      <c r="I1792" s="144" t="s">
        <v>60</v>
      </c>
      <c r="J1792" s="151"/>
      <c r="K1792" s="145"/>
      <c r="L1792" s="152"/>
      <c r="M1792" s="152"/>
      <c r="N1792" s="167">
        <f t="shared" si="54"/>
        <v>9632.9</v>
      </c>
      <c r="O1792" s="167">
        <f t="shared" si="55"/>
        <v>202408</v>
      </c>
    </row>
    <row r="1793" spans="1:15">
      <c r="A1793" s="146">
        <v>1792</v>
      </c>
      <c r="B1793" s="144" t="s">
        <v>1773</v>
      </c>
      <c r="C1793" s="146" t="s">
        <v>1774</v>
      </c>
      <c r="D1793" s="147" t="s">
        <v>2258</v>
      </c>
      <c r="E1793" s="237" t="s">
        <v>98</v>
      </c>
      <c r="F1793" s="148">
        <v>45512</v>
      </c>
      <c r="G1793" s="153"/>
      <c r="H1793" s="154">
        <v>15050</v>
      </c>
      <c r="I1793" s="144" t="s">
        <v>47</v>
      </c>
      <c r="J1793" s="155"/>
      <c r="K1793" s="146"/>
      <c r="L1793" s="147"/>
      <c r="M1793" s="156"/>
      <c r="N1793" s="167">
        <f t="shared" si="54"/>
        <v>15050</v>
      </c>
      <c r="O1793" s="167">
        <f t="shared" si="55"/>
        <v>202408</v>
      </c>
    </row>
    <row r="1794" spans="1:15">
      <c r="A1794" s="146">
        <v>1793</v>
      </c>
      <c r="B1794" s="144" t="s">
        <v>2259</v>
      </c>
      <c r="C1794" s="145" t="s">
        <v>2260</v>
      </c>
      <c r="D1794" s="145" t="s">
        <v>773</v>
      </c>
      <c r="E1794" s="237" t="s">
        <v>98</v>
      </c>
      <c r="F1794" s="148">
        <v>45512</v>
      </c>
      <c r="G1794" s="149"/>
      <c r="H1794" s="150">
        <v>46246</v>
      </c>
      <c r="I1794" s="144" t="s">
        <v>43</v>
      </c>
      <c r="J1794" s="151"/>
      <c r="K1794" s="145"/>
      <c r="L1794" s="152"/>
      <c r="M1794" s="152"/>
      <c r="N1794" s="167">
        <f t="shared" ref="N1794:N1857" si="56">H1794/COUNTIF(I1794:M1794,"&lt;&gt;")</f>
        <v>46246</v>
      </c>
      <c r="O1794" s="167">
        <f t="shared" ref="O1794:O1857" si="57">YEAR(F1794)*100+MONTH(F1794)</f>
        <v>202408</v>
      </c>
    </row>
    <row r="1795" spans="1:15">
      <c r="A1795" s="146">
        <v>1794</v>
      </c>
      <c r="B1795" s="144" t="s">
        <v>2261</v>
      </c>
      <c r="C1795" s="146" t="s">
        <v>2262</v>
      </c>
      <c r="D1795" s="147" t="s">
        <v>3833</v>
      </c>
      <c r="E1795" s="237" t="s">
        <v>98</v>
      </c>
      <c r="F1795" s="148">
        <v>45512</v>
      </c>
      <c r="G1795" s="153"/>
      <c r="H1795" s="154">
        <v>19878.5</v>
      </c>
      <c r="I1795" s="144" t="s">
        <v>41</v>
      </c>
      <c r="J1795" s="155"/>
      <c r="K1795" s="146"/>
      <c r="L1795" s="147"/>
      <c r="M1795" s="156"/>
      <c r="N1795" s="167">
        <f t="shared" si="56"/>
        <v>19878.5</v>
      </c>
      <c r="O1795" s="167">
        <f t="shared" si="57"/>
        <v>202408</v>
      </c>
    </row>
    <row r="1796" spans="1:15">
      <c r="A1796" s="146">
        <v>1795</v>
      </c>
      <c r="B1796" s="144" t="s">
        <v>1304</v>
      </c>
      <c r="C1796" s="145" t="s">
        <v>1305</v>
      </c>
      <c r="D1796" s="145" t="s">
        <v>2263</v>
      </c>
      <c r="E1796" s="237" t="s">
        <v>98</v>
      </c>
      <c r="F1796" s="148">
        <v>45512</v>
      </c>
      <c r="G1796" s="149"/>
      <c r="H1796" s="150">
        <v>509817.89</v>
      </c>
      <c r="I1796" s="144" t="s">
        <v>41</v>
      </c>
      <c r="J1796" s="151"/>
      <c r="K1796" s="145"/>
      <c r="L1796" s="152"/>
      <c r="M1796" s="152"/>
      <c r="N1796" s="167">
        <f t="shared" si="56"/>
        <v>509817.89</v>
      </c>
      <c r="O1796" s="167">
        <f t="shared" si="57"/>
        <v>202408</v>
      </c>
    </row>
    <row r="1797" spans="1:15">
      <c r="A1797" s="146">
        <v>1796</v>
      </c>
      <c r="B1797" s="144" t="s">
        <v>1304</v>
      </c>
      <c r="C1797" s="146" t="s">
        <v>1305</v>
      </c>
      <c r="D1797" s="147" t="s">
        <v>2264</v>
      </c>
      <c r="E1797" s="237" t="s">
        <v>98</v>
      </c>
      <c r="F1797" s="148">
        <v>45512</v>
      </c>
      <c r="G1797" s="153"/>
      <c r="H1797" s="154">
        <v>2540932.34</v>
      </c>
      <c r="I1797" s="144" t="s">
        <v>41</v>
      </c>
      <c r="J1797" s="155"/>
      <c r="K1797" s="146"/>
      <c r="L1797" s="147"/>
      <c r="M1797" s="156"/>
      <c r="N1797" s="167">
        <f t="shared" si="56"/>
        <v>2540932.34</v>
      </c>
      <c r="O1797" s="167">
        <f t="shared" si="57"/>
        <v>202408</v>
      </c>
    </row>
    <row r="1798" spans="1:15">
      <c r="A1798" s="146">
        <v>1797</v>
      </c>
      <c r="B1798" s="144" t="s">
        <v>1217</v>
      </c>
      <c r="C1798" s="145" t="s">
        <v>1218</v>
      </c>
      <c r="D1798" s="145" t="s">
        <v>2265</v>
      </c>
      <c r="E1798" s="237" t="s">
        <v>98</v>
      </c>
      <c r="F1798" s="148">
        <v>45512</v>
      </c>
      <c r="G1798" s="149"/>
      <c r="H1798" s="150">
        <v>640.42999999999995</v>
      </c>
      <c r="I1798" s="144" t="s">
        <v>68</v>
      </c>
      <c r="J1798" s="151"/>
      <c r="K1798" s="145"/>
      <c r="L1798" s="152"/>
      <c r="M1798" s="152"/>
      <c r="N1798" s="167">
        <f t="shared" si="56"/>
        <v>640.42999999999995</v>
      </c>
      <c r="O1798" s="167">
        <f t="shared" si="57"/>
        <v>202408</v>
      </c>
    </row>
    <row r="1799" spans="1:15">
      <c r="A1799" s="146">
        <v>1798</v>
      </c>
      <c r="B1799" s="144" t="s">
        <v>340</v>
      </c>
      <c r="C1799" s="146" t="s">
        <v>341</v>
      </c>
      <c r="D1799" s="147" t="s">
        <v>2266</v>
      </c>
      <c r="E1799" s="237" t="s">
        <v>98</v>
      </c>
      <c r="F1799" s="148">
        <v>45513</v>
      </c>
      <c r="G1799" s="153"/>
      <c r="H1799" s="154">
        <v>22752</v>
      </c>
      <c r="I1799" s="144" t="s">
        <v>39</v>
      </c>
      <c r="J1799" s="155"/>
      <c r="K1799" s="146"/>
      <c r="L1799" s="147"/>
      <c r="M1799" s="156"/>
      <c r="N1799" s="167">
        <f t="shared" si="56"/>
        <v>22752</v>
      </c>
      <c r="O1799" s="167">
        <f t="shared" si="57"/>
        <v>202408</v>
      </c>
    </row>
    <row r="1800" spans="1:15">
      <c r="A1800" s="146">
        <v>1799</v>
      </c>
      <c r="B1800" s="144" t="s">
        <v>1465</v>
      </c>
      <c r="C1800" s="145" t="s">
        <v>1466</v>
      </c>
      <c r="D1800" s="145" t="s">
        <v>2267</v>
      </c>
      <c r="E1800" s="237" t="s">
        <v>98</v>
      </c>
      <c r="F1800" s="148">
        <v>45513</v>
      </c>
      <c r="G1800" s="149"/>
      <c r="H1800" s="150">
        <v>1747.7</v>
      </c>
      <c r="I1800" s="144" t="s">
        <v>68</v>
      </c>
      <c r="J1800" s="151"/>
      <c r="K1800" s="145"/>
      <c r="L1800" s="152"/>
      <c r="M1800" s="152"/>
      <c r="N1800" s="167">
        <f t="shared" si="56"/>
        <v>1747.7</v>
      </c>
      <c r="O1800" s="167">
        <f t="shared" si="57"/>
        <v>202408</v>
      </c>
    </row>
    <row r="1801" spans="1:15">
      <c r="A1801" s="146">
        <v>1800</v>
      </c>
      <c r="B1801" s="144" t="s">
        <v>1465</v>
      </c>
      <c r="C1801" s="146" t="s">
        <v>1466</v>
      </c>
      <c r="D1801" s="147" t="s">
        <v>2268</v>
      </c>
      <c r="E1801" s="237" t="s">
        <v>98</v>
      </c>
      <c r="F1801" s="148">
        <v>45513</v>
      </c>
      <c r="G1801" s="153"/>
      <c r="H1801" s="154">
        <v>51491.21</v>
      </c>
      <c r="I1801" s="144" t="s">
        <v>66</v>
      </c>
      <c r="J1801" s="155"/>
      <c r="K1801" s="146"/>
      <c r="L1801" s="147"/>
      <c r="M1801" s="156"/>
      <c r="N1801" s="167">
        <f t="shared" si="56"/>
        <v>51491.21</v>
      </c>
      <c r="O1801" s="167">
        <f t="shared" si="57"/>
        <v>202408</v>
      </c>
    </row>
    <row r="1802" spans="1:15">
      <c r="A1802" s="146">
        <v>1801</v>
      </c>
      <c r="B1802" s="144" t="s">
        <v>120</v>
      </c>
      <c r="C1802" s="145" t="s">
        <v>121</v>
      </c>
      <c r="D1802" s="145" t="s">
        <v>2269</v>
      </c>
      <c r="E1802" s="237" t="s">
        <v>98</v>
      </c>
      <c r="F1802" s="148">
        <v>45513</v>
      </c>
      <c r="G1802" s="149"/>
      <c r="H1802" s="150">
        <v>4893</v>
      </c>
      <c r="I1802" s="144" t="s">
        <v>62</v>
      </c>
      <c r="J1802" s="151"/>
      <c r="K1802" s="145"/>
      <c r="L1802" s="152"/>
      <c r="M1802" s="152"/>
      <c r="N1802" s="167">
        <f t="shared" si="56"/>
        <v>4893</v>
      </c>
      <c r="O1802" s="167">
        <f t="shared" si="57"/>
        <v>202408</v>
      </c>
    </row>
    <row r="1803" spans="1:15">
      <c r="A1803" s="146">
        <v>1802</v>
      </c>
      <c r="B1803" s="144" t="s">
        <v>120</v>
      </c>
      <c r="C1803" s="146" t="s">
        <v>121</v>
      </c>
      <c r="D1803" s="147" t="s">
        <v>2270</v>
      </c>
      <c r="E1803" s="237" t="s">
        <v>98</v>
      </c>
      <c r="F1803" s="148">
        <v>45513</v>
      </c>
      <c r="G1803" s="153"/>
      <c r="H1803" s="154">
        <v>18700</v>
      </c>
      <c r="I1803" s="144" t="s">
        <v>45</v>
      </c>
      <c r="J1803" s="155"/>
      <c r="K1803" s="146"/>
      <c r="L1803" s="147"/>
      <c r="M1803" s="156"/>
      <c r="N1803" s="167">
        <f t="shared" si="56"/>
        <v>18700</v>
      </c>
      <c r="O1803" s="167">
        <f t="shared" si="57"/>
        <v>202408</v>
      </c>
    </row>
    <row r="1804" spans="1:15">
      <c r="A1804" s="146">
        <v>1803</v>
      </c>
      <c r="B1804" s="144" t="s">
        <v>120</v>
      </c>
      <c r="C1804" s="145" t="s">
        <v>121</v>
      </c>
      <c r="D1804" s="145" t="s">
        <v>2271</v>
      </c>
      <c r="E1804" s="237" t="s">
        <v>98</v>
      </c>
      <c r="F1804" s="148">
        <v>45513</v>
      </c>
      <c r="G1804" s="149"/>
      <c r="H1804" s="150">
        <v>4086</v>
      </c>
      <c r="I1804" s="144" t="s">
        <v>45</v>
      </c>
      <c r="J1804" s="151"/>
      <c r="K1804" s="145"/>
      <c r="L1804" s="152"/>
      <c r="M1804" s="152"/>
      <c r="N1804" s="167">
        <f t="shared" si="56"/>
        <v>4086</v>
      </c>
      <c r="O1804" s="167">
        <f t="shared" si="57"/>
        <v>202408</v>
      </c>
    </row>
    <row r="1805" spans="1:15">
      <c r="A1805" s="146">
        <v>1804</v>
      </c>
      <c r="B1805" s="144" t="s">
        <v>1739</v>
      </c>
      <c r="C1805" s="146" t="s">
        <v>1740</v>
      </c>
      <c r="D1805" s="147" t="s">
        <v>2272</v>
      </c>
      <c r="E1805" s="237" t="s">
        <v>98</v>
      </c>
      <c r="F1805" s="148">
        <v>45513</v>
      </c>
      <c r="G1805" s="153"/>
      <c r="H1805" s="154">
        <v>54435.74</v>
      </c>
      <c r="I1805" s="144" t="s">
        <v>45</v>
      </c>
      <c r="J1805" s="155"/>
      <c r="K1805" s="146"/>
      <c r="L1805" s="147"/>
      <c r="M1805" s="156"/>
      <c r="N1805" s="167">
        <f t="shared" si="56"/>
        <v>54435.74</v>
      </c>
      <c r="O1805" s="167">
        <f t="shared" si="57"/>
        <v>202408</v>
      </c>
    </row>
    <row r="1806" spans="1:15">
      <c r="A1806" s="146">
        <v>1805</v>
      </c>
      <c r="B1806" s="144" t="s">
        <v>2116</v>
      </c>
      <c r="C1806" s="145" t="s">
        <v>2117</v>
      </c>
      <c r="D1806" s="145" t="s">
        <v>2273</v>
      </c>
      <c r="E1806" s="237" t="s">
        <v>98</v>
      </c>
      <c r="F1806" s="148">
        <v>45513</v>
      </c>
      <c r="G1806" s="149"/>
      <c r="H1806" s="150">
        <v>2533.85</v>
      </c>
      <c r="I1806" s="144" t="s">
        <v>42</v>
      </c>
      <c r="J1806" s="151"/>
      <c r="K1806" s="145"/>
      <c r="L1806" s="152"/>
      <c r="M1806" s="152"/>
      <c r="N1806" s="167">
        <f t="shared" si="56"/>
        <v>2533.85</v>
      </c>
      <c r="O1806" s="167">
        <f t="shared" si="57"/>
        <v>202408</v>
      </c>
    </row>
    <row r="1807" spans="1:15">
      <c r="A1807" s="146">
        <v>1806</v>
      </c>
      <c r="B1807" s="144" t="s">
        <v>1415</v>
      </c>
      <c r="C1807" s="146" t="s">
        <v>1416</v>
      </c>
      <c r="D1807" s="147" t="s">
        <v>2274</v>
      </c>
      <c r="E1807" s="237" t="s">
        <v>98</v>
      </c>
      <c r="F1807" s="148">
        <v>45515</v>
      </c>
      <c r="G1807" s="153"/>
      <c r="H1807" s="154">
        <v>1944.07</v>
      </c>
      <c r="I1807" s="144" t="s">
        <v>33</v>
      </c>
      <c r="J1807" s="155"/>
      <c r="K1807" s="146"/>
      <c r="L1807" s="147"/>
      <c r="M1807" s="156"/>
      <c r="N1807" s="167">
        <f t="shared" si="56"/>
        <v>1944.07</v>
      </c>
      <c r="O1807" s="167">
        <f t="shared" si="57"/>
        <v>202408</v>
      </c>
    </row>
    <row r="1808" spans="1:15">
      <c r="A1808" s="146">
        <v>1807</v>
      </c>
      <c r="B1808" s="144" t="s">
        <v>241</v>
      </c>
      <c r="C1808" s="145" t="s">
        <v>242</v>
      </c>
      <c r="D1808" s="145">
        <v>2024072769682</v>
      </c>
      <c r="E1808" s="237" t="s">
        <v>98</v>
      </c>
      <c r="F1808" s="148">
        <v>45515</v>
      </c>
      <c r="G1808" s="149"/>
      <c r="H1808" s="150">
        <v>97.03</v>
      </c>
      <c r="I1808" s="144" t="s">
        <v>33</v>
      </c>
      <c r="J1808" s="151"/>
      <c r="K1808" s="145"/>
      <c r="L1808" s="152"/>
      <c r="M1808" s="152"/>
      <c r="N1808" s="167">
        <f t="shared" si="56"/>
        <v>97.03</v>
      </c>
      <c r="O1808" s="167">
        <f t="shared" si="57"/>
        <v>202408</v>
      </c>
    </row>
    <row r="1809" spans="1:15">
      <c r="A1809" s="146">
        <v>1808</v>
      </c>
      <c r="B1809" s="144" t="s">
        <v>1217</v>
      </c>
      <c r="C1809" s="146" t="s">
        <v>1218</v>
      </c>
      <c r="D1809" s="147" t="s">
        <v>2275</v>
      </c>
      <c r="E1809" s="237" t="s">
        <v>98</v>
      </c>
      <c r="F1809" s="148">
        <v>45516</v>
      </c>
      <c r="G1809" s="153"/>
      <c r="H1809" s="154">
        <v>100.02</v>
      </c>
      <c r="I1809" s="144" t="s">
        <v>68</v>
      </c>
      <c r="J1809" s="155"/>
      <c r="K1809" s="146"/>
      <c r="L1809" s="147"/>
      <c r="M1809" s="156"/>
      <c r="N1809" s="167">
        <f t="shared" si="56"/>
        <v>100.02</v>
      </c>
      <c r="O1809" s="167">
        <f t="shared" si="57"/>
        <v>202408</v>
      </c>
    </row>
    <row r="1810" spans="1:15">
      <c r="A1810" s="146">
        <v>1809</v>
      </c>
      <c r="B1810" s="144" t="s">
        <v>154</v>
      </c>
      <c r="C1810" s="145" t="s">
        <v>155</v>
      </c>
      <c r="D1810" s="145" t="s">
        <v>2276</v>
      </c>
      <c r="E1810" s="237" t="s">
        <v>98</v>
      </c>
      <c r="F1810" s="148">
        <v>45516</v>
      </c>
      <c r="G1810" s="149">
        <v>135435.85</v>
      </c>
      <c r="H1810" s="150">
        <v>135435.85</v>
      </c>
      <c r="I1810" s="144" t="s">
        <v>72</v>
      </c>
      <c r="J1810" s="151"/>
      <c r="K1810" s="145"/>
      <c r="L1810" s="152"/>
      <c r="M1810" s="152"/>
      <c r="N1810" s="167">
        <f t="shared" si="56"/>
        <v>135435.85</v>
      </c>
      <c r="O1810" s="167">
        <f t="shared" si="57"/>
        <v>202408</v>
      </c>
    </row>
    <row r="1811" spans="1:15">
      <c r="A1811" s="146">
        <v>1810</v>
      </c>
      <c r="B1811" s="144" t="s">
        <v>1415</v>
      </c>
      <c r="C1811" s="146" t="s">
        <v>1416</v>
      </c>
      <c r="D1811" s="147" t="s">
        <v>2277</v>
      </c>
      <c r="E1811" s="237" t="s">
        <v>98</v>
      </c>
      <c r="F1811" s="148">
        <v>45517</v>
      </c>
      <c r="G1811" s="153"/>
      <c r="H1811" s="154">
        <v>750.05</v>
      </c>
      <c r="I1811" s="144" t="s">
        <v>33</v>
      </c>
      <c r="J1811" s="155"/>
      <c r="K1811" s="146"/>
      <c r="L1811" s="147"/>
      <c r="M1811" s="156"/>
      <c r="N1811" s="167">
        <f t="shared" si="56"/>
        <v>750.05</v>
      </c>
      <c r="O1811" s="167">
        <f t="shared" si="57"/>
        <v>202408</v>
      </c>
    </row>
    <row r="1812" spans="1:15">
      <c r="A1812" s="146">
        <v>1811</v>
      </c>
      <c r="B1812" s="144" t="s">
        <v>386</v>
      </c>
      <c r="C1812" s="145" t="s">
        <v>387</v>
      </c>
      <c r="D1812" s="145">
        <v>2234838580</v>
      </c>
      <c r="E1812" s="237" t="s">
        <v>98</v>
      </c>
      <c r="F1812" s="148">
        <v>45517</v>
      </c>
      <c r="G1812" s="149"/>
      <c r="H1812" s="150">
        <v>4160.28</v>
      </c>
      <c r="I1812" s="144" t="s">
        <v>33</v>
      </c>
      <c r="J1812" s="151"/>
      <c r="K1812" s="145"/>
      <c r="L1812" s="152"/>
      <c r="M1812" s="152"/>
      <c r="N1812" s="167">
        <f t="shared" si="56"/>
        <v>4160.28</v>
      </c>
      <c r="O1812" s="167">
        <f t="shared" si="57"/>
        <v>202408</v>
      </c>
    </row>
    <row r="1813" spans="1:15">
      <c r="A1813" s="146">
        <v>1812</v>
      </c>
      <c r="B1813" s="144" t="s">
        <v>1470</v>
      </c>
      <c r="C1813" s="146" t="s">
        <v>1673</v>
      </c>
      <c r="D1813" s="147" t="s">
        <v>2278</v>
      </c>
      <c r="E1813" s="235" t="s">
        <v>98</v>
      </c>
      <c r="F1813" s="148">
        <v>45517</v>
      </c>
      <c r="G1813" s="153"/>
      <c r="H1813" s="154">
        <v>239723.8</v>
      </c>
      <c r="I1813" s="144" t="s">
        <v>68</v>
      </c>
      <c r="J1813" s="155" t="s">
        <v>40</v>
      </c>
      <c r="K1813" s="146" t="s">
        <v>42</v>
      </c>
      <c r="L1813" s="147" t="s">
        <v>43</v>
      </c>
      <c r="M1813" s="156"/>
      <c r="N1813" s="167">
        <f t="shared" si="56"/>
        <v>59930.95</v>
      </c>
      <c r="O1813" s="167">
        <f t="shared" si="57"/>
        <v>202408</v>
      </c>
    </row>
    <row r="1814" spans="1:15">
      <c r="A1814" s="146">
        <v>1813</v>
      </c>
      <c r="B1814" s="144" t="s">
        <v>2164</v>
      </c>
      <c r="C1814" s="145" t="s">
        <v>2165</v>
      </c>
      <c r="D1814" s="145" t="s">
        <v>2279</v>
      </c>
      <c r="E1814" s="237" t="s">
        <v>98</v>
      </c>
      <c r="F1814" s="148">
        <v>45517</v>
      </c>
      <c r="G1814" s="149"/>
      <c r="H1814" s="150">
        <v>3000</v>
      </c>
      <c r="I1814" s="144" t="s">
        <v>33</v>
      </c>
      <c r="J1814" s="151"/>
      <c r="K1814" s="145"/>
      <c r="L1814" s="152"/>
      <c r="M1814" s="152"/>
      <c r="N1814" s="167">
        <f t="shared" si="56"/>
        <v>3000</v>
      </c>
      <c r="O1814" s="167">
        <f t="shared" si="57"/>
        <v>202408</v>
      </c>
    </row>
    <row r="1815" spans="1:15">
      <c r="A1815" s="146">
        <v>1814</v>
      </c>
      <c r="B1815" s="144" t="s">
        <v>299</v>
      </c>
      <c r="C1815" s="146" t="s">
        <v>300</v>
      </c>
      <c r="D1815" s="147" t="s">
        <v>2280</v>
      </c>
      <c r="E1815" s="237" t="s">
        <v>98</v>
      </c>
      <c r="F1815" s="148">
        <v>45517</v>
      </c>
      <c r="G1815" s="153"/>
      <c r="H1815" s="154">
        <v>304756.82</v>
      </c>
      <c r="I1815" s="144" t="s">
        <v>69</v>
      </c>
      <c r="J1815" s="155"/>
      <c r="K1815" s="146"/>
      <c r="L1815" s="147"/>
      <c r="M1815" s="156"/>
      <c r="N1815" s="167">
        <f t="shared" si="56"/>
        <v>304756.82</v>
      </c>
      <c r="O1815" s="167">
        <f t="shared" si="57"/>
        <v>202408</v>
      </c>
    </row>
    <row r="1816" spans="1:15">
      <c r="A1816" s="146">
        <v>1815</v>
      </c>
      <c r="B1816" s="144" t="s">
        <v>1069</v>
      </c>
      <c r="C1816" s="145" t="s">
        <v>1070</v>
      </c>
      <c r="D1816" s="145" t="s">
        <v>2281</v>
      </c>
      <c r="E1816" s="237" t="s">
        <v>98</v>
      </c>
      <c r="F1816" s="148">
        <v>45517</v>
      </c>
      <c r="G1816" s="149"/>
      <c r="H1816" s="150">
        <v>15832.92</v>
      </c>
      <c r="I1816" s="144" t="s">
        <v>40</v>
      </c>
      <c r="J1816" s="151"/>
      <c r="K1816" s="145"/>
      <c r="L1816" s="152"/>
      <c r="M1816" s="152"/>
      <c r="N1816" s="167">
        <f t="shared" si="56"/>
        <v>15832.92</v>
      </c>
      <c r="O1816" s="167">
        <f t="shared" si="57"/>
        <v>202408</v>
      </c>
    </row>
    <row r="1817" spans="1:15">
      <c r="A1817" s="146">
        <v>1816</v>
      </c>
      <c r="B1817" s="144" t="s">
        <v>2282</v>
      </c>
      <c r="C1817" s="146" t="s">
        <v>2283</v>
      </c>
      <c r="D1817" s="147" t="s">
        <v>2284</v>
      </c>
      <c r="E1817" s="237" t="s">
        <v>98</v>
      </c>
      <c r="F1817" s="148">
        <v>45517</v>
      </c>
      <c r="G1817" s="153"/>
      <c r="H1817" s="154">
        <v>212500</v>
      </c>
      <c r="I1817" s="144" t="s">
        <v>40</v>
      </c>
      <c r="J1817" s="155"/>
      <c r="K1817" s="146"/>
      <c r="L1817" s="147"/>
      <c r="M1817" s="156"/>
      <c r="N1817" s="167">
        <f t="shared" si="56"/>
        <v>212500</v>
      </c>
      <c r="O1817" s="167">
        <f t="shared" si="57"/>
        <v>202408</v>
      </c>
    </row>
    <row r="1818" spans="1:15">
      <c r="A1818" s="146">
        <v>1817</v>
      </c>
      <c r="B1818" s="144" t="s">
        <v>2152</v>
      </c>
      <c r="C1818" s="145" t="s">
        <v>2153</v>
      </c>
      <c r="D1818" s="145" t="s">
        <v>2285</v>
      </c>
      <c r="E1818" s="237" t="s">
        <v>98</v>
      </c>
      <c r="F1818" s="148">
        <v>45517</v>
      </c>
      <c r="G1818" s="149"/>
      <c r="H1818" s="150">
        <v>8674.33</v>
      </c>
      <c r="I1818" s="144" t="s">
        <v>39</v>
      </c>
      <c r="J1818" s="151"/>
      <c r="K1818" s="145"/>
      <c r="L1818" s="152"/>
      <c r="M1818" s="152"/>
      <c r="N1818" s="167">
        <f t="shared" si="56"/>
        <v>8674.33</v>
      </c>
      <c r="O1818" s="167">
        <f t="shared" si="57"/>
        <v>202408</v>
      </c>
    </row>
    <row r="1819" spans="1:15">
      <c r="A1819" s="146">
        <v>1818</v>
      </c>
      <c r="B1819" s="144" t="s">
        <v>1681</v>
      </c>
      <c r="C1819" s="146" t="s">
        <v>1682</v>
      </c>
      <c r="D1819" s="147" t="s">
        <v>2286</v>
      </c>
      <c r="E1819" s="237" t="s">
        <v>98</v>
      </c>
      <c r="F1819" s="148">
        <v>45517</v>
      </c>
      <c r="G1819" s="153"/>
      <c r="H1819" s="154">
        <v>2211</v>
      </c>
      <c r="I1819" s="144" t="s">
        <v>33</v>
      </c>
      <c r="J1819" s="155"/>
      <c r="K1819" s="146"/>
      <c r="L1819" s="147"/>
      <c r="M1819" s="156"/>
      <c r="N1819" s="167">
        <f t="shared" si="56"/>
        <v>2211</v>
      </c>
      <c r="O1819" s="167">
        <f t="shared" si="57"/>
        <v>202408</v>
      </c>
    </row>
    <row r="1820" spans="1:15">
      <c r="A1820" s="146">
        <v>1819</v>
      </c>
      <c r="B1820" s="144" t="s">
        <v>2287</v>
      </c>
      <c r="C1820" s="145" t="s">
        <v>2288</v>
      </c>
      <c r="D1820" s="145" t="s">
        <v>2289</v>
      </c>
      <c r="E1820" s="237" t="s">
        <v>98</v>
      </c>
      <c r="F1820" s="148">
        <v>45517</v>
      </c>
      <c r="G1820" s="149"/>
      <c r="H1820" s="150">
        <v>9529</v>
      </c>
      <c r="I1820" s="144" t="s">
        <v>66</v>
      </c>
      <c r="J1820" s="151"/>
      <c r="K1820" s="145"/>
      <c r="L1820" s="152"/>
      <c r="M1820" s="152"/>
      <c r="N1820" s="167">
        <f t="shared" si="56"/>
        <v>9529</v>
      </c>
      <c r="O1820" s="167">
        <f t="shared" si="57"/>
        <v>202408</v>
      </c>
    </row>
    <row r="1821" spans="1:15">
      <c r="A1821" s="146">
        <v>1820</v>
      </c>
      <c r="B1821" s="144" t="s">
        <v>2290</v>
      </c>
      <c r="C1821" s="146" t="s">
        <v>2291</v>
      </c>
      <c r="D1821" s="147" t="s">
        <v>2292</v>
      </c>
      <c r="E1821" s="237" t="s">
        <v>98</v>
      </c>
      <c r="F1821" s="148">
        <v>45517</v>
      </c>
      <c r="G1821" s="153"/>
      <c r="H1821" s="154">
        <v>978.02</v>
      </c>
      <c r="I1821" s="144" t="s">
        <v>70</v>
      </c>
      <c r="J1821" s="155"/>
      <c r="K1821" s="146"/>
      <c r="L1821" s="147"/>
      <c r="M1821" s="156"/>
      <c r="N1821" s="167">
        <f t="shared" si="56"/>
        <v>978.02</v>
      </c>
      <c r="O1821" s="167">
        <f t="shared" si="57"/>
        <v>202408</v>
      </c>
    </row>
    <row r="1822" spans="1:15">
      <c r="A1822" s="146">
        <v>1821</v>
      </c>
      <c r="B1822" s="144" t="s">
        <v>1221</v>
      </c>
      <c r="C1822" s="145" t="s">
        <v>1222</v>
      </c>
      <c r="D1822" s="145" t="s">
        <v>2293</v>
      </c>
      <c r="E1822" s="237" t="s">
        <v>98</v>
      </c>
      <c r="F1822" s="148">
        <v>45517</v>
      </c>
      <c r="G1822" s="149"/>
      <c r="H1822" s="150">
        <v>6990</v>
      </c>
      <c r="I1822" s="144" t="s">
        <v>46</v>
      </c>
      <c r="J1822" s="151"/>
      <c r="K1822" s="145"/>
      <c r="L1822" s="152"/>
      <c r="M1822" s="152"/>
      <c r="N1822" s="167">
        <f t="shared" si="56"/>
        <v>6990</v>
      </c>
      <c r="O1822" s="167">
        <f t="shared" si="57"/>
        <v>202408</v>
      </c>
    </row>
    <row r="1823" spans="1:15">
      <c r="A1823" s="146">
        <v>1822</v>
      </c>
      <c r="B1823" s="144" t="s">
        <v>1765</v>
      </c>
      <c r="C1823" s="146" t="s">
        <v>1766</v>
      </c>
      <c r="D1823" s="147" t="s">
        <v>2294</v>
      </c>
      <c r="E1823" s="237" t="s">
        <v>98</v>
      </c>
      <c r="F1823" s="148">
        <v>45517</v>
      </c>
      <c r="G1823" s="153"/>
      <c r="H1823" s="154">
        <v>9050.7999999999993</v>
      </c>
      <c r="I1823" s="144" t="s">
        <v>44</v>
      </c>
      <c r="J1823" s="155" t="s">
        <v>40</v>
      </c>
      <c r="K1823" s="146"/>
      <c r="L1823" s="147"/>
      <c r="M1823" s="156"/>
      <c r="N1823" s="167">
        <f t="shared" si="56"/>
        <v>4525.3999999999996</v>
      </c>
      <c r="O1823" s="167">
        <f t="shared" si="57"/>
        <v>202408</v>
      </c>
    </row>
    <row r="1824" spans="1:15">
      <c r="A1824" s="146">
        <v>1823</v>
      </c>
      <c r="B1824" s="144" t="s">
        <v>1217</v>
      </c>
      <c r="C1824" s="145" t="s">
        <v>1218</v>
      </c>
      <c r="D1824" s="145" t="s">
        <v>2295</v>
      </c>
      <c r="E1824" s="238" t="s">
        <v>98</v>
      </c>
      <c r="F1824" s="148">
        <v>45517</v>
      </c>
      <c r="G1824" s="149"/>
      <c r="H1824" s="150">
        <v>100.02</v>
      </c>
      <c r="I1824" s="144" t="s">
        <v>68</v>
      </c>
      <c r="J1824" s="151"/>
      <c r="K1824" s="145"/>
      <c r="L1824" s="152"/>
      <c r="M1824" s="152"/>
      <c r="N1824" s="167">
        <f t="shared" si="56"/>
        <v>100.02</v>
      </c>
      <c r="O1824" s="167">
        <f t="shared" si="57"/>
        <v>202408</v>
      </c>
    </row>
    <row r="1825" spans="1:15">
      <c r="A1825" s="146">
        <v>1824</v>
      </c>
      <c r="B1825" s="144" t="s">
        <v>1415</v>
      </c>
      <c r="C1825" s="146" t="s">
        <v>1416</v>
      </c>
      <c r="D1825" s="147" t="s">
        <v>2296</v>
      </c>
      <c r="E1825" s="237" t="s">
        <v>98</v>
      </c>
      <c r="F1825" s="148">
        <v>45518</v>
      </c>
      <c r="G1825" s="153"/>
      <c r="H1825" s="154">
        <v>2300.08</v>
      </c>
      <c r="I1825" s="144" t="s">
        <v>33</v>
      </c>
      <c r="J1825" s="155"/>
      <c r="K1825" s="146"/>
      <c r="L1825" s="147"/>
      <c r="M1825" s="156"/>
      <c r="N1825" s="167">
        <f t="shared" si="56"/>
        <v>2300.08</v>
      </c>
      <c r="O1825" s="167">
        <f t="shared" si="57"/>
        <v>202408</v>
      </c>
    </row>
    <row r="1826" spans="1:15">
      <c r="A1826" s="146">
        <v>1825</v>
      </c>
      <c r="B1826" s="144" t="s">
        <v>1698</v>
      </c>
      <c r="C1826" s="145" t="s">
        <v>1699</v>
      </c>
      <c r="D1826" s="145" t="s">
        <v>2297</v>
      </c>
      <c r="E1826" s="237" t="s">
        <v>98</v>
      </c>
      <c r="F1826" s="148">
        <v>45518</v>
      </c>
      <c r="G1826" s="149"/>
      <c r="H1826" s="150">
        <v>4670</v>
      </c>
      <c r="I1826" s="144" t="s">
        <v>33</v>
      </c>
      <c r="J1826" s="151"/>
      <c r="K1826" s="145"/>
      <c r="L1826" s="152"/>
      <c r="M1826" s="152"/>
      <c r="N1826" s="167">
        <f t="shared" si="56"/>
        <v>4670</v>
      </c>
      <c r="O1826" s="167">
        <f t="shared" si="57"/>
        <v>202408</v>
      </c>
    </row>
    <row r="1827" spans="1:15">
      <c r="A1827" s="146">
        <v>1826</v>
      </c>
      <c r="B1827" s="144" t="s">
        <v>1465</v>
      </c>
      <c r="C1827" s="146" t="s">
        <v>1466</v>
      </c>
      <c r="D1827" s="147" t="s">
        <v>2298</v>
      </c>
      <c r="E1827" s="237" t="s">
        <v>98</v>
      </c>
      <c r="F1827" s="148">
        <v>45518</v>
      </c>
      <c r="G1827" s="153"/>
      <c r="H1827" s="154">
        <v>779.35</v>
      </c>
      <c r="I1827" s="144" t="s">
        <v>66</v>
      </c>
      <c r="J1827" s="155"/>
      <c r="K1827" s="146"/>
      <c r="L1827" s="147"/>
      <c r="M1827" s="156"/>
      <c r="N1827" s="167">
        <f t="shared" si="56"/>
        <v>779.35</v>
      </c>
      <c r="O1827" s="167">
        <f t="shared" si="57"/>
        <v>202408</v>
      </c>
    </row>
    <row r="1828" spans="1:15">
      <c r="A1828" s="146">
        <v>1827</v>
      </c>
      <c r="B1828" s="144" t="s">
        <v>120</v>
      </c>
      <c r="C1828" s="145" t="s">
        <v>121</v>
      </c>
      <c r="D1828" s="145" t="s">
        <v>2299</v>
      </c>
      <c r="E1828" s="237" t="s">
        <v>98</v>
      </c>
      <c r="F1828" s="148">
        <v>45518</v>
      </c>
      <c r="G1828" s="149"/>
      <c r="H1828" s="150">
        <v>4086</v>
      </c>
      <c r="I1828" s="144" t="s">
        <v>45</v>
      </c>
      <c r="J1828" s="151"/>
      <c r="K1828" s="145"/>
      <c r="L1828" s="152"/>
      <c r="M1828" s="152"/>
      <c r="N1828" s="167">
        <f t="shared" si="56"/>
        <v>4086</v>
      </c>
      <c r="O1828" s="167">
        <f t="shared" si="57"/>
        <v>202408</v>
      </c>
    </row>
    <row r="1829" spans="1:15">
      <c r="A1829" s="146">
        <v>1828</v>
      </c>
      <c r="B1829" s="144" t="s">
        <v>293</v>
      </c>
      <c r="C1829" s="146" t="s">
        <v>294</v>
      </c>
      <c r="D1829" s="147" t="s">
        <v>2300</v>
      </c>
      <c r="E1829" s="237" t="s">
        <v>98</v>
      </c>
      <c r="F1829" s="148">
        <v>45518</v>
      </c>
      <c r="G1829" s="153"/>
      <c r="H1829" s="154">
        <v>26863.78</v>
      </c>
      <c r="I1829" s="144" t="s">
        <v>68</v>
      </c>
      <c r="J1829" s="155"/>
      <c r="K1829" s="146"/>
      <c r="L1829" s="147"/>
      <c r="M1829" s="156"/>
      <c r="N1829" s="167">
        <f t="shared" si="56"/>
        <v>26863.78</v>
      </c>
      <c r="O1829" s="167">
        <f t="shared" si="57"/>
        <v>202408</v>
      </c>
    </row>
    <row r="1830" spans="1:15">
      <c r="A1830" s="146">
        <v>1829</v>
      </c>
      <c r="B1830" s="144" t="s">
        <v>729</v>
      </c>
      <c r="C1830" s="145" t="s">
        <v>730</v>
      </c>
      <c r="D1830" s="145" t="s">
        <v>2301</v>
      </c>
      <c r="E1830" s="237" t="s">
        <v>98</v>
      </c>
      <c r="F1830" s="148">
        <v>45518</v>
      </c>
      <c r="G1830" s="149"/>
      <c r="H1830" s="150">
        <v>26371.5</v>
      </c>
      <c r="I1830" s="144" t="s">
        <v>39</v>
      </c>
      <c r="J1830" s="151"/>
      <c r="K1830" s="145"/>
      <c r="L1830" s="152"/>
      <c r="M1830" s="152"/>
      <c r="N1830" s="167">
        <f t="shared" si="56"/>
        <v>26371.5</v>
      </c>
      <c r="O1830" s="167">
        <f t="shared" si="57"/>
        <v>202408</v>
      </c>
    </row>
    <row r="1831" spans="1:15">
      <c r="A1831" s="146">
        <v>1830</v>
      </c>
      <c r="B1831" s="144" t="s">
        <v>1765</v>
      </c>
      <c r="C1831" s="146" t="s">
        <v>1766</v>
      </c>
      <c r="D1831" s="147" t="s">
        <v>2302</v>
      </c>
      <c r="E1831" s="237" t="s">
        <v>98</v>
      </c>
      <c r="F1831" s="148">
        <v>45518</v>
      </c>
      <c r="G1831" s="153"/>
      <c r="H1831" s="154">
        <v>800</v>
      </c>
      <c r="I1831" s="144" t="s">
        <v>44</v>
      </c>
      <c r="J1831" s="155" t="s">
        <v>40</v>
      </c>
      <c r="K1831" s="146"/>
      <c r="L1831" s="147"/>
      <c r="M1831" s="156"/>
      <c r="N1831" s="167">
        <f t="shared" si="56"/>
        <v>400</v>
      </c>
      <c r="O1831" s="167">
        <f t="shared" si="57"/>
        <v>202408</v>
      </c>
    </row>
    <row r="1832" spans="1:15">
      <c r="A1832" s="146">
        <v>1831</v>
      </c>
      <c r="B1832" s="144" t="s">
        <v>1415</v>
      </c>
      <c r="C1832" s="145" t="s">
        <v>1416</v>
      </c>
      <c r="D1832" s="145" t="s">
        <v>2303</v>
      </c>
      <c r="E1832" s="237" t="s">
        <v>98</v>
      </c>
      <c r="F1832" s="148">
        <v>45519</v>
      </c>
      <c r="G1832" s="149"/>
      <c r="H1832" s="150">
        <v>3351.39</v>
      </c>
      <c r="I1832" s="144" t="s">
        <v>33</v>
      </c>
      <c r="J1832" s="151"/>
      <c r="K1832" s="145"/>
      <c r="L1832" s="152"/>
      <c r="M1832" s="152"/>
      <c r="N1832" s="167">
        <f t="shared" si="56"/>
        <v>3351.39</v>
      </c>
      <c r="O1832" s="167">
        <f t="shared" si="57"/>
        <v>202408</v>
      </c>
    </row>
    <row r="1833" spans="1:15">
      <c r="A1833" s="146">
        <v>1832</v>
      </c>
      <c r="B1833" s="144" t="s">
        <v>177</v>
      </c>
      <c r="C1833" s="146" t="s">
        <v>178</v>
      </c>
      <c r="D1833" s="147" t="s">
        <v>2304</v>
      </c>
      <c r="E1833" s="237" t="s">
        <v>98</v>
      </c>
      <c r="F1833" s="148">
        <v>45519</v>
      </c>
      <c r="G1833" s="153"/>
      <c r="H1833" s="154">
        <v>884.05</v>
      </c>
      <c r="I1833" s="144" t="s">
        <v>33</v>
      </c>
      <c r="J1833" s="155"/>
      <c r="K1833" s="146"/>
      <c r="L1833" s="147"/>
      <c r="M1833" s="156"/>
      <c r="N1833" s="167">
        <f t="shared" si="56"/>
        <v>884.05</v>
      </c>
      <c r="O1833" s="167">
        <f t="shared" si="57"/>
        <v>202408</v>
      </c>
    </row>
    <row r="1834" spans="1:15">
      <c r="A1834" s="146">
        <v>1833</v>
      </c>
      <c r="B1834" s="144" t="s">
        <v>177</v>
      </c>
      <c r="C1834" s="145" t="s">
        <v>178</v>
      </c>
      <c r="D1834" s="145" t="s">
        <v>2305</v>
      </c>
      <c r="E1834" s="237" t="s">
        <v>98</v>
      </c>
      <c r="F1834" s="148">
        <v>45519</v>
      </c>
      <c r="G1834" s="149"/>
      <c r="H1834" s="150">
        <v>884.05</v>
      </c>
      <c r="I1834" s="144" t="s">
        <v>33</v>
      </c>
      <c r="J1834" s="151"/>
      <c r="K1834" s="145"/>
      <c r="L1834" s="152"/>
      <c r="M1834" s="152"/>
      <c r="N1834" s="167">
        <f t="shared" si="56"/>
        <v>884.05</v>
      </c>
      <c r="O1834" s="167">
        <f t="shared" si="57"/>
        <v>202408</v>
      </c>
    </row>
    <row r="1835" spans="1:15">
      <c r="A1835" s="146">
        <v>1834</v>
      </c>
      <c r="B1835" s="144" t="s">
        <v>184</v>
      </c>
      <c r="C1835" s="146" t="s">
        <v>185</v>
      </c>
      <c r="D1835" s="147" t="s">
        <v>2306</v>
      </c>
      <c r="E1835" s="237" t="s">
        <v>98</v>
      </c>
      <c r="F1835" s="148">
        <v>45519</v>
      </c>
      <c r="G1835" s="153"/>
      <c r="H1835" s="154">
        <v>36910.81</v>
      </c>
      <c r="I1835" s="144" t="s">
        <v>34</v>
      </c>
      <c r="J1835" s="155"/>
      <c r="K1835" s="146"/>
      <c r="L1835" s="147"/>
      <c r="M1835" s="156"/>
      <c r="N1835" s="167">
        <f t="shared" si="56"/>
        <v>36910.81</v>
      </c>
      <c r="O1835" s="167">
        <f t="shared" si="57"/>
        <v>202408</v>
      </c>
    </row>
    <row r="1836" spans="1:15">
      <c r="A1836" s="146">
        <v>1835</v>
      </c>
      <c r="B1836" s="144" t="s">
        <v>1261</v>
      </c>
      <c r="C1836" s="145" t="s">
        <v>1549</v>
      </c>
      <c r="D1836" s="145" t="s">
        <v>2307</v>
      </c>
      <c r="E1836" s="237" t="s">
        <v>98</v>
      </c>
      <c r="F1836" s="148">
        <v>45519</v>
      </c>
      <c r="G1836" s="149"/>
      <c r="H1836" s="150">
        <v>1455</v>
      </c>
      <c r="I1836" s="144" t="s">
        <v>40</v>
      </c>
      <c r="J1836" s="151"/>
      <c r="K1836" s="145"/>
      <c r="L1836" s="152"/>
      <c r="M1836" s="152"/>
      <c r="N1836" s="167">
        <f t="shared" si="56"/>
        <v>1455</v>
      </c>
      <c r="O1836" s="167">
        <f t="shared" si="57"/>
        <v>202408</v>
      </c>
    </row>
    <row r="1837" spans="1:15">
      <c r="A1837" s="146">
        <v>1836</v>
      </c>
      <c r="B1837" s="144" t="s">
        <v>1261</v>
      </c>
      <c r="C1837" s="146" t="s">
        <v>1549</v>
      </c>
      <c r="D1837" s="147" t="s">
        <v>2308</v>
      </c>
      <c r="E1837" s="237" t="s">
        <v>98</v>
      </c>
      <c r="F1837" s="148">
        <v>45519</v>
      </c>
      <c r="G1837" s="153"/>
      <c r="H1837" s="154">
        <v>4365</v>
      </c>
      <c r="I1837" s="144" t="s">
        <v>40</v>
      </c>
      <c r="J1837" s="155"/>
      <c r="K1837" s="146"/>
      <c r="L1837" s="147"/>
      <c r="M1837" s="156"/>
      <c r="N1837" s="167">
        <f t="shared" si="56"/>
        <v>4365</v>
      </c>
      <c r="O1837" s="167">
        <f t="shared" si="57"/>
        <v>202408</v>
      </c>
    </row>
    <row r="1838" spans="1:15">
      <c r="A1838" s="146">
        <v>1837</v>
      </c>
      <c r="B1838" s="144" t="s">
        <v>1261</v>
      </c>
      <c r="C1838" s="145" t="s">
        <v>1549</v>
      </c>
      <c r="D1838" s="145" t="s">
        <v>2309</v>
      </c>
      <c r="E1838" s="237" t="s">
        <v>98</v>
      </c>
      <c r="F1838" s="148">
        <v>45519</v>
      </c>
      <c r="G1838" s="149"/>
      <c r="H1838" s="150">
        <v>4365</v>
      </c>
      <c r="I1838" s="144" t="s">
        <v>40</v>
      </c>
      <c r="J1838" s="151"/>
      <c r="K1838" s="145"/>
      <c r="L1838" s="152"/>
      <c r="M1838" s="152"/>
      <c r="N1838" s="167">
        <f t="shared" si="56"/>
        <v>4365</v>
      </c>
      <c r="O1838" s="167">
        <f t="shared" si="57"/>
        <v>202408</v>
      </c>
    </row>
    <row r="1839" spans="1:15">
      <c r="A1839" s="146">
        <v>1838</v>
      </c>
      <c r="B1839" s="144" t="s">
        <v>1261</v>
      </c>
      <c r="C1839" s="146" t="s">
        <v>1549</v>
      </c>
      <c r="D1839" s="147" t="s">
        <v>2310</v>
      </c>
      <c r="E1839" s="237" t="s">
        <v>98</v>
      </c>
      <c r="F1839" s="148">
        <v>45519</v>
      </c>
      <c r="G1839" s="153"/>
      <c r="H1839" s="154">
        <v>4365</v>
      </c>
      <c r="I1839" s="144" t="s">
        <v>40</v>
      </c>
      <c r="J1839" s="155"/>
      <c r="K1839" s="146"/>
      <c r="L1839" s="147"/>
      <c r="M1839" s="156"/>
      <c r="N1839" s="167">
        <f t="shared" si="56"/>
        <v>4365</v>
      </c>
      <c r="O1839" s="167">
        <f t="shared" si="57"/>
        <v>202408</v>
      </c>
    </row>
    <row r="1840" spans="1:15">
      <c r="A1840" s="146">
        <v>1839</v>
      </c>
      <c r="B1840" s="144" t="s">
        <v>1261</v>
      </c>
      <c r="C1840" s="145" t="s">
        <v>1549</v>
      </c>
      <c r="D1840" s="145" t="s">
        <v>2311</v>
      </c>
      <c r="E1840" s="237" t="s">
        <v>98</v>
      </c>
      <c r="F1840" s="148">
        <v>45519</v>
      </c>
      <c r="G1840" s="149"/>
      <c r="H1840" s="150">
        <v>3990</v>
      </c>
      <c r="I1840" s="144" t="s">
        <v>40</v>
      </c>
      <c r="J1840" s="151"/>
      <c r="K1840" s="145"/>
      <c r="L1840" s="152"/>
      <c r="M1840" s="152"/>
      <c r="N1840" s="167">
        <f t="shared" si="56"/>
        <v>3990</v>
      </c>
      <c r="O1840" s="167">
        <f t="shared" si="57"/>
        <v>202408</v>
      </c>
    </row>
    <row r="1841" spans="1:15">
      <c r="A1841" s="146">
        <v>1840</v>
      </c>
      <c r="B1841" s="144" t="s">
        <v>1261</v>
      </c>
      <c r="C1841" s="146" t="s">
        <v>1549</v>
      </c>
      <c r="D1841" s="147" t="s">
        <v>2312</v>
      </c>
      <c r="E1841" s="237" t="s">
        <v>98</v>
      </c>
      <c r="F1841" s="148">
        <v>45519</v>
      </c>
      <c r="G1841" s="153"/>
      <c r="H1841" s="154">
        <v>3990</v>
      </c>
      <c r="I1841" s="144" t="s">
        <v>40</v>
      </c>
      <c r="J1841" s="155"/>
      <c r="K1841" s="146"/>
      <c r="L1841" s="147"/>
      <c r="M1841" s="156"/>
      <c r="N1841" s="167">
        <f t="shared" si="56"/>
        <v>3990</v>
      </c>
      <c r="O1841" s="167">
        <f t="shared" si="57"/>
        <v>202408</v>
      </c>
    </row>
    <row r="1842" spans="1:15">
      <c r="A1842" s="146">
        <v>1841</v>
      </c>
      <c r="B1842" s="144" t="s">
        <v>1465</v>
      </c>
      <c r="C1842" s="145" t="s">
        <v>1466</v>
      </c>
      <c r="D1842" s="145" t="s">
        <v>2313</v>
      </c>
      <c r="E1842" s="237" t="s">
        <v>98</v>
      </c>
      <c r="F1842" s="148">
        <v>45519</v>
      </c>
      <c r="G1842" s="149"/>
      <c r="H1842" s="150">
        <v>2810</v>
      </c>
      <c r="I1842" s="144" t="s">
        <v>66</v>
      </c>
      <c r="J1842" s="151"/>
      <c r="K1842" s="145"/>
      <c r="L1842" s="152"/>
      <c r="M1842" s="152"/>
      <c r="N1842" s="167">
        <f t="shared" si="56"/>
        <v>2810</v>
      </c>
      <c r="O1842" s="167">
        <f t="shared" si="57"/>
        <v>202408</v>
      </c>
    </row>
    <row r="1843" spans="1:15">
      <c r="A1843" s="146">
        <v>1842</v>
      </c>
      <c r="B1843" s="144" t="s">
        <v>1217</v>
      </c>
      <c r="C1843" s="146" t="s">
        <v>1218</v>
      </c>
      <c r="D1843" s="147" t="s">
        <v>2314</v>
      </c>
      <c r="E1843" s="237" t="s">
        <v>98</v>
      </c>
      <c r="F1843" s="148">
        <v>45519</v>
      </c>
      <c r="G1843" s="153"/>
      <c r="H1843" s="154">
        <v>640.42999999999995</v>
      </c>
      <c r="I1843" s="144" t="s">
        <v>68</v>
      </c>
      <c r="J1843" s="155"/>
      <c r="K1843" s="146"/>
      <c r="L1843" s="147"/>
      <c r="M1843" s="156"/>
      <c r="N1843" s="167">
        <f t="shared" si="56"/>
        <v>640.42999999999995</v>
      </c>
      <c r="O1843" s="167">
        <f t="shared" si="57"/>
        <v>202408</v>
      </c>
    </row>
    <row r="1844" spans="1:15">
      <c r="A1844" s="146">
        <v>1843</v>
      </c>
      <c r="B1844" s="144" t="s">
        <v>957</v>
      </c>
      <c r="C1844" s="145" t="s">
        <v>958</v>
      </c>
      <c r="D1844" s="145" t="s">
        <v>2315</v>
      </c>
      <c r="E1844" s="237" t="s">
        <v>98</v>
      </c>
      <c r="F1844" s="148">
        <v>45519</v>
      </c>
      <c r="G1844" s="149"/>
      <c r="H1844" s="150">
        <v>1532.47</v>
      </c>
      <c r="I1844" s="144" t="s">
        <v>68</v>
      </c>
      <c r="J1844" s="151"/>
      <c r="K1844" s="145"/>
      <c r="L1844" s="152"/>
      <c r="M1844" s="152"/>
      <c r="N1844" s="167">
        <f t="shared" si="56"/>
        <v>1532.47</v>
      </c>
      <c r="O1844" s="167">
        <f t="shared" si="57"/>
        <v>202408</v>
      </c>
    </row>
    <row r="1845" spans="1:15">
      <c r="A1845" s="146">
        <v>1844</v>
      </c>
      <c r="B1845" s="144" t="s">
        <v>2173</v>
      </c>
      <c r="C1845" s="146" t="s">
        <v>2174</v>
      </c>
      <c r="D1845" s="147" t="s">
        <v>2258</v>
      </c>
      <c r="E1845" s="237" t="s">
        <v>98</v>
      </c>
      <c r="F1845" s="148">
        <v>45519</v>
      </c>
      <c r="G1845" s="153"/>
      <c r="H1845" s="154">
        <v>1098877</v>
      </c>
      <c r="I1845" s="144" t="s">
        <v>49</v>
      </c>
      <c r="J1845" s="155" t="s">
        <v>49</v>
      </c>
      <c r="K1845" s="146" t="s">
        <v>47</v>
      </c>
      <c r="L1845" s="147"/>
      <c r="M1845" s="156"/>
      <c r="N1845" s="167">
        <f t="shared" si="56"/>
        <v>366292.33333333331</v>
      </c>
      <c r="O1845" s="167">
        <f t="shared" si="57"/>
        <v>202408</v>
      </c>
    </row>
    <row r="1846" spans="1:15">
      <c r="A1846" s="146">
        <v>1845</v>
      </c>
      <c r="B1846" s="144" t="s">
        <v>2316</v>
      </c>
      <c r="C1846" s="145" t="s">
        <v>2317</v>
      </c>
      <c r="D1846" s="145" t="s">
        <v>2318</v>
      </c>
      <c r="E1846" s="237" t="s">
        <v>98</v>
      </c>
      <c r="F1846" s="148">
        <v>45520</v>
      </c>
      <c r="G1846" s="149"/>
      <c r="H1846" s="150">
        <v>8218.2000000000007</v>
      </c>
      <c r="I1846" s="144" t="s">
        <v>43</v>
      </c>
      <c r="J1846" s="151"/>
      <c r="K1846" s="145"/>
      <c r="L1846" s="152"/>
      <c r="M1846" s="152"/>
      <c r="N1846" s="167">
        <f t="shared" si="56"/>
        <v>8218.2000000000007</v>
      </c>
      <c r="O1846" s="167">
        <f t="shared" si="57"/>
        <v>202408</v>
      </c>
    </row>
    <row r="1847" spans="1:15">
      <c r="A1847" s="146">
        <v>1846</v>
      </c>
      <c r="B1847" s="144" t="s">
        <v>1000</v>
      </c>
      <c r="C1847" s="146" t="s">
        <v>1001</v>
      </c>
      <c r="D1847" s="147" t="s">
        <v>2319</v>
      </c>
      <c r="E1847" s="237" t="s">
        <v>98</v>
      </c>
      <c r="F1847" s="148">
        <v>45523</v>
      </c>
      <c r="G1847" s="153"/>
      <c r="H1847" s="154">
        <v>84351.8</v>
      </c>
      <c r="I1847" s="144" t="s">
        <v>66</v>
      </c>
      <c r="J1847" s="155" t="s">
        <v>67</v>
      </c>
      <c r="K1847" s="146"/>
      <c r="L1847" s="147"/>
      <c r="M1847" s="156"/>
      <c r="N1847" s="167">
        <f t="shared" si="56"/>
        <v>42175.9</v>
      </c>
      <c r="O1847" s="167">
        <f t="shared" si="57"/>
        <v>202408</v>
      </c>
    </row>
    <row r="1848" spans="1:15">
      <c r="A1848" s="146">
        <v>1847</v>
      </c>
      <c r="B1848" s="144" t="s">
        <v>1415</v>
      </c>
      <c r="C1848" s="145" t="s">
        <v>1416</v>
      </c>
      <c r="D1848" s="145" t="s">
        <v>2320</v>
      </c>
      <c r="E1848" s="237" t="s">
        <v>98</v>
      </c>
      <c r="F1848" s="148">
        <v>45524</v>
      </c>
      <c r="G1848" s="149"/>
      <c r="H1848" s="150">
        <v>2040</v>
      </c>
      <c r="I1848" s="144" t="s">
        <v>33</v>
      </c>
      <c r="J1848" s="151"/>
      <c r="K1848" s="145"/>
      <c r="L1848" s="152"/>
      <c r="M1848" s="152"/>
      <c r="N1848" s="167">
        <f t="shared" si="56"/>
        <v>2040</v>
      </c>
      <c r="O1848" s="167">
        <f t="shared" si="57"/>
        <v>202408</v>
      </c>
    </row>
    <row r="1849" spans="1:15">
      <c r="A1849" s="146">
        <v>1848</v>
      </c>
      <c r="B1849" s="144" t="s">
        <v>1415</v>
      </c>
      <c r="C1849" s="146" t="s">
        <v>1416</v>
      </c>
      <c r="D1849" s="147" t="s">
        <v>2321</v>
      </c>
      <c r="E1849" s="237" t="s">
        <v>98</v>
      </c>
      <c r="F1849" s="148">
        <v>45524</v>
      </c>
      <c r="G1849" s="153"/>
      <c r="H1849" s="154">
        <v>463</v>
      </c>
      <c r="I1849" s="144" t="s">
        <v>33</v>
      </c>
      <c r="J1849" s="155"/>
      <c r="K1849" s="146"/>
      <c r="L1849" s="147"/>
      <c r="M1849" s="156"/>
      <c r="N1849" s="167">
        <f t="shared" si="56"/>
        <v>463</v>
      </c>
      <c r="O1849" s="167">
        <f t="shared" si="57"/>
        <v>202408</v>
      </c>
    </row>
    <row r="1850" spans="1:15">
      <c r="A1850" s="146">
        <v>1849</v>
      </c>
      <c r="B1850" s="144" t="s">
        <v>192</v>
      </c>
      <c r="C1850" s="145" t="s">
        <v>155</v>
      </c>
      <c r="D1850" s="145" t="s">
        <v>2322</v>
      </c>
      <c r="E1850" s="237" t="s">
        <v>98</v>
      </c>
      <c r="F1850" s="148">
        <v>45524</v>
      </c>
      <c r="G1850" s="149">
        <v>141741.34</v>
      </c>
      <c r="H1850" s="150">
        <v>575591.91</v>
      </c>
      <c r="I1850" s="144" t="s">
        <v>72</v>
      </c>
      <c r="J1850" s="151"/>
      <c r="K1850" s="145"/>
      <c r="L1850" s="152"/>
      <c r="M1850" s="152"/>
      <c r="N1850" s="167">
        <f t="shared" si="56"/>
        <v>575591.91</v>
      </c>
      <c r="O1850" s="167">
        <f t="shared" si="57"/>
        <v>202408</v>
      </c>
    </row>
    <row r="1851" spans="1:15">
      <c r="A1851" s="146">
        <v>1850</v>
      </c>
      <c r="B1851" s="144" t="s">
        <v>1822</v>
      </c>
      <c r="C1851" s="146" t="s">
        <v>1823</v>
      </c>
      <c r="D1851" s="147" t="s">
        <v>2323</v>
      </c>
      <c r="E1851" s="237" t="s">
        <v>98</v>
      </c>
      <c r="F1851" s="148">
        <v>45524</v>
      </c>
      <c r="G1851" s="153"/>
      <c r="H1851" s="154">
        <v>51043.97</v>
      </c>
      <c r="I1851" s="144" t="s">
        <v>39</v>
      </c>
      <c r="J1851" s="155"/>
      <c r="K1851" s="146"/>
      <c r="L1851" s="147"/>
      <c r="M1851" s="156"/>
      <c r="N1851" s="167">
        <f t="shared" si="56"/>
        <v>51043.97</v>
      </c>
      <c r="O1851" s="167">
        <f t="shared" si="57"/>
        <v>202408</v>
      </c>
    </row>
    <row r="1852" spans="1:15">
      <c r="A1852" s="146">
        <v>1851</v>
      </c>
      <c r="B1852" s="144" t="s">
        <v>192</v>
      </c>
      <c r="C1852" s="145" t="s">
        <v>155</v>
      </c>
      <c r="D1852" s="145" t="s">
        <v>2324</v>
      </c>
      <c r="E1852" s="237" t="s">
        <v>98</v>
      </c>
      <c r="F1852" s="148">
        <v>45524</v>
      </c>
      <c r="G1852" s="149">
        <v>17991.349999999999</v>
      </c>
      <c r="H1852" s="150">
        <v>882713.4</v>
      </c>
      <c r="I1852" s="144" t="s">
        <v>72</v>
      </c>
      <c r="J1852" s="151"/>
      <c r="K1852" s="145"/>
      <c r="L1852" s="152"/>
      <c r="M1852" s="152"/>
      <c r="N1852" s="167">
        <f t="shared" si="56"/>
        <v>882713.4</v>
      </c>
      <c r="O1852" s="167">
        <f t="shared" si="57"/>
        <v>202408</v>
      </c>
    </row>
    <row r="1853" spans="1:15">
      <c r="A1853" s="146">
        <v>1852</v>
      </c>
      <c r="B1853" s="144" t="s">
        <v>1465</v>
      </c>
      <c r="C1853" s="146" t="s">
        <v>1466</v>
      </c>
      <c r="D1853" s="147" t="s">
        <v>2325</v>
      </c>
      <c r="E1853" s="237" t="s">
        <v>98</v>
      </c>
      <c r="F1853" s="148">
        <v>45524</v>
      </c>
      <c r="G1853" s="153"/>
      <c r="H1853" s="154">
        <v>13383.8</v>
      </c>
      <c r="I1853" s="144" t="s">
        <v>66</v>
      </c>
      <c r="J1853" s="155"/>
      <c r="K1853" s="146"/>
      <c r="L1853" s="147"/>
      <c r="M1853" s="156"/>
      <c r="N1853" s="167">
        <f t="shared" si="56"/>
        <v>13383.8</v>
      </c>
      <c r="O1853" s="167">
        <f t="shared" si="57"/>
        <v>202408</v>
      </c>
    </row>
    <row r="1854" spans="1:15">
      <c r="A1854" s="146">
        <v>1853</v>
      </c>
      <c r="B1854" s="144" t="s">
        <v>1775</v>
      </c>
      <c r="C1854" s="145" t="s">
        <v>1776</v>
      </c>
      <c r="D1854" s="145" t="s">
        <v>2326</v>
      </c>
      <c r="E1854" s="237" t="s">
        <v>98</v>
      </c>
      <c r="F1854" s="148">
        <v>45524</v>
      </c>
      <c r="G1854" s="149"/>
      <c r="H1854" s="150">
        <v>2504.58</v>
      </c>
      <c r="I1854" s="144" t="s">
        <v>68</v>
      </c>
      <c r="J1854" s="151"/>
      <c r="K1854" s="145"/>
      <c r="L1854" s="152"/>
      <c r="M1854" s="152"/>
      <c r="N1854" s="167">
        <f t="shared" si="56"/>
        <v>2504.58</v>
      </c>
      <c r="O1854" s="167">
        <f t="shared" si="57"/>
        <v>202408</v>
      </c>
    </row>
    <row r="1855" spans="1:15">
      <c r="A1855" s="146">
        <v>1854</v>
      </c>
      <c r="B1855" s="144" t="s">
        <v>1681</v>
      </c>
      <c r="C1855" s="146" t="s">
        <v>1682</v>
      </c>
      <c r="D1855" s="147" t="s">
        <v>2327</v>
      </c>
      <c r="E1855" s="237" t="s">
        <v>98</v>
      </c>
      <c r="F1855" s="148">
        <v>45524</v>
      </c>
      <c r="G1855" s="153"/>
      <c r="H1855" s="154">
        <v>2251.23</v>
      </c>
      <c r="I1855" s="144" t="s">
        <v>33</v>
      </c>
      <c r="J1855" s="155"/>
      <c r="K1855" s="146"/>
      <c r="L1855" s="147"/>
      <c r="M1855" s="156"/>
      <c r="N1855" s="167">
        <f t="shared" si="56"/>
        <v>2251.23</v>
      </c>
      <c r="O1855" s="167">
        <f t="shared" si="57"/>
        <v>202408</v>
      </c>
    </row>
    <row r="1856" spans="1:15">
      <c r="A1856" s="146">
        <v>1855</v>
      </c>
      <c r="B1856" s="144" t="s">
        <v>306</v>
      </c>
      <c r="C1856" s="145" t="s">
        <v>307</v>
      </c>
      <c r="D1856" s="145" t="s">
        <v>2328</v>
      </c>
      <c r="E1856" s="237" t="s">
        <v>98</v>
      </c>
      <c r="F1856" s="148">
        <v>45524</v>
      </c>
      <c r="G1856" s="149"/>
      <c r="H1856" s="150">
        <v>10247.99</v>
      </c>
      <c r="I1856" s="144" t="s">
        <v>39</v>
      </c>
      <c r="J1856" s="151"/>
      <c r="K1856" s="145"/>
      <c r="L1856" s="152"/>
      <c r="M1856" s="152"/>
      <c r="N1856" s="167">
        <f t="shared" si="56"/>
        <v>10247.99</v>
      </c>
      <c r="O1856" s="167">
        <f t="shared" si="57"/>
        <v>202408</v>
      </c>
    </row>
    <row r="1857" spans="1:15">
      <c r="A1857" s="146">
        <v>1856</v>
      </c>
      <c r="B1857" s="144" t="s">
        <v>2194</v>
      </c>
      <c r="C1857" s="146" t="s">
        <v>2195</v>
      </c>
      <c r="D1857" s="147" t="s">
        <v>2329</v>
      </c>
      <c r="E1857" s="237" t="s">
        <v>98</v>
      </c>
      <c r="F1857" s="148">
        <v>45524</v>
      </c>
      <c r="G1857" s="153"/>
      <c r="H1857" s="154">
        <v>315944.69</v>
      </c>
      <c r="I1857" s="144" t="s">
        <v>41</v>
      </c>
      <c r="J1857" s="155"/>
      <c r="K1857" s="146"/>
      <c r="L1857" s="147"/>
      <c r="M1857" s="156"/>
      <c r="N1857" s="167">
        <f t="shared" si="56"/>
        <v>315944.69</v>
      </c>
      <c r="O1857" s="167">
        <f t="shared" si="57"/>
        <v>202408</v>
      </c>
    </row>
    <row r="1858" spans="1:15">
      <c r="A1858" s="146">
        <v>1857</v>
      </c>
      <c r="B1858" s="144" t="s">
        <v>1415</v>
      </c>
      <c r="C1858" s="145" t="s">
        <v>1416</v>
      </c>
      <c r="D1858" s="145" t="s">
        <v>2330</v>
      </c>
      <c r="E1858" s="237" t="s">
        <v>98</v>
      </c>
      <c r="F1858" s="148">
        <v>45525</v>
      </c>
      <c r="G1858" s="149"/>
      <c r="H1858" s="150">
        <v>1944.07</v>
      </c>
      <c r="I1858" s="144" t="s">
        <v>33</v>
      </c>
      <c r="J1858" s="151"/>
      <c r="K1858" s="145"/>
      <c r="L1858" s="152"/>
      <c r="M1858" s="152"/>
      <c r="N1858" s="167">
        <f t="shared" ref="N1858:N1921" si="58">H1858/COUNTIF(I1858:M1858,"&lt;&gt;")</f>
        <v>1944.07</v>
      </c>
      <c r="O1858" s="167">
        <f t="shared" ref="O1858:O1921" si="59">YEAR(F1858)*100+MONTH(F1858)</f>
        <v>202408</v>
      </c>
    </row>
    <row r="1859" spans="1:15">
      <c r="A1859" s="146">
        <v>1858</v>
      </c>
      <c r="B1859" s="144" t="s">
        <v>132</v>
      </c>
      <c r="C1859" s="146" t="s">
        <v>133</v>
      </c>
      <c r="D1859" s="147" t="s">
        <v>2331</v>
      </c>
      <c r="E1859" s="237" t="s">
        <v>98</v>
      </c>
      <c r="F1859" s="148">
        <v>45525</v>
      </c>
      <c r="G1859" s="153"/>
      <c r="H1859" s="154">
        <v>6750</v>
      </c>
      <c r="I1859" s="144" t="s">
        <v>38</v>
      </c>
      <c r="J1859" s="155"/>
      <c r="K1859" s="146"/>
      <c r="L1859" s="147"/>
      <c r="M1859" s="158"/>
      <c r="N1859" s="167">
        <f t="shared" si="58"/>
        <v>6750</v>
      </c>
      <c r="O1859" s="167">
        <f t="shared" si="59"/>
        <v>202408</v>
      </c>
    </row>
    <row r="1860" spans="1:15">
      <c r="A1860" s="146">
        <v>1859</v>
      </c>
      <c r="B1860" s="144" t="s">
        <v>1698</v>
      </c>
      <c r="C1860" s="145" t="s">
        <v>1699</v>
      </c>
      <c r="D1860" s="145" t="s">
        <v>2332</v>
      </c>
      <c r="E1860" s="237" t="s">
        <v>98</v>
      </c>
      <c r="F1860" s="148">
        <v>45525</v>
      </c>
      <c r="G1860" s="149"/>
      <c r="H1860" s="150">
        <v>4670</v>
      </c>
      <c r="I1860" s="144" t="s">
        <v>33</v>
      </c>
      <c r="J1860" s="151"/>
      <c r="K1860" s="145"/>
      <c r="L1860" s="152"/>
      <c r="M1860" s="152"/>
      <c r="N1860" s="167">
        <f t="shared" si="58"/>
        <v>4670</v>
      </c>
      <c r="O1860" s="167">
        <f t="shared" si="59"/>
        <v>202408</v>
      </c>
    </row>
    <row r="1861" spans="1:15">
      <c r="A1861" s="146">
        <v>1860</v>
      </c>
      <c r="B1861" s="144" t="s">
        <v>1775</v>
      </c>
      <c r="C1861" s="146" t="s">
        <v>1776</v>
      </c>
      <c r="D1861" s="147" t="s">
        <v>2333</v>
      </c>
      <c r="E1861" s="237" t="s">
        <v>98</v>
      </c>
      <c r="F1861" s="148">
        <v>45525</v>
      </c>
      <c r="G1861" s="153"/>
      <c r="H1861" s="154">
        <v>44820.84</v>
      </c>
      <c r="I1861" s="144" t="s">
        <v>60</v>
      </c>
      <c r="J1861" s="155"/>
      <c r="K1861" s="146"/>
      <c r="L1861" s="147"/>
      <c r="M1861" s="156"/>
      <c r="N1861" s="167">
        <f t="shared" si="58"/>
        <v>44820.84</v>
      </c>
      <c r="O1861" s="167">
        <f t="shared" si="59"/>
        <v>202408</v>
      </c>
    </row>
    <row r="1862" spans="1:15">
      <c r="A1862" s="146">
        <v>1861</v>
      </c>
      <c r="B1862" s="144" t="s">
        <v>2334</v>
      </c>
      <c r="C1862" s="145" t="s">
        <v>2335</v>
      </c>
      <c r="D1862" s="145" t="s">
        <v>2336</v>
      </c>
      <c r="E1862" s="237" t="s">
        <v>98</v>
      </c>
      <c r="F1862" s="148">
        <v>45525</v>
      </c>
      <c r="G1862" s="149"/>
      <c r="H1862" s="150">
        <v>157385.31</v>
      </c>
      <c r="I1862" s="144" t="s">
        <v>41</v>
      </c>
      <c r="J1862" s="151"/>
      <c r="K1862" s="145"/>
      <c r="L1862" s="152"/>
      <c r="M1862" s="152"/>
      <c r="N1862" s="167">
        <f t="shared" si="58"/>
        <v>157385.31</v>
      </c>
      <c r="O1862" s="167">
        <f t="shared" si="59"/>
        <v>202408</v>
      </c>
    </row>
    <row r="1863" spans="1:15">
      <c r="A1863" s="146">
        <v>1862</v>
      </c>
      <c r="B1863" s="144" t="s">
        <v>120</v>
      </c>
      <c r="C1863" s="146" t="s">
        <v>121</v>
      </c>
      <c r="D1863" s="147" t="s">
        <v>2337</v>
      </c>
      <c r="E1863" s="237" t="s">
        <v>98</v>
      </c>
      <c r="F1863" s="148">
        <v>45525</v>
      </c>
      <c r="G1863" s="153"/>
      <c r="H1863" s="154">
        <v>11551</v>
      </c>
      <c r="I1863" s="144" t="s">
        <v>43</v>
      </c>
      <c r="J1863" s="155" t="s">
        <v>42</v>
      </c>
      <c r="K1863" s="146"/>
      <c r="L1863" s="147"/>
      <c r="M1863" s="156"/>
      <c r="N1863" s="167">
        <f t="shared" si="58"/>
        <v>5775.5</v>
      </c>
      <c r="O1863" s="167">
        <f t="shared" si="59"/>
        <v>202408</v>
      </c>
    </row>
    <row r="1864" spans="1:15">
      <c r="A1864" s="146">
        <v>1863</v>
      </c>
      <c r="B1864" s="144" t="s">
        <v>120</v>
      </c>
      <c r="C1864" s="145" t="s">
        <v>121</v>
      </c>
      <c r="D1864" s="145" t="s">
        <v>2338</v>
      </c>
      <c r="E1864" s="237" t="s">
        <v>98</v>
      </c>
      <c r="F1864" s="148">
        <v>45525</v>
      </c>
      <c r="G1864" s="149"/>
      <c r="H1864" s="150">
        <v>8172</v>
      </c>
      <c r="I1864" s="144" t="s">
        <v>43</v>
      </c>
      <c r="J1864" s="151"/>
      <c r="K1864" s="145"/>
      <c r="L1864" s="152"/>
      <c r="M1864" s="152"/>
      <c r="N1864" s="167">
        <f t="shared" si="58"/>
        <v>8172</v>
      </c>
      <c r="O1864" s="167">
        <f t="shared" si="59"/>
        <v>202408</v>
      </c>
    </row>
    <row r="1865" spans="1:15">
      <c r="A1865" s="146">
        <v>1864</v>
      </c>
      <c r="B1865" s="144" t="s">
        <v>306</v>
      </c>
      <c r="C1865" s="146" t="s">
        <v>307</v>
      </c>
      <c r="D1865" s="147" t="s">
        <v>2339</v>
      </c>
      <c r="E1865" s="237" t="s">
        <v>98</v>
      </c>
      <c r="F1865" s="148">
        <v>45525</v>
      </c>
      <c r="G1865" s="153"/>
      <c r="H1865" s="154">
        <v>52.3</v>
      </c>
      <c r="I1865" s="144" t="s">
        <v>40</v>
      </c>
      <c r="J1865" s="155"/>
      <c r="K1865" s="146"/>
      <c r="L1865" s="147"/>
      <c r="M1865" s="156"/>
      <c r="N1865" s="167">
        <f t="shared" si="58"/>
        <v>52.3</v>
      </c>
      <c r="O1865" s="167">
        <f t="shared" si="59"/>
        <v>202408</v>
      </c>
    </row>
    <row r="1866" spans="1:15">
      <c r="A1866" s="146">
        <v>1865</v>
      </c>
      <c r="B1866" s="144" t="s">
        <v>1520</v>
      </c>
      <c r="C1866" s="145" t="s">
        <v>1745</v>
      </c>
      <c r="D1866" s="145" t="s">
        <v>2340</v>
      </c>
      <c r="E1866" s="237" t="s">
        <v>98</v>
      </c>
      <c r="F1866" s="148">
        <v>45525</v>
      </c>
      <c r="G1866" s="149"/>
      <c r="H1866" s="150">
        <v>7540.92</v>
      </c>
      <c r="I1866" s="144" t="s">
        <v>39</v>
      </c>
      <c r="J1866" s="151"/>
      <c r="K1866" s="145"/>
      <c r="L1866" s="152"/>
      <c r="M1866" s="152"/>
      <c r="N1866" s="167">
        <f t="shared" si="58"/>
        <v>7540.92</v>
      </c>
      <c r="O1866" s="167">
        <f t="shared" si="59"/>
        <v>202408</v>
      </c>
    </row>
    <row r="1867" spans="1:15">
      <c r="A1867" s="146">
        <v>1866</v>
      </c>
      <c r="B1867" s="144" t="s">
        <v>1415</v>
      </c>
      <c r="C1867" s="146" t="s">
        <v>1416</v>
      </c>
      <c r="D1867" s="147" t="s">
        <v>2341</v>
      </c>
      <c r="E1867" s="237" t="s">
        <v>98</v>
      </c>
      <c r="F1867" s="148">
        <v>45526</v>
      </c>
      <c r="G1867" s="153"/>
      <c r="H1867" s="154">
        <v>4607.58</v>
      </c>
      <c r="I1867" s="144" t="s">
        <v>33</v>
      </c>
      <c r="J1867" s="155"/>
      <c r="K1867" s="146"/>
      <c r="L1867" s="147"/>
      <c r="M1867" s="156"/>
      <c r="N1867" s="167">
        <f t="shared" si="58"/>
        <v>4607.58</v>
      </c>
      <c r="O1867" s="167">
        <f t="shared" si="59"/>
        <v>202408</v>
      </c>
    </row>
    <row r="1868" spans="1:15">
      <c r="A1868" s="146">
        <v>1867</v>
      </c>
      <c r="B1868" s="144" t="s">
        <v>2001</v>
      </c>
      <c r="C1868" s="145" t="s">
        <v>2002</v>
      </c>
      <c r="D1868" s="145" t="s">
        <v>2342</v>
      </c>
      <c r="E1868" s="237" t="s">
        <v>98</v>
      </c>
      <c r="F1868" s="148">
        <v>45526</v>
      </c>
      <c r="G1868" s="149"/>
      <c r="H1868" s="150">
        <v>30864.33</v>
      </c>
      <c r="I1868" s="144" t="s">
        <v>40</v>
      </c>
      <c r="J1868" s="151"/>
      <c r="K1868" s="145"/>
      <c r="L1868" s="152"/>
      <c r="M1868" s="152"/>
      <c r="N1868" s="167">
        <f t="shared" si="58"/>
        <v>30864.33</v>
      </c>
      <c r="O1868" s="167">
        <f t="shared" si="59"/>
        <v>202408</v>
      </c>
    </row>
    <row r="1869" spans="1:15">
      <c r="A1869" s="146">
        <v>1868</v>
      </c>
      <c r="B1869" s="144" t="s">
        <v>2343</v>
      </c>
      <c r="C1869" s="146" t="s">
        <v>2344</v>
      </c>
      <c r="D1869" s="147" t="s">
        <v>2345</v>
      </c>
      <c r="E1869" s="237" t="s">
        <v>98</v>
      </c>
      <c r="F1869" s="148">
        <v>45526</v>
      </c>
      <c r="G1869" s="153"/>
      <c r="H1869" s="154">
        <v>4500</v>
      </c>
      <c r="I1869" s="144" t="s">
        <v>68</v>
      </c>
      <c r="J1869" s="155"/>
      <c r="K1869" s="146"/>
      <c r="L1869" s="147"/>
      <c r="M1869" s="156"/>
      <c r="N1869" s="167">
        <f t="shared" si="58"/>
        <v>4500</v>
      </c>
      <c r="O1869" s="167">
        <f t="shared" si="59"/>
        <v>202408</v>
      </c>
    </row>
    <row r="1870" spans="1:15">
      <c r="A1870" s="146">
        <v>1869</v>
      </c>
      <c r="B1870" s="144" t="s">
        <v>2001</v>
      </c>
      <c r="C1870" s="145" t="s">
        <v>2002</v>
      </c>
      <c r="D1870" s="145" t="s">
        <v>2346</v>
      </c>
      <c r="E1870" s="237" t="s">
        <v>98</v>
      </c>
      <c r="F1870" s="148">
        <v>45526</v>
      </c>
      <c r="G1870" s="149"/>
      <c r="H1870" s="150">
        <v>123457.32</v>
      </c>
      <c r="I1870" s="144" t="s">
        <v>44</v>
      </c>
      <c r="J1870" s="151"/>
      <c r="K1870" s="145"/>
      <c r="L1870" s="152"/>
      <c r="M1870" s="152"/>
      <c r="N1870" s="167">
        <f t="shared" si="58"/>
        <v>123457.32</v>
      </c>
      <c r="O1870" s="167">
        <f t="shared" si="59"/>
        <v>202408</v>
      </c>
    </row>
    <row r="1871" spans="1:15">
      <c r="A1871" s="146">
        <v>1870</v>
      </c>
      <c r="B1871" s="144" t="s">
        <v>2208</v>
      </c>
      <c r="C1871" s="146" t="s">
        <v>2209</v>
      </c>
      <c r="D1871" s="147" t="s">
        <v>2347</v>
      </c>
      <c r="E1871" s="237" t="s">
        <v>98</v>
      </c>
      <c r="F1871" s="148">
        <v>45526</v>
      </c>
      <c r="G1871" s="153"/>
      <c r="H1871" s="154">
        <v>81168.3</v>
      </c>
      <c r="I1871" s="144" t="s">
        <v>60</v>
      </c>
      <c r="J1871" s="155"/>
      <c r="K1871" s="146"/>
      <c r="L1871" s="147"/>
      <c r="M1871" s="156"/>
      <c r="N1871" s="167">
        <f t="shared" si="58"/>
        <v>81168.3</v>
      </c>
      <c r="O1871" s="167">
        <f t="shared" si="59"/>
        <v>202408</v>
      </c>
    </row>
    <row r="1872" spans="1:15">
      <c r="A1872" s="146">
        <v>1871</v>
      </c>
      <c r="B1872" s="144" t="s">
        <v>1594</v>
      </c>
      <c r="C1872" s="145" t="s">
        <v>1595</v>
      </c>
      <c r="D1872" s="145" t="s">
        <v>2348</v>
      </c>
      <c r="E1872" s="237" t="s">
        <v>98</v>
      </c>
      <c r="F1872" s="148">
        <v>45526</v>
      </c>
      <c r="G1872" s="149"/>
      <c r="H1872" s="150">
        <v>1004.6</v>
      </c>
      <c r="I1872" s="144" t="s">
        <v>68</v>
      </c>
      <c r="J1872" s="151"/>
      <c r="K1872" s="145"/>
      <c r="L1872" s="152"/>
      <c r="M1872" s="152"/>
      <c r="N1872" s="167">
        <f t="shared" si="58"/>
        <v>1004.6</v>
      </c>
      <c r="O1872" s="167">
        <f t="shared" si="59"/>
        <v>202408</v>
      </c>
    </row>
    <row r="1873" spans="1:15">
      <c r="A1873" s="146">
        <v>1872</v>
      </c>
      <c r="B1873" s="144" t="s">
        <v>1415</v>
      </c>
      <c r="C1873" s="146" t="s">
        <v>1416</v>
      </c>
      <c r="D1873" s="147" t="s">
        <v>2349</v>
      </c>
      <c r="E1873" s="237" t="s">
        <v>98</v>
      </c>
      <c r="F1873" s="148">
        <v>45527</v>
      </c>
      <c r="G1873" s="153"/>
      <c r="H1873" s="154">
        <v>799.96</v>
      </c>
      <c r="I1873" s="144" t="s">
        <v>33</v>
      </c>
      <c r="J1873" s="155"/>
      <c r="K1873" s="146"/>
      <c r="L1873" s="147"/>
      <c r="M1873" s="156"/>
      <c r="N1873" s="167">
        <f t="shared" si="58"/>
        <v>799.96</v>
      </c>
      <c r="O1873" s="167">
        <f t="shared" si="59"/>
        <v>202408</v>
      </c>
    </row>
    <row r="1874" spans="1:15">
      <c r="A1874" s="146">
        <v>1873</v>
      </c>
      <c r="B1874" s="144" t="s">
        <v>1889</v>
      </c>
      <c r="C1874" s="145" t="s">
        <v>1890</v>
      </c>
      <c r="D1874" s="145" t="s">
        <v>1121</v>
      </c>
      <c r="E1874" s="237" t="s">
        <v>98</v>
      </c>
      <c r="F1874" s="148">
        <v>45527</v>
      </c>
      <c r="G1874" s="149"/>
      <c r="H1874" s="150">
        <v>3800</v>
      </c>
      <c r="I1874" s="144" t="s">
        <v>62</v>
      </c>
      <c r="J1874" s="151"/>
      <c r="K1874" s="145"/>
      <c r="L1874" s="152"/>
      <c r="M1874" s="152"/>
      <c r="N1874" s="167">
        <f t="shared" si="58"/>
        <v>3800</v>
      </c>
      <c r="O1874" s="167">
        <f t="shared" si="59"/>
        <v>202408</v>
      </c>
    </row>
    <row r="1875" spans="1:15">
      <c r="A1875" s="146">
        <v>1874</v>
      </c>
      <c r="B1875" s="144" t="s">
        <v>1775</v>
      </c>
      <c r="C1875" s="146" t="s">
        <v>1776</v>
      </c>
      <c r="D1875" s="147" t="s">
        <v>2350</v>
      </c>
      <c r="E1875" s="237" t="s">
        <v>98</v>
      </c>
      <c r="F1875" s="148">
        <v>45527</v>
      </c>
      <c r="G1875" s="153"/>
      <c r="H1875" s="154">
        <v>1891.29</v>
      </c>
      <c r="I1875" s="144" t="s">
        <v>68</v>
      </c>
      <c r="J1875" s="155"/>
      <c r="K1875" s="146"/>
      <c r="L1875" s="147"/>
      <c r="M1875" s="156"/>
      <c r="N1875" s="167">
        <f t="shared" si="58"/>
        <v>1891.29</v>
      </c>
      <c r="O1875" s="167">
        <f t="shared" si="59"/>
        <v>202408</v>
      </c>
    </row>
    <row r="1876" spans="1:15">
      <c r="A1876" s="146">
        <v>1875</v>
      </c>
      <c r="B1876" s="144" t="s">
        <v>2351</v>
      </c>
      <c r="C1876" s="145" t="s">
        <v>2352</v>
      </c>
      <c r="D1876" s="145" t="s">
        <v>2353</v>
      </c>
      <c r="E1876" s="237" t="s">
        <v>98</v>
      </c>
      <c r="F1876" s="148">
        <v>45527</v>
      </c>
      <c r="G1876" s="149"/>
      <c r="H1876" s="150">
        <v>999</v>
      </c>
      <c r="I1876" s="144" t="s">
        <v>33</v>
      </c>
      <c r="J1876" s="151"/>
      <c r="K1876" s="145"/>
      <c r="L1876" s="152"/>
      <c r="M1876" s="152"/>
      <c r="N1876" s="167">
        <f t="shared" si="58"/>
        <v>999</v>
      </c>
      <c r="O1876" s="167">
        <f t="shared" si="59"/>
        <v>202408</v>
      </c>
    </row>
    <row r="1877" spans="1:15">
      <c r="A1877" s="146">
        <v>1876</v>
      </c>
      <c r="B1877" s="144" t="s">
        <v>120</v>
      </c>
      <c r="C1877" s="146" t="s">
        <v>121</v>
      </c>
      <c r="D1877" s="147" t="s">
        <v>2354</v>
      </c>
      <c r="E1877" s="237" t="s">
        <v>98</v>
      </c>
      <c r="F1877" s="148">
        <v>45527</v>
      </c>
      <c r="G1877" s="153"/>
      <c r="H1877" s="154">
        <v>18700</v>
      </c>
      <c r="I1877" s="144" t="s">
        <v>62</v>
      </c>
      <c r="J1877" s="155"/>
      <c r="K1877" s="146"/>
      <c r="L1877" s="147"/>
      <c r="M1877" s="156"/>
      <c r="N1877" s="167">
        <f t="shared" si="58"/>
        <v>18700</v>
      </c>
      <c r="O1877" s="167">
        <f t="shared" si="59"/>
        <v>202408</v>
      </c>
    </row>
    <row r="1878" spans="1:15">
      <c r="A1878" s="146">
        <v>1877</v>
      </c>
      <c r="B1878" s="144" t="s">
        <v>120</v>
      </c>
      <c r="C1878" s="145" t="s">
        <v>121</v>
      </c>
      <c r="D1878" s="145" t="s">
        <v>2355</v>
      </c>
      <c r="E1878" s="237" t="s">
        <v>98</v>
      </c>
      <c r="F1878" s="148">
        <v>45527</v>
      </c>
      <c r="G1878" s="149"/>
      <c r="H1878" s="150">
        <v>18700</v>
      </c>
      <c r="I1878" s="144" t="s">
        <v>43</v>
      </c>
      <c r="J1878" s="151"/>
      <c r="K1878" s="145"/>
      <c r="L1878" s="152"/>
      <c r="M1878" s="152"/>
      <c r="N1878" s="167">
        <f t="shared" si="58"/>
        <v>18700</v>
      </c>
      <c r="O1878" s="167">
        <f t="shared" si="59"/>
        <v>202408</v>
      </c>
    </row>
    <row r="1879" spans="1:15">
      <c r="A1879" s="146">
        <v>1878</v>
      </c>
      <c r="B1879" s="144" t="s">
        <v>1304</v>
      </c>
      <c r="C1879" s="146" t="s">
        <v>1305</v>
      </c>
      <c r="D1879" s="147" t="s">
        <v>2356</v>
      </c>
      <c r="E1879" s="237" t="s">
        <v>98</v>
      </c>
      <c r="F1879" s="148">
        <v>45527</v>
      </c>
      <c r="G1879" s="153"/>
      <c r="H1879" s="154">
        <v>790000</v>
      </c>
      <c r="I1879" s="144" t="s">
        <v>41</v>
      </c>
      <c r="J1879" s="155"/>
      <c r="K1879" s="146"/>
      <c r="L1879" s="147"/>
      <c r="M1879" s="156"/>
      <c r="N1879" s="167">
        <f t="shared" si="58"/>
        <v>790000</v>
      </c>
      <c r="O1879" s="167">
        <f t="shared" si="59"/>
        <v>202408</v>
      </c>
    </row>
    <row r="1880" spans="1:15">
      <c r="A1880" s="146">
        <v>1879</v>
      </c>
      <c r="B1880" s="144" t="s">
        <v>1304</v>
      </c>
      <c r="C1880" s="145" t="s">
        <v>1305</v>
      </c>
      <c r="D1880" s="145" t="s">
        <v>2357</v>
      </c>
      <c r="E1880" s="237" t="s">
        <v>98</v>
      </c>
      <c r="F1880" s="148">
        <v>45527</v>
      </c>
      <c r="G1880" s="149"/>
      <c r="H1880" s="150">
        <v>325000</v>
      </c>
      <c r="I1880" s="144" t="s">
        <v>41</v>
      </c>
      <c r="J1880" s="151"/>
      <c r="K1880" s="145"/>
      <c r="L1880" s="152"/>
      <c r="M1880" s="152"/>
      <c r="N1880" s="167">
        <f t="shared" si="58"/>
        <v>325000</v>
      </c>
      <c r="O1880" s="167">
        <f t="shared" si="59"/>
        <v>202408</v>
      </c>
    </row>
    <row r="1881" spans="1:15">
      <c r="A1881" s="146">
        <v>1880</v>
      </c>
      <c r="B1881" s="144" t="s">
        <v>123</v>
      </c>
      <c r="C1881" s="146" t="s">
        <v>124</v>
      </c>
      <c r="D1881" s="147" t="s">
        <v>2358</v>
      </c>
      <c r="E1881" s="237" t="s">
        <v>98</v>
      </c>
      <c r="F1881" s="148">
        <v>45530</v>
      </c>
      <c r="G1881" s="153"/>
      <c r="H1881" s="154">
        <v>550</v>
      </c>
      <c r="I1881" s="144" t="s">
        <v>33</v>
      </c>
      <c r="J1881" s="155"/>
      <c r="K1881" s="146"/>
      <c r="L1881" s="147"/>
      <c r="M1881" s="156"/>
      <c r="N1881" s="167">
        <f t="shared" si="58"/>
        <v>550</v>
      </c>
      <c r="O1881" s="167">
        <f t="shared" si="59"/>
        <v>202408</v>
      </c>
    </row>
    <row r="1882" spans="1:15">
      <c r="A1882" s="146">
        <v>1881</v>
      </c>
      <c r="B1882" s="144" t="s">
        <v>651</v>
      </c>
      <c r="C1882" s="145" t="s">
        <v>652</v>
      </c>
      <c r="D1882" s="145" t="s">
        <v>2359</v>
      </c>
      <c r="E1882" s="237" t="s">
        <v>98</v>
      </c>
      <c r="F1882" s="148">
        <v>45530</v>
      </c>
      <c r="G1882" s="149"/>
      <c r="H1882" s="150">
        <v>31198</v>
      </c>
      <c r="I1882" s="144" t="s">
        <v>66</v>
      </c>
      <c r="J1882" s="151"/>
      <c r="K1882" s="145"/>
      <c r="L1882" s="152"/>
      <c r="M1882" s="152"/>
      <c r="N1882" s="167">
        <f t="shared" si="58"/>
        <v>31198</v>
      </c>
      <c r="O1882" s="167">
        <f t="shared" si="59"/>
        <v>202408</v>
      </c>
    </row>
    <row r="1883" spans="1:15">
      <c r="A1883" s="146">
        <v>1882</v>
      </c>
      <c r="B1883" s="144" t="s">
        <v>1411</v>
      </c>
      <c r="C1883" s="146" t="s">
        <v>1412</v>
      </c>
      <c r="D1883" s="147" t="s">
        <v>2360</v>
      </c>
      <c r="E1883" s="237" t="s">
        <v>98</v>
      </c>
      <c r="F1883" s="148">
        <v>45530</v>
      </c>
      <c r="G1883" s="153"/>
      <c r="H1883" s="154">
        <v>4628.58</v>
      </c>
      <c r="I1883" s="144" t="s">
        <v>33</v>
      </c>
      <c r="J1883" s="155"/>
      <c r="K1883" s="146"/>
      <c r="L1883" s="147"/>
      <c r="M1883" s="156"/>
      <c r="N1883" s="167">
        <f t="shared" si="58"/>
        <v>4628.58</v>
      </c>
      <c r="O1883" s="167">
        <f t="shared" si="59"/>
        <v>202408</v>
      </c>
    </row>
    <row r="1884" spans="1:15">
      <c r="A1884" s="146">
        <v>1883</v>
      </c>
      <c r="B1884" s="144" t="s">
        <v>851</v>
      </c>
      <c r="C1884" s="145" t="s">
        <v>852</v>
      </c>
      <c r="D1884" s="145" t="s">
        <v>2361</v>
      </c>
      <c r="E1884" s="237" t="s">
        <v>98</v>
      </c>
      <c r="F1884" s="148">
        <v>45530</v>
      </c>
      <c r="G1884" s="149"/>
      <c r="H1884" s="150">
        <v>24600</v>
      </c>
      <c r="I1884" s="144" t="s">
        <v>68</v>
      </c>
      <c r="J1884" s="151"/>
      <c r="K1884" s="145"/>
      <c r="L1884" s="152"/>
      <c r="M1884" s="152"/>
      <c r="N1884" s="167">
        <f t="shared" si="58"/>
        <v>24600</v>
      </c>
      <c r="O1884" s="167">
        <f t="shared" si="59"/>
        <v>202408</v>
      </c>
    </row>
    <row r="1885" spans="1:15">
      <c r="A1885" s="146">
        <v>1884</v>
      </c>
      <c r="B1885" s="144" t="s">
        <v>2362</v>
      </c>
      <c r="C1885" s="146" t="s">
        <v>2363</v>
      </c>
      <c r="D1885" s="147" t="s">
        <v>2364</v>
      </c>
      <c r="E1885" s="237" t="s">
        <v>98</v>
      </c>
      <c r="F1885" s="148">
        <v>45530</v>
      </c>
      <c r="G1885" s="153"/>
      <c r="H1885" s="154">
        <v>26850</v>
      </c>
      <c r="I1885" s="144" t="s">
        <v>46</v>
      </c>
      <c r="J1885" s="155"/>
      <c r="K1885" s="146"/>
      <c r="L1885" s="147"/>
      <c r="M1885" s="156"/>
      <c r="N1885" s="167">
        <f t="shared" si="58"/>
        <v>26850</v>
      </c>
      <c r="O1885" s="167">
        <f t="shared" si="59"/>
        <v>202408</v>
      </c>
    </row>
    <row r="1886" spans="1:15">
      <c r="A1886" s="146">
        <v>1885</v>
      </c>
      <c r="B1886" s="144" t="s">
        <v>111</v>
      </c>
      <c r="C1886" s="145" t="s">
        <v>112</v>
      </c>
      <c r="D1886" s="145" t="s">
        <v>2365</v>
      </c>
      <c r="E1886" s="237" t="s">
        <v>98</v>
      </c>
      <c r="F1886" s="148">
        <v>45531</v>
      </c>
      <c r="G1886" s="149"/>
      <c r="H1886" s="150">
        <v>1689.16</v>
      </c>
      <c r="I1886" s="144" t="s">
        <v>66</v>
      </c>
      <c r="J1886" s="151"/>
      <c r="K1886" s="145"/>
      <c r="L1886" s="152"/>
      <c r="M1886" s="152"/>
      <c r="N1886" s="167">
        <f t="shared" si="58"/>
        <v>1689.16</v>
      </c>
      <c r="O1886" s="167">
        <f t="shared" si="59"/>
        <v>202408</v>
      </c>
    </row>
    <row r="1887" spans="1:15">
      <c r="A1887" s="146">
        <v>1886</v>
      </c>
      <c r="B1887" s="144" t="s">
        <v>715</v>
      </c>
      <c r="C1887" s="146" t="s">
        <v>716</v>
      </c>
      <c r="D1887" s="147" t="s">
        <v>2366</v>
      </c>
      <c r="E1887" s="237" t="s">
        <v>98</v>
      </c>
      <c r="F1887" s="148">
        <v>45531</v>
      </c>
      <c r="G1887" s="153"/>
      <c r="H1887" s="154">
        <v>6680</v>
      </c>
      <c r="I1887" s="144" t="s">
        <v>39</v>
      </c>
      <c r="J1887" s="155" t="s">
        <v>39</v>
      </c>
      <c r="K1887" s="146"/>
      <c r="L1887" s="147"/>
      <c r="M1887" s="158"/>
      <c r="N1887" s="167">
        <f t="shared" si="58"/>
        <v>3340</v>
      </c>
      <c r="O1887" s="167">
        <f t="shared" si="59"/>
        <v>202408</v>
      </c>
    </row>
    <row r="1888" spans="1:15">
      <c r="A1888" s="146">
        <v>1887</v>
      </c>
      <c r="B1888" s="144" t="s">
        <v>1775</v>
      </c>
      <c r="C1888" s="145" t="s">
        <v>1776</v>
      </c>
      <c r="D1888" s="145" t="s">
        <v>2367</v>
      </c>
      <c r="E1888" s="237" t="s">
        <v>98</v>
      </c>
      <c r="F1888" s="148">
        <v>45531</v>
      </c>
      <c r="G1888" s="149"/>
      <c r="H1888" s="150">
        <v>3198.02</v>
      </c>
      <c r="I1888" s="144" t="s">
        <v>60</v>
      </c>
      <c r="J1888" s="151"/>
      <c r="K1888" s="145"/>
      <c r="L1888" s="152"/>
      <c r="M1888" s="152"/>
      <c r="N1888" s="167">
        <f t="shared" si="58"/>
        <v>3198.02</v>
      </c>
      <c r="O1888" s="167">
        <f t="shared" si="59"/>
        <v>202408</v>
      </c>
    </row>
    <row r="1889" spans="1:15">
      <c r="A1889" s="146">
        <v>1888</v>
      </c>
      <c r="B1889" s="144" t="s">
        <v>1775</v>
      </c>
      <c r="C1889" s="146" t="s">
        <v>1776</v>
      </c>
      <c r="D1889" s="147" t="s">
        <v>2368</v>
      </c>
      <c r="E1889" s="237" t="s">
        <v>98</v>
      </c>
      <c r="F1889" s="148">
        <v>45531</v>
      </c>
      <c r="G1889" s="153"/>
      <c r="H1889" s="154">
        <v>2055.87</v>
      </c>
      <c r="I1889" s="144" t="s">
        <v>60</v>
      </c>
      <c r="J1889" s="155"/>
      <c r="K1889" s="146"/>
      <c r="L1889" s="147"/>
      <c r="M1889" s="156"/>
      <c r="N1889" s="167">
        <f t="shared" si="58"/>
        <v>2055.87</v>
      </c>
      <c r="O1889" s="167">
        <f t="shared" si="59"/>
        <v>202408</v>
      </c>
    </row>
    <row r="1890" spans="1:15">
      <c r="A1890" s="146">
        <v>1889</v>
      </c>
      <c r="B1890" s="229" t="s">
        <v>3691</v>
      </c>
      <c r="C1890" s="145" t="s">
        <v>1521</v>
      </c>
      <c r="D1890" s="145" t="s">
        <v>2369</v>
      </c>
      <c r="E1890" s="237" t="s">
        <v>98</v>
      </c>
      <c r="F1890" s="148">
        <v>45531</v>
      </c>
      <c r="G1890" s="149"/>
      <c r="H1890" s="150">
        <v>783.72</v>
      </c>
      <c r="I1890" s="144" t="s">
        <v>66</v>
      </c>
      <c r="J1890" s="151"/>
      <c r="K1890" s="145"/>
      <c r="L1890" s="152"/>
      <c r="M1890" s="152"/>
      <c r="N1890" s="167">
        <f t="shared" si="58"/>
        <v>783.72</v>
      </c>
      <c r="O1890" s="167">
        <f t="shared" si="59"/>
        <v>202408</v>
      </c>
    </row>
    <row r="1891" spans="1:15">
      <c r="A1891" s="146">
        <v>1890</v>
      </c>
      <c r="B1891" s="229" t="s">
        <v>3734</v>
      </c>
      <c r="C1891" s="146" t="s">
        <v>2370</v>
      </c>
      <c r="D1891" s="147" t="s">
        <v>2371</v>
      </c>
      <c r="E1891" s="237" t="s">
        <v>98</v>
      </c>
      <c r="F1891" s="148">
        <v>45531</v>
      </c>
      <c r="G1891" s="153"/>
      <c r="H1891" s="154">
        <v>8332</v>
      </c>
      <c r="I1891" s="144" t="s">
        <v>69</v>
      </c>
      <c r="J1891" s="155"/>
      <c r="K1891" s="146"/>
      <c r="L1891" s="147"/>
      <c r="M1891" s="156"/>
      <c r="N1891" s="167">
        <f t="shared" si="58"/>
        <v>8332</v>
      </c>
      <c r="O1891" s="167">
        <f t="shared" si="59"/>
        <v>202408</v>
      </c>
    </row>
    <row r="1892" spans="1:15">
      <c r="A1892" s="146">
        <v>1891</v>
      </c>
      <c r="B1892" s="144" t="s">
        <v>1000</v>
      </c>
      <c r="C1892" s="145" t="s">
        <v>1001</v>
      </c>
      <c r="D1892" s="145" t="s">
        <v>2372</v>
      </c>
      <c r="E1892" s="237" t="s">
        <v>98</v>
      </c>
      <c r="F1892" s="148">
        <v>45531</v>
      </c>
      <c r="G1892" s="149"/>
      <c r="H1892" s="150">
        <v>2748786.15</v>
      </c>
      <c r="I1892" s="144" t="s">
        <v>66</v>
      </c>
      <c r="J1892" s="151"/>
      <c r="K1892" s="145"/>
      <c r="L1892" s="152"/>
      <c r="M1892" s="152"/>
      <c r="N1892" s="167">
        <f t="shared" si="58"/>
        <v>2748786.15</v>
      </c>
      <c r="O1892" s="167">
        <f t="shared" si="59"/>
        <v>202408</v>
      </c>
    </row>
    <row r="1893" spans="1:15">
      <c r="A1893" s="146">
        <v>1892</v>
      </c>
      <c r="B1893" s="144" t="s">
        <v>1681</v>
      </c>
      <c r="C1893" s="146" t="s">
        <v>1682</v>
      </c>
      <c r="D1893" s="147" t="s">
        <v>2373</v>
      </c>
      <c r="E1893" s="237" t="s">
        <v>98</v>
      </c>
      <c r="F1893" s="148">
        <v>45531</v>
      </c>
      <c r="G1893" s="153"/>
      <c r="H1893" s="154">
        <v>2370.58</v>
      </c>
      <c r="I1893" s="144" t="s">
        <v>33</v>
      </c>
      <c r="J1893" s="155"/>
      <c r="K1893" s="146"/>
      <c r="L1893" s="147"/>
      <c r="M1893" s="156"/>
      <c r="N1893" s="167">
        <f t="shared" si="58"/>
        <v>2370.58</v>
      </c>
      <c r="O1893" s="167">
        <f t="shared" si="59"/>
        <v>202408</v>
      </c>
    </row>
    <row r="1894" spans="1:15">
      <c r="A1894" s="146">
        <v>1893</v>
      </c>
      <c r="B1894" s="144" t="s">
        <v>2287</v>
      </c>
      <c r="C1894" s="145" t="s">
        <v>2288</v>
      </c>
      <c r="D1894" s="145" t="s">
        <v>2374</v>
      </c>
      <c r="E1894" s="237" t="s">
        <v>98</v>
      </c>
      <c r="F1894" s="148">
        <v>45531</v>
      </c>
      <c r="G1894" s="149"/>
      <c r="H1894" s="150">
        <v>650</v>
      </c>
      <c r="I1894" s="144" t="s">
        <v>66</v>
      </c>
      <c r="J1894" s="151"/>
      <c r="K1894" s="145"/>
      <c r="L1894" s="152"/>
      <c r="M1894" s="152"/>
      <c r="N1894" s="167">
        <f t="shared" si="58"/>
        <v>650</v>
      </c>
      <c r="O1894" s="167">
        <f t="shared" si="59"/>
        <v>202408</v>
      </c>
    </row>
    <row r="1895" spans="1:15">
      <c r="A1895" s="146">
        <v>1894</v>
      </c>
      <c r="B1895" s="144" t="s">
        <v>1304</v>
      </c>
      <c r="C1895" s="146" t="s">
        <v>1305</v>
      </c>
      <c r="D1895" s="147" t="s">
        <v>2375</v>
      </c>
      <c r="E1895" s="237" t="s">
        <v>98</v>
      </c>
      <c r="F1895" s="148">
        <v>45532</v>
      </c>
      <c r="G1895" s="153"/>
      <c r="H1895" s="154">
        <v>407854.31</v>
      </c>
      <c r="I1895" s="144" t="s">
        <v>41</v>
      </c>
      <c r="J1895" s="155"/>
      <c r="K1895" s="146"/>
      <c r="L1895" s="147"/>
      <c r="M1895" s="156"/>
      <c r="N1895" s="167">
        <f t="shared" si="58"/>
        <v>407854.31</v>
      </c>
      <c r="O1895" s="167">
        <f t="shared" si="59"/>
        <v>202408</v>
      </c>
    </row>
    <row r="1896" spans="1:15">
      <c r="A1896" s="146">
        <v>1895</v>
      </c>
      <c r="B1896" s="144" t="s">
        <v>1069</v>
      </c>
      <c r="C1896" s="145" t="s">
        <v>1070</v>
      </c>
      <c r="D1896" s="145" t="s">
        <v>2376</v>
      </c>
      <c r="E1896" s="237" t="s">
        <v>98</v>
      </c>
      <c r="F1896" s="148">
        <v>45532</v>
      </c>
      <c r="G1896" s="149"/>
      <c r="H1896" s="150">
        <v>13401.44</v>
      </c>
      <c r="I1896" s="144" t="s">
        <v>39</v>
      </c>
      <c r="J1896" s="151"/>
      <c r="K1896" s="145"/>
      <c r="L1896" s="152"/>
      <c r="M1896" s="152"/>
      <c r="N1896" s="167">
        <f t="shared" si="58"/>
        <v>13401.44</v>
      </c>
      <c r="O1896" s="167">
        <f t="shared" si="59"/>
        <v>202408</v>
      </c>
    </row>
    <row r="1897" spans="1:15">
      <c r="A1897" s="146">
        <v>1896</v>
      </c>
      <c r="B1897" s="144" t="s">
        <v>1775</v>
      </c>
      <c r="C1897" s="146" t="s">
        <v>1776</v>
      </c>
      <c r="D1897" s="147" t="s">
        <v>2377</v>
      </c>
      <c r="E1897" s="237" t="s">
        <v>98</v>
      </c>
      <c r="F1897" s="148">
        <v>45532</v>
      </c>
      <c r="G1897" s="153"/>
      <c r="H1897" s="154">
        <v>2055.87</v>
      </c>
      <c r="I1897" s="144" t="s">
        <v>60</v>
      </c>
      <c r="J1897" s="155"/>
      <c r="K1897" s="146"/>
      <c r="L1897" s="147"/>
      <c r="M1897" s="156"/>
      <c r="N1897" s="167">
        <f t="shared" si="58"/>
        <v>2055.87</v>
      </c>
      <c r="O1897" s="167">
        <f t="shared" si="59"/>
        <v>202408</v>
      </c>
    </row>
    <row r="1898" spans="1:15">
      <c r="A1898" s="146">
        <v>1897</v>
      </c>
      <c r="B1898" s="144" t="s">
        <v>2378</v>
      </c>
      <c r="C1898" s="145" t="s">
        <v>2379</v>
      </c>
      <c r="D1898" s="145" t="s">
        <v>2380</v>
      </c>
      <c r="E1898" s="237" t="s">
        <v>98</v>
      </c>
      <c r="F1898" s="148">
        <v>45532</v>
      </c>
      <c r="G1898" s="149"/>
      <c r="H1898" s="150">
        <v>8100</v>
      </c>
      <c r="I1898" s="144" t="s">
        <v>62</v>
      </c>
      <c r="J1898" s="151"/>
      <c r="K1898" s="145"/>
      <c r="L1898" s="152"/>
      <c r="M1898" s="152"/>
      <c r="N1898" s="167">
        <f t="shared" si="58"/>
        <v>8100</v>
      </c>
      <c r="O1898" s="167">
        <f t="shared" si="59"/>
        <v>202408</v>
      </c>
    </row>
    <row r="1899" spans="1:15">
      <c r="A1899" s="146">
        <v>1898</v>
      </c>
      <c r="B1899" s="144" t="s">
        <v>1534</v>
      </c>
      <c r="C1899" s="146" t="s">
        <v>1535</v>
      </c>
      <c r="D1899" s="147" t="s">
        <v>2381</v>
      </c>
      <c r="E1899" s="237" t="s">
        <v>98</v>
      </c>
      <c r="F1899" s="148">
        <v>45532</v>
      </c>
      <c r="G1899" s="153"/>
      <c r="H1899" s="154">
        <v>683134.06</v>
      </c>
      <c r="I1899" s="144" t="s">
        <v>42</v>
      </c>
      <c r="J1899" s="155"/>
      <c r="K1899" s="146"/>
      <c r="L1899" s="147"/>
      <c r="M1899" s="156"/>
      <c r="N1899" s="167">
        <f t="shared" si="58"/>
        <v>683134.06</v>
      </c>
      <c r="O1899" s="167">
        <f t="shared" si="59"/>
        <v>202408</v>
      </c>
    </row>
    <row r="1900" spans="1:15">
      <c r="A1900" s="146">
        <v>1899</v>
      </c>
      <c r="B1900" s="144" t="s">
        <v>1698</v>
      </c>
      <c r="C1900" s="145" t="s">
        <v>1699</v>
      </c>
      <c r="D1900" s="145" t="s">
        <v>2382</v>
      </c>
      <c r="E1900" s="237" t="s">
        <v>98</v>
      </c>
      <c r="F1900" s="148">
        <v>45533</v>
      </c>
      <c r="G1900" s="149"/>
      <c r="H1900" s="150">
        <v>9340</v>
      </c>
      <c r="I1900" s="144" t="s">
        <v>33</v>
      </c>
      <c r="J1900" s="151"/>
      <c r="K1900" s="145"/>
      <c r="L1900" s="152"/>
      <c r="M1900" s="152"/>
      <c r="N1900" s="167">
        <f t="shared" si="58"/>
        <v>9340</v>
      </c>
      <c r="O1900" s="167">
        <f t="shared" si="59"/>
        <v>202408</v>
      </c>
    </row>
    <row r="1901" spans="1:15">
      <c r="A1901" s="146">
        <v>1900</v>
      </c>
      <c r="B1901" s="144" t="s">
        <v>1698</v>
      </c>
      <c r="C1901" s="146" t="s">
        <v>1699</v>
      </c>
      <c r="D1901" s="147" t="s">
        <v>2383</v>
      </c>
      <c r="E1901" s="237" t="s">
        <v>98</v>
      </c>
      <c r="F1901" s="148">
        <v>45533</v>
      </c>
      <c r="G1901" s="153"/>
      <c r="H1901" s="154">
        <v>7235.17</v>
      </c>
      <c r="I1901" s="144" t="s">
        <v>33</v>
      </c>
      <c r="J1901" s="155"/>
      <c r="K1901" s="146"/>
      <c r="L1901" s="147"/>
      <c r="M1901" s="156"/>
      <c r="N1901" s="167">
        <f t="shared" si="58"/>
        <v>7235.17</v>
      </c>
      <c r="O1901" s="167">
        <f t="shared" si="59"/>
        <v>202408</v>
      </c>
    </row>
    <row r="1902" spans="1:15">
      <c r="A1902" s="146">
        <v>1901</v>
      </c>
      <c r="B1902" s="144" t="s">
        <v>1069</v>
      </c>
      <c r="C1902" s="145" t="s">
        <v>1070</v>
      </c>
      <c r="D1902" s="145" t="s">
        <v>2384</v>
      </c>
      <c r="E1902" s="237" t="s">
        <v>98</v>
      </c>
      <c r="F1902" s="148">
        <v>45533</v>
      </c>
      <c r="G1902" s="149"/>
      <c r="H1902" s="150">
        <v>21500</v>
      </c>
      <c r="I1902" s="144" t="s">
        <v>40</v>
      </c>
      <c r="J1902" s="151"/>
      <c r="K1902" s="145"/>
      <c r="L1902" s="152"/>
      <c r="M1902" s="152"/>
      <c r="N1902" s="167">
        <f t="shared" si="58"/>
        <v>21500</v>
      </c>
      <c r="O1902" s="167">
        <f t="shared" si="59"/>
        <v>202408</v>
      </c>
    </row>
    <row r="1903" spans="1:15">
      <c r="A1903" s="146">
        <v>1902</v>
      </c>
      <c r="B1903" s="144" t="s">
        <v>1069</v>
      </c>
      <c r="C1903" s="146" t="s">
        <v>1070</v>
      </c>
      <c r="D1903" s="147" t="s">
        <v>2385</v>
      </c>
      <c r="E1903" s="237" t="s">
        <v>98</v>
      </c>
      <c r="F1903" s="148">
        <v>45533</v>
      </c>
      <c r="G1903" s="153"/>
      <c r="H1903" s="154">
        <v>3445.03</v>
      </c>
      <c r="I1903" s="144" t="s">
        <v>39</v>
      </c>
      <c r="J1903" s="155"/>
      <c r="K1903" s="146"/>
      <c r="L1903" s="147"/>
      <c r="M1903" s="156"/>
      <c r="N1903" s="167">
        <f t="shared" si="58"/>
        <v>3445.03</v>
      </c>
      <c r="O1903" s="167">
        <f t="shared" si="59"/>
        <v>202408</v>
      </c>
    </row>
    <row r="1904" spans="1:15">
      <c r="A1904" s="146">
        <v>1903</v>
      </c>
      <c r="B1904" s="144" t="s">
        <v>1007</v>
      </c>
      <c r="C1904" s="145" t="s">
        <v>1008</v>
      </c>
      <c r="D1904" s="145" t="s">
        <v>2386</v>
      </c>
      <c r="E1904" s="237" t="s">
        <v>98</v>
      </c>
      <c r="F1904" s="148">
        <v>45533</v>
      </c>
      <c r="G1904" s="149"/>
      <c r="H1904" s="150">
        <v>1752</v>
      </c>
      <c r="I1904" s="144" t="s">
        <v>43</v>
      </c>
      <c r="J1904" s="151"/>
      <c r="K1904" s="145"/>
      <c r="L1904" s="152"/>
      <c r="M1904" s="152"/>
      <c r="N1904" s="167">
        <f t="shared" si="58"/>
        <v>1752</v>
      </c>
      <c r="O1904" s="167">
        <f t="shared" si="59"/>
        <v>202408</v>
      </c>
    </row>
    <row r="1905" spans="1:15">
      <c r="A1905" s="146">
        <v>1904</v>
      </c>
      <c r="B1905" s="144" t="s">
        <v>1007</v>
      </c>
      <c r="C1905" s="146" t="s">
        <v>1008</v>
      </c>
      <c r="D1905" s="147" t="s">
        <v>2387</v>
      </c>
      <c r="E1905" s="237" t="s">
        <v>98</v>
      </c>
      <c r="F1905" s="148">
        <v>45533</v>
      </c>
      <c r="G1905" s="153"/>
      <c r="H1905" s="154">
        <v>1785</v>
      </c>
      <c r="I1905" s="144" t="s">
        <v>43</v>
      </c>
      <c r="J1905" s="155"/>
      <c r="K1905" s="146"/>
      <c r="L1905" s="147"/>
      <c r="M1905" s="156"/>
      <c r="N1905" s="167">
        <f t="shared" si="58"/>
        <v>1785</v>
      </c>
      <c r="O1905" s="167">
        <f t="shared" si="59"/>
        <v>202408</v>
      </c>
    </row>
    <row r="1906" spans="1:15">
      <c r="A1906" s="146">
        <v>1905</v>
      </c>
      <c r="B1906" s="144" t="s">
        <v>120</v>
      </c>
      <c r="C1906" s="145" t="s">
        <v>121</v>
      </c>
      <c r="D1906" s="145" t="s">
        <v>2388</v>
      </c>
      <c r="E1906" s="237" t="s">
        <v>98</v>
      </c>
      <c r="F1906" s="148">
        <v>45533</v>
      </c>
      <c r="G1906" s="149"/>
      <c r="H1906" s="150">
        <v>4086</v>
      </c>
      <c r="I1906" s="144" t="s">
        <v>43</v>
      </c>
      <c r="J1906" s="151"/>
      <c r="K1906" s="145"/>
      <c r="L1906" s="152"/>
      <c r="M1906" s="152"/>
      <c r="N1906" s="167">
        <f t="shared" si="58"/>
        <v>4086</v>
      </c>
      <c r="O1906" s="167">
        <f t="shared" si="59"/>
        <v>202408</v>
      </c>
    </row>
    <row r="1907" spans="1:15">
      <c r="A1907" s="146">
        <v>1906</v>
      </c>
      <c r="B1907" s="144" t="s">
        <v>120</v>
      </c>
      <c r="C1907" s="146" t="s">
        <v>121</v>
      </c>
      <c r="D1907" s="147" t="s">
        <v>2389</v>
      </c>
      <c r="E1907" s="237" t="s">
        <v>98</v>
      </c>
      <c r="F1907" s="148">
        <v>45533</v>
      </c>
      <c r="G1907" s="153"/>
      <c r="H1907" s="154">
        <v>19000</v>
      </c>
      <c r="I1907" s="144" t="s">
        <v>62</v>
      </c>
      <c r="J1907" s="155"/>
      <c r="K1907" s="146"/>
      <c r="L1907" s="147"/>
      <c r="M1907" s="156"/>
      <c r="N1907" s="167">
        <f t="shared" si="58"/>
        <v>19000</v>
      </c>
      <c r="O1907" s="167">
        <f t="shared" si="59"/>
        <v>202408</v>
      </c>
    </row>
    <row r="1908" spans="1:15">
      <c r="A1908" s="146">
        <v>1907</v>
      </c>
      <c r="B1908" s="144" t="s">
        <v>120</v>
      </c>
      <c r="C1908" s="145" t="s">
        <v>121</v>
      </c>
      <c r="D1908" s="145" t="s">
        <v>2390</v>
      </c>
      <c r="E1908" s="237" t="s">
        <v>98</v>
      </c>
      <c r="F1908" s="148">
        <v>45533</v>
      </c>
      <c r="G1908" s="149"/>
      <c r="H1908" s="150">
        <v>18700</v>
      </c>
      <c r="I1908" s="144" t="s">
        <v>62</v>
      </c>
      <c r="J1908" s="151"/>
      <c r="K1908" s="145"/>
      <c r="L1908" s="152"/>
      <c r="M1908" s="152"/>
      <c r="N1908" s="167">
        <f t="shared" si="58"/>
        <v>18700</v>
      </c>
      <c r="O1908" s="167">
        <f t="shared" si="59"/>
        <v>202408</v>
      </c>
    </row>
    <row r="1909" spans="1:15">
      <c r="A1909" s="146">
        <v>1908</v>
      </c>
      <c r="B1909" s="144" t="s">
        <v>123</v>
      </c>
      <c r="C1909" s="146" t="s">
        <v>124</v>
      </c>
      <c r="D1909" s="147" t="s">
        <v>2391</v>
      </c>
      <c r="E1909" s="237" t="s">
        <v>98</v>
      </c>
      <c r="F1909" s="148">
        <v>45534</v>
      </c>
      <c r="G1909" s="153"/>
      <c r="H1909" s="154">
        <v>3520</v>
      </c>
      <c r="I1909" s="144" t="s">
        <v>33</v>
      </c>
      <c r="J1909" s="155"/>
      <c r="K1909" s="146"/>
      <c r="L1909" s="147"/>
      <c r="M1909" s="156"/>
      <c r="N1909" s="167">
        <f t="shared" si="58"/>
        <v>3520</v>
      </c>
      <c r="O1909" s="167">
        <f t="shared" si="59"/>
        <v>202408</v>
      </c>
    </row>
    <row r="1910" spans="1:15">
      <c r="A1910" s="146">
        <v>1909</v>
      </c>
      <c r="B1910" s="144" t="s">
        <v>1537</v>
      </c>
      <c r="C1910" s="145" t="s">
        <v>1538</v>
      </c>
      <c r="D1910" s="145" t="s">
        <v>1280</v>
      </c>
      <c r="E1910" s="237" t="s">
        <v>98</v>
      </c>
      <c r="F1910" s="148">
        <v>45534</v>
      </c>
      <c r="G1910" s="149"/>
      <c r="H1910" s="150">
        <v>43234</v>
      </c>
      <c r="I1910" s="144" t="s">
        <v>62</v>
      </c>
      <c r="J1910" s="151"/>
      <c r="K1910" s="145"/>
      <c r="L1910" s="152"/>
      <c r="M1910" s="152"/>
      <c r="N1910" s="167">
        <f t="shared" si="58"/>
        <v>43234</v>
      </c>
      <c r="O1910" s="167">
        <f t="shared" si="59"/>
        <v>202408</v>
      </c>
    </row>
    <row r="1911" spans="1:15">
      <c r="A1911" s="146">
        <v>1910</v>
      </c>
      <c r="B1911" s="144" t="s">
        <v>427</v>
      </c>
      <c r="C1911" s="146" t="s">
        <v>428</v>
      </c>
      <c r="D1911" s="147" t="s">
        <v>2392</v>
      </c>
      <c r="E1911" s="237" t="s">
        <v>98</v>
      </c>
      <c r="F1911" s="148">
        <v>45534</v>
      </c>
      <c r="G1911" s="153"/>
      <c r="H1911" s="154">
        <v>1350</v>
      </c>
      <c r="I1911" s="144" t="s">
        <v>37</v>
      </c>
      <c r="J1911" s="155"/>
      <c r="K1911" s="146"/>
      <c r="L1911" s="147"/>
      <c r="M1911" s="156"/>
      <c r="N1911" s="167">
        <f t="shared" si="58"/>
        <v>1350</v>
      </c>
      <c r="O1911" s="167">
        <f t="shared" si="59"/>
        <v>202408</v>
      </c>
    </row>
    <row r="1912" spans="1:15">
      <c r="A1912" s="146">
        <v>1911</v>
      </c>
      <c r="B1912" s="144" t="s">
        <v>427</v>
      </c>
      <c r="C1912" s="145" t="s">
        <v>428</v>
      </c>
      <c r="D1912" s="145" t="s">
        <v>2393</v>
      </c>
      <c r="E1912" s="237" t="s">
        <v>98</v>
      </c>
      <c r="F1912" s="148">
        <v>45534</v>
      </c>
      <c r="G1912" s="149"/>
      <c r="H1912" s="150">
        <v>688</v>
      </c>
      <c r="I1912" s="144" t="s">
        <v>39</v>
      </c>
      <c r="J1912" s="151" t="s">
        <v>43</v>
      </c>
      <c r="K1912" s="145"/>
      <c r="L1912" s="152"/>
      <c r="M1912" s="152"/>
      <c r="N1912" s="167">
        <f t="shared" si="58"/>
        <v>344</v>
      </c>
      <c r="O1912" s="167">
        <f t="shared" si="59"/>
        <v>202408</v>
      </c>
    </row>
    <row r="1913" spans="1:15">
      <c r="A1913" s="146">
        <v>1912</v>
      </c>
      <c r="B1913" s="144" t="s">
        <v>1465</v>
      </c>
      <c r="C1913" s="146" t="s">
        <v>1466</v>
      </c>
      <c r="D1913" s="147" t="s">
        <v>2394</v>
      </c>
      <c r="E1913" s="237" t="s">
        <v>98</v>
      </c>
      <c r="F1913" s="148">
        <v>45534</v>
      </c>
      <c r="G1913" s="153"/>
      <c r="H1913" s="154">
        <v>5550</v>
      </c>
      <c r="I1913" s="144" t="s">
        <v>66</v>
      </c>
      <c r="J1913" s="155"/>
      <c r="K1913" s="146"/>
      <c r="L1913" s="147"/>
      <c r="M1913" s="156"/>
      <c r="N1913" s="167">
        <f t="shared" si="58"/>
        <v>5550</v>
      </c>
      <c r="O1913" s="167">
        <f t="shared" si="59"/>
        <v>202408</v>
      </c>
    </row>
    <row r="1914" spans="1:15">
      <c r="A1914" s="146">
        <v>1913</v>
      </c>
      <c r="B1914" s="144" t="s">
        <v>2395</v>
      </c>
      <c r="C1914" s="145" t="s">
        <v>2396</v>
      </c>
      <c r="D1914" s="145" t="s">
        <v>2397</v>
      </c>
      <c r="E1914" s="237" t="s">
        <v>98</v>
      </c>
      <c r="F1914" s="148">
        <v>45534</v>
      </c>
      <c r="G1914" s="149"/>
      <c r="H1914" s="150">
        <v>4831.59</v>
      </c>
      <c r="I1914" s="144" t="s">
        <v>66</v>
      </c>
      <c r="J1914" s="151"/>
      <c r="K1914" s="145"/>
      <c r="L1914" s="152"/>
      <c r="M1914" s="152"/>
      <c r="N1914" s="167">
        <f t="shared" si="58"/>
        <v>4831.59</v>
      </c>
      <c r="O1914" s="167">
        <f t="shared" si="59"/>
        <v>202408</v>
      </c>
    </row>
    <row r="1915" spans="1:15">
      <c r="A1915" s="146">
        <v>1914</v>
      </c>
      <c r="B1915" s="144" t="s">
        <v>120</v>
      </c>
      <c r="C1915" s="146" t="s">
        <v>121</v>
      </c>
      <c r="D1915" s="147" t="s">
        <v>2398</v>
      </c>
      <c r="E1915" s="237" t="s">
        <v>98</v>
      </c>
      <c r="F1915" s="148">
        <v>45534</v>
      </c>
      <c r="G1915" s="153"/>
      <c r="H1915" s="154">
        <v>8261</v>
      </c>
      <c r="I1915" s="144" t="s">
        <v>43</v>
      </c>
      <c r="J1915" s="155" t="s">
        <v>42</v>
      </c>
      <c r="K1915" s="146"/>
      <c r="L1915" s="147"/>
      <c r="M1915" s="156"/>
      <c r="N1915" s="167">
        <f t="shared" si="58"/>
        <v>4130.5</v>
      </c>
      <c r="O1915" s="167">
        <f t="shared" si="59"/>
        <v>202408</v>
      </c>
    </row>
    <row r="1916" spans="1:15">
      <c r="A1916" s="146">
        <v>1915</v>
      </c>
      <c r="B1916" s="144" t="s">
        <v>120</v>
      </c>
      <c r="C1916" s="145" t="s">
        <v>121</v>
      </c>
      <c r="D1916" s="145" t="s">
        <v>2399</v>
      </c>
      <c r="E1916" s="237" t="s">
        <v>98</v>
      </c>
      <c r="F1916" s="148">
        <v>45534</v>
      </c>
      <c r="G1916" s="149"/>
      <c r="H1916" s="150">
        <v>18700</v>
      </c>
      <c r="I1916" s="144" t="s">
        <v>62</v>
      </c>
      <c r="J1916" s="151"/>
      <c r="K1916" s="145"/>
      <c r="L1916" s="152"/>
      <c r="M1916" s="152"/>
      <c r="N1916" s="167">
        <f t="shared" si="58"/>
        <v>18700</v>
      </c>
      <c r="O1916" s="167">
        <f t="shared" si="59"/>
        <v>202408</v>
      </c>
    </row>
    <row r="1917" spans="1:15">
      <c r="A1917" s="146">
        <v>1916</v>
      </c>
      <c r="B1917" s="144" t="s">
        <v>2152</v>
      </c>
      <c r="C1917" s="146" t="s">
        <v>2153</v>
      </c>
      <c r="D1917" s="147" t="s">
        <v>2400</v>
      </c>
      <c r="E1917" s="237" t="s">
        <v>98</v>
      </c>
      <c r="F1917" s="148">
        <v>45534</v>
      </c>
      <c r="G1917" s="153"/>
      <c r="H1917" s="154">
        <v>38207.160000000003</v>
      </c>
      <c r="I1917" s="144" t="s">
        <v>39</v>
      </c>
      <c r="J1917" s="155"/>
      <c r="K1917" s="146"/>
      <c r="L1917" s="147"/>
      <c r="M1917" s="156"/>
      <c r="N1917" s="167">
        <f t="shared" si="58"/>
        <v>38207.160000000003</v>
      </c>
      <c r="O1917" s="167">
        <f t="shared" si="59"/>
        <v>202408</v>
      </c>
    </row>
    <row r="1918" spans="1:15">
      <c r="A1918" s="146">
        <v>1917</v>
      </c>
      <c r="B1918" s="144" t="s">
        <v>2401</v>
      </c>
      <c r="C1918" s="145" t="s">
        <v>2402</v>
      </c>
      <c r="D1918" s="145" t="s">
        <v>2403</v>
      </c>
      <c r="E1918" s="237" t="s">
        <v>98</v>
      </c>
      <c r="F1918" s="148">
        <v>45535</v>
      </c>
      <c r="G1918" s="149"/>
      <c r="H1918" s="150">
        <v>45498.05</v>
      </c>
      <c r="I1918" s="144" t="s">
        <v>43</v>
      </c>
      <c r="J1918" s="151"/>
      <c r="K1918" s="145"/>
      <c r="L1918" s="152"/>
      <c r="M1918" s="152"/>
      <c r="N1918" s="167">
        <f t="shared" si="58"/>
        <v>45498.05</v>
      </c>
      <c r="O1918" s="167">
        <f t="shared" si="59"/>
        <v>202408</v>
      </c>
    </row>
    <row r="1919" spans="1:15">
      <c r="A1919" s="146">
        <v>1918</v>
      </c>
      <c r="B1919" s="144" t="s">
        <v>367</v>
      </c>
      <c r="C1919" s="146" t="s">
        <v>368</v>
      </c>
      <c r="D1919" s="147" t="s">
        <v>2404</v>
      </c>
      <c r="E1919" s="237" t="s">
        <v>98</v>
      </c>
      <c r="F1919" s="148">
        <v>45537</v>
      </c>
      <c r="G1919" s="153"/>
      <c r="H1919" s="154">
        <v>11296</v>
      </c>
      <c r="I1919" s="144" t="s">
        <v>34</v>
      </c>
      <c r="J1919" s="155"/>
      <c r="K1919" s="146"/>
      <c r="L1919" s="147"/>
      <c r="M1919" s="156"/>
      <c r="N1919" s="167">
        <f t="shared" si="58"/>
        <v>11296</v>
      </c>
      <c r="O1919" s="167">
        <f t="shared" si="59"/>
        <v>202409</v>
      </c>
    </row>
    <row r="1920" spans="1:15">
      <c r="A1920" s="146">
        <v>1919</v>
      </c>
      <c r="B1920" s="144" t="s">
        <v>910</v>
      </c>
      <c r="C1920" s="145" t="s">
        <v>911</v>
      </c>
      <c r="D1920" s="145" t="s">
        <v>2405</v>
      </c>
      <c r="E1920" s="237" t="s">
        <v>98</v>
      </c>
      <c r="F1920" s="148">
        <v>45537</v>
      </c>
      <c r="G1920" s="149"/>
      <c r="H1920" s="150">
        <v>7625</v>
      </c>
      <c r="I1920" s="144" t="s">
        <v>33</v>
      </c>
      <c r="J1920" s="151"/>
      <c r="K1920" s="145"/>
      <c r="L1920" s="152"/>
      <c r="M1920" s="152"/>
      <c r="N1920" s="167">
        <f t="shared" si="58"/>
        <v>7625</v>
      </c>
      <c r="O1920" s="167">
        <f t="shared" si="59"/>
        <v>202409</v>
      </c>
    </row>
    <row r="1921" spans="1:15">
      <c r="A1921" s="146">
        <v>1920</v>
      </c>
      <c r="B1921" s="144" t="s">
        <v>223</v>
      </c>
      <c r="C1921" s="146" t="s">
        <v>224</v>
      </c>
      <c r="D1921" s="147" t="s">
        <v>2406</v>
      </c>
      <c r="E1921" s="237" t="s">
        <v>98</v>
      </c>
      <c r="F1921" s="148">
        <v>45537</v>
      </c>
      <c r="G1921" s="153"/>
      <c r="H1921" s="154">
        <v>76623.679999999993</v>
      </c>
      <c r="I1921" s="144" t="s">
        <v>33</v>
      </c>
      <c r="J1921" s="155"/>
      <c r="K1921" s="146"/>
      <c r="L1921" s="147"/>
      <c r="M1921" s="156"/>
      <c r="N1921" s="167">
        <f t="shared" si="58"/>
        <v>76623.679999999993</v>
      </c>
      <c r="O1921" s="167">
        <f t="shared" si="59"/>
        <v>202409</v>
      </c>
    </row>
    <row r="1922" spans="1:15">
      <c r="A1922" s="146">
        <v>1921</v>
      </c>
      <c r="B1922" s="144" t="s">
        <v>1304</v>
      </c>
      <c r="C1922" s="145" t="s">
        <v>1305</v>
      </c>
      <c r="D1922" s="145" t="s">
        <v>2407</v>
      </c>
      <c r="E1922" s="237" t="s">
        <v>98</v>
      </c>
      <c r="F1922" s="148">
        <v>45537</v>
      </c>
      <c r="G1922" s="149"/>
      <c r="H1922" s="150">
        <v>180760.87</v>
      </c>
      <c r="I1922" s="144" t="s">
        <v>41</v>
      </c>
      <c r="J1922" s="151"/>
      <c r="K1922" s="145"/>
      <c r="L1922" s="152"/>
      <c r="M1922" s="152"/>
      <c r="N1922" s="167">
        <f t="shared" ref="N1922:N1985" si="60">H1922/COUNTIF(I1922:M1922,"&lt;&gt;")</f>
        <v>180760.87</v>
      </c>
      <c r="O1922" s="167">
        <f t="shared" ref="O1922:O1985" si="61">YEAR(F1922)*100+MONTH(F1922)</f>
        <v>202409</v>
      </c>
    </row>
    <row r="1923" spans="1:15">
      <c r="A1923" s="146">
        <v>1922</v>
      </c>
      <c r="B1923" s="144" t="s">
        <v>1304</v>
      </c>
      <c r="C1923" s="146" t="s">
        <v>1305</v>
      </c>
      <c r="D1923" s="147" t="s">
        <v>2408</v>
      </c>
      <c r="E1923" s="237" t="s">
        <v>98</v>
      </c>
      <c r="F1923" s="148">
        <v>45537</v>
      </c>
      <c r="G1923" s="153"/>
      <c r="H1923" s="154">
        <v>900912.17</v>
      </c>
      <c r="I1923" s="144" t="s">
        <v>41</v>
      </c>
      <c r="J1923" s="155"/>
      <c r="K1923" s="146"/>
      <c r="L1923" s="147"/>
      <c r="M1923" s="156"/>
      <c r="N1923" s="167">
        <f t="shared" si="60"/>
        <v>900912.17</v>
      </c>
      <c r="O1923" s="167">
        <f t="shared" si="61"/>
        <v>202409</v>
      </c>
    </row>
    <row r="1924" spans="1:15">
      <c r="A1924" s="146">
        <v>1923</v>
      </c>
      <c r="B1924" s="144" t="s">
        <v>2409</v>
      </c>
      <c r="C1924" s="145" t="s">
        <v>2410</v>
      </c>
      <c r="D1924" s="145" t="s">
        <v>2411</v>
      </c>
      <c r="E1924" s="237" t="s">
        <v>98</v>
      </c>
      <c r="F1924" s="148">
        <v>45538</v>
      </c>
      <c r="G1924" s="149"/>
      <c r="H1924" s="150">
        <v>219775</v>
      </c>
      <c r="I1924" s="144" t="s">
        <v>49</v>
      </c>
      <c r="J1924" s="151" t="s">
        <v>49</v>
      </c>
      <c r="K1924" s="145" t="s">
        <v>47</v>
      </c>
      <c r="L1924" s="152"/>
      <c r="M1924" s="152"/>
      <c r="N1924" s="167">
        <f t="shared" si="60"/>
        <v>73258.333333333328</v>
      </c>
      <c r="O1924" s="167">
        <f t="shared" si="61"/>
        <v>202409</v>
      </c>
    </row>
    <row r="1925" spans="1:15">
      <c r="A1925" s="146">
        <v>1924</v>
      </c>
      <c r="B1925" s="144" t="s">
        <v>762</v>
      </c>
      <c r="C1925" s="146" t="s">
        <v>763</v>
      </c>
      <c r="D1925" s="147" t="s">
        <v>2412</v>
      </c>
      <c r="E1925" s="237" t="s">
        <v>98</v>
      </c>
      <c r="F1925" s="148">
        <v>45538</v>
      </c>
      <c r="G1925" s="153"/>
      <c r="H1925" s="154">
        <v>99.9</v>
      </c>
      <c r="I1925" s="144" t="s">
        <v>33</v>
      </c>
      <c r="J1925" s="155"/>
      <c r="K1925" s="146"/>
      <c r="L1925" s="147"/>
      <c r="M1925" s="156"/>
      <c r="N1925" s="167">
        <f t="shared" si="60"/>
        <v>99.9</v>
      </c>
      <c r="O1925" s="167">
        <f t="shared" si="61"/>
        <v>202409</v>
      </c>
    </row>
    <row r="1926" spans="1:15">
      <c r="A1926" s="146">
        <v>1925</v>
      </c>
      <c r="B1926" s="144" t="s">
        <v>1465</v>
      </c>
      <c r="C1926" s="145" t="s">
        <v>1466</v>
      </c>
      <c r="D1926" s="145" t="s">
        <v>2413</v>
      </c>
      <c r="E1926" s="237" t="s">
        <v>98</v>
      </c>
      <c r="F1926" s="148">
        <v>45538</v>
      </c>
      <c r="G1926" s="149"/>
      <c r="H1926" s="150">
        <v>20413.2</v>
      </c>
      <c r="I1926" s="144" t="s">
        <v>66</v>
      </c>
      <c r="J1926" s="151"/>
      <c r="K1926" s="145"/>
      <c r="L1926" s="152"/>
      <c r="M1926" s="152"/>
      <c r="N1926" s="167">
        <f t="shared" si="60"/>
        <v>20413.2</v>
      </c>
      <c r="O1926" s="167">
        <f t="shared" si="61"/>
        <v>202409</v>
      </c>
    </row>
    <row r="1927" spans="1:15">
      <c r="A1927" s="146">
        <v>1926</v>
      </c>
      <c r="B1927" s="144" t="s">
        <v>560</v>
      </c>
      <c r="C1927" s="146" t="s">
        <v>561</v>
      </c>
      <c r="D1927" s="147" t="s">
        <v>2414</v>
      </c>
      <c r="E1927" s="237" t="s">
        <v>98</v>
      </c>
      <c r="F1927" s="148">
        <v>45538</v>
      </c>
      <c r="G1927" s="153"/>
      <c r="H1927" s="154">
        <v>945.92</v>
      </c>
      <c r="I1927" s="144" t="s">
        <v>33</v>
      </c>
      <c r="J1927" s="155"/>
      <c r="K1927" s="146"/>
      <c r="L1927" s="147"/>
      <c r="M1927" s="156"/>
      <c r="N1927" s="167">
        <f t="shared" si="60"/>
        <v>945.92</v>
      </c>
      <c r="O1927" s="167">
        <f t="shared" si="61"/>
        <v>202409</v>
      </c>
    </row>
    <row r="1928" spans="1:15">
      <c r="A1928" s="146">
        <v>1927</v>
      </c>
      <c r="B1928" s="144" t="s">
        <v>120</v>
      </c>
      <c r="C1928" s="145" t="s">
        <v>121</v>
      </c>
      <c r="D1928" s="145" t="s">
        <v>2415</v>
      </c>
      <c r="E1928" s="237" t="s">
        <v>98</v>
      </c>
      <c r="F1928" s="148">
        <v>45538</v>
      </c>
      <c r="G1928" s="149"/>
      <c r="H1928" s="150">
        <v>18700</v>
      </c>
      <c r="I1928" s="144" t="s">
        <v>43</v>
      </c>
      <c r="J1928" s="151"/>
      <c r="K1928" s="145"/>
      <c r="L1928" s="152"/>
      <c r="M1928" s="152"/>
      <c r="N1928" s="167">
        <f t="shared" si="60"/>
        <v>18700</v>
      </c>
      <c r="O1928" s="167">
        <f t="shared" si="61"/>
        <v>202409</v>
      </c>
    </row>
    <row r="1929" spans="1:15">
      <c r="A1929" s="146">
        <v>1928</v>
      </c>
      <c r="B1929" s="144" t="s">
        <v>120</v>
      </c>
      <c r="C1929" s="146" t="s">
        <v>121</v>
      </c>
      <c r="D1929" s="147" t="s">
        <v>2416</v>
      </c>
      <c r="E1929" s="237" t="s">
        <v>98</v>
      </c>
      <c r="F1929" s="148">
        <v>45538</v>
      </c>
      <c r="G1929" s="153"/>
      <c r="H1929" s="154">
        <v>8172</v>
      </c>
      <c r="I1929" s="144" t="s">
        <v>43</v>
      </c>
      <c r="J1929" s="155"/>
      <c r="K1929" s="146"/>
      <c r="L1929" s="147"/>
      <c r="M1929" s="156"/>
      <c r="N1929" s="167">
        <f t="shared" si="60"/>
        <v>8172</v>
      </c>
      <c r="O1929" s="167">
        <f t="shared" si="61"/>
        <v>202409</v>
      </c>
    </row>
    <row r="1930" spans="1:15">
      <c r="A1930" s="146">
        <v>1929</v>
      </c>
      <c r="B1930" s="144" t="s">
        <v>1681</v>
      </c>
      <c r="C1930" s="145" t="s">
        <v>1682</v>
      </c>
      <c r="D1930" s="145" t="s">
        <v>2417</v>
      </c>
      <c r="E1930" s="237" t="s">
        <v>98</v>
      </c>
      <c r="F1930" s="148">
        <v>45538</v>
      </c>
      <c r="G1930" s="149"/>
      <c r="H1930" s="150">
        <v>2204.96</v>
      </c>
      <c r="I1930" s="144" t="s">
        <v>33</v>
      </c>
      <c r="J1930" s="151"/>
      <c r="K1930" s="145"/>
      <c r="L1930" s="152"/>
      <c r="M1930" s="152"/>
      <c r="N1930" s="167">
        <f t="shared" si="60"/>
        <v>2204.96</v>
      </c>
      <c r="O1930" s="167">
        <f t="shared" si="61"/>
        <v>202409</v>
      </c>
    </row>
    <row r="1931" spans="1:15">
      <c r="A1931" s="146">
        <v>1930</v>
      </c>
      <c r="B1931" s="144" t="s">
        <v>293</v>
      </c>
      <c r="C1931" s="146" t="s">
        <v>294</v>
      </c>
      <c r="D1931" s="147" t="s">
        <v>2418</v>
      </c>
      <c r="E1931" s="237" t="s">
        <v>98</v>
      </c>
      <c r="F1931" s="148">
        <v>45538</v>
      </c>
      <c r="G1931" s="153"/>
      <c r="H1931" s="154">
        <v>997.96</v>
      </c>
      <c r="I1931" s="144" t="s">
        <v>68</v>
      </c>
      <c r="J1931" s="155"/>
      <c r="K1931" s="146"/>
      <c r="L1931" s="147"/>
      <c r="M1931" s="156"/>
      <c r="N1931" s="167">
        <f t="shared" si="60"/>
        <v>997.96</v>
      </c>
      <c r="O1931" s="167">
        <f t="shared" si="61"/>
        <v>202409</v>
      </c>
    </row>
    <row r="1932" spans="1:15">
      <c r="A1932" s="146">
        <v>1931</v>
      </c>
      <c r="B1932" s="144" t="s">
        <v>2287</v>
      </c>
      <c r="C1932" s="145" t="s">
        <v>2288</v>
      </c>
      <c r="D1932" s="145" t="s">
        <v>2419</v>
      </c>
      <c r="E1932" s="237" t="s">
        <v>98</v>
      </c>
      <c r="F1932" s="148">
        <v>45538</v>
      </c>
      <c r="G1932" s="149"/>
      <c r="H1932" s="150">
        <v>1080</v>
      </c>
      <c r="I1932" s="144" t="s">
        <v>33</v>
      </c>
      <c r="J1932" s="151"/>
      <c r="K1932" s="145"/>
      <c r="L1932" s="152"/>
      <c r="M1932" s="152"/>
      <c r="N1932" s="167">
        <f t="shared" si="60"/>
        <v>1080</v>
      </c>
      <c r="O1932" s="167">
        <f t="shared" si="61"/>
        <v>202409</v>
      </c>
    </row>
    <row r="1933" spans="1:15">
      <c r="A1933" s="146">
        <v>1932</v>
      </c>
      <c r="B1933" s="144" t="s">
        <v>2287</v>
      </c>
      <c r="C1933" s="146" t="s">
        <v>2288</v>
      </c>
      <c r="D1933" s="147" t="s">
        <v>2420</v>
      </c>
      <c r="E1933" s="237" t="s">
        <v>98</v>
      </c>
      <c r="F1933" s="148">
        <v>45538</v>
      </c>
      <c r="G1933" s="153"/>
      <c r="H1933" s="154">
        <v>2145</v>
      </c>
      <c r="I1933" s="144" t="s">
        <v>43</v>
      </c>
      <c r="J1933" s="155"/>
      <c r="K1933" s="146"/>
      <c r="L1933" s="147"/>
      <c r="M1933" s="156"/>
      <c r="N1933" s="167">
        <f t="shared" si="60"/>
        <v>2145</v>
      </c>
      <c r="O1933" s="167">
        <f t="shared" si="61"/>
        <v>202409</v>
      </c>
    </row>
    <row r="1934" spans="1:15">
      <c r="A1934" s="146">
        <v>1933</v>
      </c>
      <c r="B1934" s="144" t="s">
        <v>2173</v>
      </c>
      <c r="C1934" s="145" t="s">
        <v>2174</v>
      </c>
      <c r="D1934" s="145" t="s">
        <v>1147</v>
      </c>
      <c r="E1934" s="237" t="s">
        <v>98</v>
      </c>
      <c r="F1934" s="148">
        <v>45538</v>
      </c>
      <c r="G1934" s="149"/>
      <c r="H1934" s="150">
        <v>879102</v>
      </c>
      <c r="I1934" s="144" t="s">
        <v>49</v>
      </c>
      <c r="J1934" s="151"/>
      <c r="K1934" s="145"/>
      <c r="L1934" s="152"/>
      <c r="M1934" s="152"/>
      <c r="N1934" s="167">
        <f t="shared" si="60"/>
        <v>879102</v>
      </c>
      <c r="O1934" s="167">
        <f t="shared" si="61"/>
        <v>202409</v>
      </c>
    </row>
    <row r="1935" spans="1:15">
      <c r="A1935" s="146">
        <v>1934</v>
      </c>
      <c r="B1935" s="144" t="s">
        <v>1415</v>
      </c>
      <c r="C1935" s="146" t="s">
        <v>1416</v>
      </c>
      <c r="D1935" s="147" t="s">
        <v>2421</v>
      </c>
      <c r="E1935" s="237" t="s">
        <v>98</v>
      </c>
      <c r="F1935" s="148">
        <v>45539</v>
      </c>
      <c r="G1935" s="153"/>
      <c r="H1935" s="154">
        <v>463</v>
      </c>
      <c r="I1935" s="144" t="s">
        <v>33</v>
      </c>
      <c r="J1935" s="155"/>
      <c r="K1935" s="146"/>
      <c r="L1935" s="147"/>
      <c r="M1935" s="156"/>
      <c r="N1935" s="167">
        <f t="shared" si="60"/>
        <v>463</v>
      </c>
      <c r="O1935" s="167">
        <f t="shared" si="61"/>
        <v>202409</v>
      </c>
    </row>
    <row r="1936" spans="1:15">
      <c r="A1936" s="146">
        <v>1935</v>
      </c>
      <c r="B1936" s="144" t="s">
        <v>2422</v>
      </c>
      <c r="C1936" s="145" t="s">
        <v>2423</v>
      </c>
      <c r="D1936" s="145" t="s">
        <v>2424</v>
      </c>
      <c r="E1936" s="237" t="s">
        <v>98</v>
      </c>
      <c r="F1936" s="148">
        <v>45539</v>
      </c>
      <c r="G1936" s="149"/>
      <c r="H1936" s="150">
        <v>38000</v>
      </c>
      <c r="I1936" s="144" t="s">
        <v>64</v>
      </c>
      <c r="J1936" s="151"/>
      <c r="K1936" s="145"/>
      <c r="L1936" s="152"/>
      <c r="M1936" s="152"/>
      <c r="N1936" s="167">
        <f t="shared" si="60"/>
        <v>38000</v>
      </c>
      <c r="O1936" s="167">
        <f t="shared" si="61"/>
        <v>202409</v>
      </c>
    </row>
    <row r="1937" spans="1:15">
      <c r="A1937" s="146">
        <v>1936</v>
      </c>
      <c r="B1937" s="144" t="s">
        <v>1312</v>
      </c>
      <c r="C1937" s="146" t="s">
        <v>1313</v>
      </c>
      <c r="D1937" s="147" t="s">
        <v>208</v>
      </c>
      <c r="E1937" s="237" t="s">
        <v>98</v>
      </c>
      <c r="F1937" s="148">
        <v>45539</v>
      </c>
      <c r="G1937" s="153"/>
      <c r="H1937" s="154">
        <v>1900</v>
      </c>
      <c r="I1937" s="144" t="s">
        <v>33</v>
      </c>
      <c r="J1937" s="155"/>
      <c r="K1937" s="146"/>
      <c r="L1937" s="147"/>
      <c r="M1937" s="156"/>
      <c r="N1937" s="167">
        <f t="shared" si="60"/>
        <v>1900</v>
      </c>
      <c r="O1937" s="167">
        <f t="shared" si="61"/>
        <v>202409</v>
      </c>
    </row>
    <row r="1938" spans="1:15">
      <c r="A1938" s="146">
        <v>1937</v>
      </c>
      <c r="B1938" s="144" t="s">
        <v>1312</v>
      </c>
      <c r="C1938" s="145" t="s">
        <v>1313</v>
      </c>
      <c r="D1938" s="145" t="s">
        <v>553</v>
      </c>
      <c r="E1938" s="237" t="s">
        <v>98</v>
      </c>
      <c r="F1938" s="148">
        <v>45539</v>
      </c>
      <c r="G1938" s="149"/>
      <c r="H1938" s="150">
        <v>11500</v>
      </c>
      <c r="I1938" s="144" t="s">
        <v>33</v>
      </c>
      <c r="J1938" s="151"/>
      <c r="K1938" s="145"/>
      <c r="L1938" s="152"/>
      <c r="M1938" s="152"/>
      <c r="N1938" s="167">
        <f t="shared" si="60"/>
        <v>11500</v>
      </c>
      <c r="O1938" s="167">
        <f t="shared" si="61"/>
        <v>202409</v>
      </c>
    </row>
    <row r="1939" spans="1:15">
      <c r="A1939" s="146">
        <v>1938</v>
      </c>
      <c r="B1939" s="144" t="s">
        <v>320</v>
      </c>
      <c r="C1939" s="146" t="s">
        <v>321</v>
      </c>
      <c r="D1939" s="147" t="s">
        <v>2425</v>
      </c>
      <c r="E1939" s="237" t="s">
        <v>98</v>
      </c>
      <c r="F1939" s="148">
        <v>45539</v>
      </c>
      <c r="G1939" s="153"/>
      <c r="H1939" s="154">
        <v>345000</v>
      </c>
      <c r="I1939" s="144" t="s">
        <v>70</v>
      </c>
      <c r="J1939" s="155"/>
      <c r="K1939" s="146"/>
      <c r="L1939" s="147"/>
      <c r="M1939" s="156"/>
      <c r="N1939" s="167">
        <f t="shared" si="60"/>
        <v>345000</v>
      </c>
      <c r="O1939" s="167">
        <f t="shared" si="61"/>
        <v>202409</v>
      </c>
    </row>
    <row r="1940" spans="1:15">
      <c r="A1940" s="146">
        <v>1939</v>
      </c>
      <c r="B1940" s="144" t="s">
        <v>884</v>
      </c>
      <c r="C1940" s="145" t="s">
        <v>885</v>
      </c>
      <c r="D1940" s="145" t="s">
        <v>2426</v>
      </c>
      <c r="E1940" s="237" t="s">
        <v>98</v>
      </c>
      <c r="F1940" s="148">
        <v>45539</v>
      </c>
      <c r="G1940" s="149"/>
      <c r="H1940" s="150">
        <v>19850</v>
      </c>
      <c r="I1940" s="144" t="s">
        <v>33</v>
      </c>
      <c r="J1940" s="151"/>
      <c r="K1940" s="145"/>
      <c r="L1940" s="152"/>
      <c r="M1940" s="152"/>
      <c r="N1940" s="167">
        <f t="shared" si="60"/>
        <v>19850</v>
      </c>
      <c r="O1940" s="167">
        <f t="shared" si="61"/>
        <v>202409</v>
      </c>
    </row>
    <row r="1941" spans="1:15">
      <c r="A1941" s="146">
        <v>1940</v>
      </c>
      <c r="B1941" s="144" t="s">
        <v>548</v>
      </c>
      <c r="C1941" s="146" t="s">
        <v>1699</v>
      </c>
      <c r="D1941" s="147" t="s">
        <v>2427</v>
      </c>
      <c r="E1941" s="237" t="s">
        <v>98</v>
      </c>
      <c r="F1941" s="148">
        <v>45539</v>
      </c>
      <c r="G1941" s="153"/>
      <c r="H1941" s="154">
        <v>264</v>
      </c>
      <c r="I1941" s="144" t="s">
        <v>32</v>
      </c>
      <c r="J1941" s="155"/>
      <c r="K1941" s="146"/>
      <c r="L1941" s="147"/>
      <c r="M1941" s="156"/>
      <c r="N1941" s="167">
        <f t="shared" si="60"/>
        <v>264</v>
      </c>
      <c r="O1941" s="167">
        <f t="shared" si="61"/>
        <v>202409</v>
      </c>
    </row>
    <row r="1942" spans="1:15">
      <c r="A1942" s="146">
        <v>1941</v>
      </c>
      <c r="B1942" s="144" t="s">
        <v>548</v>
      </c>
      <c r="C1942" s="145" t="s">
        <v>549</v>
      </c>
      <c r="D1942" s="145" t="s">
        <v>2428</v>
      </c>
      <c r="E1942" s="237" t="s">
        <v>98</v>
      </c>
      <c r="F1942" s="148">
        <v>45539</v>
      </c>
      <c r="G1942" s="149"/>
      <c r="H1942" s="150">
        <v>880.9</v>
      </c>
      <c r="I1942" s="144" t="s">
        <v>32</v>
      </c>
      <c r="J1942" s="151"/>
      <c r="K1942" s="145"/>
      <c r="L1942" s="152"/>
      <c r="M1942" s="152"/>
      <c r="N1942" s="167">
        <f t="shared" si="60"/>
        <v>880.9</v>
      </c>
      <c r="O1942" s="167">
        <f t="shared" si="61"/>
        <v>202409</v>
      </c>
    </row>
    <row r="1943" spans="1:15">
      <c r="A1943" s="146">
        <v>1942</v>
      </c>
      <c r="B1943" s="144" t="s">
        <v>2395</v>
      </c>
      <c r="C1943" s="146" t="s">
        <v>2396</v>
      </c>
      <c r="D1943" s="147" t="s">
        <v>2429</v>
      </c>
      <c r="E1943" s="237" t="s">
        <v>98</v>
      </c>
      <c r="F1943" s="148">
        <v>45539</v>
      </c>
      <c r="G1943" s="153"/>
      <c r="H1943" s="154">
        <v>302.72000000000003</v>
      </c>
      <c r="I1943" s="144" t="s">
        <v>33</v>
      </c>
      <c r="J1943" s="155"/>
      <c r="K1943" s="146"/>
      <c r="L1943" s="147"/>
      <c r="M1943" s="156"/>
      <c r="N1943" s="167">
        <f t="shared" si="60"/>
        <v>302.72000000000003</v>
      </c>
      <c r="O1943" s="167">
        <f t="shared" si="61"/>
        <v>202409</v>
      </c>
    </row>
    <row r="1944" spans="1:15">
      <c r="A1944" s="146">
        <v>1943</v>
      </c>
      <c r="B1944" s="144" t="s">
        <v>818</v>
      </c>
      <c r="C1944" s="145" t="s">
        <v>819</v>
      </c>
      <c r="D1944" s="145" t="s">
        <v>2430</v>
      </c>
      <c r="E1944" s="237" t="s">
        <v>98</v>
      </c>
      <c r="F1944" s="148">
        <v>45539</v>
      </c>
      <c r="G1944" s="149"/>
      <c r="H1944" s="150">
        <v>6050</v>
      </c>
      <c r="I1944" s="144" t="s">
        <v>33</v>
      </c>
      <c r="J1944" s="151"/>
      <c r="K1944" s="145"/>
      <c r="L1944" s="152"/>
      <c r="M1944" s="152"/>
      <c r="N1944" s="167">
        <f t="shared" si="60"/>
        <v>6050</v>
      </c>
      <c r="O1944" s="167">
        <f t="shared" si="61"/>
        <v>202409</v>
      </c>
    </row>
    <row r="1945" spans="1:15">
      <c r="A1945" s="146">
        <v>1944</v>
      </c>
      <c r="B1945" s="144" t="s">
        <v>2116</v>
      </c>
      <c r="C1945" s="146" t="s">
        <v>2117</v>
      </c>
      <c r="D1945" s="147" t="s">
        <v>2431</v>
      </c>
      <c r="E1945" s="237" t="s">
        <v>98</v>
      </c>
      <c r="F1945" s="148">
        <v>45539</v>
      </c>
      <c r="G1945" s="153"/>
      <c r="H1945" s="154">
        <v>26720.6</v>
      </c>
      <c r="I1945" s="144" t="s">
        <v>42</v>
      </c>
      <c r="J1945" s="155"/>
      <c r="K1945" s="146"/>
      <c r="L1945" s="147"/>
      <c r="M1945" s="156"/>
      <c r="N1945" s="167">
        <f t="shared" si="60"/>
        <v>26720.6</v>
      </c>
      <c r="O1945" s="167">
        <f t="shared" si="61"/>
        <v>202409</v>
      </c>
    </row>
    <row r="1946" spans="1:15">
      <c r="A1946" s="146">
        <v>1945</v>
      </c>
      <c r="B1946" s="144" t="s">
        <v>2432</v>
      </c>
      <c r="C1946" s="145" t="s">
        <v>2433</v>
      </c>
      <c r="D1946" s="145" t="s">
        <v>2434</v>
      </c>
      <c r="E1946" s="263" t="s">
        <v>98</v>
      </c>
      <c r="F1946" s="148">
        <v>45540</v>
      </c>
      <c r="G1946" s="149"/>
      <c r="H1946" s="150">
        <v>371408.51</v>
      </c>
      <c r="I1946" s="144" t="s">
        <v>64</v>
      </c>
      <c r="J1946" s="151"/>
      <c r="K1946" s="145"/>
      <c r="L1946" s="152"/>
      <c r="M1946" s="152"/>
      <c r="N1946" s="167">
        <f t="shared" si="60"/>
        <v>371408.51</v>
      </c>
      <c r="O1946" s="167">
        <f t="shared" si="61"/>
        <v>202409</v>
      </c>
    </row>
    <row r="1947" spans="1:15">
      <c r="A1947" s="146">
        <v>1946</v>
      </c>
      <c r="B1947" s="144" t="s">
        <v>957</v>
      </c>
      <c r="C1947" s="146" t="s">
        <v>958</v>
      </c>
      <c r="D1947" s="147" t="s">
        <v>2435</v>
      </c>
      <c r="E1947" s="237" t="s">
        <v>98</v>
      </c>
      <c r="F1947" s="148">
        <v>45540</v>
      </c>
      <c r="G1947" s="153"/>
      <c r="H1947" s="154">
        <v>6090</v>
      </c>
      <c r="I1947" s="144" t="s">
        <v>68</v>
      </c>
      <c r="J1947" s="155"/>
      <c r="K1947" s="146"/>
      <c r="L1947" s="147"/>
      <c r="M1947" s="156"/>
      <c r="N1947" s="167">
        <f t="shared" si="60"/>
        <v>6090</v>
      </c>
      <c r="O1947" s="167">
        <f t="shared" si="61"/>
        <v>202409</v>
      </c>
    </row>
    <row r="1948" spans="1:15">
      <c r="A1948" s="146">
        <v>1947</v>
      </c>
      <c r="B1948" s="144" t="s">
        <v>1072</v>
      </c>
      <c r="C1948" s="145" t="s">
        <v>1073</v>
      </c>
      <c r="D1948" s="145" t="s">
        <v>1906</v>
      </c>
      <c r="E1948" s="237" t="s">
        <v>98</v>
      </c>
      <c r="F1948" s="148">
        <v>45541</v>
      </c>
      <c r="G1948" s="149"/>
      <c r="H1948" s="150">
        <v>706336.67</v>
      </c>
      <c r="I1948" s="144" t="s">
        <v>66</v>
      </c>
      <c r="J1948" s="151" t="s">
        <v>67</v>
      </c>
      <c r="K1948" s="145" t="s">
        <v>68</v>
      </c>
      <c r="L1948" s="152"/>
      <c r="M1948" s="152"/>
      <c r="N1948" s="167">
        <f t="shared" si="60"/>
        <v>235445.55666666667</v>
      </c>
      <c r="O1948" s="167">
        <f t="shared" si="61"/>
        <v>202409</v>
      </c>
    </row>
    <row r="1949" spans="1:15">
      <c r="A1949" s="146">
        <v>1948</v>
      </c>
      <c r="B1949" s="144" t="s">
        <v>120</v>
      </c>
      <c r="C1949" s="146" t="s">
        <v>121</v>
      </c>
      <c r="D1949" s="147" t="s">
        <v>2436</v>
      </c>
      <c r="E1949" s="237" t="s">
        <v>98</v>
      </c>
      <c r="F1949" s="148">
        <v>45541</v>
      </c>
      <c r="G1949" s="153"/>
      <c r="H1949" s="154">
        <v>18700</v>
      </c>
      <c r="I1949" s="144" t="s">
        <v>43</v>
      </c>
      <c r="J1949" s="155"/>
      <c r="K1949" s="146"/>
      <c r="L1949" s="147"/>
      <c r="M1949" s="156"/>
      <c r="N1949" s="167">
        <f t="shared" si="60"/>
        <v>18700</v>
      </c>
      <c r="O1949" s="167">
        <f t="shared" si="61"/>
        <v>202409</v>
      </c>
    </row>
    <row r="1950" spans="1:15">
      <c r="A1950" s="146">
        <v>1949</v>
      </c>
      <c r="B1950" s="144" t="s">
        <v>120</v>
      </c>
      <c r="C1950" s="145" t="s">
        <v>121</v>
      </c>
      <c r="D1950" s="145" t="s">
        <v>2437</v>
      </c>
      <c r="E1950" s="237" t="s">
        <v>98</v>
      </c>
      <c r="F1950" s="148">
        <v>45541</v>
      </c>
      <c r="G1950" s="149"/>
      <c r="H1950" s="150">
        <v>4086</v>
      </c>
      <c r="I1950" s="144" t="s">
        <v>62</v>
      </c>
      <c r="J1950" s="151"/>
      <c r="K1950" s="145"/>
      <c r="L1950" s="152"/>
      <c r="M1950" s="152"/>
      <c r="N1950" s="167">
        <f t="shared" si="60"/>
        <v>4086</v>
      </c>
      <c r="O1950" s="167">
        <f t="shared" si="61"/>
        <v>202409</v>
      </c>
    </row>
    <row r="1951" spans="1:15">
      <c r="A1951" s="146">
        <v>1950</v>
      </c>
      <c r="B1951" s="144" t="s">
        <v>2438</v>
      </c>
      <c r="C1951" s="146" t="s">
        <v>2439</v>
      </c>
      <c r="D1951" s="147" t="s">
        <v>2440</v>
      </c>
      <c r="E1951" s="237" t="s">
        <v>98</v>
      </c>
      <c r="F1951" s="148">
        <v>45541</v>
      </c>
      <c r="G1951" s="153"/>
      <c r="H1951" s="154">
        <v>38662.699999999997</v>
      </c>
      <c r="I1951" s="144" t="s">
        <v>46</v>
      </c>
      <c r="J1951" s="155"/>
      <c r="K1951" s="146"/>
      <c r="L1951" s="147"/>
      <c r="M1951" s="156"/>
      <c r="N1951" s="167">
        <f t="shared" si="60"/>
        <v>38662.699999999997</v>
      </c>
      <c r="O1951" s="167">
        <f t="shared" si="61"/>
        <v>202409</v>
      </c>
    </row>
    <row r="1952" spans="1:15">
      <c r="A1952" s="146">
        <v>1951</v>
      </c>
      <c r="B1952" s="144" t="s">
        <v>1520</v>
      </c>
      <c r="C1952" s="145" t="s">
        <v>1745</v>
      </c>
      <c r="D1952" s="145" t="s">
        <v>2441</v>
      </c>
      <c r="E1952" s="237" t="s">
        <v>98</v>
      </c>
      <c r="F1952" s="148">
        <v>45541</v>
      </c>
      <c r="G1952" s="149"/>
      <c r="H1952" s="150">
        <v>18444.740000000002</v>
      </c>
      <c r="I1952" s="144" t="s">
        <v>66</v>
      </c>
      <c r="J1952" s="151"/>
      <c r="K1952" s="145"/>
      <c r="L1952" s="152"/>
      <c r="M1952" s="152"/>
      <c r="N1952" s="167">
        <f t="shared" si="60"/>
        <v>18444.740000000002</v>
      </c>
      <c r="O1952" s="167">
        <f t="shared" si="61"/>
        <v>202409</v>
      </c>
    </row>
    <row r="1953" spans="1:15">
      <c r="A1953" s="146">
        <v>1952</v>
      </c>
      <c r="B1953" s="144" t="s">
        <v>2442</v>
      </c>
      <c r="C1953" s="146" t="s">
        <v>2443</v>
      </c>
      <c r="D1953" s="147">
        <v>2932</v>
      </c>
      <c r="E1953" s="238" t="s">
        <v>98</v>
      </c>
      <c r="F1953" s="148">
        <v>45541</v>
      </c>
      <c r="G1953" s="153"/>
      <c r="H1953" s="154">
        <v>169563.77</v>
      </c>
      <c r="I1953" s="144" t="s">
        <v>62</v>
      </c>
      <c r="J1953" s="155"/>
      <c r="K1953" s="146"/>
      <c r="L1953" s="147"/>
      <c r="M1953" s="156"/>
      <c r="N1953" s="167">
        <f t="shared" si="60"/>
        <v>169563.77</v>
      </c>
      <c r="O1953" s="167">
        <f t="shared" si="61"/>
        <v>202409</v>
      </c>
    </row>
    <row r="1954" spans="1:15">
      <c r="A1954" s="146">
        <v>1953</v>
      </c>
      <c r="B1954" s="144" t="s">
        <v>1932</v>
      </c>
      <c r="C1954" s="145" t="s">
        <v>1933</v>
      </c>
      <c r="D1954" s="145" t="s">
        <v>2444</v>
      </c>
      <c r="E1954" s="237" t="s">
        <v>98</v>
      </c>
      <c r="F1954" s="148">
        <v>45544</v>
      </c>
      <c r="G1954" s="149"/>
      <c r="H1954" s="150">
        <v>50600</v>
      </c>
      <c r="I1954" s="144" t="s">
        <v>33</v>
      </c>
      <c r="J1954" s="151"/>
      <c r="K1954" s="145"/>
      <c r="L1954" s="152"/>
      <c r="M1954" s="152"/>
      <c r="N1954" s="167">
        <f t="shared" si="60"/>
        <v>50600</v>
      </c>
      <c r="O1954" s="167">
        <f t="shared" si="61"/>
        <v>202409</v>
      </c>
    </row>
    <row r="1955" spans="1:15">
      <c r="A1955" s="146">
        <v>1954</v>
      </c>
      <c r="B1955" s="144" t="s">
        <v>1932</v>
      </c>
      <c r="C1955" s="146" t="s">
        <v>1933</v>
      </c>
      <c r="D1955" s="147" t="s">
        <v>2445</v>
      </c>
      <c r="E1955" s="237" t="s">
        <v>98</v>
      </c>
      <c r="F1955" s="148">
        <v>45544</v>
      </c>
      <c r="G1955" s="153"/>
      <c r="H1955" s="154">
        <v>4800</v>
      </c>
      <c r="I1955" s="144" t="s">
        <v>62</v>
      </c>
      <c r="J1955" s="155"/>
      <c r="K1955" s="146"/>
      <c r="L1955" s="147"/>
      <c r="M1955" s="156"/>
      <c r="N1955" s="167">
        <f t="shared" si="60"/>
        <v>4800</v>
      </c>
      <c r="O1955" s="167">
        <f t="shared" si="61"/>
        <v>202409</v>
      </c>
    </row>
    <row r="1956" spans="1:15">
      <c r="A1956" s="146">
        <v>1955</v>
      </c>
      <c r="B1956" s="144" t="s">
        <v>299</v>
      </c>
      <c r="C1956" s="145" t="s">
        <v>300</v>
      </c>
      <c r="D1956" s="145" t="s">
        <v>2446</v>
      </c>
      <c r="E1956" s="237" t="s">
        <v>98</v>
      </c>
      <c r="F1956" s="148">
        <v>45544</v>
      </c>
      <c r="G1956" s="149"/>
      <c r="H1956" s="150">
        <v>135968.38</v>
      </c>
      <c r="I1956" s="144" t="s">
        <v>69</v>
      </c>
      <c r="J1956" s="151"/>
      <c r="K1956" s="145"/>
      <c r="L1956" s="152"/>
      <c r="M1956" s="152"/>
      <c r="N1956" s="167">
        <f t="shared" si="60"/>
        <v>135968.38</v>
      </c>
      <c r="O1956" s="167">
        <f t="shared" si="61"/>
        <v>202409</v>
      </c>
    </row>
    <row r="1957" spans="1:15">
      <c r="A1957" s="146">
        <v>1956</v>
      </c>
      <c r="B1957" s="144" t="s">
        <v>1775</v>
      </c>
      <c r="C1957" s="146" t="s">
        <v>1776</v>
      </c>
      <c r="D1957" s="147" t="s">
        <v>2447</v>
      </c>
      <c r="E1957" s="237" t="s">
        <v>98</v>
      </c>
      <c r="F1957" s="148">
        <v>45544</v>
      </c>
      <c r="G1957" s="153"/>
      <c r="H1957" s="154">
        <v>78626.55</v>
      </c>
      <c r="I1957" s="144" t="s">
        <v>60</v>
      </c>
      <c r="J1957" s="155"/>
      <c r="K1957" s="146"/>
      <c r="L1957" s="147"/>
      <c r="M1957" s="156"/>
      <c r="N1957" s="167">
        <f t="shared" si="60"/>
        <v>78626.55</v>
      </c>
      <c r="O1957" s="167">
        <f t="shared" si="61"/>
        <v>202409</v>
      </c>
    </row>
    <row r="1958" spans="1:15">
      <c r="A1958" s="146">
        <v>1957</v>
      </c>
      <c r="B1958" s="144" t="s">
        <v>1775</v>
      </c>
      <c r="C1958" s="145" t="s">
        <v>1776</v>
      </c>
      <c r="D1958" s="145" t="s">
        <v>2448</v>
      </c>
      <c r="E1958" s="237" t="s">
        <v>98</v>
      </c>
      <c r="F1958" s="148">
        <v>45544</v>
      </c>
      <c r="G1958" s="149"/>
      <c r="H1958" s="150">
        <v>181217.42</v>
      </c>
      <c r="I1958" s="144" t="s">
        <v>60</v>
      </c>
      <c r="J1958" s="151"/>
      <c r="K1958" s="145"/>
      <c r="L1958" s="152"/>
      <c r="M1958" s="152"/>
      <c r="N1958" s="167">
        <f t="shared" si="60"/>
        <v>181217.42</v>
      </c>
      <c r="O1958" s="167">
        <f t="shared" si="61"/>
        <v>202409</v>
      </c>
    </row>
    <row r="1959" spans="1:15">
      <c r="A1959" s="146">
        <v>1958</v>
      </c>
      <c r="B1959" s="144" t="s">
        <v>1775</v>
      </c>
      <c r="C1959" s="146" t="s">
        <v>1776</v>
      </c>
      <c r="D1959" s="147" t="s">
        <v>2449</v>
      </c>
      <c r="E1959" s="237" t="s">
        <v>98</v>
      </c>
      <c r="F1959" s="148">
        <v>45544</v>
      </c>
      <c r="G1959" s="153"/>
      <c r="H1959" s="154">
        <v>49233.279999999999</v>
      </c>
      <c r="I1959" s="144" t="s">
        <v>60</v>
      </c>
      <c r="J1959" s="155"/>
      <c r="K1959" s="146"/>
      <c r="L1959" s="147"/>
      <c r="M1959" s="156"/>
      <c r="N1959" s="167">
        <f t="shared" si="60"/>
        <v>49233.279999999999</v>
      </c>
      <c r="O1959" s="167">
        <f t="shared" si="61"/>
        <v>202409</v>
      </c>
    </row>
    <row r="1960" spans="1:15">
      <c r="A1960" s="146">
        <v>1959</v>
      </c>
      <c r="B1960" s="144" t="s">
        <v>120</v>
      </c>
      <c r="C1960" s="145" t="s">
        <v>121</v>
      </c>
      <c r="D1960" s="145" t="s">
        <v>2450</v>
      </c>
      <c r="E1960" s="237" t="s">
        <v>98</v>
      </c>
      <c r="F1960" s="148">
        <v>45544</v>
      </c>
      <c r="G1960" s="149"/>
      <c r="H1960" s="150">
        <v>18700</v>
      </c>
      <c r="I1960" s="144" t="s">
        <v>45</v>
      </c>
      <c r="J1960" s="151"/>
      <c r="K1960" s="145"/>
      <c r="L1960" s="152"/>
      <c r="M1960" s="152"/>
      <c r="N1960" s="167">
        <f t="shared" si="60"/>
        <v>18700</v>
      </c>
      <c r="O1960" s="167">
        <f t="shared" si="61"/>
        <v>202409</v>
      </c>
    </row>
    <row r="1961" spans="1:15">
      <c r="A1961" s="146">
        <v>1960</v>
      </c>
      <c r="B1961" s="144" t="s">
        <v>1691</v>
      </c>
      <c r="C1961" s="146" t="s">
        <v>1692</v>
      </c>
      <c r="D1961" s="147" t="s">
        <v>2451</v>
      </c>
      <c r="E1961" s="237" t="s">
        <v>98</v>
      </c>
      <c r="F1961" s="148">
        <v>45544</v>
      </c>
      <c r="G1961" s="153"/>
      <c r="H1961" s="154">
        <v>9869.98</v>
      </c>
      <c r="I1961" s="144" t="s">
        <v>66</v>
      </c>
      <c r="J1961" s="155" t="s">
        <v>43</v>
      </c>
      <c r="K1961" s="146"/>
      <c r="L1961" s="147"/>
      <c r="M1961" s="156"/>
      <c r="N1961" s="167">
        <f t="shared" si="60"/>
        <v>4934.99</v>
      </c>
      <c r="O1961" s="167">
        <f t="shared" si="61"/>
        <v>202409</v>
      </c>
    </row>
    <row r="1962" spans="1:15">
      <c r="A1962" s="146">
        <v>1961</v>
      </c>
      <c r="B1962" s="144" t="s">
        <v>1221</v>
      </c>
      <c r="C1962" s="145" t="s">
        <v>1222</v>
      </c>
      <c r="D1962" s="145" t="s">
        <v>2452</v>
      </c>
      <c r="E1962" s="237" t="s">
        <v>98</v>
      </c>
      <c r="F1962" s="148">
        <v>45544</v>
      </c>
      <c r="G1962" s="149"/>
      <c r="H1962" s="150">
        <v>868</v>
      </c>
      <c r="I1962" s="144" t="s">
        <v>46</v>
      </c>
      <c r="J1962" s="151"/>
      <c r="K1962" s="145"/>
      <c r="L1962" s="152"/>
      <c r="M1962" s="152"/>
      <c r="N1962" s="167">
        <f t="shared" si="60"/>
        <v>868</v>
      </c>
      <c r="O1962" s="167">
        <f t="shared" si="61"/>
        <v>202409</v>
      </c>
    </row>
    <row r="1963" spans="1:15">
      <c r="A1963" s="146">
        <v>1962</v>
      </c>
      <c r="B1963" s="144" t="s">
        <v>154</v>
      </c>
      <c r="C1963" s="146" t="s">
        <v>155</v>
      </c>
      <c r="D1963" s="147" t="s">
        <v>2453</v>
      </c>
      <c r="E1963" s="237" t="s">
        <v>98</v>
      </c>
      <c r="F1963" s="148">
        <v>45545</v>
      </c>
      <c r="G1963" s="153">
        <v>107207.29</v>
      </c>
      <c r="H1963" s="154">
        <v>107207.29</v>
      </c>
      <c r="I1963" s="144" t="s">
        <v>72</v>
      </c>
      <c r="J1963" s="155"/>
      <c r="K1963" s="146"/>
      <c r="L1963" s="147"/>
      <c r="M1963" s="156"/>
      <c r="N1963" s="167">
        <f t="shared" si="60"/>
        <v>107207.29</v>
      </c>
      <c r="O1963" s="167">
        <f t="shared" si="61"/>
        <v>202409</v>
      </c>
    </row>
    <row r="1964" spans="1:15">
      <c r="A1964" s="146">
        <v>1963</v>
      </c>
      <c r="B1964" s="144" t="s">
        <v>1537</v>
      </c>
      <c r="C1964" s="145" t="s">
        <v>1538</v>
      </c>
      <c r="D1964" s="145" t="s">
        <v>2454</v>
      </c>
      <c r="E1964" s="237" t="s">
        <v>98</v>
      </c>
      <c r="F1964" s="148">
        <v>45545</v>
      </c>
      <c r="G1964" s="149"/>
      <c r="H1964" s="150">
        <v>31500</v>
      </c>
      <c r="I1964" s="144" t="s">
        <v>33</v>
      </c>
      <c r="J1964" s="151"/>
      <c r="K1964" s="145"/>
      <c r="L1964" s="152"/>
      <c r="M1964" s="152"/>
      <c r="N1964" s="167">
        <f t="shared" si="60"/>
        <v>31500</v>
      </c>
      <c r="O1964" s="167">
        <f t="shared" si="61"/>
        <v>202409</v>
      </c>
    </row>
    <row r="1965" spans="1:15">
      <c r="A1965" s="146">
        <v>1964</v>
      </c>
      <c r="B1965" s="144" t="s">
        <v>1775</v>
      </c>
      <c r="C1965" s="146" t="s">
        <v>1776</v>
      </c>
      <c r="D1965" s="147" t="s">
        <v>2455</v>
      </c>
      <c r="E1965" s="237" t="s">
        <v>98</v>
      </c>
      <c r="F1965" s="148">
        <v>45545</v>
      </c>
      <c r="G1965" s="153"/>
      <c r="H1965" s="154">
        <v>1329.1</v>
      </c>
      <c r="I1965" s="144" t="s">
        <v>60</v>
      </c>
      <c r="J1965" s="155"/>
      <c r="K1965" s="146"/>
      <c r="L1965" s="147"/>
      <c r="M1965" s="156"/>
      <c r="N1965" s="167">
        <f t="shared" si="60"/>
        <v>1329.1</v>
      </c>
      <c r="O1965" s="167">
        <f t="shared" si="61"/>
        <v>202409</v>
      </c>
    </row>
    <row r="1966" spans="1:15">
      <c r="A1966" s="146">
        <v>1965</v>
      </c>
      <c r="B1966" s="144" t="s">
        <v>1487</v>
      </c>
      <c r="C1966" s="145" t="s">
        <v>1488</v>
      </c>
      <c r="D1966" s="145" t="s">
        <v>2456</v>
      </c>
      <c r="E1966" s="237" t="s">
        <v>98</v>
      </c>
      <c r="F1966" s="148">
        <v>45545</v>
      </c>
      <c r="G1966" s="149"/>
      <c r="H1966" s="150">
        <v>28401.45</v>
      </c>
      <c r="I1966" s="144" t="s">
        <v>68</v>
      </c>
      <c r="J1966" s="151"/>
      <c r="K1966" s="145"/>
      <c r="L1966" s="152"/>
      <c r="M1966" s="152"/>
      <c r="N1966" s="167">
        <f t="shared" si="60"/>
        <v>28401.45</v>
      </c>
      <c r="O1966" s="167">
        <f t="shared" si="61"/>
        <v>202409</v>
      </c>
    </row>
    <row r="1967" spans="1:15">
      <c r="A1967" s="146">
        <v>1966</v>
      </c>
      <c r="B1967" s="144" t="s">
        <v>120</v>
      </c>
      <c r="C1967" s="146" t="s">
        <v>121</v>
      </c>
      <c r="D1967" s="147" t="s">
        <v>2457</v>
      </c>
      <c r="E1967" s="237" t="s">
        <v>98</v>
      </c>
      <c r="F1967" s="148">
        <v>45545</v>
      </c>
      <c r="G1967" s="153"/>
      <c r="H1967" s="154">
        <v>1025.67</v>
      </c>
      <c r="I1967" s="144" t="s">
        <v>33</v>
      </c>
      <c r="J1967" s="155"/>
      <c r="K1967" s="146"/>
      <c r="L1967" s="147"/>
      <c r="M1967" s="156"/>
      <c r="N1967" s="167">
        <f t="shared" si="60"/>
        <v>1025.67</v>
      </c>
      <c r="O1967" s="167">
        <f t="shared" si="61"/>
        <v>202409</v>
      </c>
    </row>
    <row r="1968" spans="1:15">
      <c r="A1968" s="146">
        <v>1967</v>
      </c>
      <c r="B1968" s="144" t="s">
        <v>1681</v>
      </c>
      <c r="C1968" s="145" t="s">
        <v>1682</v>
      </c>
      <c r="D1968" s="145" t="s">
        <v>2458</v>
      </c>
      <c r="E1968" s="237" t="s">
        <v>98</v>
      </c>
      <c r="F1968" s="148">
        <v>45545</v>
      </c>
      <c r="G1968" s="149"/>
      <c r="H1968" s="150">
        <v>2142.46</v>
      </c>
      <c r="I1968" s="144" t="s">
        <v>33</v>
      </c>
      <c r="J1968" s="151"/>
      <c r="K1968" s="145"/>
      <c r="L1968" s="152"/>
      <c r="M1968" s="152"/>
      <c r="N1968" s="167">
        <f t="shared" si="60"/>
        <v>2142.46</v>
      </c>
      <c r="O1968" s="167">
        <f t="shared" si="61"/>
        <v>202409</v>
      </c>
    </row>
    <row r="1969" spans="1:15">
      <c r="A1969" s="146">
        <v>1968</v>
      </c>
      <c r="B1969" s="144" t="s">
        <v>2164</v>
      </c>
      <c r="C1969" s="146" t="s">
        <v>2165</v>
      </c>
      <c r="D1969" s="147" t="s">
        <v>2459</v>
      </c>
      <c r="E1969" s="237" t="s">
        <v>98</v>
      </c>
      <c r="F1969" s="148">
        <v>45546</v>
      </c>
      <c r="G1969" s="153"/>
      <c r="H1969" s="154">
        <v>800</v>
      </c>
      <c r="I1969" s="144" t="s">
        <v>33</v>
      </c>
      <c r="J1969" s="155"/>
      <c r="K1969" s="146"/>
      <c r="L1969" s="147"/>
      <c r="M1969" s="156"/>
      <c r="N1969" s="167">
        <f t="shared" si="60"/>
        <v>800</v>
      </c>
      <c r="O1969" s="167">
        <f t="shared" si="61"/>
        <v>202409</v>
      </c>
    </row>
    <row r="1970" spans="1:15">
      <c r="A1970" s="146">
        <v>1969</v>
      </c>
      <c r="B1970" s="144" t="s">
        <v>1465</v>
      </c>
      <c r="C1970" s="145" t="s">
        <v>1466</v>
      </c>
      <c r="D1970" s="145" t="s">
        <v>2460</v>
      </c>
      <c r="E1970" s="237" t="s">
        <v>98</v>
      </c>
      <c r="F1970" s="148">
        <v>45546</v>
      </c>
      <c r="G1970" s="149"/>
      <c r="H1970" s="150">
        <v>65040.71</v>
      </c>
      <c r="I1970" s="144" t="s">
        <v>66</v>
      </c>
      <c r="J1970" s="151"/>
      <c r="K1970" s="145"/>
      <c r="L1970" s="152"/>
      <c r="M1970" s="152"/>
      <c r="N1970" s="167">
        <f t="shared" si="60"/>
        <v>65040.71</v>
      </c>
      <c r="O1970" s="167">
        <f t="shared" si="61"/>
        <v>202409</v>
      </c>
    </row>
    <row r="1971" spans="1:15">
      <c r="A1971" s="146">
        <v>1970</v>
      </c>
      <c r="B1971" s="144" t="s">
        <v>1465</v>
      </c>
      <c r="C1971" s="146" t="s">
        <v>1466</v>
      </c>
      <c r="D1971" s="147" t="s">
        <v>2461</v>
      </c>
      <c r="E1971" s="237" t="s">
        <v>98</v>
      </c>
      <c r="F1971" s="148">
        <v>45546</v>
      </c>
      <c r="G1971" s="153"/>
      <c r="H1971" s="154">
        <v>4211.32</v>
      </c>
      <c r="I1971" s="144" t="s">
        <v>66</v>
      </c>
      <c r="J1971" s="155"/>
      <c r="K1971" s="146"/>
      <c r="L1971" s="147"/>
      <c r="M1971" s="156"/>
      <c r="N1971" s="167">
        <f t="shared" si="60"/>
        <v>4211.32</v>
      </c>
      <c r="O1971" s="167">
        <f t="shared" si="61"/>
        <v>202409</v>
      </c>
    </row>
    <row r="1972" spans="1:15">
      <c r="A1972" s="146">
        <v>1971</v>
      </c>
      <c r="B1972" s="144" t="s">
        <v>1496</v>
      </c>
      <c r="C1972" s="145" t="s">
        <v>1497</v>
      </c>
      <c r="D1972" s="145" t="s">
        <v>2462</v>
      </c>
      <c r="E1972" s="237" t="s">
        <v>98</v>
      </c>
      <c r="F1972" s="148">
        <v>45546</v>
      </c>
      <c r="G1972" s="149"/>
      <c r="H1972" s="150">
        <v>21700</v>
      </c>
      <c r="I1972" s="144" t="s">
        <v>43</v>
      </c>
      <c r="J1972" s="151"/>
      <c r="K1972" s="145"/>
      <c r="L1972" s="152"/>
      <c r="M1972" s="152"/>
      <c r="N1972" s="167">
        <f t="shared" si="60"/>
        <v>21700</v>
      </c>
      <c r="O1972" s="167">
        <f t="shared" si="61"/>
        <v>202409</v>
      </c>
    </row>
    <row r="1973" spans="1:15">
      <c r="A1973" s="146">
        <v>1972</v>
      </c>
      <c r="B1973" s="144" t="s">
        <v>2401</v>
      </c>
      <c r="C1973" s="146" t="s">
        <v>2402</v>
      </c>
      <c r="D1973" s="147" t="s">
        <v>2463</v>
      </c>
      <c r="E1973" s="237" t="s">
        <v>98</v>
      </c>
      <c r="F1973" s="148">
        <v>45546</v>
      </c>
      <c r="G1973" s="153"/>
      <c r="H1973" s="154">
        <v>568.62</v>
      </c>
      <c r="I1973" s="144" t="s">
        <v>43</v>
      </c>
      <c r="J1973" s="155" t="s">
        <v>42</v>
      </c>
      <c r="K1973" s="146"/>
      <c r="L1973" s="147"/>
      <c r="M1973" s="156"/>
      <c r="N1973" s="167">
        <f t="shared" si="60"/>
        <v>284.31</v>
      </c>
      <c r="O1973" s="167">
        <f t="shared" si="61"/>
        <v>202409</v>
      </c>
    </row>
    <row r="1974" spans="1:15">
      <c r="A1974" s="146">
        <v>1973</v>
      </c>
      <c r="B1974" s="144" t="s">
        <v>2401</v>
      </c>
      <c r="C1974" s="145" t="s">
        <v>2402</v>
      </c>
      <c r="D1974" s="145" t="s">
        <v>2464</v>
      </c>
      <c r="E1974" s="237" t="s">
        <v>98</v>
      </c>
      <c r="F1974" s="148">
        <v>45546</v>
      </c>
      <c r="G1974" s="149"/>
      <c r="H1974" s="150">
        <v>19310.400000000001</v>
      </c>
      <c r="I1974" s="144" t="s">
        <v>43</v>
      </c>
      <c r="J1974" s="151" t="s">
        <v>42</v>
      </c>
      <c r="K1974" s="145"/>
      <c r="L1974" s="152"/>
      <c r="M1974" s="152"/>
      <c r="N1974" s="167">
        <f t="shared" si="60"/>
        <v>9655.2000000000007</v>
      </c>
      <c r="O1974" s="167">
        <f t="shared" si="61"/>
        <v>202409</v>
      </c>
    </row>
    <row r="1975" spans="1:15">
      <c r="A1975" s="146">
        <v>1974</v>
      </c>
      <c r="B1975" s="144" t="s">
        <v>1217</v>
      </c>
      <c r="C1975" s="146" t="s">
        <v>1218</v>
      </c>
      <c r="D1975" s="147" t="s">
        <v>2465</v>
      </c>
      <c r="E1975" s="237" t="s">
        <v>98</v>
      </c>
      <c r="F1975" s="148">
        <v>45546</v>
      </c>
      <c r="G1975" s="153"/>
      <c r="H1975" s="154">
        <v>239.85</v>
      </c>
      <c r="I1975" s="144" t="s">
        <v>68</v>
      </c>
      <c r="J1975" s="155"/>
      <c r="K1975" s="146"/>
      <c r="L1975" s="147"/>
      <c r="M1975" s="156"/>
      <c r="N1975" s="167">
        <f t="shared" si="60"/>
        <v>239.85</v>
      </c>
      <c r="O1975" s="167">
        <f t="shared" si="61"/>
        <v>202409</v>
      </c>
    </row>
    <row r="1976" spans="1:15">
      <c r="A1976" s="146">
        <v>1975</v>
      </c>
      <c r="B1976" s="144" t="s">
        <v>241</v>
      </c>
      <c r="C1976" s="145" t="s">
        <v>242</v>
      </c>
      <c r="D1976" s="145">
        <v>2024083260134</v>
      </c>
      <c r="E1976" s="237" t="s">
        <v>98</v>
      </c>
      <c r="F1976" s="148">
        <v>45547</v>
      </c>
      <c r="G1976" s="149"/>
      <c r="H1976" s="150">
        <v>95.43</v>
      </c>
      <c r="I1976" s="144" t="s">
        <v>33</v>
      </c>
      <c r="J1976" s="151"/>
      <c r="K1976" s="145"/>
      <c r="L1976" s="152"/>
      <c r="M1976" s="152"/>
      <c r="N1976" s="167">
        <f t="shared" si="60"/>
        <v>95.43</v>
      </c>
      <c r="O1976" s="167">
        <f t="shared" si="61"/>
        <v>202409</v>
      </c>
    </row>
    <row r="1977" spans="1:15">
      <c r="A1977" s="146">
        <v>1976</v>
      </c>
      <c r="B1977" s="144" t="s">
        <v>2466</v>
      </c>
      <c r="C1977" s="146" t="s">
        <v>2467</v>
      </c>
      <c r="D1977" s="147" t="s">
        <v>2468</v>
      </c>
      <c r="E1977" s="237" t="s">
        <v>98</v>
      </c>
      <c r="F1977" s="148">
        <v>45547</v>
      </c>
      <c r="G1977" s="153"/>
      <c r="H1977" s="154">
        <v>23507.34</v>
      </c>
      <c r="I1977" s="144" t="s">
        <v>66</v>
      </c>
      <c r="J1977" s="155"/>
      <c r="K1977" s="146"/>
      <c r="L1977" s="147"/>
      <c r="M1977" s="156"/>
      <c r="N1977" s="167">
        <f t="shared" si="60"/>
        <v>23507.34</v>
      </c>
      <c r="O1977" s="167">
        <f t="shared" si="61"/>
        <v>202409</v>
      </c>
    </row>
    <row r="1978" spans="1:15">
      <c r="A1978" s="146">
        <v>1977</v>
      </c>
      <c r="B1978" s="144" t="s">
        <v>1775</v>
      </c>
      <c r="C1978" s="145" t="s">
        <v>1776</v>
      </c>
      <c r="D1978" s="145" t="s">
        <v>2469</v>
      </c>
      <c r="E1978" s="237" t="s">
        <v>98</v>
      </c>
      <c r="F1978" s="148">
        <v>45547</v>
      </c>
      <c r="G1978" s="149"/>
      <c r="H1978" s="150">
        <v>1796.26</v>
      </c>
      <c r="I1978" s="144" t="s">
        <v>68</v>
      </c>
      <c r="J1978" s="151"/>
      <c r="K1978" s="145"/>
      <c r="L1978" s="152"/>
      <c r="M1978" s="152"/>
      <c r="N1978" s="167">
        <f t="shared" si="60"/>
        <v>1796.26</v>
      </c>
      <c r="O1978" s="167">
        <f t="shared" si="61"/>
        <v>202409</v>
      </c>
    </row>
    <row r="1979" spans="1:15">
      <c r="A1979" s="146">
        <v>1978</v>
      </c>
      <c r="B1979" s="144" t="s">
        <v>2470</v>
      </c>
      <c r="C1979" s="146" t="s">
        <v>2471</v>
      </c>
      <c r="D1979" s="147" t="s">
        <v>2472</v>
      </c>
      <c r="E1979" s="237" t="s">
        <v>98</v>
      </c>
      <c r="F1979" s="148">
        <v>45547</v>
      </c>
      <c r="G1979" s="153"/>
      <c r="H1979" s="154">
        <v>4511.5</v>
      </c>
      <c r="I1979" s="144" t="s">
        <v>68</v>
      </c>
      <c r="J1979" s="155"/>
      <c r="K1979" s="146"/>
      <c r="L1979" s="147"/>
      <c r="M1979" s="156"/>
      <c r="N1979" s="167">
        <f t="shared" si="60"/>
        <v>4511.5</v>
      </c>
      <c r="O1979" s="167">
        <f t="shared" si="61"/>
        <v>202409</v>
      </c>
    </row>
    <row r="1980" spans="1:15">
      <c r="A1980" s="146">
        <v>1979</v>
      </c>
      <c r="B1980" s="144" t="s">
        <v>2473</v>
      </c>
      <c r="C1980" s="145" t="s">
        <v>2474</v>
      </c>
      <c r="D1980" s="145" t="s">
        <v>2475</v>
      </c>
      <c r="E1980" s="237" t="s">
        <v>98</v>
      </c>
      <c r="F1980" s="148">
        <v>45547</v>
      </c>
      <c r="G1980" s="149"/>
      <c r="H1980" s="150">
        <v>3093</v>
      </c>
      <c r="I1980" s="144" t="s">
        <v>33</v>
      </c>
      <c r="J1980" s="151"/>
      <c r="K1980" s="145"/>
      <c r="L1980" s="152"/>
      <c r="M1980" s="152"/>
      <c r="N1980" s="167">
        <f t="shared" si="60"/>
        <v>3093</v>
      </c>
      <c r="O1980" s="167">
        <f t="shared" si="61"/>
        <v>202409</v>
      </c>
    </row>
    <row r="1981" spans="1:15">
      <c r="A1981" s="146">
        <v>1980</v>
      </c>
      <c r="B1981" s="144" t="s">
        <v>1415</v>
      </c>
      <c r="C1981" s="146" t="s">
        <v>1416</v>
      </c>
      <c r="D1981" s="147" t="s">
        <v>2476</v>
      </c>
      <c r="E1981" s="237" t="s">
        <v>98</v>
      </c>
      <c r="F1981" s="148">
        <v>45548</v>
      </c>
      <c r="G1981" s="153"/>
      <c r="H1981" s="154">
        <v>750.05</v>
      </c>
      <c r="I1981" s="144" t="s">
        <v>33</v>
      </c>
      <c r="J1981" s="155"/>
      <c r="K1981" s="146"/>
      <c r="L1981" s="147"/>
      <c r="M1981" s="156"/>
      <c r="N1981" s="167">
        <f t="shared" si="60"/>
        <v>750.05</v>
      </c>
      <c r="O1981" s="167">
        <f t="shared" si="61"/>
        <v>202409</v>
      </c>
    </row>
    <row r="1982" spans="1:15">
      <c r="A1982" s="146">
        <v>1981</v>
      </c>
      <c r="B1982" s="144" t="s">
        <v>1415</v>
      </c>
      <c r="C1982" s="145" t="s">
        <v>1416</v>
      </c>
      <c r="D1982" s="145" t="s">
        <v>2477</v>
      </c>
      <c r="E1982" s="237" t="s">
        <v>98</v>
      </c>
      <c r="F1982" s="148">
        <v>45548</v>
      </c>
      <c r="G1982" s="149"/>
      <c r="H1982" s="150">
        <v>2300.08</v>
      </c>
      <c r="I1982" s="144" t="s">
        <v>33</v>
      </c>
      <c r="J1982" s="151"/>
      <c r="K1982" s="145"/>
      <c r="L1982" s="152"/>
      <c r="M1982" s="152"/>
      <c r="N1982" s="167">
        <f t="shared" si="60"/>
        <v>2300.08</v>
      </c>
      <c r="O1982" s="167">
        <f t="shared" si="61"/>
        <v>202409</v>
      </c>
    </row>
    <row r="1983" spans="1:15">
      <c r="A1983" s="146">
        <v>1982</v>
      </c>
      <c r="B1983" s="144" t="s">
        <v>386</v>
      </c>
      <c r="C1983" s="146" t="s">
        <v>387</v>
      </c>
      <c r="D1983" s="147">
        <v>2237360335</v>
      </c>
      <c r="E1983" s="237" t="s">
        <v>98</v>
      </c>
      <c r="F1983" s="148">
        <v>45548</v>
      </c>
      <c r="G1983" s="153"/>
      <c r="H1983" s="154">
        <v>3708.68</v>
      </c>
      <c r="I1983" s="144" t="s">
        <v>33</v>
      </c>
      <c r="J1983" s="155"/>
      <c r="K1983" s="146"/>
      <c r="L1983" s="147"/>
      <c r="M1983" s="156"/>
      <c r="N1983" s="167">
        <f t="shared" si="60"/>
        <v>3708.68</v>
      </c>
      <c r="O1983" s="167">
        <f t="shared" si="61"/>
        <v>202409</v>
      </c>
    </row>
    <row r="1984" spans="1:15">
      <c r="A1984" s="146">
        <v>1983</v>
      </c>
      <c r="B1984" s="144" t="s">
        <v>1698</v>
      </c>
      <c r="C1984" s="145" t="s">
        <v>1699</v>
      </c>
      <c r="D1984" s="145" t="s">
        <v>2478</v>
      </c>
      <c r="E1984" s="237" t="s">
        <v>98</v>
      </c>
      <c r="F1984" s="148">
        <v>45548</v>
      </c>
      <c r="G1984" s="149"/>
      <c r="H1984" s="150">
        <v>4670</v>
      </c>
      <c r="I1984" s="144" t="s">
        <v>33</v>
      </c>
      <c r="J1984" s="151"/>
      <c r="K1984" s="145"/>
      <c r="L1984" s="152"/>
      <c r="M1984" s="152"/>
      <c r="N1984" s="167">
        <f t="shared" si="60"/>
        <v>4670</v>
      </c>
      <c r="O1984" s="167">
        <f t="shared" si="61"/>
        <v>202409</v>
      </c>
    </row>
    <row r="1985" spans="1:15">
      <c r="A1985" s="146">
        <v>1984</v>
      </c>
      <c r="B1985" s="144" t="s">
        <v>2316</v>
      </c>
      <c r="C1985" s="146" t="s">
        <v>2317</v>
      </c>
      <c r="D1985" s="147" t="s">
        <v>2479</v>
      </c>
      <c r="E1985" s="237" t="s">
        <v>98</v>
      </c>
      <c r="F1985" s="148">
        <v>45548</v>
      </c>
      <c r="G1985" s="153"/>
      <c r="H1985" s="154">
        <v>8218.2000000000007</v>
      </c>
      <c r="I1985" s="144" t="s">
        <v>43</v>
      </c>
      <c r="J1985" s="155"/>
      <c r="K1985" s="146"/>
      <c r="L1985" s="147"/>
      <c r="M1985" s="156"/>
      <c r="N1985" s="167">
        <f t="shared" si="60"/>
        <v>8218.2000000000007</v>
      </c>
      <c r="O1985" s="167">
        <f t="shared" si="61"/>
        <v>202409</v>
      </c>
    </row>
    <row r="1986" spans="1:15">
      <c r="A1986" s="146">
        <v>1985</v>
      </c>
      <c r="B1986" s="144" t="s">
        <v>1000</v>
      </c>
      <c r="C1986" s="145" t="s">
        <v>1001</v>
      </c>
      <c r="D1986" s="145" t="s">
        <v>2480</v>
      </c>
      <c r="E1986" s="237" t="s">
        <v>98</v>
      </c>
      <c r="F1986" s="148">
        <v>45548</v>
      </c>
      <c r="G1986" s="149"/>
      <c r="H1986" s="150">
        <v>60140.25</v>
      </c>
      <c r="I1986" s="144" t="s">
        <v>66</v>
      </c>
      <c r="J1986" s="151" t="s">
        <v>67</v>
      </c>
      <c r="K1986" s="145"/>
      <c r="L1986" s="152"/>
      <c r="M1986" s="152"/>
      <c r="N1986" s="167">
        <f t="shared" ref="N1986:N2049" si="62">H1986/COUNTIF(I1986:M1986,"&lt;&gt;")</f>
        <v>30070.125</v>
      </c>
      <c r="O1986" s="167">
        <f t="shared" ref="O1986:O2049" si="63">YEAR(F1986)*100+MONTH(F1986)</f>
        <v>202409</v>
      </c>
    </row>
    <row r="1987" spans="1:15">
      <c r="A1987" s="146">
        <v>1986</v>
      </c>
      <c r="B1987" s="144" t="s">
        <v>293</v>
      </c>
      <c r="C1987" s="146" t="s">
        <v>294</v>
      </c>
      <c r="D1987" s="147" t="s">
        <v>2481</v>
      </c>
      <c r="E1987" s="237" t="s">
        <v>98</v>
      </c>
      <c r="F1987" s="148">
        <v>45548</v>
      </c>
      <c r="G1987" s="153"/>
      <c r="H1987" s="154">
        <v>2808.67</v>
      </c>
      <c r="I1987" s="144" t="s">
        <v>33</v>
      </c>
      <c r="J1987" s="155"/>
      <c r="K1987" s="146"/>
      <c r="L1987" s="147"/>
      <c r="M1987" s="156"/>
      <c r="N1987" s="167">
        <f t="shared" si="62"/>
        <v>2808.67</v>
      </c>
      <c r="O1987" s="167">
        <f t="shared" si="63"/>
        <v>202409</v>
      </c>
    </row>
    <row r="1988" spans="1:15">
      <c r="A1988" s="146">
        <v>1987</v>
      </c>
      <c r="B1988" s="144" t="s">
        <v>293</v>
      </c>
      <c r="C1988" s="145" t="s">
        <v>294</v>
      </c>
      <c r="D1988" s="145" t="s">
        <v>2482</v>
      </c>
      <c r="E1988" s="237" t="s">
        <v>98</v>
      </c>
      <c r="F1988" s="148">
        <v>45548</v>
      </c>
      <c r="G1988" s="149"/>
      <c r="H1988" s="150">
        <v>5145</v>
      </c>
      <c r="I1988" s="144" t="s">
        <v>60</v>
      </c>
      <c r="J1988" s="151"/>
      <c r="K1988" s="145"/>
      <c r="L1988" s="152"/>
      <c r="M1988" s="152"/>
      <c r="N1988" s="167">
        <f t="shared" si="62"/>
        <v>5145</v>
      </c>
      <c r="O1988" s="167">
        <f t="shared" si="63"/>
        <v>202409</v>
      </c>
    </row>
    <row r="1989" spans="1:15">
      <c r="A1989" s="146">
        <v>1988</v>
      </c>
      <c r="B1989" s="144" t="s">
        <v>1465</v>
      </c>
      <c r="C1989" s="146" t="s">
        <v>1466</v>
      </c>
      <c r="D1989" s="147" t="s">
        <v>2483</v>
      </c>
      <c r="E1989" s="237" t="s">
        <v>98</v>
      </c>
      <c r="F1989" s="148">
        <v>45549</v>
      </c>
      <c r="G1989" s="153"/>
      <c r="H1989" s="154">
        <v>40280.67</v>
      </c>
      <c r="I1989" s="144" t="s">
        <v>66</v>
      </c>
      <c r="J1989" s="155"/>
      <c r="K1989" s="146"/>
      <c r="L1989" s="147"/>
      <c r="M1989" s="156"/>
      <c r="N1989" s="167">
        <f t="shared" si="62"/>
        <v>40280.67</v>
      </c>
      <c r="O1989" s="167">
        <f t="shared" si="63"/>
        <v>202409</v>
      </c>
    </row>
    <row r="1990" spans="1:15">
      <c r="A1990" s="146">
        <v>1989</v>
      </c>
      <c r="B1990" s="144" t="s">
        <v>247</v>
      </c>
      <c r="C1990" s="145" t="s">
        <v>248</v>
      </c>
      <c r="D1990" s="145" t="s">
        <v>2484</v>
      </c>
      <c r="E1990" s="237" t="s">
        <v>98</v>
      </c>
      <c r="F1990" s="148">
        <v>45549</v>
      </c>
      <c r="G1990" s="149"/>
      <c r="H1990" s="150">
        <v>34103.26</v>
      </c>
      <c r="I1990" s="144" t="s">
        <v>39</v>
      </c>
      <c r="J1990" s="151"/>
      <c r="K1990" s="145"/>
      <c r="L1990" s="152"/>
      <c r="M1990" s="152"/>
      <c r="N1990" s="167">
        <f t="shared" si="62"/>
        <v>34103.26</v>
      </c>
      <c r="O1990" s="167">
        <f t="shared" si="63"/>
        <v>202409</v>
      </c>
    </row>
    <row r="1991" spans="1:15">
      <c r="A1991" s="146">
        <v>1990</v>
      </c>
      <c r="B1991" s="144" t="s">
        <v>120</v>
      </c>
      <c r="C1991" s="146" t="s">
        <v>121</v>
      </c>
      <c r="D1991" s="147" t="s">
        <v>2485</v>
      </c>
      <c r="E1991" s="237" t="s">
        <v>98</v>
      </c>
      <c r="F1991" s="148">
        <v>45549</v>
      </c>
      <c r="G1991" s="153"/>
      <c r="H1991" s="154">
        <v>4086</v>
      </c>
      <c r="I1991" s="144" t="s">
        <v>45</v>
      </c>
      <c r="J1991" s="155"/>
      <c r="K1991" s="146"/>
      <c r="L1991" s="147"/>
      <c r="M1991" s="156"/>
      <c r="N1991" s="167">
        <f t="shared" si="62"/>
        <v>4086</v>
      </c>
      <c r="O1991" s="167">
        <f t="shared" si="63"/>
        <v>202409</v>
      </c>
    </row>
    <row r="1992" spans="1:15">
      <c r="A1992" s="146">
        <v>1991</v>
      </c>
      <c r="B1992" s="144" t="s">
        <v>177</v>
      </c>
      <c r="C1992" s="145" t="s">
        <v>178</v>
      </c>
      <c r="D1992" s="145" t="s">
        <v>2486</v>
      </c>
      <c r="E1992" s="237" t="s">
        <v>98</v>
      </c>
      <c r="F1992" s="148">
        <v>45550</v>
      </c>
      <c r="G1992" s="149"/>
      <c r="H1992" s="150">
        <v>884.05</v>
      </c>
      <c r="I1992" s="144" t="s">
        <v>33</v>
      </c>
      <c r="J1992" s="151"/>
      <c r="K1992" s="145"/>
      <c r="L1992" s="152"/>
      <c r="M1992" s="152"/>
      <c r="N1992" s="167">
        <f t="shared" si="62"/>
        <v>884.05</v>
      </c>
      <c r="O1992" s="167">
        <f t="shared" si="63"/>
        <v>202409</v>
      </c>
    </row>
    <row r="1993" spans="1:15">
      <c r="A1993" s="146">
        <v>1992</v>
      </c>
      <c r="B1993" s="144" t="s">
        <v>177</v>
      </c>
      <c r="C1993" s="146" t="s">
        <v>178</v>
      </c>
      <c r="D1993" s="147" t="s">
        <v>2487</v>
      </c>
      <c r="E1993" s="237" t="s">
        <v>98</v>
      </c>
      <c r="F1993" s="148">
        <v>45551</v>
      </c>
      <c r="G1993" s="153"/>
      <c r="H1993" s="154">
        <v>884.05</v>
      </c>
      <c r="I1993" s="144" t="s">
        <v>33</v>
      </c>
      <c r="J1993" s="155"/>
      <c r="K1993" s="146"/>
      <c r="L1993" s="147"/>
      <c r="M1993" s="156"/>
      <c r="N1993" s="167">
        <f t="shared" si="62"/>
        <v>884.05</v>
      </c>
      <c r="O1993" s="167">
        <f t="shared" si="63"/>
        <v>202409</v>
      </c>
    </row>
    <row r="1994" spans="1:15">
      <c r="A1994" s="146">
        <v>1993</v>
      </c>
      <c r="B1994" s="144" t="s">
        <v>247</v>
      </c>
      <c r="C1994" s="145" t="s">
        <v>248</v>
      </c>
      <c r="D1994" s="145" t="s">
        <v>2488</v>
      </c>
      <c r="E1994" s="237" t="s">
        <v>98</v>
      </c>
      <c r="F1994" s="148">
        <v>45551</v>
      </c>
      <c r="G1994" s="149"/>
      <c r="H1994" s="150">
        <v>16824.72</v>
      </c>
      <c r="I1994" s="144" t="s">
        <v>39</v>
      </c>
      <c r="J1994" s="151"/>
      <c r="K1994" s="145"/>
      <c r="L1994" s="152"/>
      <c r="M1994" s="152"/>
      <c r="N1994" s="167">
        <f t="shared" si="62"/>
        <v>16824.72</v>
      </c>
      <c r="O1994" s="167">
        <f t="shared" si="63"/>
        <v>202409</v>
      </c>
    </row>
    <row r="1995" spans="1:15">
      <c r="A1995" s="146">
        <v>1994</v>
      </c>
      <c r="B1995" s="144" t="s">
        <v>293</v>
      </c>
      <c r="C1995" s="146" t="s">
        <v>294</v>
      </c>
      <c r="D1995" s="147" t="s">
        <v>2489</v>
      </c>
      <c r="E1995" s="237" t="s">
        <v>98</v>
      </c>
      <c r="F1995" s="148">
        <v>45551</v>
      </c>
      <c r="G1995" s="153"/>
      <c r="H1995" s="154">
        <v>15225.7</v>
      </c>
      <c r="I1995" s="144" t="s">
        <v>68</v>
      </c>
      <c r="J1995" s="155"/>
      <c r="K1995" s="146"/>
      <c r="L1995" s="147"/>
      <c r="M1995" s="156"/>
      <c r="N1995" s="167">
        <f t="shared" si="62"/>
        <v>15225.7</v>
      </c>
      <c r="O1995" s="167">
        <f t="shared" si="63"/>
        <v>202409</v>
      </c>
    </row>
    <row r="1996" spans="1:15">
      <c r="A1996" s="146">
        <v>1995</v>
      </c>
      <c r="B1996" s="144" t="s">
        <v>2438</v>
      </c>
      <c r="C1996" s="145" t="s">
        <v>2439</v>
      </c>
      <c r="D1996" s="145" t="s">
        <v>2490</v>
      </c>
      <c r="E1996" s="237" t="s">
        <v>98</v>
      </c>
      <c r="F1996" s="148">
        <v>45551</v>
      </c>
      <c r="G1996" s="149"/>
      <c r="H1996" s="150">
        <v>43267</v>
      </c>
      <c r="I1996" s="144" t="s">
        <v>46</v>
      </c>
      <c r="J1996" s="151"/>
      <c r="K1996" s="145"/>
      <c r="L1996" s="152"/>
      <c r="M1996" s="152"/>
      <c r="N1996" s="167">
        <f t="shared" si="62"/>
        <v>43267</v>
      </c>
      <c r="O1996" s="167">
        <f t="shared" si="63"/>
        <v>202409</v>
      </c>
    </row>
    <row r="1997" spans="1:15">
      <c r="A1997" s="146">
        <v>1996</v>
      </c>
      <c r="B1997" s="144" t="s">
        <v>1415</v>
      </c>
      <c r="C1997" s="146" t="s">
        <v>1416</v>
      </c>
      <c r="D1997" s="147" t="s">
        <v>2491</v>
      </c>
      <c r="E1997" s="237" t="s">
        <v>98</v>
      </c>
      <c r="F1997" s="148">
        <v>45552</v>
      </c>
      <c r="G1997" s="153"/>
      <c r="H1997" s="154">
        <v>2040</v>
      </c>
      <c r="I1997" s="144" t="s">
        <v>33</v>
      </c>
      <c r="J1997" s="155"/>
      <c r="K1997" s="146"/>
      <c r="L1997" s="147"/>
      <c r="M1997" s="156"/>
      <c r="N1997" s="167">
        <f t="shared" si="62"/>
        <v>2040</v>
      </c>
      <c r="O1997" s="167">
        <f t="shared" si="63"/>
        <v>202409</v>
      </c>
    </row>
    <row r="1998" spans="1:15">
      <c r="A1998" s="146">
        <v>1997</v>
      </c>
      <c r="B1998" s="144" t="s">
        <v>1470</v>
      </c>
      <c r="C1998" s="145" t="s">
        <v>1673</v>
      </c>
      <c r="D1998" s="145" t="s">
        <v>2492</v>
      </c>
      <c r="E1998" s="235" t="s">
        <v>98</v>
      </c>
      <c r="F1998" s="148">
        <v>45552</v>
      </c>
      <c r="G1998" s="149"/>
      <c r="H1998" s="150">
        <v>320790.09000000003</v>
      </c>
      <c r="I1998" s="144" t="s">
        <v>68</v>
      </c>
      <c r="J1998" s="151" t="s">
        <v>38</v>
      </c>
      <c r="K1998" s="145" t="s">
        <v>62</v>
      </c>
      <c r="L1998" s="152" t="s">
        <v>42</v>
      </c>
      <c r="M1998" s="152" t="s">
        <v>43</v>
      </c>
      <c r="N1998" s="167">
        <f t="shared" si="62"/>
        <v>64158.018000000004</v>
      </c>
      <c r="O1998" s="167">
        <f t="shared" si="63"/>
        <v>202409</v>
      </c>
    </row>
    <row r="1999" spans="1:15">
      <c r="A1999" s="146">
        <v>1998</v>
      </c>
      <c r="B1999" s="144" t="s">
        <v>184</v>
      </c>
      <c r="C1999" s="146" t="s">
        <v>185</v>
      </c>
      <c r="D1999" s="147" t="s">
        <v>2493</v>
      </c>
      <c r="E1999" s="226" t="s">
        <v>98</v>
      </c>
      <c r="F1999" s="148">
        <v>45552</v>
      </c>
      <c r="G1999" s="153"/>
      <c r="H1999" s="154">
        <v>36910.81</v>
      </c>
      <c r="I1999" s="144" t="s">
        <v>34</v>
      </c>
      <c r="J1999" s="155"/>
      <c r="K1999" s="146"/>
      <c r="L1999" s="147"/>
      <c r="M1999" s="156"/>
      <c r="N1999" s="167">
        <f t="shared" si="62"/>
        <v>36910.81</v>
      </c>
      <c r="O1999" s="167">
        <f t="shared" si="63"/>
        <v>202409</v>
      </c>
    </row>
    <row r="2000" spans="1:15">
      <c r="A2000" s="146">
        <v>1999</v>
      </c>
      <c r="B2000" s="144" t="s">
        <v>2494</v>
      </c>
      <c r="C2000" s="145" t="s">
        <v>2495</v>
      </c>
      <c r="D2000" s="145" t="s">
        <v>2496</v>
      </c>
      <c r="E2000" s="219" t="s">
        <v>98</v>
      </c>
      <c r="F2000" s="148">
        <v>45552</v>
      </c>
      <c r="G2000" s="149"/>
      <c r="H2000" s="150">
        <v>3902</v>
      </c>
      <c r="I2000" s="144" t="s">
        <v>68</v>
      </c>
      <c r="J2000" s="151"/>
      <c r="K2000" s="145"/>
      <c r="L2000" s="152"/>
      <c r="M2000" s="152"/>
      <c r="N2000" s="167">
        <f t="shared" si="62"/>
        <v>3902</v>
      </c>
      <c r="O2000" s="167">
        <f t="shared" si="63"/>
        <v>202409</v>
      </c>
    </row>
    <row r="2001" spans="1:15">
      <c r="A2001" s="146">
        <v>2000</v>
      </c>
      <c r="B2001" s="144" t="s">
        <v>120</v>
      </c>
      <c r="C2001" s="146" t="s">
        <v>121</v>
      </c>
      <c r="D2001" s="147" t="s">
        <v>2497</v>
      </c>
      <c r="E2001" s="219" t="s">
        <v>98</v>
      </c>
      <c r="F2001" s="148">
        <v>45552</v>
      </c>
      <c r="G2001" s="153"/>
      <c r="H2001" s="154">
        <v>18700</v>
      </c>
      <c r="I2001" s="144" t="s">
        <v>43</v>
      </c>
      <c r="J2001" s="155"/>
      <c r="K2001" s="146"/>
      <c r="L2001" s="147"/>
      <c r="M2001" s="156"/>
      <c r="N2001" s="167">
        <f t="shared" si="62"/>
        <v>18700</v>
      </c>
      <c r="O2001" s="167">
        <f t="shared" si="63"/>
        <v>202409</v>
      </c>
    </row>
    <row r="2002" spans="1:15">
      <c r="A2002" s="146">
        <v>2001</v>
      </c>
      <c r="B2002" s="144" t="s">
        <v>1681</v>
      </c>
      <c r="C2002" s="145" t="s">
        <v>1682</v>
      </c>
      <c r="D2002" s="145" t="s">
        <v>2498</v>
      </c>
      <c r="E2002" s="219" t="s">
        <v>98</v>
      </c>
      <c r="F2002" s="148">
        <v>45552</v>
      </c>
      <c r="G2002" s="149"/>
      <c r="H2002" s="150">
        <v>3036</v>
      </c>
      <c r="I2002" s="144" t="s">
        <v>33</v>
      </c>
      <c r="J2002" s="151"/>
      <c r="K2002" s="145"/>
      <c r="L2002" s="152"/>
      <c r="M2002" s="152"/>
      <c r="N2002" s="167">
        <f t="shared" si="62"/>
        <v>3036</v>
      </c>
      <c r="O2002" s="167">
        <f t="shared" si="63"/>
        <v>202409</v>
      </c>
    </row>
    <row r="2003" spans="1:15">
      <c r="A2003" s="146">
        <v>2002</v>
      </c>
      <c r="B2003" s="144" t="s">
        <v>2401</v>
      </c>
      <c r="C2003" s="146" t="s">
        <v>2402</v>
      </c>
      <c r="D2003" s="147" t="s">
        <v>2499</v>
      </c>
      <c r="E2003" s="219" t="s">
        <v>98</v>
      </c>
      <c r="F2003" s="148">
        <v>45552</v>
      </c>
      <c r="G2003" s="153"/>
      <c r="H2003" s="154">
        <v>7509.6</v>
      </c>
      <c r="I2003" s="144" t="s">
        <v>43</v>
      </c>
      <c r="J2003" s="155" t="s">
        <v>42</v>
      </c>
      <c r="K2003" s="146"/>
      <c r="L2003" s="147"/>
      <c r="M2003" s="156"/>
      <c r="N2003" s="167">
        <f t="shared" si="62"/>
        <v>3754.8</v>
      </c>
      <c r="O2003" s="167">
        <f t="shared" si="63"/>
        <v>202409</v>
      </c>
    </row>
    <row r="2004" spans="1:15">
      <c r="A2004" s="146">
        <v>2003</v>
      </c>
      <c r="B2004" s="144" t="s">
        <v>1217</v>
      </c>
      <c r="C2004" s="145" t="s">
        <v>1218</v>
      </c>
      <c r="D2004" s="145" t="s">
        <v>2500</v>
      </c>
      <c r="E2004" s="219" t="s">
        <v>98</v>
      </c>
      <c r="F2004" s="148">
        <v>45552</v>
      </c>
      <c r="G2004" s="149"/>
      <c r="H2004" s="150">
        <v>239.85</v>
      </c>
      <c r="I2004" s="144" t="s">
        <v>68</v>
      </c>
      <c r="J2004" s="151"/>
      <c r="K2004" s="145"/>
      <c r="L2004" s="152"/>
      <c r="M2004" s="152"/>
      <c r="N2004" s="167">
        <f t="shared" si="62"/>
        <v>239.85</v>
      </c>
      <c r="O2004" s="167">
        <f t="shared" si="63"/>
        <v>202409</v>
      </c>
    </row>
    <row r="2005" spans="1:15">
      <c r="A2005" s="146">
        <v>2004</v>
      </c>
      <c r="B2005" s="144" t="s">
        <v>1415</v>
      </c>
      <c r="C2005" s="146" t="s">
        <v>1416</v>
      </c>
      <c r="D2005" s="147" t="s">
        <v>2501</v>
      </c>
      <c r="E2005" s="219" t="s">
        <v>98</v>
      </c>
      <c r="F2005" s="148">
        <v>45553</v>
      </c>
      <c r="G2005" s="153"/>
      <c r="H2005" s="154">
        <v>1944.07</v>
      </c>
      <c r="I2005" s="144" t="s">
        <v>33</v>
      </c>
      <c r="J2005" s="155"/>
      <c r="K2005" s="146"/>
      <c r="L2005" s="147"/>
      <c r="M2005" s="156"/>
      <c r="N2005" s="167">
        <f t="shared" si="62"/>
        <v>1944.07</v>
      </c>
      <c r="O2005" s="167">
        <f t="shared" si="63"/>
        <v>202409</v>
      </c>
    </row>
    <row r="2006" spans="1:15">
      <c r="A2006" s="146">
        <v>2005</v>
      </c>
      <c r="B2006" s="144" t="s">
        <v>1415</v>
      </c>
      <c r="C2006" s="145" t="s">
        <v>1416</v>
      </c>
      <c r="D2006" s="145" t="s">
        <v>2502</v>
      </c>
      <c r="E2006" s="219" t="s">
        <v>98</v>
      </c>
      <c r="F2006" s="148">
        <v>45554</v>
      </c>
      <c r="G2006" s="149"/>
      <c r="H2006" s="150">
        <v>799.96</v>
      </c>
      <c r="I2006" s="144" t="s">
        <v>33</v>
      </c>
      <c r="J2006" s="151"/>
      <c r="K2006" s="145"/>
      <c r="L2006" s="152"/>
      <c r="M2006" s="152"/>
      <c r="N2006" s="167">
        <f t="shared" si="62"/>
        <v>799.96</v>
      </c>
      <c r="O2006" s="167">
        <f t="shared" si="63"/>
        <v>202409</v>
      </c>
    </row>
    <row r="2007" spans="1:15">
      <c r="A2007" s="146">
        <v>2006</v>
      </c>
      <c r="B2007" s="144" t="s">
        <v>1304</v>
      </c>
      <c r="C2007" s="146" t="s">
        <v>1305</v>
      </c>
      <c r="D2007" s="147" t="s">
        <v>2503</v>
      </c>
      <c r="E2007" s="219" t="s">
        <v>98</v>
      </c>
      <c r="F2007" s="148">
        <v>45554</v>
      </c>
      <c r="G2007" s="153"/>
      <c r="H2007" s="154">
        <v>466930</v>
      </c>
      <c r="I2007" s="144" t="s">
        <v>41</v>
      </c>
      <c r="J2007" s="155"/>
      <c r="K2007" s="146"/>
      <c r="L2007" s="147"/>
      <c r="M2007" s="156"/>
      <c r="N2007" s="167">
        <f t="shared" si="62"/>
        <v>466930</v>
      </c>
      <c r="O2007" s="167">
        <f t="shared" si="63"/>
        <v>202409</v>
      </c>
    </row>
    <row r="2008" spans="1:15">
      <c r="A2008" s="146">
        <v>2007</v>
      </c>
      <c r="B2008" s="144" t="s">
        <v>1304</v>
      </c>
      <c r="C2008" s="145" t="s">
        <v>1305</v>
      </c>
      <c r="D2008" s="145" t="s">
        <v>2504</v>
      </c>
      <c r="E2008" s="219" t="s">
        <v>98</v>
      </c>
      <c r="F2008" s="148">
        <v>45554</v>
      </c>
      <c r="G2008" s="149"/>
      <c r="H2008" s="150">
        <v>226866.35</v>
      </c>
      <c r="I2008" s="144" t="s">
        <v>41</v>
      </c>
      <c r="J2008" s="151"/>
      <c r="K2008" s="145"/>
      <c r="L2008" s="152"/>
      <c r="M2008" s="152"/>
      <c r="N2008" s="167">
        <f t="shared" si="62"/>
        <v>226866.35</v>
      </c>
      <c r="O2008" s="167">
        <f t="shared" si="63"/>
        <v>202409</v>
      </c>
    </row>
    <row r="2009" spans="1:15">
      <c r="A2009" s="146">
        <v>2008</v>
      </c>
      <c r="B2009" s="144" t="s">
        <v>1889</v>
      </c>
      <c r="C2009" s="146" t="s">
        <v>1890</v>
      </c>
      <c r="D2009" s="147" t="s">
        <v>2505</v>
      </c>
      <c r="E2009" s="219" t="s">
        <v>98</v>
      </c>
      <c r="F2009" s="148">
        <v>45554</v>
      </c>
      <c r="G2009" s="153"/>
      <c r="H2009" s="154">
        <v>3800</v>
      </c>
      <c r="I2009" s="144" t="s">
        <v>62</v>
      </c>
      <c r="J2009" s="155"/>
      <c r="K2009" s="146"/>
      <c r="L2009" s="147"/>
      <c r="M2009" s="156"/>
      <c r="N2009" s="167">
        <f t="shared" si="62"/>
        <v>3800</v>
      </c>
      <c r="O2009" s="167">
        <f t="shared" si="63"/>
        <v>202409</v>
      </c>
    </row>
    <row r="2010" spans="1:15">
      <c r="A2010" s="146">
        <v>2009</v>
      </c>
      <c r="B2010" s="144" t="s">
        <v>2506</v>
      </c>
      <c r="C2010" s="145" t="s">
        <v>2507</v>
      </c>
      <c r="D2010" s="145" t="s">
        <v>2508</v>
      </c>
      <c r="E2010" s="219" t="s">
        <v>98</v>
      </c>
      <c r="F2010" s="148">
        <v>45554</v>
      </c>
      <c r="G2010" s="149"/>
      <c r="H2010" s="150">
        <v>891.8</v>
      </c>
      <c r="I2010" s="144" t="s">
        <v>70</v>
      </c>
      <c r="J2010" s="151"/>
      <c r="K2010" s="145"/>
      <c r="L2010" s="152"/>
      <c r="M2010" s="152"/>
      <c r="N2010" s="167">
        <f t="shared" si="62"/>
        <v>891.8</v>
      </c>
      <c r="O2010" s="167">
        <f t="shared" si="63"/>
        <v>202409</v>
      </c>
    </row>
    <row r="2011" spans="1:15">
      <c r="A2011" s="146">
        <v>2010</v>
      </c>
      <c r="B2011" s="144" t="s">
        <v>1775</v>
      </c>
      <c r="C2011" s="146" t="s">
        <v>1776</v>
      </c>
      <c r="D2011" s="147" t="s">
        <v>2509</v>
      </c>
      <c r="E2011" s="219" t="s">
        <v>98</v>
      </c>
      <c r="F2011" s="148">
        <v>45554</v>
      </c>
      <c r="G2011" s="153"/>
      <c r="H2011" s="154">
        <v>155925.81</v>
      </c>
      <c r="I2011" s="144" t="s">
        <v>60</v>
      </c>
      <c r="J2011" s="155"/>
      <c r="K2011" s="146"/>
      <c r="L2011" s="147"/>
      <c r="M2011" s="156"/>
      <c r="N2011" s="167">
        <f t="shared" si="62"/>
        <v>155925.81</v>
      </c>
      <c r="O2011" s="167">
        <f t="shared" si="63"/>
        <v>202409</v>
      </c>
    </row>
    <row r="2012" spans="1:15">
      <c r="A2012" s="146">
        <v>2011</v>
      </c>
      <c r="B2012" s="144" t="s">
        <v>1802</v>
      </c>
      <c r="C2012" s="145" t="s">
        <v>1803</v>
      </c>
      <c r="D2012" s="145" t="s">
        <v>2510</v>
      </c>
      <c r="E2012" s="219" t="s">
        <v>98</v>
      </c>
      <c r="F2012" s="148">
        <v>45554</v>
      </c>
      <c r="G2012" s="149"/>
      <c r="H2012" s="150">
        <v>30064</v>
      </c>
      <c r="I2012" s="144" t="s">
        <v>66</v>
      </c>
      <c r="J2012" s="151"/>
      <c r="K2012" s="145"/>
      <c r="L2012" s="152"/>
      <c r="M2012" s="152"/>
      <c r="N2012" s="167">
        <f t="shared" si="62"/>
        <v>30064</v>
      </c>
      <c r="O2012" s="167">
        <f t="shared" si="63"/>
        <v>202409</v>
      </c>
    </row>
    <row r="2013" spans="1:15">
      <c r="A2013" s="146">
        <v>2012</v>
      </c>
      <c r="B2013" s="144" t="s">
        <v>2287</v>
      </c>
      <c r="C2013" s="146" t="s">
        <v>2288</v>
      </c>
      <c r="D2013" s="147" t="s">
        <v>2511</v>
      </c>
      <c r="E2013" s="219" t="s">
        <v>98</v>
      </c>
      <c r="F2013" s="148">
        <v>45554</v>
      </c>
      <c r="G2013" s="153"/>
      <c r="H2013" s="154">
        <v>2820</v>
      </c>
      <c r="I2013" s="144" t="s">
        <v>42</v>
      </c>
      <c r="J2013" s="155"/>
      <c r="K2013" s="146"/>
      <c r="L2013" s="147"/>
      <c r="M2013" s="158"/>
      <c r="N2013" s="167">
        <f t="shared" si="62"/>
        <v>2820</v>
      </c>
      <c r="O2013" s="167">
        <f t="shared" si="63"/>
        <v>202409</v>
      </c>
    </row>
    <row r="2014" spans="1:15">
      <c r="A2014" s="146">
        <v>2013</v>
      </c>
      <c r="B2014" s="144" t="s">
        <v>1415</v>
      </c>
      <c r="C2014" s="145" t="s">
        <v>1416</v>
      </c>
      <c r="D2014" s="145" t="s">
        <v>2512</v>
      </c>
      <c r="E2014" s="219" t="s">
        <v>98</v>
      </c>
      <c r="F2014" s="148">
        <v>45555</v>
      </c>
      <c r="G2014" s="149"/>
      <c r="H2014" s="150">
        <v>3274.97</v>
      </c>
      <c r="I2014" s="144" t="s">
        <v>33</v>
      </c>
      <c r="J2014" s="151"/>
      <c r="K2014" s="145"/>
      <c r="L2014" s="152"/>
      <c r="M2014" s="152"/>
      <c r="N2014" s="167">
        <f t="shared" si="62"/>
        <v>3274.97</v>
      </c>
      <c r="O2014" s="167">
        <f t="shared" si="63"/>
        <v>202409</v>
      </c>
    </row>
    <row r="2015" spans="1:15">
      <c r="A2015" s="146">
        <v>2014</v>
      </c>
      <c r="B2015" s="144" t="s">
        <v>1415</v>
      </c>
      <c r="C2015" s="146" t="s">
        <v>1416</v>
      </c>
      <c r="D2015" s="147" t="s">
        <v>2513</v>
      </c>
      <c r="E2015" s="219" t="s">
        <v>98</v>
      </c>
      <c r="F2015" s="148">
        <v>45555</v>
      </c>
      <c r="G2015" s="153"/>
      <c r="H2015" s="154">
        <v>4607.58</v>
      </c>
      <c r="I2015" s="144" t="s">
        <v>33</v>
      </c>
      <c r="J2015" s="155"/>
      <c r="K2015" s="146"/>
      <c r="L2015" s="147"/>
      <c r="M2015" s="156"/>
      <c r="N2015" s="167">
        <f t="shared" si="62"/>
        <v>4607.58</v>
      </c>
      <c r="O2015" s="167">
        <f t="shared" si="63"/>
        <v>202409</v>
      </c>
    </row>
    <row r="2016" spans="1:15">
      <c r="A2016" s="146">
        <v>2015</v>
      </c>
      <c r="B2016" s="144" t="s">
        <v>192</v>
      </c>
      <c r="C2016" s="145" t="s">
        <v>155</v>
      </c>
      <c r="D2016" s="145" t="s">
        <v>2514</v>
      </c>
      <c r="E2016" s="219" t="s">
        <v>98</v>
      </c>
      <c r="F2016" s="148">
        <v>45555</v>
      </c>
      <c r="G2016" s="149">
        <v>17898.349999999999</v>
      </c>
      <c r="H2016" s="150">
        <v>805803.7</v>
      </c>
      <c r="I2016" s="144" t="s">
        <v>72</v>
      </c>
      <c r="J2016" s="151"/>
      <c r="K2016" s="145"/>
      <c r="L2016" s="152"/>
      <c r="M2016" s="152"/>
      <c r="N2016" s="167">
        <f t="shared" si="62"/>
        <v>805803.7</v>
      </c>
      <c r="O2016" s="167">
        <f t="shared" si="63"/>
        <v>202409</v>
      </c>
    </row>
    <row r="2017" spans="1:15">
      <c r="A2017" s="146">
        <v>2016</v>
      </c>
      <c r="B2017" s="144" t="s">
        <v>192</v>
      </c>
      <c r="C2017" s="146" t="s">
        <v>155</v>
      </c>
      <c r="D2017" s="147" t="s">
        <v>2515</v>
      </c>
      <c r="E2017" s="219" t="s">
        <v>98</v>
      </c>
      <c r="F2017" s="148">
        <v>45555</v>
      </c>
      <c r="G2017" s="153">
        <v>104616.72</v>
      </c>
      <c r="H2017" s="154">
        <v>472756.37</v>
      </c>
      <c r="I2017" s="144" t="s">
        <v>72</v>
      </c>
      <c r="J2017" s="155"/>
      <c r="K2017" s="146"/>
      <c r="L2017" s="147"/>
      <c r="M2017" s="156"/>
      <c r="N2017" s="167">
        <f t="shared" si="62"/>
        <v>472756.37</v>
      </c>
      <c r="O2017" s="167">
        <f t="shared" si="63"/>
        <v>202409</v>
      </c>
    </row>
    <row r="2018" spans="1:15">
      <c r="A2018" s="146">
        <v>2017</v>
      </c>
      <c r="B2018" s="144" t="s">
        <v>194</v>
      </c>
      <c r="C2018" s="145" t="s">
        <v>155</v>
      </c>
      <c r="D2018" s="145" t="s">
        <v>2516</v>
      </c>
      <c r="E2018" s="219" t="s">
        <v>98</v>
      </c>
      <c r="F2018" s="148">
        <v>45555</v>
      </c>
      <c r="G2018" s="149">
        <v>5589.11</v>
      </c>
      <c r="H2018" s="150">
        <v>269666.01</v>
      </c>
      <c r="I2018" s="144" t="s">
        <v>72</v>
      </c>
      <c r="J2018" s="151"/>
      <c r="K2018" s="145"/>
      <c r="L2018" s="152"/>
      <c r="M2018" s="152"/>
      <c r="N2018" s="167">
        <f t="shared" si="62"/>
        <v>269666.01</v>
      </c>
      <c r="O2018" s="167">
        <f t="shared" si="63"/>
        <v>202409</v>
      </c>
    </row>
    <row r="2019" spans="1:15">
      <c r="A2019" s="146">
        <v>2018</v>
      </c>
      <c r="B2019" s="144" t="s">
        <v>2001</v>
      </c>
      <c r="C2019" s="146" t="s">
        <v>2002</v>
      </c>
      <c r="D2019" s="147" t="s">
        <v>2517</v>
      </c>
      <c r="E2019" s="219" t="s">
        <v>98</v>
      </c>
      <c r="F2019" s="148">
        <v>45555</v>
      </c>
      <c r="G2019" s="153"/>
      <c r="H2019" s="154">
        <v>26101.97</v>
      </c>
      <c r="I2019" s="144" t="s">
        <v>40</v>
      </c>
      <c r="J2019" s="155"/>
      <c r="K2019" s="146"/>
      <c r="L2019" s="147"/>
      <c r="M2019" s="156"/>
      <c r="N2019" s="167">
        <f t="shared" si="62"/>
        <v>26101.97</v>
      </c>
      <c r="O2019" s="167">
        <f t="shared" si="63"/>
        <v>202409</v>
      </c>
    </row>
    <row r="2020" spans="1:15">
      <c r="A2020" s="146">
        <v>2019</v>
      </c>
      <c r="B2020" s="144" t="s">
        <v>1698</v>
      </c>
      <c r="C2020" s="145" t="s">
        <v>1699</v>
      </c>
      <c r="D2020" s="145" t="s">
        <v>2518</v>
      </c>
      <c r="E2020" s="219" t="s">
        <v>98</v>
      </c>
      <c r="F2020" s="148">
        <v>45555</v>
      </c>
      <c r="G2020" s="149"/>
      <c r="H2020" s="150">
        <v>4203</v>
      </c>
      <c r="I2020" s="144" t="s">
        <v>33</v>
      </c>
      <c r="J2020" s="151"/>
      <c r="K2020" s="145"/>
      <c r="L2020" s="152"/>
      <c r="M2020" s="152"/>
      <c r="N2020" s="167">
        <f t="shared" si="62"/>
        <v>4203</v>
      </c>
      <c r="O2020" s="167">
        <f t="shared" si="63"/>
        <v>202409</v>
      </c>
    </row>
    <row r="2021" spans="1:15">
      <c r="A2021" s="146">
        <v>2020</v>
      </c>
      <c r="B2021" s="144" t="s">
        <v>1069</v>
      </c>
      <c r="C2021" s="146" t="s">
        <v>1070</v>
      </c>
      <c r="D2021" s="147" t="s">
        <v>2519</v>
      </c>
      <c r="E2021" s="219" t="s">
        <v>98</v>
      </c>
      <c r="F2021" s="148">
        <v>45555</v>
      </c>
      <c r="G2021" s="153"/>
      <c r="H2021" s="154">
        <v>5245.47</v>
      </c>
      <c r="I2021" s="144" t="s">
        <v>39</v>
      </c>
      <c r="J2021" s="155"/>
      <c r="K2021" s="146"/>
      <c r="L2021" s="147"/>
      <c r="M2021" s="156"/>
      <c r="N2021" s="167">
        <f t="shared" si="62"/>
        <v>5245.47</v>
      </c>
      <c r="O2021" s="167">
        <f t="shared" si="63"/>
        <v>202409</v>
      </c>
    </row>
    <row r="2022" spans="1:15">
      <c r="A2022" s="146">
        <v>2021</v>
      </c>
      <c r="B2022" s="144" t="s">
        <v>1465</v>
      </c>
      <c r="C2022" s="145" t="s">
        <v>1466</v>
      </c>
      <c r="D2022" s="145" t="s">
        <v>2520</v>
      </c>
      <c r="E2022" s="219" t="s">
        <v>98</v>
      </c>
      <c r="F2022" s="148">
        <v>45555</v>
      </c>
      <c r="G2022" s="149"/>
      <c r="H2022" s="150">
        <v>14220</v>
      </c>
      <c r="I2022" s="144" t="s">
        <v>68</v>
      </c>
      <c r="J2022" s="151" t="s">
        <v>69</v>
      </c>
      <c r="K2022" s="145"/>
      <c r="L2022" s="152"/>
      <c r="M2022" s="152"/>
      <c r="N2022" s="167">
        <f t="shared" si="62"/>
        <v>7110</v>
      </c>
      <c r="O2022" s="167">
        <f t="shared" si="63"/>
        <v>202409</v>
      </c>
    </row>
    <row r="2023" spans="1:15">
      <c r="A2023" s="146">
        <v>2022</v>
      </c>
      <c r="B2023" s="144" t="s">
        <v>1775</v>
      </c>
      <c r="C2023" s="146" t="s">
        <v>1776</v>
      </c>
      <c r="D2023" s="147" t="s">
        <v>2521</v>
      </c>
      <c r="E2023" s="219" t="s">
        <v>98</v>
      </c>
      <c r="F2023" s="148">
        <v>45555</v>
      </c>
      <c r="G2023" s="153"/>
      <c r="H2023" s="154">
        <v>9303.7000000000007</v>
      </c>
      <c r="I2023" s="144" t="s">
        <v>60</v>
      </c>
      <c r="J2023" s="155"/>
      <c r="K2023" s="146"/>
      <c r="L2023" s="147"/>
      <c r="M2023" s="156"/>
      <c r="N2023" s="167">
        <f t="shared" si="62"/>
        <v>9303.7000000000007</v>
      </c>
      <c r="O2023" s="167">
        <f t="shared" si="63"/>
        <v>202409</v>
      </c>
    </row>
    <row r="2024" spans="1:15">
      <c r="A2024" s="146">
        <v>2023</v>
      </c>
      <c r="B2024" s="144" t="s">
        <v>2001</v>
      </c>
      <c r="C2024" s="145" t="s">
        <v>2002</v>
      </c>
      <c r="D2024" s="145" t="s">
        <v>2522</v>
      </c>
      <c r="E2024" s="219" t="s">
        <v>98</v>
      </c>
      <c r="F2024" s="148">
        <v>45555</v>
      </c>
      <c r="G2024" s="149"/>
      <c r="H2024" s="150">
        <v>104405.73</v>
      </c>
      <c r="I2024" s="144" t="s">
        <v>44</v>
      </c>
      <c r="J2024" s="151" t="s">
        <v>40</v>
      </c>
      <c r="K2024" s="145"/>
      <c r="L2024" s="152"/>
      <c r="M2024" s="152"/>
      <c r="N2024" s="167">
        <f t="shared" si="62"/>
        <v>52202.864999999998</v>
      </c>
      <c r="O2024" s="167">
        <f t="shared" si="63"/>
        <v>202409</v>
      </c>
    </row>
    <row r="2025" spans="1:15">
      <c r="A2025" s="146">
        <v>2024</v>
      </c>
      <c r="B2025" s="144" t="s">
        <v>560</v>
      </c>
      <c r="C2025" s="146" t="s">
        <v>561</v>
      </c>
      <c r="D2025" s="147" t="s">
        <v>2523</v>
      </c>
      <c r="E2025" s="219" t="s">
        <v>98</v>
      </c>
      <c r="F2025" s="148">
        <v>45555</v>
      </c>
      <c r="G2025" s="153"/>
      <c r="H2025" s="154">
        <v>988.85</v>
      </c>
      <c r="I2025" s="144" t="s">
        <v>33</v>
      </c>
      <c r="J2025" s="155"/>
      <c r="K2025" s="146"/>
      <c r="L2025" s="147"/>
      <c r="M2025" s="156"/>
      <c r="N2025" s="167">
        <f t="shared" si="62"/>
        <v>988.85</v>
      </c>
      <c r="O2025" s="167">
        <f t="shared" si="63"/>
        <v>202409</v>
      </c>
    </row>
    <row r="2026" spans="1:15">
      <c r="A2026" s="146">
        <v>2025</v>
      </c>
      <c r="B2026" s="144" t="s">
        <v>120</v>
      </c>
      <c r="C2026" s="145" t="s">
        <v>121</v>
      </c>
      <c r="D2026" s="145" t="s">
        <v>2524</v>
      </c>
      <c r="E2026" s="219" t="s">
        <v>98</v>
      </c>
      <c r="F2026" s="148">
        <v>45555</v>
      </c>
      <c r="G2026" s="149"/>
      <c r="H2026" s="150">
        <v>4086</v>
      </c>
      <c r="I2026" s="144" t="s">
        <v>43</v>
      </c>
      <c r="J2026" s="151"/>
      <c r="K2026" s="145"/>
      <c r="L2026" s="152"/>
      <c r="M2026" s="152"/>
      <c r="N2026" s="167">
        <f t="shared" si="62"/>
        <v>4086</v>
      </c>
      <c r="O2026" s="167">
        <f t="shared" si="63"/>
        <v>202409</v>
      </c>
    </row>
    <row r="2027" spans="1:15">
      <c r="A2027" s="146">
        <v>2026</v>
      </c>
      <c r="B2027" s="144" t="s">
        <v>1597</v>
      </c>
      <c r="C2027" s="146" t="s">
        <v>1598</v>
      </c>
      <c r="D2027" s="147" t="s">
        <v>2525</v>
      </c>
      <c r="E2027" s="219" t="s">
        <v>98</v>
      </c>
      <c r="F2027" s="148">
        <v>45555</v>
      </c>
      <c r="G2027" s="153"/>
      <c r="H2027" s="154">
        <v>7942</v>
      </c>
      <c r="I2027" s="144" t="s">
        <v>68</v>
      </c>
      <c r="J2027" s="155"/>
      <c r="K2027" s="146"/>
      <c r="L2027" s="147"/>
      <c r="M2027" s="156"/>
      <c r="N2027" s="167">
        <f t="shared" si="62"/>
        <v>7942</v>
      </c>
      <c r="O2027" s="167">
        <f t="shared" si="63"/>
        <v>202409</v>
      </c>
    </row>
    <row r="2028" spans="1:15">
      <c r="A2028" s="146">
        <v>2027</v>
      </c>
      <c r="B2028" s="144" t="s">
        <v>120</v>
      </c>
      <c r="C2028" s="145" t="s">
        <v>121</v>
      </c>
      <c r="D2028" s="145" t="s">
        <v>2526</v>
      </c>
      <c r="E2028" s="219" t="s">
        <v>98</v>
      </c>
      <c r="F2028" s="148">
        <v>45556</v>
      </c>
      <c r="G2028" s="149"/>
      <c r="H2028" s="150">
        <v>4086</v>
      </c>
      <c r="I2028" s="144" t="s">
        <v>43</v>
      </c>
      <c r="J2028" s="151"/>
      <c r="K2028" s="145"/>
      <c r="L2028" s="152"/>
      <c r="M2028" s="152"/>
      <c r="N2028" s="167">
        <f t="shared" si="62"/>
        <v>4086</v>
      </c>
      <c r="O2028" s="167">
        <f t="shared" si="63"/>
        <v>202409</v>
      </c>
    </row>
    <row r="2029" spans="1:15">
      <c r="A2029" s="146">
        <v>2028</v>
      </c>
      <c r="B2029" s="144" t="s">
        <v>120</v>
      </c>
      <c r="C2029" s="146" t="s">
        <v>121</v>
      </c>
      <c r="D2029" s="147" t="s">
        <v>2527</v>
      </c>
      <c r="E2029" s="219" t="s">
        <v>98</v>
      </c>
      <c r="F2029" s="148">
        <v>45556</v>
      </c>
      <c r="G2029" s="153"/>
      <c r="H2029" s="154">
        <v>18700</v>
      </c>
      <c r="I2029" s="144" t="s">
        <v>43</v>
      </c>
      <c r="J2029" s="155"/>
      <c r="K2029" s="146"/>
      <c r="L2029" s="147"/>
      <c r="M2029" s="156"/>
      <c r="N2029" s="167">
        <f t="shared" si="62"/>
        <v>18700</v>
      </c>
      <c r="O2029" s="167">
        <f t="shared" si="63"/>
        <v>202409</v>
      </c>
    </row>
    <row r="2030" spans="1:15">
      <c r="A2030" s="146">
        <v>2029</v>
      </c>
      <c r="B2030" s="144" t="s">
        <v>1773</v>
      </c>
      <c r="C2030" s="145" t="s">
        <v>1774</v>
      </c>
      <c r="D2030" s="145" t="s">
        <v>2528</v>
      </c>
      <c r="E2030" s="219" t="s">
        <v>98</v>
      </c>
      <c r="F2030" s="148">
        <v>45558</v>
      </c>
      <c r="G2030" s="149"/>
      <c r="H2030" s="150">
        <v>22610</v>
      </c>
      <c r="I2030" s="144" t="s">
        <v>47</v>
      </c>
      <c r="J2030" s="151" t="s">
        <v>39</v>
      </c>
      <c r="K2030" s="145" t="s">
        <v>39</v>
      </c>
      <c r="L2030" s="152"/>
      <c r="M2030" s="152"/>
      <c r="N2030" s="167">
        <f t="shared" si="62"/>
        <v>7536.666666666667</v>
      </c>
      <c r="O2030" s="167">
        <f t="shared" si="63"/>
        <v>202409</v>
      </c>
    </row>
    <row r="2031" spans="1:15">
      <c r="A2031" s="146">
        <v>2030</v>
      </c>
      <c r="B2031" s="144" t="s">
        <v>1802</v>
      </c>
      <c r="C2031" s="146" t="s">
        <v>1803</v>
      </c>
      <c r="D2031" s="147" t="s">
        <v>2529</v>
      </c>
      <c r="E2031" s="219" t="s">
        <v>98</v>
      </c>
      <c r="F2031" s="148">
        <v>45558</v>
      </c>
      <c r="G2031" s="153"/>
      <c r="H2031" s="154">
        <v>18444</v>
      </c>
      <c r="I2031" s="144" t="s">
        <v>66</v>
      </c>
      <c r="J2031" s="155"/>
      <c r="K2031" s="146"/>
      <c r="L2031" s="147"/>
      <c r="M2031" s="156"/>
      <c r="N2031" s="167">
        <f t="shared" si="62"/>
        <v>18444</v>
      </c>
      <c r="O2031" s="167">
        <f t="shared" si="63"/>
        <v>202409</v>
      </c>
    </row>
    <row r="2032" spans="1:15">
      <c r="A2032" s="146">
        <v>2031</v>
      </c>
      <c r="B2032" s="144" t="s">
        <v>120</v>
      </c>
      <c r="C2032" s="145" t="s">
        <v>121</v>
      </c>
      <c r="D2032" s="145" t="s">
        <v>2530</v>
      </c>
      <c r="E2032" s="219" t="s">
        <v>98</v>
      </c>
      <c r="F2032" s="148">
        <v>45558</v>
      </c>
      <c r="G2032" s="149"/>
      <c r="H2032" s="150">
        <v>19000</v>
      </c>
      <c r="I2032" s="144" t="s">
        <v>43</v>
      </c>
      <c r="J2032" s="151"/>
      <c r="K2032" s="145"/>
      <c r="L2032" s="152"/>
      <c r="M2032" s="152"/>
      <c r="N2032" s="167">
        <f t="shared" si="62"/>
        <v>19000</v>
      </c>
      <c r="O2032" s="167">
        <f t="shared" si="63"/>
        <v>202409</v>
      </c>
    </row>
    <row r="2033" spans="1:15">
      <c r="A2033" s="146">
        <v>2032</v>
      </c>
      <c r="B2033" s="144" t="s">
        <v>120</v>
      </c>
      <c r="C2033" s="146" t="s">
        <v>121</v>
      </c>
      <c r="D2033" s="147" t="s">
        <v>2531</v>
      </c>
      <c r="E2033" s="219" t="s">
        <v>98</v>
      </c>
      <c r="F2033" s="148">
        <v>45558</v>
      </c>
      <c r="G2033" s="153"/>
      <c r="H2033" s="154">
        <v>4893</v>
      </c>
      <c r="I2033" s="144" t="s">
        <v>62</v>
      </c>
      <c r="J2033" s="155"/>
      <c r="K2033" s="146"/>
      <c r="L2033" s="147"/>
      <c r="M2033" s="156"/>
      <c r="N2033" s="167">
        <f t="shared" si="62"/>
        <v>4893</v>
      </c>
      <c r="O2033" s="167">
        <f t="shared" si="63"/>
        <v>202409</v>
      </c>
    </row>
    <row r="2034" spans="1:15">
      <c r="A2034" s="146">
        <v>2033</v>
      </c>
      <c r="B2034" s="144" t="s">
        <v>293</v>
      </c>
      <c r="C2034" s="145" t="s">
        <v>294</v>
      </c>
      <c r="D2034" s="145" t="s">
        <v>2532</v>
      </c>
      <c r="E2034" s="219" t="s">
        <v>98</v>
      </c>
      <c r="F2034" s="148">
        <v>45558</v>
      </c>
      <c r="G2034" s="149"/>
      <c r="H2034" s="150">
        <v>15031.8</v>
      </c>
      <c r="I2034" s="144" t="s">
        <v>68</v>
      </c>
      <c r="J2034" s="151"/>
      <c r="K2034" s="145"/>
      <c r="L2034" s="152"/>
      <c r="M2034" s="152"/>
      <c r="N2034" s="167">
        <f t="shared" si="62"/>
        <v>15031.8</v>
      </c>
      <c r="O2034" s="167">
        <f t="shared" si="63"/>
        <v>202409</v>
      </c>
    </row>
    <row r="2035" spans="1:15">
      <c r="A2035" s="146">
        <v>2034</v>
      </c>
      <c r="B2035" s="144" t="s">
        <v>2533</v>
      </c>
      <c r="C2035" s="146" t="s">
        <v>2534</v>
      </c>
      <c r="D2035" s="147" t="s">
        <v>2535</v>
      </c>
      <c r="E2035" s="219" t="s">
        <v>98</v>
      </c>
      <c r="F2035" s="148">
        <v>45559</v>
      </c>
      <c r="G2035" s="153"/>
      <c r="H2035" s="154">
        <v>110000</v>
      </c>
      <c r="I2035" s="144" t="s">
        <v>39</v>
      </c>
      <c r="J2035" s="155"/>
      <c r="K2035" s="146"/>
      <c r="L2035" s="147"/>
      <c r="M2035" s="156"/>
      <c r="N2035" s="167">
        <f t="shared" si="62"/>
        <v>110000</v>
      </c>
      <c r="O2035" s="167">
        <f t="shared" si="63"/>
        <v>202409</v>
      </c>
    </row>
    <row r="2036" spans="1:15">
      <c r="A2036" s="146">
        <v>2035</v>
      </c>
      <c r="B2036" s="144" t="s">
        <v>910</v>
      </c>
      <c r="C2036" s="145" t="s">
        <v>911</v>
      </c>
      <c r="D2036" s="145" t="s">
        <v>2536</v>
      </c>
      <c r="E2036" s="219" t="s">
        <v>98</v>
      </c>
      <c r="F2036" s="148">
        <v>45559</v>
      </c>
      <c r="G2036" s="149"/>
      <c r="H2036" s="150">
        <v>3000</v>
      </c>
      <c r="I2036" s="144" t="s">
        <v>33</v>
      </c>
      <c r="J2036" s="151"/>
      <c r="K2036" s="145"/>
      <c r="L2036" s="152"/>
      <c r="M2036" s="152"/>
      <c r="N2036" s="167">
        <f t="shared" si="62"/>
        <v>3000</v>
      </c>
      <c r="O2036" s="167">
        <f t="shared" si="63"/>
        <v>202409</v>
      </c>
    </row>
    <row r="2037" spans="1:15">
      <c r="A2037" s="146">
        <v>2036</v>
      </c>
      <c r="B2037" s="144" t="s">
        <v>1261</v>
      </c>
      <c r="C2037" s="146" t="s">
        <v>1549</v>
      </c>
      <c r="D2037" s="147" t="s">
        <v>2537</v>
      </c>
      <c r="E2037" s="219" t="s">
        <v>98</v>
      </c>
      <c r="F2037" s="148">
        <v>45559</v>
      </c>
      <c r="G2037" s="153"/>
      <c r="H2037" s="154">
        <v>3225.6</v>
      </c>
      <c r="I2037" s="144" t="s">
        <v>40</v>
      </c>
      <c r="J2037" s="155"/>
      <c r="K2037" s="146"/>
      <c r="L2037" s="147"/>
      <c r="M2037" s="156"/>
      <c r="N2037" s="167">
        <f t="shared" si="62"/>
        <v>3225.6</v>
      </c>
      <c r="O2037" s="167">
        <f t="shared" si="63"/>
        <v>202409</v>
      </c>
    </row>
    <row r="2038" spans="1:15">
      <c r="A2038" s="146">
        <v>2037</v>
      </c>
      <c r="B2038" s="144" t="s">
        <v>1261</v>
      </c>
      <c r="C2038" s="145" t="s">
        <v>1549</v>
      </c>
      <c r="D2038" s="145" t="s">
        <v>2538</v>
      </c>
      <c r="E2038" s="219" t="s">
        <v>98</v>
      </c>
      <c r="F2038" s="148">
        <v>45559</v>
      </c>
      <c r="G2038" s="149"/>
      <c r="H2038" s="150">
        <v>3283.2</v>
      </c>
      <c r="I2038" s="144" t="s">
        <v>40</v>
      </c>
      <c r="J2038" s="151"/>
      <c r="K2038" s="145"/>
      <c r="L2038" s="152"/>
      <c r="M2038" s="152"/>
      <c r="N2038" s="167">
        <f t="shared" si="62"/>
        <v>3283.2</v>
      </c>
      <c r="O2038" s="167">
        <f t="shared" si="63"/>
        <v>202409</v>
      </c>
    </row>
    <row r="2039" spans="1:15">
      <c r="A2039" s="146">
        <v>2038</v>
      </c>
      <c r="B2039" s="144" t="s">
        <v>1261</v>
      </c>
      <c r="C2039" s="146" t="s">
        <v>1549</v>
      </c>
      <c r="D2039" s="147" t="s">
        <v>2539</v>
      </c>
      <c r="E2039" s="219" t="s">
        <v>98</v>
      </c>
      <c r="F2039" s="148">
        <v>45559</v>
      </c>
      <c r="G2039" s="153"/>
      <c r="H2039" s="154">
        <v>3283.2</v>
      </c>
      <c r="I2039" s="144" t="s">
        <v>40</v>
      </c>
      <c r="J2039" s="155"/>
      <c r="K2039" s="146"/>
      <c r="L2039" s="147"/>
      <c r="M2039" s="156"/>
      <c r="N2039" s="167">
        <f t="shared" si="62"/>
        <v>3283.2</v>
      </c>
      <c r="O2039" s="167">
        <f t="shared" si="63"/>
        <v>202409</v>
      </c>
    </row>
    <row r="2040" spans="1:15">
      <c r="A2040" s="146">
        <v>2039</v>
      </c>
      <c r="B2040" s="144" t="s">
        <v>1069</v>
      </c>
      <c r="C2040" s="145" t="s">
        <v>1070</v>
      </c>
      <c r="D2040" s="145" t="s">
        <v>2540</v>
      </c>
      <c r="E2040" s="219" t="s">
        <v>98</v>
      </c>
      <c r="F2040" s="148">
        <v>45559</v>
      </c>
      <c r="G2040" s="149"/>
      <c r="H2040" s="150">
        <v>2752.35</v>
      </c>
      <c r="I2040" s="144" t="s">
        <v>40</v>
      </c>
      <c r="J2040" s="151"/>
      <c r="K2040" s="145"/>
      <c r="L2040" s="152"/>
      <c r="M2040" s="152"/>
      <c r="N2040" s="167">
        <f t="shared" si="62"/>
        <v>2752.35</v>
      </c>
      <c r="O2040" s="167">
        <f t="shared" si="63"/>
        <v>202409</v>
      </c>
    </row>
    <row r="2041" spans="1:15">
      <c r="A2041" s="146">
        <v>2040</v>
      </c>
      <c r="B2041" s="144" t="s">
        <v>1465</v>
      </c>
      <c r="C2041" s="146" t="s">
        <v>1466</v>
      </c>
      <c r="D2041" s="147" t="s">
        <v>2541</v>
      </c>
      <c r="E2041" s="219" t="s">
        <v>98</v>
      </c>
      <c r="F2041" s="148">
        <v>45559</v>
      </c>
      <c r="G2041" s="153"/>
      <c r="H2041" s="154">
        <v>7683.28</v>
      </c>
      <c r="I2041" s="144" t="s">
        <v>66</v>
      </c>
      <c r="J2041" s="155"/>
      <c r="K2041" s="146"/>
      <c r="L2041" s="147"/>
      <c r="M2041" s="156"/>
      <c r="N2041" s="167">
        <f t="shared" si="62"/>
        <v>7683.28</v>
      </c>
      <c r="O2041" s="167">
        <f t="shared" si="63"/>
        <v>202409</v>
      </c>
    </row>
    <row r="2042" spans="1:15">
      <c r="A2042" s="146">
        <v>2041</v>
      </c>
      <c r="B2042" s="144" t="s">
        <v>2542</v>
      </c>
      <c r="C2042" s="145" t="s">
        <v>2543</v>
      </c>
      <c r="D2042" s="145" t="s">
        <v>2544</v>
      </c>
      <c r="E2042" s="219" t="s">
        <v>98</v>
      </c>
      <c r="F2042" s="148">
        <v>45559</v>
      </c>
      <c r="G2042" s="149"/>
      <c r="H2042" s="150">
        <v>15270</v>
      </c>
      <c r="I2042" s="144" t="s">
        <v>67</v>
      </c>
      <c r="J2042" s="151"/>
      <c r="K2042" s="145"/>
      <c r="L2042" s="152"/>
      <c r="M2042" s="152"/>
      <c r="N2042" s="167">
        <f t="shared" si="62"/>
        <v>15270</v>
      </c>
      <c r="O2042" s="167">
        <f t="shared" si="63"/>
        <v>202409</v>
      </c>
    </row>
    <row r="2043" spans="1:15">
      <c r="A2043" s="146">
        <v>2042</v>
      </c>
      <c r="B2043" s="144" t="s">
        <v>2542</v>
      </c>
      <c r="C2043" s="146" t="s">
        <v>2543</v>
      </c>
      <c r="D2043" s="147" t="s">
        <v>2545</v>
      </c>
      <c r="E2043" s="219" t="s">
        <v>98</v>
      </c>
      <c r="F2043" s="148">
        <v>45559</v>
      </c>
      <c r="G2043" s="153"/>
      <c r="H2043" s="154">
        <v>5090</v>
      </c>
      <c r="I2043" s="144" t="s">
        <v>41</v>
      </c>
      <c r="J2043" s="155"/>
      <c r="K2043" s="146"/>
      <c r="L2043" s="147"/>
      <c r="M2043" s="156"/>
      <c r="N2043" s="167">
        <f t="shared" si="62"/>
        <v>5090</v>
      </c>
      <c r="O2043" s="167">
        <f t="shared" si="63"/>
        <v>202409</v>
      </c>
    </row>
    <row r="2044" spans="1:15">
      <c r="A2044" s="146">
        <v>2043</v>
      </c>
      <c r="B2044" s="144" t="s">
        <v>1681</v>
      </c>
      <c r="C2044" s="145" t="s">
        <v>1682</v>
      </c>
      <c r="D2044" s="145" t="s">
        <v>2546</v>
      </c>
      <c r="E2044" s="219" t="s">
        <v>98</v>
      </c>
      <c r="F2044" s="148">
        <v>45559</v>
      </c>
      <c r="G2044" s="149"/>
      <c r="H2044" s="150">
        <v>3341.23</v>
      </c>
      <c r="I2044" s="144" t="s">
        <v>33</v>
      </c>
      <c r="J2044" s="151"/>
      <c r="K2044" s="145"/>
      <c r="L2044" s="152"/>
      <c r="M2044" s="152"/>
      <c r="N2044" s="167">
        <f t="shared" si="62"/>
        <v>3341.23</v>
      </c>
      <c r="O2044" s="167">
        <f t="shared" si="63"/>
        <v>202409</v>
      </c>
    </row>
    <row r="2045" spans="1:15">
      <c r="A2045" s="146">
        <v>2044</v>
      </c>
      <c r="B2045" s="144" t="s">
        <v>2401</v>
      </c>
      <c r="C2045" s="146" t="s">
        <v>2402</v>
      </c>
      <c r="D2045" s="147" t="s">
        <v>2547</v>
      </c>
      <c r="E2045" s="219" t="s">
        <v>98</v>
      </c>
      <c r="F2045" s="148">
        <v>45559</v>
      </c>
      <c r="G2045" s="153"/>
      <c r="H2045" s="154">
        <v>3695.88</v>
      </c>
      <c r="I2045" s="144" t="s">
        <v>43</v>
      </c>
      <c r="J2045" s="155"/>
      <c r="K2045" s="146"/>
      <c r="L2045" s="147"/>
      <c r="M2045" s="156"/>
      <c r="N2045" s="167">
        <f t="shared" si="62"/>
        <v>3695.88</v>
      </c>
      <c r="O2045" s="167">
        <f t="shared" si="63"/>
        <v>202409</v>
      </c>
    </row>
    <row r="2046" spans="1:15">
      <c r="A2046" s="146">
        <v>2045</v>
      </c>
      <c r="B2046" s="144" t="s">
        <v>2164</v>
      </c>
      <c r="C2046" s="145" t="s">
        <v>2165</v>
      </c>
      <c r="D2046" s="145" t="s">
        <v>2548</v>
      </c>
      <c r="E2046" s="219" t="s">
        <v>98</v>
      </c>
      <c r="F2046" s="148">
        <v>45560</v>
      </c>
      <c r="G2046" s="149"/>
      <c r="H2046" s="150">
        <v>1500</v>
      </c>
      <c r="I2046" s="144" t="s">
        <v>33</v>
      </c>
      <c r="J2046" s="151"/>
      <c r="K2046" s="145"/>
      <c r="L2046" s="152"/>
      <c r="M2046" s="152"/>
      <c r="N2046" s="167">
        <f t="shared" si="62"/>
        <v>1500</v>
      </c>
      <c r="O2046" s="167">
        <f t="shared" si="63"/>
        <v>202409</v>
      </c>
    </row>
    <row r="2047" spans="1:15">
      <c r="A2047" s="146">
        <v>2046</v>
      </c>
      <c r="B2047" s="144" t="s">
        <v>2542</v>
      </c>
      <c r="C2047" s="146" t="s">
        <v>2543</v>
      </c>
      <c r="D2047" s="147" t="s">
        <v>2549</v>
      </c>
      <c r="E2047" s="219" t="s">
        <v>98</v>
      </c>
      <c r="F2047" s="148">
        <v>45560</v>
      </c>
      <c r="G2047" s="153"/>
      <c r="H2047" s="154">
        <v>10200</v>
      </c>
      <c r="I2047" s="144" t="s">
        <v>41</v>
      </c>
      <c r="J2047" s="155"/>
      <c r="K2047" s="146"/>
      <c r="L2047" s="147"/>
      <c r="M2047" s="156"/>
      <c r="N2047" s="167">
        <f t="shared" si="62"/>
        <v>10200</v>
      </c>
      <c r="O2047" s="167">
        <f t="shared" si="63"/>
        <v>202409</v>
      </c>
    </row>
    <row r="2048" spans="1:15">
      <c r="A2048" s="146">
        <v>2047</v>
      </c>
      <c r="B2048" s="144" t="s">
        <v>2542</v>
      </c>
      <c r="C2048" s="145" t="s">
        <v>2543</v>
      </c>
      <c r="D2048" s="145" t="s">
        <v>2550</v>
      </c>
      <c r="E2048" s="219" t="s">
        <v>98</v>
      </c>
      <c r="F2048" s="148">
        <v>45560</v>
      </c>
      <c r="G2048" s="149"/>
      <c r="H2048" s="150">
        <v>3400</v>
      </c>
      <c r="I2048" s="144" t="s">
        <v>41</v>
      </c>
      <c r="J2048" s="151"/>
      <c r="K2048" s="145"/>
      <c r="L2048" s="152"/>
      <c r="M2048" s="152"/>
      <c r="N2048" s="167">
        <f t="shared" si="62"/>
        <v>3400</v>
      </c>
      <c r="O2048" s="167">
        <f t="shared" si="63"/>
        <v>202409</v>
      </c>
    </row>
    <row r="2049" spans="1:15">
      <c r="A2049" s="146">
        <v>2048</v>
      </c>
      <c r="B2049" s="144" t="s">
        <v>1007</v>
      </c>
      <c r="C2049" s="146" t="s">
        <v>1008</v>
      </c>
      <c r="D2049" s="147" t="s">
        <v>2551</v>
      </c>
      <c r="E2049" s="219" t="s">
        <v>98</v>
      </c>
      <c r="F2049" s="148">
        <v>45560</v>
      </c>
      <c r="G2049" s="153"/>
      <c r="H2049" s="154">
        <v>1798</v>
      </c>
      <c r="I2049" s="144" t="s">
        <v>62</v>
      </c>
      <c r="J2049" s="155"/>
      <c r="K2049" s="146"/>
      <c r="L2049" s="147"/>
      <c r="M2049" s="156"/>
      <c r="N2049" s="167">
        <f t="shared" si="62"/>
        <v>1798</v>
      </c>
      <c r="O2049" s="167">
        <f t="shared" si="63"/>
        <v>202409</v>
      </c>
    </row>
    <row r="2050" spans="1:15">
      <c r="A2050" s="146">
        <v>2049</v>
      </c>
      <c r="B2050" s="144" t="s">
        <v>1007</v>
      </c>
      <c r="C2050" s="145" t="s">
        <v>1008</v>
      </c>
      <c r="D2050" s="145" t="s">
        <v>2552</v>
      </c>
      <c r="E2050" s="219" t="s">
        <v>98</v>
      </c>
      <c r="F2050" s="148">
        <v>45560</v>
      </c>
      <c r="G2050" s="149"/>
      <c r="H2050" s="150">
        <v>1794</v>
      </c>
      <c r="I2050" s="144" t="s">
        <v>62</v>
      </c>
      <c r="J2050" s="151"/>
      <c r="K2050" s="145"/>
      <c r="L2050" s="152"/>
      <c r="M2050" s="152"/>
      <c r="N2050" s="167">
        <f t="shared" ref="N2050:N2113" si="64">H2050/COUNTIF(I2050:M2050,"&lt;&gt;")</f>
        <v>1794</v>
      </c>
      <c r="O2050" s="167">
        <f t="shared" ref="O2050:O2113" si="65">YEAR(F2050)*100+MONTH(F2050)</f>
        <v>202409</v>
      </c>
    </row>
    <row r="2051" spans="1:15">
      <c r="A2051" s="146">
        <v>2050</v>
      </c>
      <c r="B2051" s="144" t="s">
        <v>1007</v>
      </c>
      <c r="C2051" s="146" t="s">
        <v>1008</v>
      </c>
      <c r="D2051" s="147" t="s">
        <v>2553</v>
      </c>
      <c r="E2051" s="219" t="s">
        <v>98</v>
      </c>
      <c r="F2051" s="148">
        <v>45560</v>
      </c>
      <c r="G2051" s="153"/>
      <c r="H2051" s="154">
        <v>1781</v>
      </c>
      <c r="I2051" s="144" t="s">
        <v>62</v>
      </c>
      <c r="J2051" s="155"/>
      <c r="K2051" s="146"/>
      <c r="L2051" s="147"/>
      <c r="M2051" s="156"/>
      <c r="N2051" s="167">
        <f t="shared" si="64"/>
        <v>1781</v>
      </c>
      <c r="O2051" s="167">
        <f t="shared" si="65"/>
        <v>202409</v>
      </c>
    </row>
    <row r="2052" spans="1:15">
      <c r="A2052" s="146">
        <v>2051</v>
      </c>
      <c r="B2052" s="144" t="s">
        <v>1465</v>
      </c>
      <c r="C2052" s="145" t="s">
        <v>1466</v>
      </c>
      <c r="D2052" s="145" t="s">
        <v>2554</v>
      </c>
      <c r="E2052" s="219" t="s">
        <v>98</v>
      </c>
      <c r="F2052" s="148">
        <v>45560</v>
      </c>
      <c r="G2052" s="149"/>
      <c r="H2052" s="150">
        <v>20447.97</v>
      </c>
      <c r="I2052" s="144" t="s">
        <v>66</v>
      </c>
      <c r="J2052" s="151"/>
      <c r="K2052" s="145"/>
      <c r="L2052" s="152"/>
      <c r="M2052" s="152"/>
      <c r="N2052" s="167">
        <f t="shared" si="64"/>
        <v>20447.97</v>
      </c>
      <c r="O2052" s="167">
        <f t="shared" si="65"/>
        <v>202409</v>
      </c>
    </row>
    <row r="2053" spans="1:15">
      <c r="A2053" s="146">
        <v>2052</v>
      </c>
      <c r="B2053" s="144" t="s">
        <v>1007</v>
      </c>
      <c r="C2053" s="146" t="s">
        <v>1008</v>
      </c>
      <c r="D2053" s="147" t="s">
        <v>2555</v>
      </c>
      <c r="E2053" s="219" t="s">
        <v>98</v>
      </c>
      <c r="F2053" s="148">
        <v>45560</v>
      </c>
      <c r="G2053" s="153"/>
      <c r="H2053" s="154">
        <v>1808</v>
      </c>
      <c r="I2053" s="144" t="s">
        <v>62</v>
      </c>
      <c r="J2053" s="155"/>
      <c r="K2053" s="146"/>
      <c r="L2053" s="147"/>
      <c r="M2053" s="156"/>
      <c r="N2053" s="167">
        <f t="shared" si="64"/>
        <v>1808</v>
      </c>
      <c r="O2053" s="167">
        <f t="shared" si="65"/>
        <v>202409</v>
      </c>
    </row>
    <row r="2054" spans="1:15">
      <c r="A2054" s="146">
        <v>2053</v>
      </c>
      <c r="B2054" s="144" t="s">
        <v>1007</v>
      </c>
      <c r="C2054" s="145" t="s">
        <v>1008</v>
      </c>
      <c r="D2054" s="145" t="s">
        <v>2556</v>
      </c>
      <c r="E2054" s="219" t="s">
        <v>98</v>
      </c>
      <c r="F2054" s="148">
        <v>45560</v>
      </c>
      <c r="G2054" s="149"/>
      <c r="H2054" s="150">
        <v>1785</v>
      </c>
      <c r="I2054" s="144" t="s">
        <v>62</v>
      </c>
      <c r="J2054" s="151"/>
      <c r="K2054" s="145"/>
      <c r="L2054" s="152"/>
      <c r="M2054" s="152"/>
      <c r="N2054" s="167">
        <f t="shared" si="64"/>
        <v>1785</v>
      </c>
      <c r="O2054" s="167">
        <f t="shared" si="65"/>
        <v>202409</v>
      </c>
    </row>
    <row r="2055" spans="1:15">
      <c r="A2055" s="146">
        <v>2054</v>
      </c>
      <c r="B2055" s="144" t="s">
        <v>1007</v>
      </c>
      <c r="C2055" s="146" t="s">
        <v>1008</v>
      </c>
      <c r="D2055" s="147" t="s">
        <v>2557</v>
      </c>
      <c r="E2055" s="219" t="s">
        <v>98</v>
      </c>
      <c r="F2055" s="148">
        <v>45560</v>
      </c>
      <c r="G2055" s="153"/>
      <c r="H2055" s="154">
        <v>1791</v>
      </c>
      <c r="I2055" s="144" t="s">
        <v>62</v>
      </c>
      <c r="J2055" s="155"/>
      <c r="K2055" s="146"/>
      <c r="L2055" s="147"/>
      <c r="M2055" s="156"/>
      <c r="N2055" s="167">
        <f t="shared" si="64"/>
        <v>1791</v>
      </c>
      <c r="O2055" s="167">
        <f t="shared" si="65"/>
        <v>202409</v>
      </c>
    </row>
    <row r="2056" spans="1:15">
      <c r="A2056" s="146">
        <v>2055</v>
      </c>
      <c r="B2056" s="144" t="s">
        <v>1007</v>
      </c>
      <c r="C2056" s="145" t="s">
        <v>1008</v>
      </c>
      <c r="D2056" s="145" t="s">
        <v>2558</v>
      </c>
      <c r="E2056" s="219" t="s">
        <v>98</v>
      </c>
      <c r="F2056" s="148">
        <v>45560</v>
      </c>
      <c r="G2056" s="149"/>
      <c r="H2056" s="150">
        <v>1748</v>
      </c>
      <c r="I2056" s="144" t="s">
        <v>62</v>
      </c>
      <c r="J2056" s="151"/>
      <c r="K2056" s="145"/>
      <c r="L2056" s="152"/>
      <c r="M2056" s="152"/>
      <c r="N2056" s="167">
        <f t="shared" si="64"/>
        <v>1748</v>
      </c>
      <c r="O2056" s="167">
        <f t="shared" si="65"/>
        <v>202409</v>
      </c>
    </row>
    <row r="2057" spans="1:15">
      <c r="A2057" s="146">
        <v>2056</v>
      </c>
      <c r="B2057" s="144" t="s">
        <v>1007</v>
      </c>
      <c r="C2057" s="146" t="s">
        <v>1008</v>
      </c>
      <c r="D2057" s="147" t="s">
        <v>2559</v>
      </c>
      <c r="E2057" s="219" t="s">
        <v>98</v>
      </c>
      <c r="F2057" s="148">
        <v>45560</v>
      </c>
      <c r="G2057" s="153"/>
      <c r="H2057" s="154">
        <v>1799</v>
      </c>
      <c r="I2057" s="144" t="s">
        <v>62</v>
      </c>
      <c r="J2057" s="155"/>
      <c r="K2057" s="146"/>
      <c r="L2057" s="147"/>
      <c r="M2057" s="156"/>
      <c r="N2057" s="167">
        <f t="shared" si="64"/>
        <v>1799</v>
      </c>
      <c r="O2057" s="167">
        <f t="shared" si="65"/>
        <v>202409</v>
      </c>
    </row>
    <row r="2058" spans="1:15">
      <c r="A2058" s="146">
        <v>2057</v>
      </c>
      <c r="B2058" s="144" t="s">
        <v>1007</v>
      </c>
      <c r="C2058" s="145" t="s">
        <v>1008</v>
      </c>
      <c r="D2058" s="145" t="s">
        <v>2560</v>
      </c>
      <c r="E2058" s="219" t="s">
        <v>98</v>
      </c>
      <c r="F2058" s="148">
        <v>45560</v>
      </c>
      <c r="G2058" s="149"/>
      <c r="H2058" s="150">
        <v>1794</v>
      </c>
      <c r="I2058" s="144" t="s">
        <v>62</v>
      </c>
      <c r="J2058" s="151"/>
      <c r="K2058" s="145"/>
      <c r="L2058" s="152"/>
      <c r="M2058" s="152"/>
      <c r="N2058" s="167">
        <f t="shared" si="64"/>
        <v>1794</v>
      </c>
      <c r="O2058" s="167">
        <f t="shared" si="65"/>
        <v>202409</v>
      </c>
    </row>
    <row r="2059" spans="1:15">
      <c r="A2059" s="146">
        <v>2058</v>
      </c>
      <c r="B2059" s="144" t="s">
        <v>1007</v>
      </c>
      <c r="C2059" s="146" t="s">
        <v>1008</v>
      </c>
      <c r="D2059" s="147" t="s">
        <v>2561</v>
      </c>
      <c r="E2059" s="219" t="s">
        <v>98</v>
      </c>
      <c r="F2059" s="148">
        <v>45560</v>
      </c>
      <c r="G2059" s="153"/>
      <c r="H2059" s="154">
        <v>1775</v>
      </c>
      <c r="I2059" s="144" t="s">
        <v>62</v>
      </c>
      <c r="J2059" s="155"/>
      <c r="K2059" s="146"/>
      <c r="L2059" s="147"/>
      <c r="M2059" s="156"/>
      <c r="N2059" s="167">
        <f t="shared" si="64"/>
        <v>1775</v>
      </c>
      <c r="O2059" s="167">
        <f t="shared" si="65"/>
        <v>202409</v>
      </c>
    </row>
    <row r="2060" spans="1:15">
      <c r="A2060" s="146">
        <v>2059</v>
      </c>
      <c r="B2060" s="144" t="s">
        <v>1007</v>
      </c>
      <c r="C2060" s="145" t="s">
        <v>1008</v>
      </c>
      <c r="D2060" s="145" t="s">
        <v>2562</v>
      </c>
      <c r="E2060" s="219" t="s">
        <v>98</v>
      </c>
      <c r="F2060" s="148">
        <v>45560</v>
      </c>
      <c r="G2060" s="149"/>
      <c r="H2060" s="150">
        <v>1799</v>
      </c>
      <c r="I2060" s="144" t="s">
        <v>62</v>
      </c>
      <c r="J2060" s="151"/>
      <c r="K2060" s="145"/>
      <c r="L2060" s="152"/>
      <c r="M2060" s="152"/>
      <c r="N2060" s="167">
        <f t="shared" si="64"/>
        <v>1799</v>
      </c>
      <c r="O2060" s="167">
        <f t="shared" si="65"/>
        <v>202409</v>
      </c>
    </row>
    <row r="2061" spans="1:15">
      <c r="A2061" s="146">
        <v>2060</v>
      </c>
      <c r="B2061" s="144" t="s">
        <v>2046</v>
      </c>
      <c r="C2061" s="146" t="s">
        <v>2047</v>
      </c>
      <c r="D2061" s="147" t="s">
        <v>2563</v>
      </c>
      <c r="E2061" s="219" t="s">
        <v>98</v>
      </c>
      <c r="F2061" s="148">
        <v>45560</v>
      </c>
      <c r="G2061" s="153"/>
      <c r="H2061" s="154">
        <v>36278.78</v>
      </c>
      <c r="I2061" s="144" t="s">
        <v>67</v>
      </c>
      <c r="J2061" s="155"/>
      <c r="K2061" s="146"/>
      <c r="L2061" s="147"/>
      <c r="M2061" s="156"/>
      <c r="N2061" s="167">
        <f t="shared" si="64"/>
        <v>36278.78</v>
      </c>
      <c r="O2061" s="167">
        <f t="shared" si="65"/>
        <v>202409</v>
      </c>
    </row>
    <row r="2062" spans="1:15">
      <c r="A2062" s="146">
        <v>2061</v>
      </c>
      <c r="B2062" s="144" t="s">
        <v>1630</v>
      </c>
      <c r="C2062" s="145" t="s">
        <v>1631</v>
      </c>
      <c r="D2062" s="145" t="s">
        <v>2564</v>
      </c>
      <c r="E2062" s="219" t="s">
        <v>98</v>
      </c>
      <c r="F2062" s="148">
        <v>45560</v>
      </c>
      <c r="G2062" s="149"/>
      <c r="H2062" s="150">
        <v>268899.40000000002</v>
      </c>
      <c r="I2062" s="144" t="s">
        <v>66</v>
      </c>
      <c r="J2062" s="151"/>
      <c r="K2062" s="145"/>
      <c r="L2062" s="152"/>
      <c r="M2062" s="152"/>
      <c r="N2062" s="167">
        <f t="shared" si="64"/>
        <v>268899.40000000002</v>
      </c>
      <c r="O2062" s="167">
        <f t="shared" si="65"/>
        <v>202409</v>
      </c>
    </row>
    <row r="2063" spans="1:15">
      <c r="A2063" s="146">
        <v>2062</v>
      </c>
      <c r="B2063" s="144" t="s">
        <v>2565</v>
      </c>
      <c r="C2063" s="146" t="s">
        <v>2566</v>
      </c>
      <c r="D2063" s="147" t="s">
        <v>2567</v>
      </c>
      <c r="E2063" s="219" t="s">
        <v>98</v>
      </c>
      <c r="F2063" s="148">
        <v>45560</v>
      </c>
      <c r="G2063" s="153"/>
      <c r="H2063" s="154">
        <v>110000</v>
      </c>
      <c r="I2063" s="144" t="s">
        <v>41</v>
      </c>
      <c r="J2063" s="155"/>
      <c r="K2063" s="146"/>
      <c r="L2063" s="147"/>
      <c r="M2063" s="156"/>
      <c r="N2063" s="167">
        <f t="shared" si="64"/>
        <v>110000</v>
      </c>
      <c r="O2063" s="167">
        <f t="shared" si="65"/>
        <v>202409</v>
      </c>
    </row>
    <row r="2064" spans="1:15">
      <c r="A2064" s="146">
        <v>2063</v>
      </c>
      <c r="B2064" s="144" t="s">
        <v>1304</v>
      </c>
      <c r="C2064" s="145" t="s">
        <v>1305</v>
      </c>
      <c r="D2064" s="145" t="s">
        <v>2568</v>
      </c>
      <c r="E2064" s="219" t="s">
        <v>98</v>
      </c>
      <c r="F2064" s="148">
        <v>45561</v>
      </c>
      <c r="G2064" s="149"/>
      <c r="H2064" s="150">
        <v>144608.70000000001</v>
      </c>
      <c r="I2064" s="144" t="s">
        <v>41</v>
      </c>
      <c r="J2064" s="151"/>
      <c r="K2064" s="145"/>
      <c r="L2064" s="152"/>
      <c r="M2064" s="152"/>
      <c r="N2064" s="167">
        <f t="shared" si="64"/>
        <v>144608.70000000001</v>
      </c>
      <c r="O2064" s="167">
        <f t="shared" si="65"/>
        <v>202409</v>
      </c>
    </row>
    <row r="2065" spans="1:15">
      <c r="A2065" s="146">
        <v>2064</v>
      </c>
      <c r="B2065" s="144" t="s">
        <v>2442</v>
      </c>
      <c r="C2065" s="146" t="s">
        <v>2443</v>
      </c>
      <c r="D2065" s="147" t="s">
        <v>2569</v>
      </c>
      <c r="E2065" s="219" t="s">
        <v>98</v>
      </c>
      <c r="F2065" s="148">
        <v>45561</v>
      </c>
      <c r="G2065" s="153"/>
      <c r="H2065" s="154">
        <v>484874.34</v>
      </c>
      <c r="I2065" s="144" t="s">
        <v>62</v>
      </c>
      <c r="J2065" s="155"/>
      <c r="K2065" s="146"/>
      <c r="L2065" s="147"/>
      <c r="M2065" s="156"/>
      <c r="N2065" s="167">
        <f t="shared" si="64"/>
        <v>484874.34</v>
      </c>
      <c r="O2065" s="167">
        <f t="shared" si="65"/>
        <v>202409</v>
      </c>
    </row>
    <row r="2066" spans="1:15">
      <c r="A2066" s="146">
        <v>2065</v>
      </c>
      <c r="B2066" s="144" t="s">
        <v>2334</v>
      </c>
      <c r="C2066" s="145" t="s">
        <v>2335</v>
      </c>
      <c r="D2066" s="145" t="s">
        <v>2570</v>
      </c>
      <c r="E2066" s="219" t="s">
        <v>98</v>
      </c>
      <c r="F2066" s="148">
        <v>45561</v>
      </c>
      <c r="G2066" s="149"/>
      <c r="H2066" s="150">
        <v>20893.7</v>
      </c>
      <c r="I2066" s="144" t="s">
        <v>41</v>
      </c>
      <c r="J2066" s="151" t="s">
        <v>40</v>
      </c>
      <c r="K2066" s="145"/>
      <c r="L2066" s="152"/>
      <c r="M2066" s="152"/>
      <c r="N2066" s="167">
        <f t="shared" si="64"/>
        <v>10446.85</v>
      </c>
      <c r="O2066" s="167">
        <f t="shared" si="65"/>
        <v>202409</v>
      </c>
    </row>
    <row r="2067" spans="1:15">
      <c r="A2067" s="146">
        <v>2066</v>
      </c>
      <c r="B2067" s="144" t="s">
        <v>1007</v>
      </c>
      <c r="C2067" s="146" t="s">
        <v>1008</v>
      </c>
      <c r="D2067" s="147" t="s">
        <v>2571</v>
      </c>
      <c r="E2067" s="219" t="s">
        <v>98</v>
      </c>
      <c r="F2067" s="148">
        <v>45561</v>
      </c>
      <c r="G2067" s="153"/>
      <c r="H2067" s="154">
        <v>1924</v>
      </c>
      <c r="I2067" s="144" t="s">
        <v>62</v>
      </c>
      <c r="J2067" s="155"/>
      <c r="K2067" s="146"/>
      <c r="L2067" s="147"/>
      <c r="M2067" s="156"/>
      <c r="N2067" s="167">
        <f t="shared" si="64"/>
        <v>1924</v>
      </c>
      <c r="O2067" s="167">
        <f t="shared" si="65"/>
        <v>202409</v>
      </c>
    </row>
    <row r="2068" spans="1:15">
      <c r="A2068" s="146">
        <v>2067</v>
      </c>
      <c r="B2068" s="144" t="s">
        <v>1007</v>
      </c>
      <c r="C2068" s="145" t="s">
        <v>1008</v>
      </c>
      <c r="D2068" s="145" t="s">
        <v>2572</v>
      </c>
      <c r="E2068" s="219" t="s">
        <v>98</v>
      </c>
      <c r="F2068" s="148">
        <v>45561</v>
      </c>
      <c r="G2068" s="149"/>
      <c r="H2068" s="150">
        <v>1801</v>
      </c>
      <c r="I2068" s="144" t="s">
        <v>62</v>
      </c>
      <c r="J2068" s="151"/>
      <c r="K2068" s="145"/>
      <c r="L2068" s="152"/>
      <c r="M2068" s="152"/>
      <c r="N2068" s="167">
        <f t="shared" si="64"/>
        <v>1801</v>
      </c>
      <c r="O2068" s="167">
        <f t="shared" si="65"/>
        <v>202409</v>
      </c>
    </row>
    <row r="2069" spans="1:15">
      <c r="A2069" s="146">
        <v>2068</v>
      </c>
      <c r="B2069" s="144" t="s">
        <v>1007</v>
      </c>
      <c r="C2069" s="146" t="s">
        <v>1008</v>
      </c>
      <c r="D2069" s="147" t="s">
        <v>2573</v>
      </c>
      <c r="E2069" s="219" t="s">
        <v>98</v>
      </c>
      <c r="F2069" s="148">
        <v>45561</v>
      </c>
      <c r="G2069" s="153"/>
      <c r="H2069" s="154">
        <v>1751</v>
      </c>
      <c r="I2069" s="144" t="s">
        <v>62</v>
      </c>
      <c r="J2069" s="155"/>
      <c r="K2069" s="146"/>
      <c r="L2069" s="147"/>
      <c r="M2069" s="156"/>
      <c r="N2069" s="167">
        <f t="shared" si="64"/>
        <v>1751</v>
      </c>
      <c r="O2069" s="167">
        <f t="shared" si="65"/>
        <v>202409</v>
      </c>
    </row>
    <row r="2070" spans="1:15">
      <c r="A2070" s="146">
        <v>2069</v>
      </c>
      <c r="B2070" s="144" t="s">
        <v>1007</v>
      </c>
      <c r="C2070" s="145" t="s">
        <v>1008</v>
      </c>
      <c r="D2070" s="145" t="s">
        <v>2574</v>
      </c>
      <c r="E2070" s="219" t="s">
        <v>98</v>
      </c>
      <c r="F2070" s="148">
        <v>45561</v>
      </c>
      <c r="G2070" s="149"/>
      <c r="H2070" s="150">
        <v>1814</v>
      </c>
      <c r="I2070" s="144" t="s">
        <v>62</v>
      </c>
      <c r="J2070" s="151"/>
      <c r="K2070" s="145"/>
      <c r="L2070" s="152"/>
      <c r="M2070" s="152"/>
      <c r="N2070" s="167">
        <f t="shared" si="64"/>
        <v>1814</v>
      </c>
      <c r="O2070" s="167">
        <f t="shared" si="65"/>
        <v>202409</v>
      </c>
    </row>
    <row r="2071" spans="1:15">
      <c r="A2071" s="146">
        <v>2070</v>
      </c>
      <c r="B2071" s="144" t="s">
        <v>1007</v>
      </c>
      <c r="C2071" s="146" t="s">
        <v>1008</v>
      </c>
      <c r="D2071" s="147" t="s">
        <v>2575</v>
      </c>
      <c r="E2071" s="219" t="s">
        <v>98</v>
      </c>
      <c r="F2071" s="148">
        <v>45561</v>
      </c>
      <c r="G2071" s="153"/>
      <c r="H2071" s="154">
        <v>1754</v>
      </c>
      <c r="I2071" s="144" t="s">
        <v>62</v>
      </c>
      <c r="J2071" s="155"/>
      <c r="K2071" s="146"/>
      <c r="L2071" s="147"/>
      <c r="M2071" s="156"/>
      <c r="N2071" s="167">
        <f t="shared" si="64"/>
        <v>1754</v>
      </c>
      <c r="O2071" s="167">
        <f t="shared" si="65"/>
        <v>202409</v>
      </c>
    </row>
    <row r="2072" spans="1:15">
      <c r="A2072" s="146">
        <v>2071</v>
      </c>
      <c r="B2072" s="144" t="s">
        <v>1007</v>
      </c>
      <c r="C2072" s="145" t="s">
        <v>1008</v>
      </c>
      <c r="D2072" s="145" t="s">
        <v>2576</v>
      </c>
      <c r="E2072" s="219" t="s">
        <v>98</v>
      </c>
      <c r="F2072" s="148">
        <v>45561</v>
      </c>
      <c r="G2072" s="149"/>
      <c r="H2072" s="150">
        <v>1695</v>
      </c>
      <c r="I2072" s="144" t="s">
        <v>62</v>
      </c>
      <c r="J2072" s="151"/>
      <c r="K2072" s="145"/>
      <c r="L2072" s="152"/>
      <c r="M2072" s="152"/>
      <c r="N2072" s="167">
        <f t="shared" si="64"/>
        <v>1695</v>
      </c>
      <c r="O2072" s="167">
        <f t="shared" si="65"/>
        <v>202409</v>
      </c>
    </row>
    <row r="2073" spans="1:15">
      <c r="A2073" s="146">
        <v>2072</v>
      </c>
      <c r="B2073" s="144" t="s">
        <v>1007</v>
      </c>
      <c r="C2073" s="146" t="s">
        <v>1008</v>
      </c>
      <c r="D2073" s="147" t="s">
        <v>2577</v>
      </c>
      <c r="E2073" s="219" t="s">
        <v>98</v>
      </c>
      <c r="F2073" s="148">
        <v>45561</v>
      </c>
      <c r="G2073" s="153"/>
      <c r="H2073" s="154">
        <v>1898</v>
      </c>
      <c r="I2073" s="144" t="s">
        <v>62</v>
      </c>
      <c r="J2073" s="155"/>
      <c r="K2073" s="146"/>
      <c r="L2073" s="147"/>
      <c r="M2073" s="156"/>
      <c r="N2073" s="167">
        <f t="shared" si="64"/>
        <v>1898</v>
      </c>
      <c r="O2073" s="167">
        <f t="shared" si="65"/>
        <v>202409</v>
      </c>
    </row>
    <row r="2074" spans="1:15">
      <c r="A2074" s="146">
        <v>2073</v>
      </c>
      <c r="B2074" s="144" t="s">
        <v>1007</v>
      </c>
      <c r="C2074" s="145" t="s">
        <v>1008</v>
      </c>
      <c r="D2074" s="145" t="s">
        <v>2578</v>
      </c>
      <c r="E2074" s="219" t="s">
        <v>98</v>
      </c>
      <c r="F2074" s="148">
        <v>45561</v>
      </c>
      <c r="G2074" s="149"/>
      <c r="H2074" s="150">
        <v>1818</v>
      </c>
      <c r="I2074" s="144" t="s">
        <v>62</v>
      </c>
      <c r="J2074" s="151"/>
      <c r="K2074" s="145"/>
      <c r="L2074" s="152"/>
      <c r="M2074" s="152"/>
      <c r="N2074" s="167">
        <f t="shared" si="64"/>
        <v>1818</v>
      </c>
      <c r="O2074" s="167">
        <f t="shared" si="65"/>
        <v>202409</v>
      </c>
    </row>
    <row r="2075" spans="1:15">
      <c r="A2075" s="146">
        <v>2074</v>
      </c>
      <c r="B2075" s="144" t="s">
        <v>1007</v>
      </c>
      <c r="C2075" s="146" t="s">
        <v>1008</v>
      </c>
      <c r="D2075" s="147" t="s">
        <v>2579</v>
      </c>
      <c r="E2075" s="219" t="s">
        <v>98</v>
      </c>
      <c r="F2075" s="148">
        <v>45561</v>
      </c>
      <c r="G2075" s="153"/>
      <c r="H2075" s="154">
        <v>1816</v>
      </c>
      <c r="I2075" s="144" t="s">
        <v>62</v>
      </c>
      <c r="J2075" s="155"/>
      <c r="K2075" s="146"/>
      <c r="L2075" s="147"/>
      <c r="M2075" s="156"/>
      <c r="N2075" s="167">
        <f t="shared" si="64"/>
        <v>1816</v>
      </c>
      <c r="O2075" s="167">
        <f t="shared" si="65"/>
        <v>202409</v>
      </c>
    </row>
    <row r="2076" spans="1:15">
      <c r="A2076" s="146">
        <v>2075</v>
      </c>
      <c r="B2076" s="144" t="s">
        <v>1007</v>
      </c>
      <c r="C2076" s="145" t="s">
        <v>1008</v>
      </c>
      <c r="D2076" s="145" t="s">
        <v>2580</v>
      </c>
      <c r="E2076" s="219" t="s">
        <v>98</v>
      </c>
      <c r="F2076" s="148">
        <v>45561</v>
      </c>
      <c r="G2076" s="149"/>
      <c r="H2076" s="150">
        <v>1818</v>
      </c>
      <c r="I2076" s="144" t="s">
        <v>62</v>
      </c>
      <c r="J2076" s="151"/>
      <c r="K2076" s="145"/>
      <c r="L2076" s="152"/>
      <c r="M2076" s="152"/>
      <c r="N2076" s="167">
        <f t="shared" si="64"/>
        <v>1818</v>
      </c>
      <c r="O2076" s="167">
        <f t="shared" si="65"/>
        <v>202409</v>
      </c>
    </row>
    <row r="2077" spans="1:15">
      <c r="A2077" s="146">
        <v>2076</v>
      </c>
      <c r="B2077" s="144" t="s">
        <v>1007</v>
      </c>
      <c r="C2077" s="146" t="s">
        <v>1008</v>
      </c>
      <c r="D2077" s="147" t="s">
        <v>2581</v>
      </c>
      <c r="E2077" s="219" t="s">
        <v>98</v>
      </c>
      <c r="F2077" s="148">
        <v>45561</v>
      </c>
      <c r="G2077" s="153"/>
      <c r="H2077" s="154">
        <v>1836</v>
      </c>
      <c r="I2077" s="144" t="s">
        <v>62</v>
      </c>
      <c r="J2077" s="155"/>
      <c r="K2077" s="146"/>
      <c r="L2077" s="147"/>
      <c r="M2077" s="156"/>
      <c r="N2077" s="167">
        <f t="shared" si="64"/>
        <v>1836</v>
      </c>
      <c r="O2077" s="167">
        <f t="shared" si="65"/>
        <v>202409</v>
      </c>
    </row>
    <row r="2078" spans="1:15">
      <c r="A2078" s="146">
        <v>2077</v>
      </c>
      <c r="B2078" s="144" t="s">
        <v>2438</v>
      </c>
      <c r="C2078" s="145" t="s">
        <v>2439</v>
      </c>
      <c r="D2078" s="145" t="s">
        <v>2582</v>
      </c>
      <c r="E2078" s="219" t="s">
        <v>98</v>
      </c>
      <c r="F2078" s="148">
        <v>45561</v>
      </c>
      <c r="G2078" s="149"/>
      <c r="H2078" s="150">
        <v>5541.97</v>
      </c>
      <c r="I2078" s="144" t="s">
        <v>46</v>
      </c>
      <c r="J2078" s="151"/>
      <c r="K2078" s="145"/>
      <c r="L2078" s="152"/>
      <c r="M2078" s="152"/>
      <c r="N2078" s="167">
        <f t="shared" si="64"/>
        <v>5541.97</v>
      </c>
      <c r="O2078" s="167">
        <f t="shared" si="65"/>
        <v>202409</v>
      </c>
    </row>
    <row r="2079" spans="1:15">
      <c r="A2079" s="146">
        <v>2078</v>
      </c>
      <c r="B2079" s="144" t="s">
        <v>1911</v>
      </c>
      <c r="C2079" s="146" t="s">
        <v>1912</v>
      </c>
      <c r="D2079" s="147" t="s">
        <v>2583</v>
      </c>
      <c r="E2079" s="219" t="s">
        <v>98</v>
      </c>
      <c r="F2079" s="148">
        <v>45562</v>
      </c>
      <c r="G2079" s="153"/>
      <c r="H2079" s="154">
        <v>14079.63</v>
      </c>
      <c r="I2079" s="144" t="s">
        <v>45</v>
      </c>
      <c r="J2079" s="155"/>
      <c r="K2079" s="146"/>
      <c r="L2079" s="147"/>
      <c r="M2079" s="156"/>
      <c r="N2079" s="167">
        <f t="shared" si="64"/>
        <v>14079.63</v>
      </c>
      <c r="O2079" s="167">
        <f t="shared" si="65"/>
        <v>202409</v>
      </c>
    </row>
    <row r="2080" spans="1:15">
      <c r="A2080" s="146">
        <v>2079</v>
      </c>
      <c r="B2080" s="144" t="s">
        <v>2164</v>
      </c>
      <c r="C2080" s="145" t="s">
        <v>2165</v>
      </c>
      <c r="D2080" s="145" t="s">
        <v>2584</v>
      </c>
      <c r="E2080" s="219" t="s">
        <v>98</v>
      </c>
      <c r="F2080" s="148">
        <v>45562</v>
      </c>
      <c r="G2080" s="149"/>
      <c r="H2080" s="150">
        <v>800</v>
      </c>
      <c r="I2080" s="144" t="s">
        <v>33</v>
      </c>
      <c r="J2080" s="151"/>
      <c r="K2080" s="145"/>
      <c r="L2080" s="152"/>
      <c r="M2080" s="152"/>
      <c r="N2080" s="167">
        <f t="shared" si="64"/>
        <v>800</v>
      </c>
      <c r="O2080" s="167">
        <f t="shared" si="65"/>
        <v>202409</v>
      </c>
    </row>
    <row r="2081" spans="1:15">
      <c r="A2081" s="146">
        <v>2080</v>
      </c>
      <c r="B2081" s="144" t="s">
        <v>120</v>
      </c>
      <c r="C2081" s="146" t="s">
        <v>121</v>
      </c>
      <c r="D2081" s="147" t="s">
        <v>2585</v>
      </c>
      <c r="E2081" s="219" t="s">
        <v>98</v>
      </c>
      <c r="F2081" s="148">
        <v>45562</v>
      </c>
      <c r="G2081" s="153"/>
      <c r="H2081" s="154">
        <v>18700</v>
      </c>
      <c r="I2081" s="144" t="s">
        <v>43</v>
      </c>
      <c r="J2081" s="155"/>
      <c r="K2081" s="146"/>
      <c r="L2081" s="147"/>
      <c r="M2081" s="156"/>
      <c r="N2081" s="167">
        <f t="shared" si="64"/>
        <v>18700</v>
      </c>
      <c r="O2081" s="167">
        <f t="shared" si="65"/>
        <v>202409</v>
      </c>
    </row>
    <row r="2082" spans="1:15">
      <c r="A2082" s="146">
        <v>2081</v>
      </c>
      <c r="B2082" s="144" t="s">
        <v>1000</v>
      </c>
      <c r="C2082" s="145" t="s">
        <v>1001</v>
      </c>
      <c r="D2082" s="145" t="s">
        <v>2586</v>
      </c>
      <c r="E2082" s="219" t="s">
        <v>98</v>
      </c>
      <c r="F2082" s="148">
        <v>45562</v>
      </c>
      <c r="G2082" s="149"/>
      <c r="H2082" s="150">
        <v>34369.339999999997</v>
      </c>
      <c r="I2082" s="144" t="s">
        <v>66</v>
      </c>
      <c r="J2082" s="151" t="s">
        <v>67</v>
      </c>
      <c r="K2082" s="145"/>
      <c r="L2082" s="152"/>
      <c r="M2082" s="152"/>
      <c r="N2082" s="167">
        <f t="shared" si="64"/>
        <v>17184.669999999998</v>
      </c>
      <c r="O2082" s="167">
        <f t="shared" si="65"/>
        <v>202409</v>
      </c>
    </row>
    <row r="2083" spans="1:15">
      <c r="A2083" s="146">
        <v>2082</v>
      </c>
      <c r="B2083" s="144" t="s">
        <v>1221</v>
      </c>
      <c r="C2083" s="146" t="s">
        <v>1222</v>
      </c>
      <c r="D2083" s="147" t="s">
        <v>2587</v>
      </c>
      <c r="E2083" s="219" t="s">
        <v>98</v>
      </c>
      <c r="F2083" s="148">
        <v>45562</v>
      </c>
      <c r="G2083" s="153"/>
      <c r="H2083" s="154">
        <v>3361.98</v>
      </c>
      <c r="I2083" s="144" t="s">
        <v>46</v>
      </c>
      <c r="J2083" s="155"/>
      <c r="K2083" s="146"/>
      <c r="L2083" s="147"/>
      <c r="M2083" s="156"/>
      <c r="N2083" s="167">
        <f t="shared" si="64"/>
        <v>3361.98</v>
      </c>
      <c r="O2083" s="167">
        <f t="shared" si="65"/>
        <v>202409</v>
      </c>
    </row>
    <row r="2084" spans="1:15">
      <c r="A2084" s="146">
        <v>2083</v>
      </c>
      <c r="B2084" s="144" t="s">
        <v>1007</v>
      </c>
      <c r="C2084" s="145" t="s">
        <v>1008</v>
      </c>
      <c r="D2084" s="145" t="s">
        <v>2588</v>
      </c>
      <c r="E2084" s="219" t="s">
        <v>98</v>
      </c>
      <c r="F2084" s="148">
        <v>45562</v>
      </c>
      <c r="G2084" s="149"/>
      <c r="H2084" s="150">
        <v>1796</v>
      </c>
      <c r="I2084" s="144" t="s">
        <v>62</v>
      </c>
      <c r="J2084" s="151"/>
      <c r="K2084" s="145"/>
      <c r="L2084" s="152"/>
      <c r="M2084" s="152"/>
      <c r="N2084" s="167">
        <f t="shared" si="64"/>
        <v>1796</v>
      </c>
      <c r="O2084" s="167">
        <f t="shared" si="65"/>
        <v>202409</v>
      </c>
    </row>
    <row r="2085" spans="1:15">
      <c r="A2085" s="146">
        <v>2084</v>
      </c>
      <c r="B2085" s="144" t="s">
        <v>1007</v>
      </c>
      <c r="C2085" s="146" t="s">
        <v>1008</v>
      </c>
      <c r="D2085" s="147" t="s">
        <v>2589</v>
      </c>
      <c r="E2085" s="219" t="s">
        <v>98</v>
      </c>
      <c r="F2085" s="148">
        <v>45562</v>
      </c>
      <c r="G2085" s="153"/>
      <c r="H2085" s="154">
        <v>1707</v>
      </c>
      <c r="I2085" s="144" t="s">
        <v>62</v>
      </c>
      <c r="J2085" s="155"/>
      <c r="K2085" s="146"/>
      <c r="L2085" s="147"/>
      <c r="M2085" s="156"/>
      <c r="N2085" s="167">
        <f t="shared" si="64"/>
        <v>1707</v>
      </c>
      <c r="O2085" s="167">
        <f t="shared" si="65"/>
        <v>202409</v>
      </c>
    </row>
    <row r="2086" spans="1:15">
      <c r="A2086" s="146">
        <v>2085</v>
      </c>
      <c r="B2086" s="144" t="s">
        <v>1007</v>
      </c>
      <c r="C2086" s="145" t="s">
        <v>1008</v>
      </c>
      <c r="D2086" s="145" t="s">
        <v>2590</v>
      </c>
      <c r="E2086" s="219" t="s">
        <v>98</v>
      </c>
      <c r="F2086" s="148">
        <v>45562</v>
      </c>
      <c r="G2086" s="149"/>
      <c r="H2086" s="150">
        <v>1790</v>
      </c>
      <c r="I2086" s="144" t="s">
        <v>62</v>
      </c>
      <c r="J2086" s="151"/>
      <c r="K2086" s="145"/>
      <c r="L2086" s="152"/>
      <c r="M2086" s="152"/>
      <c r="N2086" s="167">
        <f t="shared" si="64"/>
        <v>1790</v>
      </c>
      <c r="O2086" s="167">
        <f t="shared" si="65"/>
        <v>202409</v>
      </c>
    </row>
    <row r="2087" spans="1:15">
      <c r="A2087" s="146">
        <v>2086</v>
      </c>
      <c r="B2087" s="144" t="s">
        <v>1007</v>
      </c>
      <c r="C2087" s="146" t="s">
        <v>1008</v>
      </c>
      <c r="D2087" s="147" t="s">
        <v>2591</v>
      </c>
      <c r="E2087" s="219" t="s">
        <v>98</v>
      </c>
      <c r="F2087" s="148">
        <v>45562</v>
      </c>
      <c r="G2087" s="153"/>
      <c r="H2087" s="154">
        <v>1801</v>
      </c>
      <c r="I2087" s="144" t="s">
        <v>62</v>
      </c>
      <c r="J2087" s="155"/>
      <c r="K2087" s="146"/>
      <c r="L2087" s="147"/>
      <c r="M2087" s="156"/>
      <c r="N2087" s="167">
        <f t="shared" si="64"/>
        <v>1801</v>
      </c>
      <c r="O2087" s="167">
        <f t="shared" si="65"/>
        <v>202409</v>
      </c>
    </row>
    <row r="2088" spans="1:15">
      <c r="A2088" s="146">
        <v>2087</v>
      </c>
      <c r="B2088" s="144" t="s">
        <v>1007</v>
      </c>
      <c r="C2088" s="145" t="s">
        <v>1008</v>
      </c>
      <c r="D2088" s="145" t="s">
        <v>2592</v>
      </c>
      <c r="E2088" s="219" t="s">
        <v>98</v>
      </c>
      <c r="F2088" s="148">
        <v>45562</v>
      </c>
      <c r="G2088" s="149"/>
      <c r="H2088" s="150">
        <v>1755</v>
      </c>
      <c r="I2088" s="144" t="s">
        <v>62</v>
      </c>
      <c r="J2088" s="151"/>
      <c r="K2088" s="145"/>
      <c r="L2088" s="152"/>
      <c r="M2088" s="152"/>
      <c r="N2088" s="167">
        <f t="shared" si="64"/>
        <v>1755</v>
      </c>
      <c r="O2088" s="167">
        <f t="shared" si="65"/>
        <v>202409</v>
      </c>
    </row>
    <row r="2089" spans="1:15">
      <c r="A2089" s="146">
        <v>2088</v>
      </c>
      <c r="B2089" s="144" t="s">
        <v>1007</v>
      </c>
      <c r="C2089" s="146" t="s">
        <v>1008</v>
      </c>
      <c r="D2089" s="147" t="s">
        <v>2593</v>
      </c>
      <c r="E2089" s="219" t="s">
        <v>98</v>
      </c>
      <c r="F2089" s="148">
        <v>45562</v>
      </c>
      <c r="G2089" s="153"/>
      <c r="H2089" s="154">
        <v>1804</v>
      </c>
      <c r="I2089" s="144" t="s">
        <v>62</v>
      </c>
      <c r="J2089" s="155"/>
      <c r="K2089" s="146"/>
      <c r="L2089" s="147"/>
      <c r="M2089" s="156"/>
      <c r="N2089" s="167">
        <f t="shared" si="64"/>
        <v>1804</v>
      </c>
      <c r="O2089" s="167">
        <f t="shared" si="65"/>
        <v>202409</v>
      </c>
    </row>
    <row r="2090" spans="1:15">
      <c r="A2090" s="146">
        <v>2089</v>
      </c>
      <c r="B2090" s="144" t="s">
        <v>651</v>
      </c>
      <c r="C2090" s="145" t="s">
        <v>652</v>
      </c>
      <c r="D2090" s="145" t="s">
        <v>2594</v>
      </c>
      <c r="E2090" s="219" t="s">
        <v>98</v>
      </c>
      <c r="F2090" s="148">
        <v>45562</v>
      </c>
      <c r="G2090" s="149"/>
      <c r="H2090" s="150">
        <v>6240</v>
      </c>
      <c r="I2090" s="144" t="s">
        <v>40</v>
      </c>
      <c r="J2090" s="151"/>
      <c r="K2090" s="145"/>
      <c r="L2090" s="152"/>
      <c r="M2090" s="152"/>
      <c r="N2090" s="167">
        <f t="shared" si="64"/>
        <v>6240</v>
      </c>
      <c r="O2090" s="167">
        <f t="shared" si="65"/>
        <v>202409</v>
      </c>
    </row>
    <row r="2091" spans="1:15">
      <c r="A2091" s="146">
        <v>2090</v>
      </c>
      <c r="B2091" s="144" t="s">
        <v>1007</v>
      </c>
      <c r="C2091" s="146" t="s">
        <v>1008</v>
      </c>
      <c r="D2091" s="147" t="s">
        <v>2595</v>
      </c>
      <c r="E2091" s="219" t="s">
        <v>98</v>
      </c>
      <c r="F2091" s="148">
        <v>45562</v>
      </c>
      <c r="G2091" s="153"/>
      <c r="H2091" s="154">
        <v>1797</v>
      </c>
      <c r="I2091" s="144" t="s">
        <v>62</v>
      </c>
      <c r="J2091" s="155"/>
      <c r="K2091" s="146"/>
      <c r="L2091" s="147"/>
      <c r="M2091" s="156"/>
      <c r="N2091" s="167">
        <f t="shared" si="64"/>
        <v>1797</v>
      </c>
      <c r="O2091" s="167">
        <f t="shared" si="65"/>
        <v>202409</v>
      </c>
    </row>
    <row r="2092" spans="1:15">
      <c r="A2092" s="146">
        <v>2091</v>
      </c>
      <c r="B2092" s="144" t="s">
        <v>1007</v>
      </c>
      <c r="C2092" s="145" t="s">
        <v>1008</v>
      </c>
      <c r="D2092" s="145" t="s">
        <v>2596</v>
      </c>
      <c r="E2092" s="219" t="s">
        <v>98</v>
      </c>
      <c r="F2092" s="148">
        <v>45562</v>
      </c>
      <c r="G2092" s="149"/>
      <c r="H2092" s="150">
        <v>1704</v>
      </c>
      <c r="I2092" s="144" t="s">
        <v>62</v>
      </c>
      <c r="J2092" s="151"/>
      <c r="K2092" s="145"/>
      <c r="L2092" s="152"/>
      <c r="M2092" s="152"/>
      <c r="N2092" s="167">
        <f t="shared" si="64"/>
        <v>1704</v>
      </c>
      <c r="O2092" s="167">
        <f t="shared" si="65"/>
        <v>202409</v>
      </c>
    </row>
    <row r="2093" spans="1:15">
      <c r="A2093" s="146">
        <v>2092</v>
      </c>
      <c r="B2093" s="144" t="s">
        <v>1007</v>
      </c>
      <c r="C2093" s="146" t="s">
        <v>1008</v>
      </c>
      <c r="D2093" s="147" t="s">
        <v>2597</v>
      </c>
      <c r="E2093" s="219" t="s">
        <v>98</v>
      </c>
      <c r="F2093" s="148">
        <v>45562</v>
      </c>
      <c r="G2093" s="153"/>
      <c r="H2093" s="154">
        <v>1777</v>
      </c>
      <c r="I2093" s="144" t="s">
        <v>62</v>
      </c>
      <c r="J2093" s="155"/>
      <c r="K2093" s="146"/>
      <c r="L2093" s="147"/>
      <c r="M2093" s="156"/>
      <c r="N2093" s="167">
        <f t="shared" si="64"/>
        <v>1777</v>
      </c>
      <c r="O2093" s="167">
        <f t="shared" si="65"/>
        <v>202409</v>
      </c>
    </row>
    <row r="2094" spans="1:15">
      <c r="A2094" s="146">
        <v>2093</v>
      </c>
      <c r="B2094" s="144" t="s">
        <v>1007</v>
      </c>
      <c r="C2094" s="145" t="s">
        <v>1008</v>
      </c>
      <c r="D2094" s="145" t="s">
        <v>2598</v>
      </c>
      <c r="E2094" s="219" t="s">
        <v>98</v>
      </c>
      <c r="F2094" s="148">
        <v>45562</v>
      </c>
      <c r="G2094" s="149"/>
      <c r="H2094" s="150">
        <v>1759</v>
      </c>
      <c r="I2094" s="144" t="s">
        <v>62</v>
      </c>
      <c r="J2094" s="151"/>
      <c r="K2094" s="145"/>
      <c r="L2094" s="152"/>
      <c r="M2094" s="152"/>
      <c r="N2094" s="167">
        <f t="shared" si="64"/>
        <v>1759</v>
      </c>
      <c r="O2094" s="167">
        <f t="shared" si="65"/>
        <v>202409</v>
      </c>
    </row>
    <row r="2095" spans="1:15">
      <c r="A2095" s="146">
        <v>2094</v>
      </c>
      <c r="B2095" s="144" t="s">
        <v>1007</v>
      </c>
      <c r="C2095" s="146" t="s">
        <v>1008</v>
      </c>
      <c r="D2095" s="147" t="s">
        <v>2599</v>
      </c>
      <c r="E2095" s="219" t="s">
        <v>98</v>
      </c>
      <c r="F2095" s="148">
        <v>45562</v>
      </c>
      <c r="G2095" s="153"/>
      <c r="H2095" s="154">
        <v>1798</v>
      </c>
      <c r="I2095" s="144" t="s">
        <v>62</v>
      </c>
      <c r="J2095" s="155"/>
      <c r="K2095" s="146"/>
      <c r="L2095" s="147"/>
      <c r="M2095" s="156"/>
      <c r="N2095" s="167">
        <f t="shared" si="64"/>
        <v>1798</v>
      </c>
      <c r="O2095" s="167">
        <f t="shared" si="65"/>
        <v>202409</v>
      </c>
    </row>
    <row r="2096" spans="1:15">
      <c r="A2096" s="146">
        <v>2095</v>
      </c>
      <c r="B2096" s="144" t="s">
        <v>1007</v>
      </c>
      <c r="C2096" s="145" t="s">
        <v>1008</v>
      </c>
      <c r="D2096" s="145" t="s">
        <v>2600</v>
      </c>
      <c r="E2096" s="219" t="s">
        <v>98</v>
      </c>
      <c r="F2096" s="148">
        <v>45562</v>
      </c>
      <c r="G2096" s="149"/>
      <c r="H2096" s="150">
        <v>1797</v>
      </c>
      <c r="I2096" s="144" t="s">
        <v>62</v>
      </c>
      <c r="J2096" s="151"/>
      <c r="K2096" s="145"/>
      <c r="L2096" s="152"/>
      <c r="M2096" s="152"/>
      <c r="N2096" s="167">
        <f t="shared" si="64"/>
        <v>1797</v>
      </c>
      <c r="O2096" s="167">
        <f t="shared" si="65"/>
        <v>202409</v>
      </c>
    </row>
    <row r="2097" spans="1:15">
      <c r="A2097" s="146">
        <v>2096</v>
      </c>
      <c r="B2097" s="144" t="s">
        <v>1007</v>
      </c>
      <c r="C2097" s="146" t="s">
        <v>1008</v>
      </c>
      <c r="D2097" s="147" t="s">
        <v>2601</v>
      </c>
      <c r="E2097" s="219" t="s">
        <v>98</v>
      </c>
      <c r="F2097" s="148">
        <v>45562</v>
      </c>
      <c r="G2097" s="153"/>
      <c r="H2097" s="154">
        <v>1796</v>
      </c>
      <c r="I2097" s="144" t="s">
        <v>62</v>
      </c>
      <c r="J2097" s="155"/>
      <c r="K2097" s="146"/>
      <c r="L2097" s="147"/>
      <c r="M2097" s="156"/>
      <c r="N2097" s="167">
        <f t="shared" si="64"/>
        <v>1796</v>
      </c>
      <c r="O2097" s="167">
        <f t="shared" si="65"/>
        <v>202409</v>
      </c>
    </row>
    <row r="2098" spans="1:15">
      <c r="A2098" s="146">
        <v>2097</v>
      </c>
      <c r="B2098" s="144" t="s">
        <v>1007</v>
      </c>
      <c r="C2098" s="145" t="s">
        <v>1008</v>
      </c>
      <c r="D2098" s="145" t="s">
        <v>2602</v>
      </c>
      <c r="E2098" s="219" t="s">
        <v>98</v>
      </c>
      <c r="F2098" s="148">
        <v>45562</v>
      </c>
      <c r="G2098" s="149"/>
      <c r="H2098" s="150">
        <v>1794</v>
      </c>
      <c r="I2098" s="144" t="s">
        <v>62</v>
      </c>
      <c r="J2098" s="151"/>
      <c r="K2098" s="145"/>
      <c r="L2098" s="152"/>
      <c r="M2098" s="152"/>
      <c r="N2098" s="167">
        <f t="shared" si="64"/>
        <v>1794</v>
      </c>
      <c r="O2098" s="167">
        <f t="shared" si="65"/>
        <v>202409</v>
      </c>
    </row>
    <row r="2099" spans="1:15">
      <c r="A2099" s="146">
        <v>2098</v>
      </c>
      <c r="B2099" s="144" t="s">
        <v>1007</v>
      </c>
      <c r="C2099" s="146" t="s">
        <v>1008</v>
      </c>
      <c r="D2099" s="147" t="s">
        <v>2603</v>
      </c>
      <c r="E2099" s="219" t="s">
        <v>98</v>
      </c>
      <c r="F2099" s="148">
        <v>45562</v>
      </c>
      <c r="G2099" s="153"/>
      <c r="H2099" s="154">
        <v>1788</v>
      </c>
      <c r="I2099" s="144" t="s">
        <v>62</v>
      </c>
      <c r="J2099" s="155"/>
      <c r="K2099" s="146"/>
      <c r="L2099" s="147"/>
      <c r="M2099" s="156"/>
      <c r="N2099" s="167">
        <f t="shared" si="64"/>
        <v>1788</v>
      </c>
      <c r="O2099" s="167">
        <f t="shared" si="65"/>
        <v>202409</v>
      </c>
    </row>
    <row r="2100" spans="1:15">
      <c r="A2100" s="146">
        <v>2099</v>
      </c>
      <c r="B2100" s="144" t="s">
        <v>1007</v>
      </c>
      <c r="C2100" s="145" t="s">
        <v>1008</v>
      </c>
      <c r="D2100" s="145" t="s">
        <v>2604</v>
      </c>
      <c r="E2100" s="219" t="s">
        <v>98</v>
      </c>
      <c r="F2100" s="148">
        <v>45562</v>
      </c>
      <c r="G2100" s="149"/>
      <c r="H2100" s="150">
        <v>1788</v>
      </c>
      <c r="I2100" s="144" t="s">
        <v>62</v>
      </c>
      <c r="J2100" s="151"/>
      <c r="K2100" s="145"/>
      <c r="L2100" s="152"/>
      <c r="M2100" s="152"/>
      <c r="N2100" s="167">
        <f t="shared" si="64"/>
        <v>1788</v>
      </c>
      <c r="O2100" s="167">
        <f t="shared" si="65"/>
        <v>202409</v>
      </c>
    </row>
    <row r="2101" spans="1:15">
      <c r="A2101" s="146">
        <v>2100</v>
      </c>
      <c r="B2101" s="144" t="s">
        <v>1007</v>
      </c>
      <c r="C2101" s="146" t="s">
        <v>1008</v>
      </c>
      <c r="D2101" s="147" t="s">
        <v>2605</v>
      </c>
      <c r="E2101" s="219" t="s">
        <v>98</v>
      </c>
      <c r="F2101" s="148">
        <v>45562</v>
      </c>
      <c r="G2101" s="153"/>
      <c r="H2101" s="154">
        <v>1767</v>
      </c>
      <c r="I2101" s="144" t="s">
        <v>62</v>
      </c>
      <c r="J2101" s="155"/>
      <c r="K2101" s="146"/>
      <c r="L2101" s="147"/>
      <c r="M2101" s="156"/>
      <c r="N2101" s="167">
        <f t="shared" si="64"/>
        <v>1767</v>
      </c>
      <c r="O2101" s="167">
        <f t="shared" si="65"/>
        <v>202409</v>
      </c>
    </row>
    <row r="2102" spans="1:15">
      <c r="A2102" s="146">
        <v>2101</v>
      </c>
      <c r="B2102" s="144" t="s">
        <v>1007</v>
      </c>
      <c r="C2102" s="145" t="s">
        <v>1008</v>
      </c>
      <c r="D2102" s="145" t="s">
        <v>2606</v>
      </c>
      <c r="E2102" s="219" t="s">
        <v>98</v>
      </c>
      <c r="F2102" s="148">
        <v>45562</v>
      </c>
      <c r="G2102" s="149"/>
      <c r="H2102" s="150">
        <v>1780</v>
      </c>
      <c r="I2102" s="144" t="s">
        <v>62</v>
      </c>
      <c r="J2102" s="151"/>
      <c r="K2102" s="145"/>
      <c r="L2102" s="152"/>
      <c r="M2102" s="152"/>
      <c r="N2102" s="167">
        <f t="shared" si="64"/>
        <v>1780</v>
      </c>
      <c r="O2102" s="167">
        <f t="shared" si="65"/>
        <v>202409</v>
      </c>
    </row>
    <row r="2103" spans="1:15">
      <c r="A2103" s="146">
        <v>2102</v>
      </c>
      <c r="B2103" s="144" t="s">
        <v>1007</v>
      </c>
      <c r="C2103" s="146" t="s">
        <v>1008</v>
      </c>
      <c r="D2103" s="147" t="s">
        <v>2607</v>
      </c>
      <c r="E2103" s="219" t="s">
        <v>98</v>
      </c>
      <c r="F2103" s="148">
        <v>45562</v>
      </c>
      <c r="G2103" s="153"/>
      <c r="H2103" s="154">
        <v>1794</v>
      </c>
      <c r="I2103" s="144" t="s">
        <v>62</v>
      </c>
      <c r="J2103" s="155"/>
      <c r="K2103" s="146"/>
      <c r="L2103" s="147"/>
      <c r="M2103" s="156"/>
      <c r="N2103" s="167">
        <f t="shared" si="64"/>
        <v>1794</v>
      </c>
      <c r="O2103" s="167">
        <f t="shared" si="65"/>
        <v>202409</v>
      </c>
    </row>
    <row r="2104" spans="1:15">
      <c r="A2104" s="146">
        <v>2103</v>
      </c>
      <c r="B2104" s="144" t="s">
        <v>1007</v>
      </c>
      <c r="C2104" s="145" t="s">
        <v>1008</v>
      </c>
      <c r="D2104" s="145" t="s">
        <v>2608</v>
      </c>
      <c r="E2104" s="219" t="s">
        <v>98</v>
      </c>
      <c r="F2104" s="148">
        <v>45562</v>
      </c>
      <c r="G2104" s="149"/>
      <c r="H2104" s="150">
        <v>1770</v>
      </c>
      <c r="I2104" s="144" t="s">
        <v>62</v>
      </c>
      <c r="J2104" s="151"/>
      <c r="K2104" s="145"/>
      <c r="L2104" s="152"/>
      <c r="M2104" s="152"/>
      <c r="N2104" s="167">
        <f t="shared" si="64"/>
        <v>1770</v>
      </c>
      <c r="O2104" s="167">
        <f t="shared" si="65"/>
        <v>202409</v>
      </c>
    </row>
    <row r="2105" spans="1:15">
      <c r="A2105" s="146">
        <v>2104</v>
      </c>
      <c r="B2105" s="144" t="s">
        <v>1007</v>
      </c>
      <c r="C2105" s="146" t="s">
        <v>1008</v>
      </c>
      <c r="D2105" s="147" t="s">
        <v>2609</v>
      </c>
      <c r="E2105" s="219" t="s">
        <v>98</v>
      </c>
      <c r="F2105" s="148">
        <v>45562</v>
      </c>
      <c r="G2105" s="153"/>
      <c r="H2105" s="154">
        <v>1796</v>
      </c>
      <c r="I2105" s="144" t="s">
        <v>62</v>
      </c>
      <c r="J2105" s="155"/>
      <c r="K2105" s="146"/>
      <c r="L2105" s="147"/>
      <c r="M2105" s="156"/>
      <c r="N2105" s="167">
        <f t="shared" si="64"/>
        <v>1796</v>
      </c>
      <c r="O2105" s="167">
        <f t="shared" si="65"/>
        <v>202409</v>
      </c>
    </row>
    <row r="2106" spans="1:15">
      <c r="A2106" s="146">
        <v>2105</v>
      </c>
      <c r="B2106" s="144" t="s">
        <v>1007</v>
      </c>
      <c r="C2106" s="145" t="s">
        <v>1008</v>
      </c>
      <c r="D2106" s="145" t="s">
        <v>2610</v>
      </c>
      <c r="E2106" s="219" t="s">
        <v>98</v>
      </c>
      <c r="F2106" s="148">
        <v>45562</v>
      </c>
      <c r="G2106" s="149"/>
      <c r="H2106" s="150">
        <v>1797</v>
      </c>
      <c r="I2106" s="144" t="s">
        <v>62</v>
      </c>
      <c r="J2106" s="151"/>
      <c r="K2106" s="145"/>
      <c r="L2106" s="152"/>
      <c r="M2106" s="152"/>
      <c r="N2106" s="167">
        <f t="shared" si="64"/>
        <v>1797</v>
      </c>
      <c r="O2106" s="167">
        <f t="shared" si="65"/>
        <v>202409</v>
      </c>
    </row>
    <row r="2107" spans="1:15">
      <c r="A2107" s="146">
        <v>2106</v>
      </c>
      <c r="B2107" s="144" t="s">
        <v>832</v>
      </c>
      <c r="C2107" s="146" t="s">
        <v>833</v>
      </c>
      <c r="D2107" s="147" t="s">
        <v>2611</v>
      </c>
      <c r="E2107" s="219" t="s">
        <v>98</v>
      </c>
      <c r="F2107" s="148">
        <v>45562</v>
      </c>
      <c r="G2107" s="153"/>
      <c r="H2107" s="154">
        <v>985</v>
      </c>
      <c r="I2107" s="144" t="s">
        <v>33</v>
      </c>
      <c r="J2107" s="155"/>
      <c r="K2107" s="146"/>
      <c r="L2107" s="147"/>
      <c r="M2107" s="156"/>
      <c r="N2107" s="167">
        <f t="shared" si="64"/>
        <v>985</v>
      </c>
      <c r="O2107" s="167">
        <f t="shared" si="65"/>
        <v>202409</v>
      </c>
    </row>
    <row r="2108" spans="1:15">
      <c r="A2108" s="146">
        <v>2107</v>
      </c>
      <c r="B2108" s="144" t="s">
        <v>120</v>
      </c>
      <c r="C2108" s="145" t="s">
        <v>121</v>
      </c>
      <c r="D2108" s="145" t="s">
        <v>2612</v>
      </c>
      <c r="E2108" s="219" t="s">
        <v>98</v>
      </c>
      <c r="F2108" s="148">
        <v>45562</v>
      </c>
      <c r="G2108" s="149"/>
      <c r="H2108" s="150">
        <v>4086</v>
      </c>
      <c r="I2108" s="144" t="s">
        <v>43</v>
      </c>
      <c r="J2108" s="151"/>
      <c r="K2108" s="145"/>
      <c r="L2108" s="152"/>
      <c r="M2108" s="152"/>
      <c r="N2108" s="167">
        <f t="shared" si="64"/>
        <v>4086</v>
      </c>
      <c r="O2108" s="167">
        <f t="shared" si="65"/>
        <v>202409</v>
      </c>
    </row>
    <row r="2109" spans="1:15">
      <c r="A2109" s="146">
        <v>2108</v>
      </c>
      <c r="B2109" s="144" t="s">
        <v>123</v>
      </c>
      <c r="C2109" s="146" t="s">
        <v>124</v>
      </c>
      <c r="D2109" s="147" t="s">
        <v>2613</v>
      </c>
      <c r="E2109" s="219" t="s">
        <v>98</v>
      </c>
      <c r="F2109" s="148">
        <v>45565</v>
      </c>
      <c r="G2109" s="153"/>
      <c r="H2109" s="154">
        <v>4090</v>
      </c>
      <c r="I2109" s="144" t="s">
        <v>33</v>
      </c>
      <c r="J2109" s="155"/>
      <c r="K2109" s="146"/>
      <c r="L2109" s="147"/>
      <c r="M2109" s="156"/>
      <c r="N2109" s="167">
        <f t="shared" si="64"/>
        <v>4090</v>
      </c>
      <c r="O2109" s="167">
        <f t="shared" si="65"/>
        <v>202409</v>
      </c>
    </row>
    <row r="2110" spans="1:15">
      <c r="A2110" s="146">
        <v>2109</v>
      </c>
      <c r="B2110" s="144" t="s">
        <v>2614</v>
      </c>
      <c r="C2110" s="145" t="s">
        <v>2615</v>
      </c>
      <c r="D2110" s="145">
        <v>33270</v>
      </c>
      <c r="E2110" s="219" t="s">
        <v>98</v>
      </c>
      <c r="F2110" s="148">
        <v>45565</v>
      </c>
      <c r="G2110" s="149"/>
      <c r="H2110" s="150">
        <v>79365</v>
      </c>
      <c r="I2110" s="144" t="s">
        <v>41</v>
      </c>
      <c r="J2110" s="151"/>
      <c r="K2110" s="145"/>
      <c r="L2110" s="152"/>
      <c r="M2110" s="152"/>
      <c r="N2110" s="167">
        <f t="shared" si="64"/>
        <v>79365</v>
      </c>
      <c r="O2110" s="167">
        <f t="shared" si="65"/>
        <v>202409</v>
      </c>
    </row>
    <row r="2111" spans="1:15">
      <c r="A2111" s="146">
        <v>2110</v>
      </c>
      <c r="B2111" s="144" t="s">
        <v>1698</v>
      </c>
      <c r="C2111" s="146" t="s">
        <v>1699</v>
      </c>
      <c r="D2111" s="147" t="s">
        <v>2616</v>
      </c>
      <c r="E2111" s="219" t="s">
        <v>98</v>
      </c>
      <c r="F2111" s="148">
        <v>45565</v>
      </c>
      <c r="G2111" s="153"/>
      <c r="H2111" s="154">
        <v>7627.67</v>
      </c>
      <c r="I2111" s="144" t="s">
        <v>33</v>
      </c>
      <c r="J2111" s="155"/>
      <c r="K2111" s="146"/>
      <c r="L2111" s="147"/>
      <c r="M2111" s="156"/>
      <c r="N2111" s="167">
        <f t="shared" si="64"/>
        <v>7627.67</v>
      </c>
      <c r="O2111" s="167">
        <f t="shared" si="65"/>
        <v>202409</v>
      </c>
    </row>
    <row r="2112" spans="1:15">
      <c r="A2112" s="146">
        <v>2111</v>
      </c>
      <c r="B2112" s="144" t="s">
        <v>1698</v>
      </c>
      <c r="C2112" s="145" t="s">
        <v>1699</v>
      </c>
      <c r="D2112" s="145" t="s">
        <v>2617</v>
      </c>
      <c r="E2112" s="219" t="s">
        <v>98</v>
      </c>
      <c r="F2112" s="148">
        <v>45565</v>
      </c>
      <c r="G2112" s="149"/>
      <c r="H2112" s="150">
        <v>5586</v>
      </c>
      <c r="I2112" s="144" t="s">
        <v>33</v>
      </c>
      <c r="J2112" s="151"/>
      <c r="K2112" s="145"/>
      <c r="L2112" s="152"/>
      <c r="M2112" s="152"/>
      <c r="N2112" s="167">
        <f t="shared" si="64"/>
        <v>5586</v>
      </c>
      <c r="O2112" s="167">
        <f t="shared" si="65"/>
        <v>202409</v>
      </c>
    </row>
    <row r="2113" spans="1:15">
      <c r="A2113" s="146">
        <v>2112</v>
      </c>
      <c r="B2113" s="144" t="s">
        <v>1765</v>
      </c>
      <c r="C2113" s="146" t="s">
        <v>1766</v>
      </c>
      <c r="D2113" s="147" t="s">
        <v>2618</v>
      </c>
      <c r="E2113" s="219" t="s">
        <v>98</v>
      </c>
      <c r="F2113" s="148">
        <v>45565</v>
      </c>
      <c r="G2113" s="153"/>
      <c r="H2113" s="154">
        <v>175</v>
      </c>
      <c r="I2113" s="144" t="s">
        <v>44</v>
      </c>
      <c r="J2113" s="155" t="s">
        <v>40</v>
      </c>
      <c r="K2113" s="146"/>
      <c r="L2113" s="147"/>
      <c r="M2113" s="156"/>
      <c r="N2113" s="167">
        <f t="shared" si="64"/>
        <v>87.5</v>
      </c>
      <c r="O2113" s="167">
        <f t="shared" si="65"/>
        <v>202409</v>
      </c>
    </row>
    <row r="2114" spans="1:15">
      <c r="A2114" s="146">
        <v>2113</v>
      </c>
      <c r="B2114" s="144" t="s">
        <v>1496</v>
      </c>
      <c r="C2114" s="145" t="s">
        <v>1497</v>
      </c>
      <c r="D2114" s="145" t="s">
        <v>2619</v>
      </c>
      <c r="E2114" s="219" t="s">
        <v>98</v>
      </c>
      <c r="F2114" s="148">
        <v>45565</v>
      </c>
      <c r="G2114" s="149"/>
      <c r="H2114" s="150">
        <v>24000</v>
      </c>
      <c r="I2114" s="144" t="s">
        <v>43</v>
      </c>
      <c r="J2114" s="151"/>
      <c r="K2114" s="145"/>
      <c r="L2114" s="152"/>
      <c r="M2114" s="152"/>
      <c r="N2114" s="167">
        <f t="shared" ref="N2114:N2177" si="66">H2114/COUNTIF(I2114:M2114,"&lt;&gt;")</f>
        <v>24000</v>
      </c>
      <c r="O2114" s="167">
        <f t="shared" ref="O2114:O2177" si="67">YEAR(F2114)*100+MONTH(F2114)</f>
        <v>202409</v>
      </c>
    </row>
    <row r="2115" spans="1:15">
      <c r="A2115" s="146">
        <v>2114</v>
      </c>
      <c r="B2115" s="144" t="s">
        <v>1703</v>
      </c>
      <c r="C2115" s="146" t="s">
        <v>1704</v>
      </c>
      <c r="D2115" s="147" t="s">
        <v>2620</v>
      </c>
      <c r="E2115" s="219" t="s">
        <v>98</v>
      </c>
      <c r="F2115" s="148">
        <v>45565</v>
      </c>
      <c r="G2115" s="153"/>
      <c r="H2115" s="154">
        <v>15500</v>
      </c>
      <c r="I2115" s="144" t="s">
        <v>66</v>
      </c>
      <c r="J2115" s="155"/>
      <c r="K2115" s="146"/>
      <c r="L2115" s="147"/>
      <c r="M2115" s="156"/>
      <c r="N2115" s="167">
        <f t="shared" si="66"/>
        <v>15500</v>
      </c>
      <c r="O2115" s="167">
        <f t="shared" si="67"/>
        <v>202409</v>
      </c>
    </row>
    <row r="2116" spans="1:15">
      <c r="A2116" s="146">
        <v>2115</v>
      </c>
      <c r="B2116" s="144" t="s">
        <v>841</v>
      </c>
      <c r="C2116" s="145" t="s">
        <v>842</v>
      </c>
      <c r="D2116" s="145" t="s">
        <v>2621</v>
      </c>
      <c r="E2116" s="219" t="s">
        <v>98</v>
      </c>
      <c r="F2116" s="148">
        <v>45565</v>
      </c>
      <c r="G2116" s="149"/>
      <c r="H2116" s="150">
        <v>1067.5</v>
      </c>
      <c r="I2116" s="144" t="s">
        <v>33</v>
      </c>
      <c r="J2116" s="151"/>
      <c r="K2116" s="145"/>
      <c r="L2116" s="152"/>
      <c r="M2116" s="152"/>
      <c r="N2116" s="167">
        <f t="shared" si="66"/>
        <v>1067.5</v>
      </c>
      <c r="O2116" s="167">
        <f t="shared" si="67"/>
        <v>202409</v>
      </c>
    </row>
    <row r="2117" spans="1:15">
      <c r="A2117" s="146">
        <v>2116</v>
      </c>
      <c r="B2117" s="144" t="s">
        <v>1007</v>
      </c>
      <c r="C2117" s="146" t="s">
        <v>1008</v>
      </c>
      <c r="D2117" s="147" t="s">
        <v>2622</v>
      </c>
      <c r="E2117" s="219" t="s">
        <v>98</v>
      </c>
      <c r="F2117" s="148">
        <v>45565</v>
      </c>
      <c r="G2117" s="153"/>
      <c r="H2117" s="154">
        <v>1777</v>
      </c>
      <c r="I2117" s="144" t="s">
        <v>62</v>
      </c>
      <c r="J2117" s="155"/>
      <c r="K2117" s="146"/>
      <c r="L2117" s="147"/>
      <c r="M2117" s="156"/>
      <c r="N2117" s="167">
        <f t="shared" si="66"/>
        <v>1777</v>
      </c>
      <c r="O2117" s="167">
        <f t="shared" si="67"/>
        <v>202409</v>
      </c>
    </row>
    <row r="2118" spans="1:15">
      <c r="A2118" s="146">
        <v>2117</v>
      </c>
      <c r="B2118" s="144" t="s">
        <v>1007</v>
      </c>
      <c r="C2118" s="145" t="s">
        <v>1008</v>
      </c>
      <c r="D2118" s="145" t="s">
        <v>2623</v>
      </c>
      <c r="E2118" s="219" t="s">
        <v>98</v>
      </c>
      <c r="F2118" s="148">
        <v>45565</v>
      </c>
      <c r="G2118" s="149"/>
      <c r="H2118" s="150">
        <v>1745</v>
      </c>
      <c r="I2118" s="144" t="s">
        <v>62</v>
      </c>
      <c r="J2118" s="151"/>
      <c r="K2118" s="145"/>
      <c r="L2118" s="152"/>
      <c r="M2118" s="152"/>
      <c r="N2118" s="167">
        <f t="shared" si="66"/>
        <v>1745</v>
      </c>
      <c r="O2118" s="167">
        <f t="shared" si="67"/>
        <v>202409</v>
      </c>
    </row>
    <row r="2119" spans="1:15">
      <c r="A2119" s="146">
        <v>2118</v>
      </c>
      <c r="B2119" s="144" t="s">
        <v>1007</v>
      </c>
      <c r="C2119" s="146" t="s">
        <v>1008</v>
      </c>
      <c r="D2119" s="147" t="s">
        <v>2624</v>
      </c>
      <c r="E2119" s="219" t="s">
        <v>98</v>
      </c>
      <c r="F2119" s="148">
        <v>45565</v>
      </c>
      <c r="G2119" s="153"/>
      <c r="H2119" s="154">
        <v>1792</v>
      </c>
      <c r="I2119" s="144" t="s">
        <v>62</v>
      </c>
      <c r="J2119" s="155"/>
      <c r="K2119" s="146"/>
      <c r="L2119" s="147"/>
      <c r="M2119" s="156"/>
      <c r="N2119" s="167">
        <f t="shared" si="66"/>
        <v>1792</v>
      </c>
      <c r="O2119" s="167">
        <f t="shared" si="67"/>
        <v>202409</v>
      </c>
    </row>
    <row r="2120" spans="1:15">
      <c r="A2120" s="146">
        <v>2119</v>
      </c>
      <c r="B2120" s="144" t="s">
        <v>1007</v>
      </c>
      <c r="C2120" s="145" t="s">
        <v>1008</v>
      </c>
      <c r="D2120" s="145" t="s">
        <v>2625</v>
      </c>
      <c r="E2120" s="219" t="s">
        <v>98</v>
      </c>
      <c r="F2120" s="148">
        <v>45565</v>
      </c>
      <c r="G2120" s="149"/>
      <c r="H2120" s="150">
        <v>1834</v>
      </c>
      <c r="I2120" s="144" t="s">
        <v>62</v>
      </c>
      <c r="J2120" s="151"/>
      <c r="K2120" s="145"/>
      <c r="L2120" s="152"/>
      <c r="M2120" s="152"/>
      <c r="N2120" s="167">
        <f t="shared" si="66"/>
        <v>1834</v>
      </c>
      <c r="O2120" s="167">
        <f t="shared" si="67"/>
        <v>202409</v>
      </c>
    </row>
    <row r="2121" spans="1:15">
      <c r="A2121" s="146">
        <v>2120</v>
      </c>
      <c r="B2121" s="144" t="s">
        <v>1007</v>
      </c>
      <c r="C2121" s="146" t="s">
        <v>1008</v>
      </c>
      <c r="D2121" s="147" t="s">
        <v>2626</v>
      </c>
      <c r="E2121" s="219" t="s">
        <v>98</v>
      </c>
      <c r="F2121" s="148">
        <v>45565</v>
      </c>
      <c r="G2121" s="153"/>
      <c r="H2121" s="154">
        <v>1822</v>
      </c>
      <c r="I2121" s="144" t="s">
        <v>62</v>
      </c>
      <c r="J2121" s="155"/>
      <c r="K2121" s="146"/>
      <c r="L2121" s="147"/>
      <c r="M2121" s="156"/>
      <c r="N2121" s="167">
        <f t="shared" si="66"/>
        <v>1822</v>
      </c>
      <c r="O2121" s="167">
        <f t="shared" si="67"/>
        <v>202409</v>
      </c>
    </row>
    <row r="2122" spans="1:15">
      <c r="A2122" s="146">
        <v>2121</v>
      </c>
      <c r="B2122" s="144" t="s">
        <v>1007</v>
      </c>
      <c r="C2122" s="145" t="s">
        <v>1008</v>
      </c>
      <c r="D2122" s="145" t="s">
        <v>2627</v>
      </c>
      <c r="E2122" s="219" t="s">
        <v>98</v>
      </c>
      <c r="F2122" s="148">
        <v>45565</v>
      </c>
      <c r="G2122" s="149"/>
      <c r="H2122" s="150">
        <v>1806</v>
      </c>
      <c r="I2122" s="144" t="s">
        <v>62</v>
      </c>
      <c r="J2122" s="151"/>
      <c r="K2122" s="145"/>
      <c r="L2122" s="152"/>
      <c r="M2122" s="152"/>
      <c r="N2122" s="167">
        <f t="shared" si="66"/>
        <v>1806</v>
      </c>
      <c r="O2122" s="167">
        <f t="shared" si="67"/>
        <v>202409</v>
      </c>
    </row>
    <row r="2123" spans="1:15">
      <c r="A2123" s="146">
        <v>2122</v>
      </c>
      <c r="B2123" s="144" t="s">
        <v>1007</v>
      </c>
      <c r="C2123" s="146" t="s">
        <v>1008</v>
      </c>
      <c r="D2123" s="147" t="s">
        <v>2628</v>
      </c>
      <c r="E2123" s="219" t="s">
        <v>98</v>
      </c>
      <c r="F2123" s="148">
        <v>45565</v>
      </c>
      <c r="G2123" s="153"/>
      <c r="H2123" s="154">
        <v>1701</v>
      </c>
      <c r="I2123" s="144" t="s">
        <v>62</v>
      </c>
      <c r="J2123" s="155"/>
      <c r="K2123" s="146"/>
      <c r="L2123" s="147"/>
      <c r="M2123" s="156"/>
      <c r="N2123" s="167">
        <f t="shared" si="66"/>
        <v>1701</v>
      </c>
      <c r="O2123" s="167">
        <f t="shared" si="67"/>
        <v>202409</v>
      </c>
    </row>
    <row r="2124" spans="1:15">
      <c r="A2124" s="146">
        <v>2123</v>
      </c>
      <c r="B2124" s="144" t="s">
        <v>1007</v>
      </c>
      <c r="C2124" s="145" t="s">
        <v>1008</v>
      </c>
      <c r="D2124" s="145" t="s">
        <v>2629</v>
      </c>
      <c r="E2124" s="219" t="s">
        <v>98</v>
      </c>
      <c r="F2124" s="148">
        <v>45565</v>
      </c>
      <c r="G2124" s="149"/>
      <c r="H2124" s="150">
        <v>1729</v>
      </c>
      <c r="I2124" s="144" t="s">
        <v>62</v>
      </c>
      <c r="J2124" s="151"/>
      <c r="K2124" s="145"/>
      <c r="L2124" s="152"/>
      <c r="M2124" s="152"/>
      <c r="N2124" s="167">
        <f t="shared" si="66"/>
        <v>1729</v>
      </c>
      <c r="O2124" s="167">
        <f t="shared" si="67"/>
        <v>202409</v>
      </c>
    </row>
    <row r="2125" spans="1:15">
      <c r="A2125" s="146">
        <v>2124</v>
      </c>
      <c r="B2125" s="144" t="s">
        <v>1007</v>
      </c>
      <c r="C2125" s="146" t="s">
        <v>1008</v>
      </c>
      <c r="D2125" s="147" t="s">
        <v>2630</v>
      </c>
      <c r="E2125" s="219" t="s">
        <v>98</v>
      </c>
      <c r="F2125" s="148">
        <v>45565</v>
      </c>
      <c r="G2125" s="153"/>
      <c r="H2125" s="154">
        <v>1777</v>
      </c>
      <c r="I2125" s="144" t="s">
        <v>62</v>
      </c>
      <c r="J2125" s="155"/>
      <c r="K2125" s="146"/>
      <c r="L2125" s="147"/>
      <c r="M2125" s="156"/>
      <c r="N2125" s="167">
        <f t="shared" si="66"/>
        <v>1777</v>
      </c>
      <c r="O2125" s="167">
        <f t="shared" si="67"/>
        <v>202409</v>
      </c>
    </row>
    <row r="2126" spans="1:15">
      <c r="A2126" s="146">
        <v>2125</v>
      </c>
      <c r="B2126" s="144" t="s">
        <v>1007</v>
      </c>
      <c r="C2126" s="145" t="s">
        <v>1008</v>
      </c>
      <c r="D2126" s="145" t="s">
        <v>2631</v>
      </c>
      <c r="E2126" s="219" t="s">
        <v>98</v>
      </c>
      <c r="F2126" s="148">
        <v>45565</v>
      </c>
      <c r="G2126" s="149"/>
      <c r="H2126" s="150">
        <v>1823</v>
      </c>
      <c r="I2126" s="144" t="s">
        <v>62</v>
      </c>
      <c r="J2126" s="151"/>
      <c r="K2126" s="145"/>
      <c r="L2126" s="152"/>
      <c r="M2126" s="152"/>
      <c r="N2126" s="167">
        <f t="shared" si="66"/>
        <v>1823</v>
      </c>
      <c r="O2126" s="167">
        <f t="shared" si="67"/>
        <v>202409</v>
      </c>
    </row>
    <row r="2127" spans="1:15">
      <c r="A2127" s="146">
        <v>2126</v>
      </c>
      <c r="B2127" s="144" t="s">
        <v>1007</v>
      </c>
      <c r="C2127" s="146" t="s">
        <v>1008</v>
      </c>
      <c r="D2127" s="147" t="s">
        <v>2632</v>
      </c>
      <c r="E2127" s="219" t="s">
        <v>98</v>
      </c>
      <c r="F2127" s="148">
        <v>45565</v>
      </c>
      <c r="G2127" s="153"/>
      <c r="H2127" s="154">
        <v>1779</v>
      </c>
      <c r="I2127" s="144" t="s">
        <v>62</v>
      </c>
      <c r="J2127" s="155"/>
      <c r="K2127" s="146"/>
      <c r="L2127" s="147"/>
      <c r="M2127" s="156"/>
      <c r="N2127" s="167">
        <f t="shared" si="66"/>
        <v>1779</v>
      </c>
      <c r="O2127" s="167">
        <f t="shared" si="67"/>
        <v>202409</v>
      </c>
    </row>
    <row r="2128" spans="1:15">
      <c r="A2128" s="146">
        <v>2127</v>
      </c>
      <c r="B2128" s="144" t="s">
        <v>1007</v>
      </c>
      <c r="C2128" s="145" t="s">
        <v>1008</v>
      </c>
      <c r="D2128" s="145" t="s">
        <v>2633</v>
      </c>
      <c r="E2128" s="219" t="s">
        <v>98</v>
      </c>
      <c r="F2128" s="148">
        <v>45565</v>
      </c>
      <c r="G2128" s="149"/>
      <c r="H2128" s="150">
        <v>1785</v>
      </c>
      <c r="I2128" s="144" t="s">
        <v>62</v>
      </c>
      <c r="J2128" s="151"/>
      <c r="K2128" s="145"/>
      <c r="L2128" s="152"/>
      <c r="M2128" s="152"/>
      <c r="N2128" s="167">
        <f t="shared" si="66"/>
        <v>1785</v>
      </c>
      <c r="O2128" s="167">
        <f t="shared" si="67"/>
        <v>202409</v>
      </c>
    </row>
    <row r="2129" spans="1:15">
      <c r="A2129" s="146">
        <v>2128</v>
      </c>
      <c r="B2129" s="144" t="s">
        <v>995</v>
      </c>
      <c r="C2129" s="146" t="s">
        <v>996</v>
      </c>
      <c r="D2129" s="147" t="s">
        <v>2634</v>
      </c>
      <c r="E2129" s="219" t="s">
        <v>98</v>
      </c>
      <c r="F2129" s="148">
        <v>45565</v>
      </c>
      <c r="G2129" s="153"/>
      <c r="H2129" s="154">
        <v>285.64</v>
      </c>
      <c r="I2129" s="144" t="s">
        <v>66</v>
      </c>
      <c r="J2129" s="155" t="s">
        <v>67</v>
      </c>
      <c r="K2129" s="146"/>
      <c r="L2129" s="147"/>
      <c r="M2129" s="156"/>
      <c r="N2129" s="167">
        <f t="shared" si="66"/>
        <v>142.82</v>
      </c>
      <c r="O2129" s="167">
        <f t="shared" si="67"/>
        <v>202409</v>
      </c>
    </row>
    <row r="2130" spans="1:15">
      <c r="A2130" s="146">
        <v>2129</v>
      </c>
      <c r="B2130" s="144" t="s">
        <v>247</v>
      </c>
      <c r="C2130" s="145" t="s">
        <v>248</v>
      </c>
      <c r="D2130" s="145" t="s">
        <v>2635</v>
      </c>
      <c r="E2130" s="219" t="s">
        <v>98</v>
      </c>
      <c r="F2130" s="148">
        <v>45565</v>
      </c>
      <c r="G2130" s="149"/>
      <c r="H2130" s="150">
        <v>114072.02</v>
      </c>
      <c r="I2130" s="144" t="s">
        <v>39</v>
      </c>
      <c r="J2130" s="151"/>
      <c r="K2130" s="145"/>
      <c r="L2130" s="152"/>
      <c r="M2130" s="152"/>
      <c r="N2130" s="167">
        <f t="shared" si="66"/>
        <v>114072.02</v>
      </c>
      <c r="O2130" s="167">
        <f t="shared" si="67"/>
        <v>202409</v>
      </c>
    </row>
    <row r="2131" spans="1:15">
      <c r="A2131" s="146">
        <v>2130</v>
      </c>
      <c r="B2131" s="144" t="s">
        <v>579</v>
      </c>
      <c r="C2131" s="146" t="s">
        <v>580</v>
      </c>
      <c r="D2131" s="147" t="s">
        <v>2636</v>
      </c>
      <c r="E2131" s="219" t="s">
        <v>98</v>
      </c>
      <c r="F2131" s="148">
        <v>45565</v>
      </c>
      <c r="G2131" s="153"/>
      <c r="H2131" s="154">
        <v>5779.5</v>
      </c>
      <c r="I2131" s="144" t="s">
        <v>40</v>
      </c>
      <c r="J2131" s="155"/>
      <c r="K2131" s="146"/>
      <c r="L2131" s="147"/>
      <c r="M2131" s="156"/>
      <c r="N2131" s="167">
        <f t="shared" si="66"/>
        <v>5779.5</v>
      </c>
      <c r="O2131" s="167">
        <f t="shared" si="67"/>
        <v>202409</v>
      </c>
    </row>
    <row r="2132" spans="1:15">
      <c r="A2132" s="146">
        <v>2131</v>
      </c>
      <c r="B2132" s="144" t="s">
        <v>1000</v>
      </c>
      <c r="C2132" s="145" t="s">
        <v>1001</v>
      </c>
      <c r="D2132" s="145" t="s">
        <v>2637</v>
      </c>
      <c r="E2132" s="219" t="s">
        <v>98</v>
      </c>
      <c r="F2132" s="148">
        <v>45565</v>
      </c>
      <c r="G2132" s="149"/>
      <c r="H2132" s="150">
        <v>1438.12</v>
      </c>
      <c r="I2132" s="144" t="s">
        <v>66</v>
      </c>
      <c r="J2132" s="151" t="s">
        <v>67</v>
      </c>
      <c r="K2132" s="145"/>
      <c r="L2132" s="152"/>
      <c r="M2132" s="152"/>
      <c r="N2132" s="167">
        <f t="shared" si="66"/>
        <v>719.06</v>
      </c>
      <c r="O2132" s="167">
        <f t="shared" si="67"/>
        <v>202409</v>
      </c>
    </row>
    <row r="2133" spans="1:15">
      <c r="A2133" s="146">
        <v>2132</v>
      </c>
      <c r="B2133" s="144" t="s">
        <v>2194</v>
      </c>
      <c r="C2133" s="146" t="s">
        <v>2195</v>
      </c>
      <c r="D2133" s="147" t="s">
        <v>2638</v>
      </c>
      <c r="E2133" s="219" t="s">
        <v>98</v>
      </c>
      <c r="F2133" s="148">
        <v>45565</v>
      </c>
      <c r="G2133" s="153"/>
      <c r="H2133" s="154">
        <v>393965</v>
      </c>
      <c r="I2133" s="144" t="s">
        <v>41</v>
      </c>
      <c r="J2133" s="155"/>
      <c r="K2133" s="146"/>
      <c r="L2133" s="147"/>
      <c r="M2133" s="156"/>
      <c r="N2133" s="167">
        <f t="shared" si="66"/>
        <v>393965</v>
      </c>
      <c r="O2133" s="167">
        <f t="shared" si="67"/>
        <v>202409</v>
      </c>
    </row>
    <row r="2134" spans="1:15">
      <c r="A2134" s="146">
        <v>2133</v>
      </c>
      <c r="B2134" s="144" t="s">
        <v>2409</v>
      </c>
      <c r="C2134" s="145" t="s">
        <v>2410</v>
      </c>
      <c r="D2134" s="145" t="s">
        <v>2639</v>
      </c>
      <c r="E2134" s="219" t="s">
        <v>98</v>
      </c>
      <c r="F2134" s="148">
        <v>45566</v>
      </c>
      <c r="G2134" s="149"/>
      <c r="H2134" s="150">
        <v>1098877</v>
      </c>
      <c r="I2134" s="144" t="s">
        <v>49</v>
      </c>
      <c r="J2134" s="151" t="s">
        <v>49</v>
      </c>
      <c r="K2134" s="145" t="s">
        <v>47</v>
      </c>
      <c r="L2134" s="152"/>
      <c r="M2134" s="152"/>
      <c r="N2134" s="167">
        <f t="shared" si="66"/>
        <v>366292.33333333331</v>
      </c>
      <c r="O2134" s="167">
        <f t="shared" si="67"/>
        <v>202410</v>
      </c>
    </row>
    <row r="2135" spans="1:15">
      <c r="A2135" s="146">
        <v>2134</v>
      </c>
      <c r="B2135" s="144" t="s">
        <v>1007</v>
      </c>
      <c r="C2135" s="146" t="s">
        <v>1008</v>
      </c>
      <c r="D2135" s="147" t="s">
        <v>2640</v>
      </c>
      <c r="E2135" s="219" t="s">
        <v>98</v>
      </c>
      <c r="F2135" s="148">
        <v>45566</v>
      </c>
      <c r="G2135" s="153"/>
      <c r="H2135" s="154">
        <v>2641</v>
      </c>
      <c r="I2135" s="144" t="s">
        <v>62</v>
      </c>
      <c r="J2135" s="155"/>
      <c r="K2135" s="146"/>
      <c r="L2135" s="147"/>
      <c r="M2135" s="156"/>
      <c r="N2135" s="167">
        <f t="shared" si="66"/>
        <v>2641</v>
      </c>
      <c r="O2135" s="167">
        <f t="shared" si="67"/>
        <v>202410</v>
      </c>
    </row>
    <row r="2136" spans="1:15">
      <c r="A2136" s="146">
        <v>2135</v>
      </c>
      <c r="B2136" s="144" t="s">
        <v>1007</v>
      </c>
      <c r="C2136" s="145" t="s">
        <v>1008</v>
      </c>
      <c r="D2136" s="145" t="s">
        <v>2641</v>
      </c>
      <c r="E2136" s="219" t="s">
        <v>98</v>
      </c>
      <c r="F2136" s="148">
        <v>45566</v>
      </c>
      <c r="G2136" s="149"/>
      <c r="H2136" s="150">
        <v>1837</v>
      </c>
      <c r="I2136" s="144" t="s">
        <v>62</v>
      </c>
      <c r="J2136" s="151"/>
      <c r="K2136" s="145"/>
      <c r="L2136" s="152"/>
      <c r="M2136" s="152"/>
      <c r="N2136" s="167">
        <f t="shared" si="66"/>
        <v>1837</v>
      </c>
      <c r="O2136" s="167">
        <f t="shared" si="67"/>
        <v>202410</v>
      </c>
    </row>
    <row r="2137" spans="1:15">
      <c r="A2137" s="146">
        <v>2136</v>
      </c>
      <c r="B2137" s="144" t="s">
        <v>1007</v>
      </c>
      <c r="C2137" s="146" t="s">
        <v>1008</v>
      </c>
      <c r="D2137" s="147" t="s">
        <v>2642</v>
      </c>
      <c r="E2137" s="220" t="s">
        <v>98</v>
      </c>
      <c r="F2137" s="148">
        <v>45566</v>
      </c>
      <c r="G2137" s="153"/>
      <c r="H2137" s="154">
        <v>1810</v>
      </c>
      <c r="I2137" s="144" t="s">
        <v>62</v>
      </c>
      <c r="J2137" s="155"/>
      <c r="K2137" s="146"/>
      <c r="L2137" s="147"/>
      <c r="M2137" s="156"/>
      <c r="N2137" s="167">
        <f t="shared" si="66"/>
        <v>1810</v>
      </c>
      <c r="O2137" s="167">
        <f t="shared" si="67"/>
        <v>202410</v>
      </c>
    </row>
    <row r="2138" spans="1:15">
      <c r="A2138" s="146">
        <v>2137</v>
      </c>
      <c r="B2138" s="144" t="s">
        <v>1007</v>
      </c>
      <c r="C2138" s="145" t="s">
        <v>1008</v>
      </c>
      <c r="D2138" s="145" t="s">
        <v>2643</v>
      </c>
      <c r="E2138" s="219" t="s">
        <v>98</v>
      </c>
      <c r="F2138" s="148">
        <v>45566</v>
      </c>
      <c r="G2138" s="149"/>
      <c r="H2138" s="150">
        <v>1810</v>
      </c>
      <c r="I2138" s="144" t="s">
        <v>62</v>
      </c>
      <c r="J2138" s="151"/>
      <c r="K2138" s="145"/>
      <c r="L2138" s="152"/>
      <c r="M2138" s="152"/>
      <c r="N2138" s="167">
        <f t="shared" si="66"/>
        <v>1810</v>
      </c>
      <c r="O2138" s="167">
        <f t="shared" si="67"/>
        <v>202410</v>
      </c>
    </row>
    <row r="2139" spans="1:15">
      <c r="A2139" s="146">
        <v>2138</v>
      </c>
      <c r="B2139" s="144" t="s">
        <v>1007</v>
      </c>
      <c r="C2139" s="146" t="s">
        <v>1008</v>
      </c>
      <c r="D2139" s="147" t="s">
        <v>2644</v>
      </c>
      <c r="E2139" s="219" t="s">
        <v>98</v>
      </c>
      <c r="F2139" s="148">
        <v>45566</v>
      </c>
      <c r="G2139" s="153"/>
      <c r="H2139" s="154">
        <v>1837</v>
      </c>
      <c r="I2139" s="144" t="s">
        <v>62</v>
      </c>
      <c r="J2139" s="155"/>
      <c r="K2139" s="146"/>
      <c r="L2139" s="147"/>
      <c r="M2139" s="156"/>
      <c r="N2139" s="167">
        <f t="shared" si="66"/>
        <v>1837</v>
      </c>
      <c r="O2139" s="167">
        <f t="shared" si="67"/>
        <v>202410</v>
      </c>
    </row>
    <row r="2140" spans="1:15">
      <c r="A2140" s="146">
        <v>2139</v>
      </c>
      <c r="B2140" s="144" t="s">
        <v>1007</v>
      </c>
      <c r="C2140" s="145" t="s">
        <v>1008</v>
      </c>
      <c r="D2140" s="145" t="s">
        <v>2645</v>
      </c>
      <c r="E2140" s="219" t="s">
        <v>98</v>
      </c>
      <c r="F2140" s="148">
        <v>45566</v>
      </c>
      <c r="G2140" s="149"/>
      <c r="H2140" s="150">
        <v>1896</v>
      </c>
      <c r="I2140" s="144" t="s">
        <v>62</v>
      </c>
      <c r="J2140" s="151"/>
      <c r="K2140" s="145"/>
      <c r="L2140" s="152"/>
      <c r="M2140" s="152"/>
      <c r="N2140" s="167">
        <f t="shared" si="66"/>
        <v>1896</v>
      </c>
      <c r="O2140" s="167">
        <f t="shared" si="67"/>
        <v>202410</v>
      </c>
    </row>
    <row r="2141" spans="1:15">
      <c r="A2141" s="146">
        <v>2140</v>
      </c>
      <c r="B2141" s="144" t="s">
        <v>1007</v>
      </c>
      <c r="C2141" s="146" t="s">
        <v>1008</v>
      </c>
      <c r="D2141" s="147" t="s">
        <v>2646</v>
      </c>
      <c r="E2141" s="219" t="s">
        <v>98</v>
      </c>
      <c r="F2141" s="148">
        <v>45566</v>
      </c>
      <c r="G2141" s="153"/>
      <c r="H2141" s="154">
        <v>1837</v>
      </c>
      <c r="I2141" s="144" t="s">
        <v>62</v>
      </c>
      <c r="J2141" s="155"/>
      <c r="K2141" s="146"/>
      <c r="L2141" s="147"/>
      <c r="M2141" s="156"/>
      <c r="N2141" s="167">
        <f t="shared" si="66"/>
        <v>1837</v>
      </c>
      <c r="O2141" s="167">
        <f t="shared" si="67"/>
        <v>202410</v>
      </c>
    </row>
    <row r="2142" spans="1:15">
      <c r="A2142" s="146">
        <v>2141</v>
      </c>
      <c r="B2142" s="144" t="s">
        <v>1007</v>
      </c>
      <c r="C2142" s="145" t="s">
        <v>1008</v>
      </c>
      <c r="D2142" s="145" t="s">
        <v>2647</v>
      </c>
      <c r="E2142" s="219" t="s">
        <v>98</v>
      </c>
      <c r="F2142" s="148">
        <v>45566</v>
      </c>
      <c r="G2142" s="149"/>
      <c r="H2142" s="150">
        <v>1775</v>
      </c>
      <c r="I2142" s="144" t="s">
        <v>62</v>
      </c>
      <c r="J2142" s="151"/>
      <c r="K2142" s="145"/>
      <c r="L2142" s="152"/>
      <c r="M2142" s="152"/>
      <c r="N2142" s="167">
        <f t="shared" si="66"/>
        <v>1775</v>
      </c>
      <c r="O2142" s="167">
        <f t="shared" si="67"/>
        <v>202410</v>
      </c>
    </row>
    <row r="2143" spans="1:15">
      <c r="A2143" s="146">
        <v>2142</v>
      </c>
      <c r="B2143" s="144" t="s">
        <v>1007</v>
      </c>
      <c r="C2143" s="146" t="s">
        <v>1008</v>
      </c>
      <c r="D2143" s="147" t="s">
        <v>2648</v>
      </c>
      <c r="E2143" s="219" t="s">
        <v>98</v>
      </c>
      <c r="F2143" s="148">
        <v>45566</v>
      </c>
      <c r="G2143" s="153"/>
      <c r="H2143" s="154">
        <v>1816</v>
      </c>
      <c r="I2143" s="144" t="s">
        <v>62</v>
      </c>
      <c r="J2143" s="155"/>
      <c r="K2143" s="146"/>
      <c r="L2143" s="147"/>
      <c r="M2143" s="156"/>
      <c r="N2143" s="167">
        <f t="shared" si="66"/>
        <v>1816</v>
      </c>
      <c r="O2143" s="167">
        <f t="shared" si="67"/>
        <v>202410</v>
      </c>
    </row>
    <row r="2144" spans="1:15">
      <c r="A2144" s="146">
        <v>2143</v>
      </c>
      <c r="B2144" s="144" t="s">
        <v>1007</v>
      </c>
      <c r="C2144" s="145" t="s">
        <v>1008</v>
      </c>
      <c r="D2144" s="145" t="s">
        <v>2649</v>
      </c>
      <c r="E2144" s="219" t="s">
        <v>98</v>
      </c>
      <c r="F2144" s="148">
        <v>45566</v>
      </c>
      <c r="G2144" s="149"/>
      <c r="H2144" s="150">
        <v>1698</v>
      </c>
      <c r="I2144" s="144" t="s">
        <v>62</v>
      </c>
      <c r="J2144" s="151"/>
      <c r="K2144" s="145"/>
      <c r="L2144" s="152"/>
      <c r="M2144" s="152"/>
      <c r="N2144" s="167">
        <f t="shared" si="66"/>
        <v>1698</v>
      </c>
      <c r="O2144" s="167">
        <f t="shared" si="67"/>
        <v>202410</v>
      </c>
    </row>
    <row r="2145" spans="1:15">
      <c r="A2145" s="146">
        <v>2144</v>
      </c>
      <c r="B2145" s="144" t="s">
        <v>1007</v>
      </c>
      <c r="C2145" s="146" t="s">
        <v>1008</v>
      </c>
      <c r="D2145" s="147" t="s">
        <v>2650</v>
      </c>
      <c r="E2145" s="219" t="s">
        <v>98</v>
      </c>
      <c r="F2145" s="148">
        <v>45566</v>
      </c>
      <c r="G2145" s="153"/>
      <c r="H2145" s="154">
        <v>1747</v>
      </c>
      <c r="I2145" s="144" t="s">
        <v>62</v>
      </c>
      <c r="J2145" s="155"/>
      <c r="K2145" s="146"/>
      <c r="L2145" s="147"/>
      <c r="M2145" s="156"/>
      <c r="N2145" s="167">
        <f t="shared" si="66"/>
        <v>1747</v>
      </c>
      <c r="O2145" s="167">
        <f t="shared" si="67"/>
        <v>202410</v>
      </c>
    </row>
    <row r="2146" spans="1:15">
      <c r="A2146" s="146">
        <v>2145</v>
      </c>
      <c r="B2146" s="144" t="s">
        <v>1465</v>
      </c>
      <c r="C2146" s="145" t="s">
        <v>2651</v>
      </c>
      <c r="D2146" s="145" t="s">
        <v>2652</v>
      </c>
      <c r="E2146" s="219" t="s">
        <v>98</v>
      </c>
      <c r="F2146" s="148">
        <v>45566</v>
      </c>
      <c r="G2146" s="149"/>
      <c r="H2146" s="150">
        <v>2220.84</v>
      </c>
      <c r="I2146" s="144" t="s">
        <v>66</v>
      </c>
      <c r="J2146" s="151"/>
      <c r="K2146" s="145"/>
      <c r="L2146" s="152"/>
      <c r="M2146" s="152"/>
      <c r="N2146" s="167">
        <f t="shared" si="66"/>
        <v>2220.84</v>
      </c>
      <c r="O2146" s="167">
        <f t="shared" si="67"/>
        <v>202410</v>
      </c>
    </row>
    <row r="2147" spans="1:15">
      <c r="A2147" s="146">
        <v>2146</v>
      </c>
      <c r="B2147" s="144" t="s">
        <v>2653</v>
      </c>
      <c r="C2147" s="146" t="s">
        <v>2654</v>
      </c>
      <c r="D2147" s="147" t="s">
        <v>484</v>
      </c>
      <c r="E2147" s="219" t="s">
        <v>98</v>
      </c>
      <c r="F2147" s="148">
        <v>45566</v>
      </c>
      <c r="G2147" s="153"/>
      <c r="H2147" s="154">
        <v>116700.18</v>
      </c>
      <c r="I2147" s="144" t="s">
        <v>40</v>
      </c>
      <c r="J2147" s="155" t="s">
        <v>41</v>
      </c>
      <c r="K2147" s="146"/>
      <c r="L2147" s="147"/>
      <c r="M2147" s="156"/>
      <c r="N2147" s="167">
        <f t="shared" si="66"/>
        <v>58350.09</v>
      </c>
      <c r="O2147" s="167">
        <f t="shared" si="67"/>
        <v>202410</v>
      </c>
    </row>
    <row r="2148" spans="1:15">
      <c r="A2148" s="146">
        <v>2147</v>
      </c>
      <c r="B2148" s="144" t="s">
        <v>1681</v>
      </c>
      <c r="C2148" s="145" t="s">
        <v>1682</v>
      </c>
      <c r="D2148" s="145" t="s">
        <v>2655</v>
      </c>
      <c r="E2148" s="219" t="s">
        <v>98</v>
      </c>
      <c r="F2148" s="148">
        <v>45566</v>
      </c>
      <c r="G2148" s="149"/>
      <c r="H2148" s="150">
        <v>4992.57</v>
      </c>
      <c r="I2148" s="144" t="s">
        <v>33</v>
      </c>
      <c r="J2148" s="151"/>
      <c r="K2148" s="145"/>
      <c r="L2148" s="152"/>
      <c r="M2148" s="152"/>
      <c r="N2148" s="167">
        <f t="shared" si="66"/>
        <v>4992.57</v>
      </c>
      <c r="O2148" s="167">
        <f t="shared" si="67"/>
        <v>202410</v>
      </c>
    </row>
    <row r="2149" spans="1:15">
      <c r="A2149" s="146">
        <v>2148</v>
      </c>
      <c r="B2149" s="144" t="s">
        <v>1000</v>
      </c>
      <c r="C2149" s="146" t="s">
        <v>1001</v>
      </c>
      <c r="D2149" s="147" t="s">
        <v>2656</v>
      </c>
      <c r="E2149" s="219" t="s">
        <v>98</v>
      </c>
      <c r="F2149" s="148">
        <v>45566</v>
      </c>
      <c r="G2149" s="153"/>
      <c r="H2149" s="154">
        <v>23649.16</v>
      </c>
      <c r="I2149" s="144" t="s">
        <v>66</v>
      </c>
      <c r="J2149" s="155" t="s">
        <v>67</v>
      </c>
      <c r="K2149" s="146"/>
      <c r="L2149" s="147"/>
      <c r="M2149" s="156"/>
      <c r="N2149" s="167">
        <f t="shared" si="66"/>
        <v>11824.58</v>
      </c>
      <c r="O2149" s="167">
        <f t="shared" si="67"/>
        <v>202410</v>
      </c>
    </row>
    <row r="2150" spans="1:15">
      <c r="A2150" s="146">
        <v>2149</v>
      </c>
      <c r="B2150" s="144" t="s">
        <v>884</v>
      </c>
      <c r="C2150" s="145" t="s">
        <v>885</v>
      </c>
      <c r="D2150" s="145" t="s">
        <v>2657</v>
      </c>
      <c r="E2150" s="219" t="s">
        <v>98</v>
      </c>
      <c r="F2150" s="148">
        <v>45567</v>
      </c>
      <c r="G2150" s="149"/>
      <c r="H2150" s="150">
        <v>16780</v>
      </c>
      <c r="I2150" s="144" t="s">
        <v>33</v>
      </c>
      <c r="J2150" s="151"/>
      <c r="K2150" s="145"/>
      <c r="L2150" s="152"/>
      <c r="M2150" s="152"/>
      <c r="N2150" s="167">
        <f t="shared" si="66"/>
        <v>16780</v>
      </c>
      <c r="O2150" s="167">
        <f t="shared" si="67"/>
        <v>202410</v>
      </c>
    </row>
    <row r="2151" spans="1:15">
      <c r="A2151" s="146">
        <v>2150</v>
      </c>
      <c r="B2151" s="144" t="s">
        <v>367</v>
      </c>
      <c r="C2151" s="146" t="s">
        <v>368</v>
      </c>
      <c r="D2151" s="147" t="s">
        <v>2658</v>
      </c>
      <c r="E2151" s="219" t="s">
        <v>98</v>
      </c>
      <c r="F2151" s="148">
        <v>45567</v>
      </c>
      <c r="G2151" s="153"/>
      <c r="H2151" s="154">
        <v>11296</v>
      </c>
      <c r="I2151" s="144" t="s">
        <v>34</v>
      </c>
      <c r="J2151" s="155"/>
      <c r="K2151" s="146"/>
      <c r="L2151" s="147"/>
      <c r="M2151" s="156"/>
      <c r="N2151" s="167">
        <f t="shared" si="66"/>
        <v>11296</v>
      </c>
      <c r="O2151" s="167">
        <f t="shared" si="67"/>
        <v>202410</v>
      </c>
    </row>
    <row r="2152" spans="1:15">
      <c r="A2152" s="146">
        <v>2151</v>
      </c>
      <c r="B2152" s="144" t="s">
        <v>1304</v>
      </c>
      <c r="C2152" s="145" t="s">
        <v>1305</v>
      </c>
      <c r="D2152" s="145" t="s">
        <v>2659</v>
      </c>
      <c r="E2152" s="219" t="s">
        <v>98</v>
      </c>
      <c r="F2152" s="148">
        <v>45568</v>
      </c>
      <c r="G2152" s="149"/>
      <c r="H2152" s="150">
        <v>65534.05</v>
      </c>
      <c r="I2152" s="144" t="s">
        <v>41</v>
      </c>
      <c r="J2152" s="151"/>
      <c r="K2152" s="145"/>
      <c r="L2152" s="152"/>
      <c r="M2152" s="152"/>
      <c r="N2152" s="167">
        <f t="shared" si="66"/>
        <v>65534.05</v>
      </c>
      <c r="O2152" s="167">
        <f t="shared" si="67"/>
        <v>202410</v>
      </c>
    </row>
    <row r="2153" spans="1:15">
      <c r="A2153" s="146">
        <v>2152</v>
      </c>
      <c r="B2153" s="144" t="s">
        <v>1304</v>
      </c>
      <c r="C2153" s="146" t="s">
        <v>1305</v>
      </c>
      <c r="D2153" s="147" t="s">
        <v>2660</v>
      </c>
      <c r="E2153" s="219" t="s">
        <v>98</v>
      </c>
      <c r="F2153" s="148">
        <v>45568</v>
      </c>
      <c r="G2153" s="153"/>
      <c r="H2153" s="154">
        <v>929416.75</v>
      </c>
      <c r="I2153" s="144" t="s">
        <v>41</v>
      </c>
      <c r="J2153" s="155"/>
      <c r="K2153" s="146"/>
      <c r="L2153" s="147"/>
      <c r="M2153" s="156"/>
      <c r="N2153" s="167">
        <f t="shared" si="66"/>
        <v>929416.75</v>
      </c>
      <c r="O2153" s="167">
        <f t="shared" si="67"/>
        <v>202410</v>
      </c>
    </row>
    <row r="2154" spans="1:15">
      <c r="A2154" s="146">
        <v>2153</v>
      </c>
      <c r="B2154" s="144" t="s">
        <v>1304</v>
      </c>
      <c r="C2154" s="145" t="s">
        <v>1305</v>
      </c>
      <c r="D2154" s="145" t="s">
        <v>2661</v>
      </c>
      <c r="E2154" s="219" t="s">
        <v>98</v>
      </c>
      <c r="F2154" s="148">
        <v>45568</v>
      </c>
      <c r="G2154" s="149"/>
      <c r="H2154" s="150">
        <v>1885427.36</v>
      </c>
      <c r="I2154" s="144" t="s">
        <v>41</v>
      </c>
      <c r="J2154" s="151"/>
      <c r="K2154" s="145"/>
      <c r="L2154" s="152"/>
      <c r="M2154" s="152"/>
      <c r="N2154" s="167">
        <f t="shared" si="66"/>
        <v>1885427.36</v>
      </c>
      <c r="O2154" s="167">
        <f t="shared" si="67"/>
        <v>202410</v>
      </c>
    </row>
    <row r="2155" spans="1:15">
      <c r="A2155" s="146">
        <v>2154</v>
      </c>
      <c r="B2155" s="144" t="s">
        <v>1822</v>
      </c>
      <c r="C2155" s="146" t="s">
        <v>1823</v>
      </c>
      <c r="D2155" s="147" t="s">
        <v>1612</v>
      </c>
      <c r="E2155" s="219" t="s">
        <v>98</v>
      </c>
      <c r="F2155" s="148">
        <v>45568</v>
      </c>
      <c r="G2155" s="153"/>
      <c r="H2155" s="154">
        <v>117118.51</v>
      </c>
      <c r="I2155" s="144" t="s">
        <v>39</v>
      </c>
      <c r="J2155" s="155"/>
      <c r="K2155" s="146"/>
      <c r="L2155" s="147"/>
      <c r="M2155" s="156"/>
      <c r="N2155" s="167">
        <f t="shared" si="66"/>
        <v>117118.51</v>
      </c>
      <c r="O2155" s="167">
        <f t="shared" si="67"/>
        <v>202410</v>
      </c>
    </row>
    <row r="2156" spans="1:15">
      <c r="A2156" s="146">
        <v>2155</v>
      </c>
      <c r="B2156" s="144" t="s">
        <v>320</v>
      </c>
      <c r="C2156" s="145" t="s">
        <v>321</v>
      </c>
      <c r="D2156" s="145" t="s">
        <v>665</v>
      </c>
      <c r="E2156" s="220" t="s">
        <v>98</v>
      </c>
      <c r="F2156" s="148">
        <v>45568</v>
      </c>
      <c r="G2156" s="149"/>
      <c r="H2156" s="150">
        <v>410000</v>
      </c>
      <c r="I2156" s="144" t="s">
        <v>70</v>
      </c>
      <c r="J2156" s="151"/>
      <c r="K2156" s="145"/>
      <c r="L2156" s="152"/>
      <c r="M2156" s="152"/>
      <c r="N2156" s="167">
        <f t="shared" si="66"/>
        <v>410000</v>
      </c>
      <c r="O2156" s="167">
        <f t="shared" si="67"/>
        <v>202410</v>
      </c>
    </row>
    <row r="2157" spans="1:15">
      <c r="A2157" s="146">
        <v>2156</v>
      </c>
      <c r="B2157" s="144" t="s">
        <v>762</v>
      </c>
      <c r="C2157" s="146" t="s">
        <v>763</v>
      </c>
      <c r="D2157" s="147" t="s">
        <v>2662</v>
      </c>
      <c r="E2157" s="219" t="s">
        <v>98</v>
      </c>
      <c r="F2157" s="148">
        <v>45568</v>
      </c>
      <c r="G2157" s="153"/>
      <c r="H2157" s="154">
        <v>99.9</v>
      </c>
      <c r="I2157" s="144" t="s">
        <v>33</v>
      </c>
      <c r="J2157" s="155"/>
      <c r="K2157" s="146"/>
      <c r="L2157" s="147"/>
      <c r="M2157" s="156"/>
      <c r="N2157" s="167">
        <f t="shared" si="66"/>
        <v>99.9</v>
      </c>
      <c r="O2157" s="167">
        <f t="shared" si="67"/>
        <v>202410</v>
      </c>
    </row>
    <row r="2158" spans="1:15">
      <c r="A2158" s="146">
        <v>2157</v>
      </c>
      <c r="B2158" s="144" t="s">
        <v>299</v>
      </c>
      <c r="C2158" s="145" t="s">
        <v>300</v>
      </c>
      <c r="D2158" s="145" t="s">
        <v>2663</v>
      </c>
      <c r="E2158" s="219" t="s">
        <v>98</v>
      </c>
      <c r="F2158" s="148">
        <v>45568</v>
      </c>
      <c r="G2158" s="149"/>
      <c r="H2158" s="150">
        <v>220771.62</v>
      </c>
      <c r="I2158" s="144" t="s">
        <v>69</v>
      </c>
      <c r="J2158" s="151"/>
      <c r="K2158" s="145"/>
      <c r="L2158" s="152"/>
      <c r="M2158" s="152"/>
      <c r="N2158" s="167">
        <f t="shared" si="66"/>
        <v>220771.62</v>
      </c>
      <c r="O2158" s="167">
        <f t="shared" si="67"/>
        <v>202410</v>
      </c>
    </row>
    <row r="2159" spans="1:15">
      <c r="A2159" s="146">
        <v>2158</v>
      </c>
      <c r="B2159" s="144" t="s">
        <v>120</v>
      </c>
      <c r="C2159" s="146" t="s">
        <v>121</v>
      </c>
      <c r="D2159" s="147" t="s">
        <v>2664</v>
      </c>
      <c r="E2159" s="219" t="s">
        <v>98</v>
      </c>
      <c r="F2159" s="148">
        <v>45568</v>
      </c>
      <c r="G2159" s="153"/>
      <c r="H2159" s="154">
        <v>18700</v>
      </c>
      <c r="I2159" s="144" t="s">
        <v>62</v>
      </c>
      <c r="J2159" s="155"/>
      <c r="K2159" s="146"/>
      <c r="L2159" s="147"/>
      <c r="M2159" s="156"/>
      <c r="N2159" s="167">
        <f t="shared" si="66"/>
        <v>18700</v>
      </c>
      <c r="O2159" s="167">
        <f t="shared" si="67"/>
        <v>202410</v>
      </c>
    </row>
    <row r="2160" spans="1:15">
      <c r="A2160" s="146">
        <v>2159</v>
      </c>
      <c r="B2160" s="144" t="s">
        <v>1537</v>
      </c>
      <c r="C2160" s="145" t="s">
        <v>1538</v>
      </c>
      <c r="D2160" s="145" t="s">
        <v>1729</v>
      </c>
      <c r="E2160" s="219" t="s">
        <v>98</v>
      </c>
      <c r="F2160" s="148">
        <v>45568</v>
      </c>
      <c r="G2160" s="149"/>
      <c r="H2160" s="150">
        <v>30000</v>
      </c>
      <c r="I2160" s="144" t="s">
        <v>33</v>
      </c>
      <c r="J2160" s="151"/>
      <c r="K2160" s="145"/>
      <c r="L2160" s="152"/>
      <c r="M2160" s="152"/>
      <c r="N2160" s="167">
        <f t="shared" si="66"/>
        <v>30000</v>
      </c>
      <c r="O2160" s="167">
        <f t="shared" si="67"/>
        <v>202410</v>
      </c>
    </row>
    <row r="2161" spans="1:15">
      <c r="A2161" s="146">
        <v>2160</v>
      </c>
      <c r="B2161" s="144" t="s">
        <v>2665</v>
      </c>
      <c r="C2161" s="146" t="s">
        <v>2666</v>
      </c>
      <c r="D2161" s="147" t="s">
        <v>2667</v>
      </c>
      <c r="E2161" s="219" t="s">
        <v>98</v>
      </c>
      <c r="F2161" s="148">
        <v>45568</v>
      </c>
      <c r="G2161" s="153"/>
      <c r="H2161" s="154">
        <v>338620</v>
      </c>
      <c r="I2161" s="144" t="s">
        <v>67</v>
      </c>
      <c r="J2161" s="155"/>
      <c r="K2161" s="146"/>
      <c r="L2161" s="147"/>
      <c r="M2161" s="156"/>
      <c r="N2161" s="167">
        <f t="shared" si="66"/>
        <v>338620</v>
      </c>
      <c r="O2161" s="167">
        <f t="shared" si="67"/>
        <v>202410</v>
      </c>
    </row>
    <row r="2162" spans="1:15">
      <c r="A2162" s="146">
        <v>2161</v>
      </c>
      <c r="B2162" s="144" t="s">
        <v>2282</v>
      </c>
      <c r="C2162" s="145" t="s">
        <v>2283</v>
      </c>
      <c r="D2162" s="145" t="s">
        <v>2668</v>
      </c>
      <c r="E2162" s="219" t="s">
        <v>98</v>
      </c>
      <c r="F2162" s="148">
        <v>45568</v>
      </c>
      <c r="G2162" s="149"/>
      <c r="H2162" s="150">
        <v>212500</v>
      </c>
      <c r="I2162" s="144" t="s">
        <v>40</v>
      </c>
      <c r="J2162" s="151"/>
      <c r="K2162" s="145"/>
      <c r="L2162" s="152"/>
      <c r="M2162" s="152"/>
      <c r="N2162" s="167">
        <f t="shared" si="66"/>
        <v>212500</v>
      </c>
      <c r="O2162" s="167">
        <f t="shared" si="67"/>
        <v>202410</v>
      </c>
    </row>
    <row r="2163" spans="1:15">
      <c r="A2163" s="146">
        <v>2162</v>
      </c>
      <c r="B2163" s="144" t="s">
        <v>2401</v>
      </c>
      <c r="C2163" s="146" t="s">
        <v>2402</v>
      </c>
      <c r="D2163" s="147" t="s">
        <v>2669</v>
      </c>
      <c r="E2163" s="219" t="s">
        <v>98</v>
      </c>
      <c r="F2163" s="148">
        <v>45568</v>
      </c>
      <c r="G2163" s="153"/>
      <c r="H2163" s="154">
        <v>38664.589999999997</v>
      </c>
      <c r="I2163" s="144" t="s">
        <v>42</v>
      </c>
      <c r="J2163" s="155" t="s">
        <v>43</v>
      </c>
      <c r="K2163" s="146"/>
      <c r="L2163" s="147"/>
      <c r="M2163" s="156"/>
      <c r="N2163" s="167">
        <f t="shared" si="66"/>
        <v>19332.294999999998</v>
      </c>
      <c r="O2163" s="167">
        <f t="shared" si="67"/>
        <v>202410</v>
      </c>
    </row>
    <row r="2164" spans="1:15">
      <c r="A2164" s="146">
        <v>2163</v>
      </c>
      <c r="B2164" s="144" t="s">
        <v>1304</v>
      </c>
      <c r="C2164" s="145" t="s">
        <v>1305</v>
      </c>
      <c r="D2164" s="145" t="s">
        <v>2670</v>
      </c>
      <c r="E2164" s="219" t="s">
        <v>98</v>
      </c>
      <c r="F2164" s="148">
        <v>45568</v>
      </c>
      <c r="G2164" s="149"/>
      <c r="H2164" s="150">
        <v>47663.65</v>
      </c>
      <c r="I2164" s="144" t="s">
        <v>41</v>
      </c>
      <c r="J2164" s="151"/>
      <c r="K2164" s="145"/>
      <c r="L2164" s="152"/>
      <c r="M2164" s="152"/>
      <c r="N2164" s="167">
        <f t="shared" si="66"/>
        <v>47663.65</v>
      </c>
      <c r="O2164" s="167">
        <f t="shared" si="67"/>
        <v>202410</v>
      </c>
    </row>
    <row r="2165" spans="1:15">
      <c r="A2165" s="146">
        <v>2164</v>
      </c>
      <c r="B2165" s="144" t="s">
        <v>2671</v>
      </c>
      <c r="C2165" s="146" t="s">
        <v>2672</v>
      </c>
      <c r="D2165" s="147" t="s">
        <v>2067</v>
      </c>
      <c r="E2165" s="219" t="s">
        <v>98</v>
      </c>
      <c r="F2165" s="148">
        <v>45568</v>
      </c>
      <c r="G2165" s="153"/>
      <c r="H2165" s="154">
        <v>145040</v>
      </c>
      <c r="I2165" s="144" t="s">
        <v>41</v>
      </c>
      <c r="J2165" s="155"/>
      <c r="K2165" s="146"/>
      <c r="L2165" s="147"/>
      <c r="M2165" s="156"/>
      <c r="N2165" s="167">
        <f t="shared" si="66"/>
        <v>145040</v>
      </c>
      <c r="O2165" s="167">
        <f t="shared" si="67"/>
        <v>202410</v>
      </c>
    </row>
    <row r="2166" spans="1:15">
      <c r="A2166" s="146">
        <v>2165</v>
      </c>
      <c r="B2166" s="144" t="s">
        <v>2673</v>
      </c>
      <c r="C2166" s="145" t="s">
        <v>2674</v>
      </c>
      <c r="D2166" s="145" t="s">
        <v>2675</v>
      </c>
      <c r="E2166" s="219" t="s">
        <v>98</v>
      </c>
      <c r="F2166" s="148">
        <v>45568</v>
      </c>
      <c r="G2166" s="149"/>
      <c r="H2166" s="150">
        <v>210790</v>
      </c>
      <c r="I2166" s="144" t="s">
        <v>68</v>
      </c>
      <c r="J2166" s="151"/>
      <c r="K2166" s="145"/>
      <c r="L2166" s="152"/>
      <c r="M2166" s="152"/>
      <c r="N2166" s="167">
        <f t="shared" si="66"/>
        <v>210790</v>
      </c>
      <c r="O2166" s="167">
        <f t="shared" si="67"/>
        <v>202410</v>
      </c>
    </row>
    <row r="2167" spans="1:15">
      <c r="A2167" s="146">
        <v>2166</v>
      </c>
      <c r="B2167" s="144" t="s">
        <v>1534</v>
      </c>
      <c r="C2167" s="146" t="s">
        <v>1535</v>
      </c>
      <c r="D2167" s="147" t="s">
        <v>2676</v>
      </c>
      <c r="E2167" s="219" t="s">
        <v>98</v>
      </c>
      <c r="F2167" s="148">
        <v>45568</v>
      </c>
      <c r="G2167" s="153"/>
      <c r="H2167" s="154">
        <v>254847.01</v>
      </c>
      <c r="I2167" s="144" t="s">
        <v>42</v>
      </c>
      <c r="J2167" s="155"/>
      <c r="K2167" s="146"/>
      <c r="L2167" s="147"/>
      <c r="M2167" s="156"/>
      <c r="N2167" s="167">
        <f t="shared" si="66"/>
        <v>254847.01</v>
      </c>
      <c r="O2167" s="167">
        <f t="shared" si="67"/>
        <v>202410</v>
      </c>
    </row>
    <row r="2168" spans="1:15">
      <c r="A2168" s="146">
        <v>2167</v>
      </c>
      <c r="B2168" s="144" t="s">
        <v>1304</v>
      </c>
      <c r="C2168" s="145" t="s">
        <v>1305</v>
      </c>
      <c r="D2168" s="145">
        <v>23203</v>
      </c>
      <c r="E2168" s="225" t="s">
        <v>98</v>
      </c>
      <c r="F2168" s="148">
        <v>45568</v>
      </c>
      <c r="G2168" s="149"/>
      <c r="H2168" s="150">
        <v>14579.95</v>
      </c>
      <c r="I2168" s="144" t="s">
        <v>41</v>
      </c>
      <c r="J2168" s="151"/>
      <c r="K2168" s="145"/>
      <c r="L2168" s="152"/>
      <c r="M2168" s="152"/>
      <c r="N2168" s="167">
        <f t="shared" si="66"/>
        <v>14579.95</v>
      </c>
      <c r="O2168" s="167">
        <f t="shared" si="67"/>
        <v>202410</v>
      </c>
    </row>
    <row r="2169" spans="1:15">
      <c r="A2169" s="146">
        <v>2168</v>
      </c>
      <c r="B2169" s="144" t="s">
        <v>2001</v>
      </c>
      <c r="C2169" s="146" t="s">
        <v>2002</v>
      </c>
      <c r="D2169" s="147" t="s">
        <v>2677</v>
      </c>
      <c r="E2169" s="219" t="s">
        <v>98</v>
      </c>
      <c r="F2169" s="148">
        <v>45569</v>
      </c>
      <c r="G2169" s="153"/>
      <c r="H2169" s="154">
        <v>22623.98</v>
      </c>
      <c r="I2169" s="144" t="s">
        <v>40</v>
      </c>
      <c r="J2169" s="155"/>
      <c r="K2169" s="146"/>
      <c r="L2169" s="147"/>
      <c r="M2169" s="156"/>
      <c r="N2169" s="167">
        <f t="shared" si="66"/>
        <v>22623.98</v>
      </c>
      <c r="O2169" s="167">
        <f t="shared" si="67"/>
        <v>202410</v>
      </c>
    </row>
    <row r="2170" spans="1:15">
      <c r="A2170" s="146">
        <v>2169</v>
      </c>
      <c r="B2170" s="144" t="s">
        <v>1415</v>
      </c>
      <c r="C2170" s="145" t="s">
        <v>1416</v>
      </c>
      <c r="D2170" s="145" t="s">
        <v>2678</v>
      </c>
      <c r="E2170" s="219" t="s">
        <v>98</v>
      </c>
      <c r="F2170" s="148">
        <v>45569</v>
      </c>
      <c r="G2170" s="149"/>
      <c r="H2170" s="150">
        <v>3274.97</v>
      </c>
      <c r="I2170" s="144" t="s">
        <v>33</v>
      </c>
      <c r="J2170" s="151"/>
      <c r="K2170" s="145"/>
      <c r="L2170" s="152"/>
      <c r="M2170" s="152"/>
      <c r="N2170" s="167">
        <f t="shared" si="66"/>
        <v>3274.97</v>
      </c>
      <c r="O2170" s="167">
        <f t="shared" si="67"/>
        <v>202410</v>
      </c>
    </row>
    <row r="2171" spans="1:15">
      <c r="A2171" s="146">
        <v>2170</v>
      </c>
      <c r="B2171" s="144" t="s">
        <v>1072</v>
      </c>
      <c r="C2171" s="146" t="s">
        <v>1073</v>
      </c>
      <c r="D2171" s="147" t="s">
        <v>1729</v>
      </c>
      <c r="E2171" s="220" t="s">
        <v>98</v>
      </c>
      <c r="F2171" s="148">
        <v>45569</v>
      </c>
      <c r="G2171" s="153"/>
      <c r="H2171" s="154">
        <v>710022.36</v>
      </c>
      <c r="I2171" s="144" t="s">
        <v>66</v>
      </c>
      <c r="J2171" s="155" t="s">
        <v>67</v>
      </c>
      <c r="K2171" s="146" t="s">
        <v>68</v>
      </c>
      <c r="L2171" s="147"/>
      <c r="M2171" s="156"/>
      <c r="N2171" s="167">
        <f t="shared" si="66"/>
        <v>236674.12</v>
      </c>
      <c r="O2171" s="167">
        <f t="shared" si="67"/>
        <v>202410</v>
      </c>
    </row>
    <row r="2172" spans="1:15">
      <c r="A2172" s="146">
        <v>2171</v>
      </c>
      <c r="B2172" s="144" t="s">
        <v>2422</v>
      </c>
      <c r="C2172" s="145" t="s">
        <v>2423</v>
      </c>
      <c r="D2172" s="145" t="s">
        <v>2679</v>
      </c>
      <c r="E2172" s="219" t="s">
        <v>98</v>
      </c>
      <c r="F2172" s="148">
        <v>45569</v>
      </c>
      <c r="G2172" s="149"/>
      <c r="H2172" s="150">
        <v>25800</v>
      </c>
      <c r="I2172" s="144" t="s">
        <v>64</v>
      </c>
      <c r="J2172" s="151"/>
      <c r="K2172" s="145"/>
      <c r="L2172" s="152"/>
      <c r="M2172" s="152"/>
      <c r="N2172" s="167">
        <f t="shared" si="66"/>
        <v>25800</v>
      </c>
      <c r="O2172" s="167">
        <f t="shared" si="67"/>
        <v>202410</v>
      </c>
    </row>
    <row r="2173" spans="1:15">
      <c r="A2173" s="146">
        <v>2172</v>
      </c>
      <c r="B2173" s="144" t="s">
        <v>1128</v>
      </c>
      <c r="C2173" s="146" t="s">
        <v>1129</v>
      </c>
      <c r="D2173" s="147" t="s">
        <v>2680</v>
      </c>
      <c r="E2173" s="219" t="s">
        <v>98</v>
      </c>
      <c r="F2173" s="148">
        <v>45569</v>
      </c>
      <c r="G2173" s="153"/>
      <c r="H2173" s="154">
        <v>223901.51</v>
      </c>
      <c r="I2173" s="144" t="s">
        <v>40</v>
      </c>
      <c r="J2173" s="155"/>
      <c r="K2173" s="146"/>
      <c r="L2173" s="147"/>
      <c r="M2173" s="156"/>
      <c r="N2173" s="167">
        <f t="shared" si="66"/>
        <v>223901.51</v>
      </c>
      <c r="O2173" s="167">
        <f t="shared" si="67"/>
        <v>202410</v>
      </c>
    </row>
    <row r="2174" spans="1:15">
      <c r="A2174" s="146">
        <v>2173</v>
      </c>
      <c r="B2174" s="144" t="s">
        <v>2681</v>
      </c>
      <c r="C2174" s="145" t="s">
        <v>2682</v>
      </c>
      <c r="D2174" s="145" t="s">
        <v>2683</v>
      </c>
      <c r="E2174" s="219" t="s">
        <v>98</v>
      </c>
      <c r="F2174" s="148">
        <v>45569</v>
      </c>
      <c r="G2174" s="149"/>
      <c r="H2174" s="150">
        <v>40103.360000000001</v>
      </c>
      <c r="I2174" s="144" t="s">
        <v>46</v>
      </c>
      <c r="J2174" s="151"/>
      <c r="K2174" s="145"/>
      <c r="L2174" s="152"/>
      <c r="M2174" s="152"/>
      <c r="N2174" s="167">
        <f t="shared" si="66"/>
        <v>40103.360000000001</v>
      </c>
      <c r="O2174" s="167">
        <f t="shared" si="67"/>
        <v>202410</v>
      </c>
    </row>
    <row r="2175" spans="1:15">
      <c r="A2175" s="146">
        <v>2174</v>
      </c>
      <c r="B2175" s="144" t="s">
        <v>2001</v>
      </c>
      <c r="C2175" s="146" t="s">
        <v>2002</v>
      </c>
      <c r="D2175" s="147" t="s">
        <v>2684</v>
      </c>
      <c r="E2175" s="219" t="s">
        <v>98</v>
      </c>
      <c r="F2175" s="148">
        <v>45569</v>
      </c>
      <c r="G2175" s="153"/>
      <c r="H2175" s="154">
        <v>11856.1</v>
      </c>
      <c r="I2175" s="144" t="s">
        <v>40</v>
      </c>
      <c r="J2175" s="155"/>
      <c r="K2175" s="146"/>
      <c r="L2175" s="147"/>
      <c r="M2175" s="156"/>
      <c r="N2175" s="167">
        <f t="shared" si="66"/>
        <v>11856.1</v>
      </c>
      <c r="O2175" s="167">
        <f t="shared" si="67"/>
        <v>202410</v>
      </c>
    </row>
    <row r="2176" spans="1:15">
      <c r="A2176" s="146">
        <v>2175</v>
      </c>
      <c r="B2176" s="144" t="s">
        <v>622</v>
      </c>
      <c r="C2176" s="145" t="s">
        <v>1518</v>
      </c>
      <c r="D2176" s="145" t="s">
        <v>2685</v>
      </c>
      <c r="E2176" s="219" t="s">
        <v>98</v>
      </c>
      <c r="F2176" s="148">
        <v>45569</v>
      </c>
      <c r="G2176" s="149"/>
      <c r="H2176" s="150">
        <v>6825</v>
      </c>
      <c r="I2176" s="144" t="s">
        <v>32</v>
      </c>
      <c r="J2176" s="151"/>
      <c r="K2176" s="145"/>
      <c r="L2176" s="152"/>
      <c r="M2176" s="152"/>
      <c r="N2176" s="167">
        <f t="shared" si="66"/>
        <v>6825</v>
      </c>
      <c r="O2176" s="167">
        <f t="shared" si="67"/>
        <v>202410</v>
      </c>
    </row>
    <row r="2177" spans="1:15">
      <c r="A2177" s="146">
        <v>2176</v>
      </c>
      <c r="B2177" s="144" t="s">
        <v>1184</v>
      </c>
      <c r="C2177" s="146" t="s">
        <v>1185</v>
      </c>
      <c r="D2177" s="147" t="s">
        <v>2686</v>
      </c>
      <c r="E2177" s="219" t="s">
        <v>98</v>
      </c>
      <c r="F2177" s="148">
        <v>45569</v>
      </c>
      <c r="G2177" s="153"/>
      <c r="H2177" s="154">
        <v>13063.26</v>
      </c>
      <c r="I2177" s="144" t="s">
        <v>66</v>
      </c>
      <c r="J2177" s="155"/>
      <c r="K2177" s="146"/>
      <c r="L2177" s="147"/>
      <c r="M2177" s="156"/>
      <c r="N2177" s="167">
        <f t="shared" si="66"/>
        <v>13063.26</v>
      </c>
      <c r="O2177" s="167">
        <f t="shared" si="67"/>
        <v>202410</v>
      </c>
    </row>
    <row r="2178" spans="1:15">
      <c r="A2178" s="146">
        <v>2177</v>
      </c>
      <c r="B2178" s="144" t="s">
        <v>1304</v>
      </c>
      <c r="C2178" s="145" t="s">
        <v>1305</v>
      </c>
      <c r="D2178" s="145" t="s">
        <v>2687</v>
      </c>
      <c r="E2178" s="219" t="s">
        <v>98</v>
      </c>
      <c r="F2178" s="148">
        <v>45569</v>
      </c>
      <c r="G2178" s="149"/>
      <c r="H2178" s="150">
        <v>69375</v>
      </c>
      <c r="I2178" s="144" t="s">
        <v>41</v>
      </c>
      <c r="J2178" s="151"/>
      <c r="K2178" s="145"/>
      <c r="L2178" s="152"/>
      <c r="M2178" s="152"/>
      <c r="N2178" s="167">
        <f t="shared" ref="N2178:N2241" si="68">H2178/COUNTIF(I2178:M2178,"&lt;&gt;")</f>
        <v>69375</v>
      </c>
      <c r="O2178" s="167">
        <f t="shared" ref="O2178:O2241" si="69">YEAR(F2178)*100+MONTH(F2178)</f>
        <v>202410</v>
      </c>
    </row>
    <row r="2179" spans="1:15">
      <c r="A2179" s="146">
        <v>2178</v>
      </c>
      <c r="B2179" s="144" t="s">
        <v>1304</v>
      </c>
      <c r="C2179" s="146" t="s">
        <v>1305</v>
      </c>
      <c r="D2179" s="147" t="s">
        <v>2688</v>
      </c>
      <c r="E2179" s="219" t="s">
        <v>98</v>
      </c>
      <c r="F2179" s="148">
        <v>45569</v>
      </c>
      <c r="G2179" s="153"/>
      <c r="H2179" s="154">
        <v>230625</v>
      </c>
      <c r="I2179" s="144" t="s">
        <v>41</v>
      </c>
      <c r="J2179" s="155"/>
      <c r="K2179" s="146"/>
      <c r="L2179" s="147"/>
      <c r="M2179" s="156"/>
      <c r="N2179" s="167">
        <f t="shared" si="68"/>
        <v>230625</v>
      </c>
      <c r="O2179" s="167">
        <f t="shared" si="69"/>
        <v>202410</v>
      </c>
    </row>
    <row r="2180" spans="1:15">
      <c r="A2180" s="146">
        <v>2179</v>
      </c>
      <c r="B2180" s="144" t="s">
        <v>1304</v>
      </c>
      <c r="C2180" s="145" t="s">
        <v>1305</v>
      </c>
      <c r="D2180" s="145" t="s">
        <v>2689</v>
      </c>
      <c r="E2180" s="219" t="s">
        <v>98</v>
      </c>
      <c r="F2180" s="148">
        <v>45569</v>
      </c>
      <c r="G2180" s="149"/>
      <c r="H2180" s="150">
        <v>298500</v>
      </c>
      <c r="I2180" s="144" t="s">
        <v>41</v>
      </c>
      <c r="J2180" s="151"/>
      <c r="K2180" s="145"/>
      <c r="L2180" s="152"/>
      <c r="M2180" s="152"/>
      <c r="N2180" s="167">
        <f t="shared" si="68"/>
        <v>298500</v>
      </c>
      <c r="O2180" s="167">
        <f t="shared" si="69"/>
        <v>202410</v>
      </c>
    </row>
    <row r="2181" spans="1:15">
      <c r="A2181" s="146">
        <v>2180</v>
      </c>
      <c r="B2181" s="144" t="s">
        <v>1304</v>
      </c>
      <c r="C2181" s="146" t="s">
        <v>1305</v>
      </c>
      <c r="D2181" s="147" t="s">
        <v>2690</v>
      </c>
      <c r="E2181" s="219" t="s">
        <v>98</v>
      </c>
      <c r="F2181" s="148">
        <v>45569</v>
      </c>
      <c r="G2181" s="153"/>
      <c r="H2181" s="154">
        <v>301500</v>
      </c>
      <c r="I2181" s="144" t="s">
        <v>41</v>
      </c>
      <c r="J2181" s="155"/>
      <c r="K2181" s="146"/>
      <c r="L2181" s="147"/>
      <c r="M2181" s="156"/>
      <c r="N2181" s="167">
        <f t="shared" si="68"/>
        <v>301500</v>
      </c>
      <c r="O2181" s="167">
        <f t="shared" si="69"/>
        <v>202410</v>
      </c>
    </row>
    <row r="2182" spans="1:15">
      <c r="A2182" s="146">
        <v>2181</v>
      </c>
      <c r="B2182" s="144" t="s">
        <v>2438</v>
      </c>
      <c r="C2182" s="145" t="s">
        <v>2691</v>
      </c>
      <c r="D2182" s="145" t="s">
        <v>2692</v>
      </c>
      <c r="E2182" s="219" t="s">
        <v>98</v>
      </c>
      <c r="F2182" s="148">
        <v>45569</v>
      </c>
      <c r="G2182" s="149"/>
      <c r="H2182" s="150">
        <v>28789.46</v>
      </c>
      <c r="I2182" s="144" t="s">
        <v>46</v>
      </c>
      <c r="J2182" s="151"/>
      <c r="K2182" s="145"/>
      <c r="L2182" s="152"/>
      <c r="M2182" s="152"/>
      <c r="N2182" s="167">
        <f t="shared" si="68"/>
        <v>28789.46</v>
      </c>
      <c r="O2182" s="167">
        <f t="shared" si="69"/>
        <v>202410</v>
      </c>
    </row>
    <row r="2183" spans="1:15">
      <c r="A2183" s="146">
        <v>2182</v>
      </c>
      <c r="B2183" s="144" t="s">
        <v>2438</v>
      </c>
      <c r="C2183" s="146" t="s">
        <v>2691</v>
      </c>
      <c r="D2183" s="147" t="s">
        <v>2693</v>
      </c>
      <c r="E2183" s="219" t="s">
        <v>98</v>
      </c>
      <c r="F2183" s="148">
        <v>45569</v>
      </c>
      <c r="G2183" s="153"/>
      <c r="H2183" s="154">
        <v>23247.49</v>
      </c>
      <c r="I2183" s="144" t="s">
        <v>46</v>
      </c>
      <c r="J2183" s="155"/>
      <c r="K2183" s="146"/>
      <c r="L2183" s="147"/>
      <c r="M2183" s="156"/>
      <c r="N2183" s="167">
        <f t="shared" si="68"/>
        <v>23247.49</v>
      </c>
      <c r="O2183" s="167">
        <f t="shared" si="69"/>
        <v>202410</v>
      </c>
    </row>
    <row r="2184" spans="1:15">
      <c r="A2184" s="146">
        <v>2183</v>
      </c>
      <c r="B2184" s="144" t="s">
        <v>1932</v>
      </c>
      <c r="C2184" s="145" t="s">
        <v>1933</v>
      </c>
      <c r="D2184" s="145" t="s">
        <v>1647</v>
      </c>
      <c r="E2184" s="225" t="s">
        <v>98</v>
      </c>
      <c r="F2184" s="148">
        <v>45569</v>
      </c>
      <c r="G2184" s="149"/>
      <c r="H2184" s="150">
        <v>58650</v>
      </c>
      <c r="I2184" s="144" t="s">
        <v>33</v>
      </c>
      <c r="J2184" s="151"/>
      <c r="K2184" s="145"/>
      <c r="L2184" s="152"/>
      <c r="M2184" s="152"/>
      <c r="N2184" s="167">
        <f t="shared" si="68"/>
        <v>58650</v>
      </c>
      <c r="O2184" s="167">
        <f t="shared" si="69"/>
        <v>202410</v>
      </c>
    </row>
    <row r="2185" spans="1:15">
      <c r="A2185" s="146">
        <v>2184</v>
      </c>
      <c r="B2185" s="144" t="s">
        <v>2164</v>
      </c>
      <c r="C2185" s="146" t="s">
        <v>2165</v>
      </c>
      <c r="D2185" s="147" t="s">
        <v>2694</v>
      </c>
      <c r="E2185" s="219" t="s">
        <v>98</v>
      </c>
      <c r="F2185" s="148">
        <v>45569</v>
      </c>
      <c r="G2185" s="153"/>
      <c r="H2185" s="154">
        <v>1500</v>
      </c>
      <c r="I2185" s="144" t="s">
        <v>33</v>
      </c>
      <c r="J2185" s="155"/>
      <c r="K2185" s="146"/>
      <c r="L2185" s="147"/>
      <c r="M2185" s="156"/>
      <c r="N2185" s="167">
        <f t="shared" si="68"/>
        <v>1500</v>
      </c>
      <c r="O2185" s="167">
        <f t="shared" si="69"/>
        <v>202410</v>
      </c>
    </row>
    <row r="2186" spans="1:15">
      <c r="A2186" s="146">
        <v>2185</v>
      </c>
      <c r="B2186" s="144" t="s">
        <v>2001</v>
      </c>
      <c r="C2186" s="145" t="s">
        <v>2002</v>
      </c>
      <c r="D2186" s="145" t="s">
        <v>2695</v>
      </c>
      <c r="E2186" s="219" t="s">
        <v>98</v>
      </c>
      <c r="F2186" s="148">
        <v>45569</v>
      </c>
      <c r="G2186" s="149"/>
      <c r="H2186" s="150">
        <v>47447.5</v>
      </c>
      <c r="I2186" s="144" t="s">
        <v>44</v>
      </c>
      <c r="J2186" s="151"/>
      <c r="K2186" s="145"/>
      <c r="L2186" s="152"/>
      <c r="M2186" s="152"/>
      <c r="N2186" s="167">
        <f t="shared" si="68"/>
        <v>47447.5</v>
      </c>
      <c r="O2186" s="167">
        <f t="shared" si="69"/>
        <v>202410</v>
      </c>
    </row>
    <row r="2187" spans="1:15">
      <c r="A2187" s="146">
        <v>2186</v>
      </c>
      <c r="B2187" s="144" t="s">
        <v>2001</v>
      </c>
      <c r="C2187" s="146" t="s">
        <v>2002</v>
      </c>
      <c r="D2187" s="147" t="s">
        <v>2696</v>
      </c>
      <c r="E2187" s="219" t="s">
        <v>98</v>
      </c>
      <c r="F2187" s="148">
        <v>45569</v>
      </c>
      <c r="G2187" s="153"/>
      <c r="H2187" s="154">
        <v>113119.92</v>
      </c>
      <c r="I2187" s="144" t="s">
        <v>44</v>
      </c>
      <c r="J2187" s="155"/>
      <c r="K2187" s="146"/>
      <c r="L2187" s="147"/>
      <c r="M2187" s="156"/>
      <c r="N2187" s="167">
        <f t="shared" si="68"/>
        <v>113119.92</v>
      </c>
      <c r="O2187" s="167">
        <f t="shared" si="69"/>
        <v>202410</v>
      </c>
    </row>
    <row r="2188" spans="1:15">
      <c r="A2188" s="146">
        <v>2187</v>
      </c>
      <c r="B2188" s="144" t="s">
        <v>2046</v>
      </c>
      <c r="C2188" s="145" t="s">
        <v>2047</v>
      </c>
      <c r="D2188" s="145" t="s">
        <v>2697</v>
      </c>
      <c r="E2188" s="219" t="s">
        <v>98</v>
      </c>
      <c r="F2188" s="148">
        <v>45569</v>
      </c>
      <c r="G2188" s="149"/>
      <c r="H2188" s="150">
        <v>117</v>
      </c>
      <c r="I2188" s="144" t="s">
        <v>41</v>
      </c>
      <c r="J2188" s="151"/>
      <c r="K2188" s="145"/>
      <c r="L2188" s="152"/>
      <c r="M2188" s="152"/>
      <c r="N2188" s="167">
        <f t="shared" si="68"/>
        <v>117</v>
      </c>
      <c r="O2188" s="167">
        <f t="shared" si="69"/>
        <v>202410</v>
      </c>
    </row>
    <row r="2189" spans="1:15">
      <c r="A2189" s="146">
        <v>2188</v>
      </c>
      <c r="B2189" s="144" t="s">
        <v>120</v>
      </c>
      <c r="C2189" s="146" t="s">
        <v>121</v>
      </c>
      <c r="D2189" s="147" t="s">
        <v>2698</v>
      </c>
      <c r="E2189" s="219" t="s">
        <v>98</v>
      </c>
      <c r="F2189" s="148">
        <v>45570</v>
      </c>
      <c r="G2189" s="153"/>
      <c r="H2189" s="154">
        <v>4086</v>
      </c>
      <c r="I2189" s="144" t="s">
        <v>33</v>
      </c>
      <c r="J2189" s="155"/>
      <c r="K2189" s="146"/>
      <c r="L2189" s="147"/>
      <c r="M2189" s="156"/>
      <c r="N2189" s="167">
        <f t="shared" si="68"/>
        <v>4086</v>
      </c>
      <c r="O2189" s="167">
        <f t="shared" si="69"/>
        <v>202410</v>
      </c>
    </row>
    <row r="2190" spans="1:15">
      <c r="A2190" s="146">
        <v>2189</v>
      </c>
      <c r="B2190" s="229" t="s">
        <v>3458</v>
      </c>
      <c r="C2190" s="145" t="s">
        <v>2699</v>
      </c>
      <c r="D2190" s="145" t="s">
        <v>2700</v>
      </c>
      <c r="E2190" s="219" t="s">
        <v>98</v>
      </c>
      <c r="F2190" s="148">
        <v>45571</v>
      </c>
      <c r="G2190" s="149"/>
      <c r="H2190" s="150">
        <v>1129.5</v>
      </c>
      <c r="I2190" s="144" t="s">
        <v>33</v>
      </c>
      <c r="J2190" s="151"/>
      <c r="K2190" s="145"/>
      <c r="L2190" s="152"/>
      <c r="M2190" s="152"/>
      <c r="N2190" s="167">
        <f t="shared" si="68"/>
        <v>1129.5</v>
      </c>
      <c r="O2190" s="167">
        <f t="shared" si="69"/>
        <v>202410</v>
      </c>
    </row>
    <row r="2191" spans="1:15">
      <c r="A2191" s="146">
        <v>2190</v>
      </c>
      <c r="B2191" s="144" t="s">
        <v>809</v>
      </c>
      <c r="C2191" s="146" t="s">
        <v>810</v>
      </c>
      <c r="D2191" s="147" t="s">
        <v>2701</v>
      </c>
      <c r="E2191" s="219" t="s">
        <v>98</v>
      </c>
      <c r="F2191" s="148">
        <v>45571</v>
      </c>
      <c r="G2191" s="153"/>
      <c r="H2191" s="154">
        <v>163785.60000000001</v>
      </c>
      <c r="I2191" s="144" t="s">
        <v>69</v>
      </c>
      <c r="J2191" s="155"/>
      <c r="K2191" s="146"/>
      <c r="L2191" s="147"/>
      <c r="M2191" s="156"/>
      <c r="N2191" s="167">
        <f t="shared" si="68"/>
        <v>163785.60000000001</v>
      </c>
      <c r="O2191" s="167">
        <f t="shared" si="69"/>
        <v>202410</v>
      </c>
    </row>
    <row r="2192" spans="1:15">
      <c r="A2192" s="146">
        <v>2191</v>
      </c>
      <c r="B2192" s="144" t="s">
        <v>1304</v>
      </c>
      <c r="C2192" s="145" t="s">
        <v>1305</v>
      </c>
      <c r="D2192" s="145" t="s">
        <v>2702</v>
      </c>
      <c r="E2192" s="219" t="s">
        <v>98</v>
      </c>
      <c r="F2192" s="148">
        <v>45572</v>
      </c>
      <c r="G2192" s="149"/>
      <c r="H2192" s="150">
        <v>466300</v>
      </c>
      <c r="I2192" s="144" t="s">
        <v>41</v>
      </c>
      <c r="J2192" s="151"/>
      <c r="K2192" s="145"/>
      <c r="L2192" s="152"/>
      <c r="M2192" s="152"/>
      <c r="N2192" s="167">
        <f t="shared" si="68"/>
        <v>466300</v>
      </c>
      <c r="O2192" s="167">
        <f t="shared" si="69"/>
        <v>202410</v>
      </c>
    </row>
    <row r="2193" spans="1:15">
      <c r="A2193" s="146">
        <v>2192</v>
      </c>
      <c r="B2193" s="144" t="s">
        <v>2665</v>
      </c>
      <c r="C2193" s="146" t="s">
        <v>2703</v>
      </c>
      <c r="D2193" s="147" t="s">
        <v>2549</v>
      </c>
      <c r="E2193" s="219" t="s">
        <v>98</v>
      </c>
      <c r="F2193" s="148">
        <v>45572</v>
      </c>
      <c r="G2193" s="153"/>
      <c r="H2193" s="154">
        <v>70720</v>
      </c>
      <c r="I2193" s="144" t="s">
        <v>67</v>
      </c>
      <c r="J2193" s="155"/>
      <c r="K2193" s="146"/>
      <c r="L2193" s="147"/>
      <c r="M2193" s="156"/>
      <c r="N2193" s="167">
        <f t="shared" si="68"/>
        <v>70720</v>
      </c>
      <c r="O2193" s="167">
        <f t="shared" si="69"/>
        <v>202410</v>
      </c>
    </row>
    <row r="2194" spans="1:15">
      <c r="A2194" s="146">
        <v>2193</v>
      </c>
      <c r="B2194" s="144" t="s">
        <v>2287</v>
      </c>
      <c r="C2194" s="145" t="s">
        <v>2288</v>
      </c>
      <c r="D2194" s="145" t="s">
        <v>2704</v>
      </c>
      <c r="E2194" s="219" t="s">
        <v>98</v>
      </c>
      <c r="F2194" s="148">
        <v>45572</v>
      </c>
      <c r="G2194" s="149"/>
      <c r="H2194" s="150">
        <v>3737.2</v>
      </c>
      <c r="I2194" s="144" t="s">
        <v>43</v>
      </c>
      <c r="J2194" s="151" t="s">
        <v>66</v>
      </c>
      <c r="K2194" s="145" t="s">
        <v>40</v>
      </c>
      <c r="L2194" s="152"/>
      <c r="M2194" s="152"/>
      <c r="N2194" s="167">
        <f t="shared" si="68"/>
        <v>1245.7333333333333</v>
      </c>
      <c r="O2194" s="167">
        <f t="shared" si="69"/>
        <v>202410</v>
      </c>
    </row>
    <row r="2195" spans="1:15">
      <c r="A2195" s="146">
        <v>2194</v>
      </c>
      <c r="B2195" s="144" t="s">
        <v>2316</v>
      </c>
      <c r="C2195" s="146" t="s">
        <v>2317</v>
      </c>
      <c r="D2195" s="147" t="s">
        <v>2705</v>
      </c>
      <c r="E2195" s="219" t="s">
        <v>98</v>
      </c>
      <c r="F2195" s="148">
        <v>45572</v>
      </c>
      <c r="G2195" s="153"/>
      <c r="H2195" s="154">
        <v>8640</v>
      </c>
      <c r="I2195" s="144" t="s">
        <v>43</v>
      </c>
      <c r="J2195" s="155"/>
      <c r="K2195" s="146"/>
      <c r="L2195" s="147"/>
      <c r="M2195" s="156"/>
      <c r="N2195" s="167">
        <f t="shared" si="68"/>
        <v>8640</v>
      </c>
      <c r="O2195" s="167">
        <f t="shared" si="69"/>
        <v>202410</v>
      </c>
    </row>
    <row r="2196" spans="1:15">
      <c r="A2196" s="146">
        <v>2195</v>
      </c>
      <c r="B2196" s="144" t="s">
        <v>2208</v>
      </c>
      <c r="C2196" s="145" t="s">
        <v>2209</v>
      </c>
      <c r="D2196" s="145" t="s">
        <v>2706</v>
      </c>
      <c r="E2196" s="219" t="s">
        <v>98</v>
      </c>
      <c r="F2196" s="148">
        <v>45572</v>
      </c>
      <c r="G2196" s="149"/>
      <c r="H2196" s="150">
        <v>6353.4</v>
      </c>
      <c r="I2196" s="144" t="s">
        <v>60</v>
      </c>
      <c r="J2196" s="151"/>
      <c r="K2196" s="145"/>
      <c r="L2196" s="152"/>
      <c r="M2196" s="152"/>
      <c r="N2196" s="167">
        <f t="shared" si="68"/>
        <v>6353.4</v>
      </c>
      <c r="O2196" s="167">
        <f t="shared" si="69"/>
        <v>202410</v>
      </c>
    </row>
    <row r="2197" spans="1:15">
      <c r="A2197" s="146">
        <v>2196</v>
      </c>
      <c r="B2197" s="144" t="s">
        <v>1470</v>
      </c>
      <c r="C2197" s="146" t="s">
        <v>1673</v>
      </c>
      <c r="D2197" s="147" t="s">
        <v>2707</v>
      </c>
      <c r="E2197" s="219" t="s">
        <v>98</v>
      </c>
      <c r="F2197" s="148">
        <v>45572</v>
      </c>
      <c r="G2197" s="153"/>
      <c r="H2197" s="154">
        <v>201818.48</v>
      </c>
      <c r="I2197" s="144" t="s">
        <v>42</v>
      </c>
      <c r="J2197" s="155" t="s">
        <v>43</v>
      </c>
      <c r="K2197" s="146" t="s">
        <v>62</v>
      </c>
      <c r="L2197" s="147" t="s">
        <v>38</v>
      </c>
      <c r="M2197" s="156"/>
      <c r="N2197" s="167">
        <f t="shared" si="68"/>
        <v>50454.62</v>
      </c>
      <c r="O2197" s="167">
        <f t="shared" si="69"/>
        <v>202410</v>
      </c>
    </row>
    <row r="2198" spans="1:15">
      <c r="A2198" s="146">
        <v>2197</v>
      </c>
      <c r="B2198" s="144" t="s">
        <v>2708</v>
      </c>
      <c r="C2198" s="145" t="s">
        <v>2709</v>
      </c>
      <c r="D2198" s="145" t="s">
        <v>2710</v>
      </c>
      <c r="E2198" s="219" t="s">
        <v>98</v>
      </c>
      <c r="F2198" s="148">
        <v>45573</v>
      </c>
      <c r="G2198" s="149"/>
      <c r="H2198" s="150">
        <v>110842.21</v>
      </c>
      <c r="I2198" s="144" t="s">
        <v>62</v>
      </c>
      <c r="J2198" s="151"/>
      <c r="K2198" s="145"/>
      <c r="L2198" s="152"/>
      <c r="M2198" s="152"/>
      <c r="N2198" s="167">
        <f t="shared" si="68"/>
        <v>110842.21</v>
      </c>
      <c r="O2198" s="167">
        <f t="shared" si="69"/>
        <v>202410</v>
      </c>
    </row>
    <row r="2199" spans="1:15">
      <c r="A2199" s="146">
        <v>2198</v>
      </c>
      <c r="B2199" s="144" t="s">
        <v>299</v>
      </c>
      <c r="C2199" s="146" t="s">
        <v>300</v>
      </c>
      <c r="D2199" s="147" t="s">
        <v>2711</v>
      </c>
      <c r="E2199" s="219" t="s">
        <v>98</v>
      </c>
      <c r="F2199" s="148">
        <v>45573</v>
      </c>
      <c r="G2199" s="153"/>
      <c r="H2199" s="154">
        <v>732952.27</v>
      </c>
      <c r="I2199" s="144" t="s">
        <v>69</v>
      </c>
      <c r="J2199" s="155"/>
      <c r="K2199" s="146"/>
      <c r="L2199" s="147"/>
      <c r="M2199" s="156"/>
      <c r="N2199" s="167">
        <f t="shared" si="68"/>
        <v>732952.27</v>
      </c>
      <c r="O2199" s="167">
        <f t="shared" si="69"/>
        <v>202410</v>
      </c>
    </row>
    <row r="2200" spans="1:15">
      <c r="A2200" s="146">
        <v>2199</v>
      </c>
      <c r="B2200" s="144" t="s">
        <v>1681</v>
      </c>
      <c r="C2200" s="145" t="s">
        <v>1682</v>
      </c>
      <c r="D2200" s="145" t="s">
        <v>2712</v>
      </c>
      <c r="E2200" s="219" t="s">
        <v>98</v>
      </c>
      <c r="F2200" s="148">
        <v>45573</v>
      </c>
      <c r="G2200" s="149"/>
      <c r="H2200" s="150">
        <v>9484.7099999999991</v>
      </c>
      <c r="I2200" s="144" t="s">
        <v>33</v>
      </c>
      <c r="J2200" s="151"/>
      <c r="K2200" s="145"/>
      <c r="L2200" s="152"/>
      <c r="M2200" s="152"/>
      <c r="N2200" s="167">
        <f t="shared" si="68"/>
        <v>9484.7099999999991</v>
      </c>
      <c r="O2200" s="167">
        <f t="shared" si="69"/>
        <v>202410</v>
      </c>
    </row>
    <row r="2201" spans="1:15">
      <c r="A2201" s="146">
        <v>2200</v>
      </c>
      <c r="B2201" s="144" t="s">
        <v>2438</v>
      </c>
      <c r="C2201" s="146" t="s">
        <v>2691</v>
      </c>
      <c r="D2201" s="147" t="s">
        <v>2713</v>
      </c>
      <c r="E2201" s="219" t="s">
        <v>98</v>
      </c>
      <c r="F2201" s="148">
        <v>45573</v>
      </c>
      <c r="G2201" s="153"/>
      <c r="H2201" s="154">
        <v>63778</v>
      </c>
      <c r="I2201" s="144" t="s">
        <v>46</v>
      </c>
      <c r="J2201" s="155"/>
      <c r="K2201" s="146"/>
      <c r="L2201" s="147"/>
      <c r="M2201" s="156"/>
      <c r="N2201" s="167">
        <f t="shared" si="68"/>
        <v>63778</v>
      </c>
      <c r="O2201" s="167">
        <f t="shared" si="69"/>
        <v>202410</v>
      </c>
    </row>
    <row r="2202" spans="1:15">
      <c r="A2202" s="146">
        <v>2201</v>
      </c>
      <c r="B2202" s="144" t="s">
        <v>2208</v>
      </c>
      <c r="C2202" s="145" t="s">
        <v>2209</v>
      </c>
      <c r="D2202" s="145" t="s">
        <v>2714</v>
      </c>
      <c r="E2202" s="219" t="s">
        <v>98</v>
      </c>
      <c r="F2202" s="148">
        <v>45573</v>
      </c>
      <c r="G2202" s="149"/>
      <c r="H2202" s="150">
        <v>3512.63</v>
      </c>
      <c r="I2202" s="144" t="s">
        <v>60</v>
      </c>
      <c r="J2202" s="151"/>
      <c r="K2202" s="145"/>
      <c r="L2202" s="152"/>
      <c r="M2202" s="152"/>
      <c r="N2202" s="167">
        <f t="shared" si="68"/>
        <v>3512.63</v>
      </c>
      <c r="O2202" s="167">
        <f t="shared" si="69"/>
        <v>202410</v>
      </c>
    </row>
    <row r="2203" spans="1:15">
      <c r="A2203" s="146">
        <v>2202</v>
      </c>
      <c r="B2203" s="144" t="s">
        <v>340</v>
      </c>
      <c r="C2203" s="146" t="s">
        <v>341</v>
      </c>
      <c r="D2203" s="147" t="s">
        <v>2715</v>
      </c>
      <c r="E2203" s="219" t="s">
        <v>98</v>
      </c>
      <c r="F2203" s="148">
        <v>45573</v>
      </c>
      <c r="G2203" s="153"/>
      <c r="H2203" s="154">
        <v>1400</v>
      </c>
      <c r="I2203" s="144" t="s">
        <v>39</v>
      </c>
      <c r="J2203" s="155"/>
      <c r="K2203" s="146"/>
      <c r="L2203" s="147"/>
      <c r="M2203" s="156"/>
      <c r="N2203" s="167">
        <f t="shared" si="68"/>
        <v>1400</v>
      </c>
      <c r="O2203" s="167">
        <f t="shared" si="69"/>
        <v>202410</v>
      </c>
    </row>
    <row r="2204" spans="1:15">
      <c r="A2204" s="146">
        <v>2203</v>
      </c>
      <c r="B2204" s="144" t="s">
        <v>340</v>
      </c>
      <c r="C2204" s="145" t="s">
        <v>341</v>
      </c>
      <c r="D2204" s="145" t="s">
        <v>2716</v>
      </c>
      <c r="E2204" s="219" t="s">
        <v>98</v>
      </c>
      <c r="F2204" s="148">
        <v>45573</v>
      </c>
      <c r="G2204" s="149"/>
      <c r="H2204" s="150">
        <v>10112</v>
      </c>
      <c r="I2204" s="144" t="s">
        <v>39</v>
      </c>
      <c r="J2204" s="151"/>
      <c r="K2204" s="145"/>
      <c r="L2204" s="152"/>
      <c r="M2204" s="152"/>
      <c r="N2204" s="167">
        <f t="shared" si="68"/>
        <v>10112</v>
      </c>
      <c r="O2204" s="167">
        <f t="shared" si="69"/>
        <v>202410</v>
      </c>
    </row>
    <row r="2205" spans="1:15">
      <c r="A2205" s="146">
        <v>2204</v>
      </c>
      <c r="B2205" s="144" t="s">
        <v>548</v>
      </c>
      <c r="C2205" s="146" t="s">
        <v>549</v>
      </c>
      <c r="D2205" s="147" t="s">
        <v>2717</v>
      </c>
      <c r="E2205" s="219" t="s">
        <v>98</v>
      </c>
      <c r="F2205" s="148">
        <v>45573</v>
      </c>
      <c r="G2205" s="153"/>
      <c r="H2205" s="154">
        <v>583.20000000000005</v>
      </c>
      <c r="I2205" s="144" t="s">
        <v>32</v>
      </c>
      <c r="J2205" s="155"/>
      <c r="K2205" s="146"/>
      <c r="L2205" s="147"/>
      <c r="M2205" s="156"/>
      <c r="N2205" s="167">
        <f t="shared" si="68"/>
        <v>583.20000000000005</v>
      </c>
      <c r="O2205" s="167">
        <f t="shared" si="69"/>
        <v>202410</v>
      </c>
    </row>
    <row r="2206" spans="1:15">
      <c r="A2206" s="146">
        <v>2205</v>
      </c>
      <c r="B2206" s="144" t="s">
        <v>154</v>
      </c>
      <c r="C2206" s="145" t="s">
        <v>503</v>
      </c>
      <c r="D2206" s="145" t="s">
        <v>2718</v>
      </c>
      <c r="E2206" s="225" t="s">
        <v>98</v>
      </c>
      <c r="F2206" s="148">
        <v>45573</v>
      </c>
      <c r="G2206" s="149">
        <v>101833.05</v>
      </c>
      <c r="H2206" s="150">
        <v>101833.05</v>
      </c>
      <c r="I2206" s="144" t="s">
        <v>72</v>
      </c>
      <c r="J2206" s="151"/>
      <c r="K2206" s="145"/>
      <c r="L2206" s="152"/>
      <c r="M2206" s="152"/>
      <c r="N2206" s="167">
        <f t="shared" si="68"/>
        <v>101833.05</v>
      </c>
      <c r="O2206" s="167">
        <f t="shared" si="69"/>
        <v>202410</v>
      </c>
    </row>
    <row r="2207" spans="1:15">
      <c r="A2207" s="146">
        <v>2206</v>
      </c>
      <c r="B2207" s="144" t="s">
        <v>2282</v>
      </c>
      <c r="C2207" s="146" t="s">
        <v>2283</v>
      </c>
      <c r="D2207" s="147" t="s">
        <v>2719</v>
      </c>
      <c r="E2207" s="219" t="s">
        <v>98</v>
      </c>
      <c r="F2207" s="148">
        <v>45574</v>
      </c>
      <c r="G2207" s="153"/>
      <c r="H2207" s="154">
        <v>212500</v>
      </c>
      <c r="I2207" s="144" t="s">
        <v>41</v>
      </c>
      <c r="J2207" s="155" t="s">
        <v>40</v>
      </c>
      <c r="K2207" s="146"/>
      <c r="L2207" s="147"/>
      <c r="M2207" s="156"/>
      <c r="N2207" s="167">
        <f t="shared" si="68"/>
        <v>106250</v>
      </c>
      <c r="O2207" s="167">
        <f t="shared" si="69"/>
        <v>202410</v>
      </c>
    </row>
    <row r="2208" spans="1:15">
      <c r="A2208" s="146">
        <v>2207</v>
      </c>
      <c r="B2208" s="144" t="s">
        <v>1630</v>
      </c>
      <c r="C2208" s="145" t="s">
        <v>1631</v>
      </c>
      <c r="D2208" s="145" t="s">
        <v>2720</v>
      </c>
      <c r="E2208" s="219" t="s">
        <v>98</v>
      </c>
      <c r="F2208" s="148">
        <v>45574</v>
      </c>
      <c r="G2208" s="149"/>
      <c r="H2208" s="150">
        <v>150785.5</v>
      </c>
      <c r="I2208" s="144" t="s">
        <v>66</v>
      </c>
      <c r="J2208" s="151"/>
      <c r="K2208" s="145"/>
      <c r="L2208" s="152"/>
      <c r="M2208" s="152"/>
      <c r="N2208" s="167">
        <f t="shared" si="68"/>
        <v>150785.5</v>
      </c>
      <c r="O2208" s="167">
        <f t="shared" si="69"/>
        <v>202410</v>
      </c>
    </row>
    <row r="2209" spans="1:15">
      <c r="A2209" s="146">
        <v>2208</v>
      </c>
      <c r="B2209" s="144" t="s">
        <v>1007</v>
      </c>
      <c r="C2209" s="146" t="s">
        <v>1008</v>
      </c>
      <c r="D2209" s="147" t="s">
        <v>2721</v>
      </c>
      <c r="E2209" s="219" t="s">
        <v>98</v>
      </c>
      <c r="F2209" s="148">
        <v>45574</v>
      </c>
      <c r="G2209" s="153"/>
      <c r="H2209" s="154">
        <v>1680</v>
      </c>
      <c r="I2209" s="144" t="s">
        <v>62</v>
      </c>
      <c r="J2209" s="155"/>
      <c r="K2209" s="146"/>
      <c r="L2209" s="147"/>
      <c r="M2209" s="156"/>
      <c r="N2209" s="167">
        <f t="shared" si="68"/>
        <v>1680</v>
      </c>
      <c r="O2209" s="167">
        <f t="shared" si="69"/>
        <v>202410</v>
      </c>
    </row>
    <row r="2210" spans="1:15">
      <c r="A2210" s="146">
        <v>2209</v>
      </c>
      <c r="B2210" s="144" t="s">
        <v>1007</v>
      </c>
      <c r="C2210" s="145" t="s">
        <v>1008</v>
      </c>
      <c r="D2210" s="145" t="s">
        <v>2722</v>
      </c>
      <c r="E2210" s="219" t="s">
        <v>98</v>
      </c>
      <c r="F2210" s="148">
        <v>45574</v>
      </c>
      <c r="G2210" s="149"/>
      <c r="H2210" s="150">
        <v>1699</v>
      </c>
      <c r="I2210" s="144" t="s">
        <v>62</v>
      </c>
      <c r="J2210" s="151"/>
      <c r="K2210" s="145"/>
      <c r="L2210" s="152"/>
      <c r="M2210" s="152"/>
      <c r="N2210" s="167">
        <f t="shared" si="68"/>
        <v>1699</v>
      </c>
      <c r="O2210" s="167">
        <f t="shared" si="69"/>
        <v>202410</v>
      </c>
    </row>
    <row r="2211" spans="1:15">
      <c r="A2211" s="146">
        <v>2210</v>
      </c>
      <c r="B2211" s="144" t="s">
        <v>1007</v>
      </c>
      <c r="C2211" s="146" t="s">
        <v>1008</v>
      </c>
      <c r="D2211" s="147" t="s">
        <v>2723</v>
      </c>
      <c r="E2211" s="219" t="s">
        <v>98</v>
      </c>
      <c r="F2211" s="148">
        <v>45574</v>
      </c>
      <c r="G2211" s="153"/>
      <c r="H2211" s="154">
        <v>1683</v>
      </c>
      <c r="I2211" s="144" t="s">
        <v>62</v>
      </c>
      <c r="J2211" s="155"/>
      <c r="K2211" s="146"/>
      <c r="L2211" s="147"/>
      <c r="M2211" s="156"/>
      <c r="N2211" s="167">
        <f t="shared" si="68"/>
        <v>1683</v>
      </c>
      <c r="O2211" s="167">
        <f t="shared" si="69"/>
        <v>202410</v>
      </c>
    </row>
    <row r="2212" spans="1:15">
      <c r="A2212" s="146">
        <v>2211</v>
      </c>
      <c r="B2212" s="144" t="s">
        <v>1007</v>
      </c>
      <c r="C2212" s="145" t="s">
        <v>1008</v>
      </c>
      <c r="D2212" s="145" t="s">
        <v>2724</v>
      </c>
      <c r="E2212" s="219" t="s">
        <v>98</v>
      </c>
      <c r="F2212" s="148">
        <v>45574</v>
      </c>
      <c r="G2212" s="149"/>
      <c r="H2212" s="150">
        <v>1672</v>
      </c>
      <c r="I2212" s="144" t="s">
        <v>62</v>
      </c>
      <c r="J2212" s="151"/>
      <c r="K2212" s="145"/>
      <c r="L2212" s="152"/>
      <c r="M2212" s="152"/>
      <c r="N2212" s="167">
        <f t="shared" si="68"/>
        <v>1672</v>
      </c>
      <c r="O2212" s="167">
        <f t="shared" si="69"/>
        <v>202410</v>
      </c>
    </row>
    <row r="2213" spans="1:15">
      <c r="A2213" s="146">
        <v>2212</v>
      </c>
      <c r="B2213" s="144" t="s">
        <v>1007</v>
      </c>
      <c r="C2213" s="146" t="s">
        <v>1008</v>
      </c>
      <c r="D2213" s="147" t="s">
        <v>2725</v>
      </c>
      <c r="E2213" s="219" t="s">
        <v>98</v>
      </c>
      <c r="F2213" s="148">
        <v>45574</v>
      </c>
      <c r="G2213" s="153"/>
      <c r="H2213" s="154">
        <v>1699</v>
      </c>
      <c r="I2213" s="144" t="s">
        <v>62</v>
      </c>
      <c r="J2213" s="155"/>
      <c r="K2213" s="146"/>
      <c r="L2213" s="147"/>
      <c r="M2213" s="156"/>
      <c r="N2213" s="167">
        <f t="shared" si="68"/>
        <v>1699</v>
      </c>
      <c r="O2213" s="167">
        <f t="shared" si="69"/>
        <v>202410</v>
      </c>
    </row>
    <row r="2214" spans="1:15">
      <c r="A2214" s="146">
        <v>2213</v>
      </c>
      <c r="B2214" s="144" t="s">
        <v>1007</v>
      </c>
      <c r="C2214" s="145" t="s">
        <v>1008</v>
      </c>
      <c r="D2214" s="145" t="s">
        <v>2726</v>
      </c>
      <c r="E2214" s="219" t="s">
        <v>98</v>
      </c>
      <c r="F2214" s="148">
        <v>45574</v>
      </c>
      <c r="G2214" s="149"/>
      <c r="H2214" s="150">
        <v>1691</v>
      </c>
      <c r="I2214" s="144" t="s">
        <v>62</v>
      </c>
      <c r="J2214" s="151"/>
      <c r="K2214" s="145"/>
      <c r="L2214" s="152"/>
      <c r="M2214" s="152"/>
      <c r="N2214" s="167">
        <f t="shared" si="68"/>
        <v>1691</v>
      </c>
      <c r="O2214" s="167">
        <f t="shared" si="69"/>
        <v>202410</v>
      </c>
    </row>
    <row r="2215" spans="1:15">
      <c r="A2215" s="146">
        <v>2214</v>
      </c>
      <c r="B2215" s="144" t="s">
        <v>1007</v>
      </c>
      <c r="C2215" s="146" t="s">
        <v>1008</v>
      </c>
      <c r="D2215" s="147" t="s">
        <v>2727</v>
      </c>
      <c r="E2215" s="219" t="s">
        <v>98</v>
      </c>
      <c r="F2215" s="148">
        <v>45574</v>
      </c>
      <c r="G2215" s="153"/>
      <c r="H2215" s="154">
        <v>1699</v>
      </c>
      <c r="I2215" s="144" t="s">
        <v>62</v>
      </c>
      <c r="J2215" s="155"/>
      <c r="K2215" s="146"/>
      <c r="L2215" s="147"/>
      <c r="M2215" s="156"/>
      <c r="N2215" s="167">
        <f t="shared" si="68"/>
        <v>1699</v>
      </c>
      <c r="O2215" s="167">
        <f t="shared" si="69"/>
        <v>202410</v>
      </c>
    </row>
    <row r="2216" spans="1:15">
      <c r="A2216" s="146">
        <v>2215</v>
      </c>
      <c r="B2216" s="144" t="s">
        <v>1007</v>
      </c>
      <c r="C2216" s="145" t="s">
        <v>1008</v>
      </c>
      <c r="D2216" s="145" t="s">
        <v>2728</v>
      </c>
      <c r="E2216" s="219" t="s">
        <v>98</v>
      </c>
      <c r="F2216" s="148">
        <v>45574</v>
      </c>
      <c r="G2216" s="149"/>
      <c r="H2216" s="150">
        <v>1695</v>
      </c>
      <c r="I2216" s="144" t="s">
        <v>62</v>
      </c>
      <c r="J2216" s="151"/>
      <c r="K2216" s="145"/>
      <c r="L2216" s="152"/>
      <c r="M2216" s="152"/>
      <c r="N2216" s="167">
        <f t="shared" si="68"/>
        <v>1695</v>
      </c>
      <c r="O2216" s="167">
        <f t="shared" si="69"/>
        <v>202410</v>
      </c>
    </row>
    <row r="2217" spans="1:15">
      <c r="A2217" s="146">
        <v>2216</v>
      </c>
      <c r="B2217" s="144" t="s">
        <v>1007</v>
      </c>
      <c r="C2217" s="146" t="s">
        <v>1008</v>
      </c>
      <c r="D2217" s="147" t="s">
        <v>2729</v>
      </c>
      <c r="E2217" s="219" t="s">
        <v>98</v>
      </c>
      <c r="F2217" s="148">
        <v>45574</v>
      </c>
      <c r="G2217" s="153"/>
      <c r="H2217" s="154">
        <v>1690</v>
      </c>
      <c r="I2217" s="144" t="s">
        <v>62</v>
      </c>
      <c r="J2217" s="155"/>
      <c r="K2217" s="146"/>
      <c r="L2217" s="147"/>
      <c r="M2217" s="156"/>
      <c r="N2217" s="167">
        <f t="shared" si="68"/>
        <v>1690</v>
      </c>
      <c r="O2217" s="167">
        <f t="shared" si="69"/>
        <v>202410</v>
      </c>
    </row>
    <row r="2218" spans="1:15">
      <c r="A2218" s="146">
        <v>2217</v>
      </c>
      <c r="B2218" s="144" t="s">
        <v>1007</v>
      </c>
      <c r="C2218" s="145" t="s">
        <v>1008</v>
      </c>
      <c r="D2218" s="145" t="s">
        <v>2730</v>
      </c>
      <c r="E2218" s="219" t="s">
        <v>98</v>
      </c>
      <c r="F2218" s="148">
        <v>45574</v>
      </c>
      <c r="G2218" s="149"/>
      <c r="H2218" s="150">
        <v>2964</v>
      </c>
      <c r="I2218" s="144" t="s">
        <v>62</v>
      </c>
      <c r="J2218" s="151"/>
      <c r="K2218" s="145"/>
      <c r="L2218" s="152"/>
      <c r="M2218" s="152"/>
      <c r="N2218" s="167">
        <f t="shared" si="68"/>
        <v>2964</v>
      </c>
      <c r="O2218" s="167">
        <f t="shared" si="69"/>
        <v>202410</v>
      </c>
    </row>
    <row r="2219" spans="1:15">
      <c r="A2219" s="146">
        <v>2218</v>
      </c>
      <c r="B2219" s="144" t="s">
        <v>1007</v>
      </c>
      <c r="C2219" s="146" t="s">
        <v>1008</v>
      </c>
      <c r="D2219" s="147" t="s">
        <v>2731</v>
      </c>
      <c r="E2219" s="219" t="s">
        <v>98</v>
      </c>
      <c r="F2219" s="148">
        <v>45574</v>
      </c>
      <c r="G2219" s="153"/>
      <c r="H2219" s="154">
        <v>1685</v>
      </c>
      <c r="I2219" s="144" t="s">
        <v>62</v>
      </c>
      <c r="J2219" s="155"/>
      <c r="K2219" s="146"/>
      <c r="L2219" s="147"/>
      <c r="M2219" s="156"/>
      <c r="N2219" s="167">
        <f t="shared" si="68"/>
        <v>1685</v>
      </c>
      <c r="O2219" s="167">
        <f t="shared" si="69"/>
        <v>202410</v>
      </c>
    </row>
    <row r="2220" spans="1:15">
      <c r="A2220" s="146">
        <v>2219</v>
      </c>
      <c r="B2220" s="144" t="s">
        <v>910</v>
      </c>
      <c r="C2220" s="145" t="s">
        <v>911</v>
      </c>
      <c r="D2220" s="145" t="s">
        <v>2384</v>
      </c>
      <c r="E2220" s="219" t="s">
        <v>98</v>
      </c>
      <c r="F2220" s="148">
        <v>45574</v>
      </c>
      <c r="G2220" s="149"/>
      <c r="H2220" s="150">
        <v>1780</v>
      </c>
      <c r="I2220" s="144" t="s">
        <v>33</v>
      </c>
      <c r="J2220" s="151"/>
      <c r="K2220" s="145"/>
      <c r="L2220" s="152"/>
      <c r="M2220" s="152"/>
      <c r="N2220" s="167">
        <f t="shared" si="68"/>
        <v>1780</v>
      </c>
      <c r="O2220" s="167">
        <f t="shared" si="69"/>
        <v>202410</v>
      </c>
    </row>
    <row r="2221" spans="1:15">
      <c r="A2221" s="146">
        <v>2220</v>
      </c>
      <c r="B2221" s="144" t="s">
        <v>320</v>
      </c>
      <c r="C2221" s="146" t="s">
        <v>321</v>
      </c>
      <c r="D2221" s="147" t="s">
        <v>2732</v>
      </c>
      <c r="E2221" s="219" t="s">
        <v>98</v>
      </c>
      <c r="F2221" s="148">
        <v>45575</v>
      </c>
      <c r="G2221" s="153"/>
      <c r="H2221" s="154">
        <v>953000</v>
      </c>
      <c r="I2221" s="144" t="s">
        <v>70</v>
      </c>
      <c r="J2221" s="155"/>
      <c r="K2221" s="146"/>
      <c r="L2221" s="147"/>
      <c r="M2221" s="156"/>
      <c r="N2221" s="167">
        <f t="shared" si="68"/>
        <v>953000</v>
      </c>
      <c r="O2221" s="167">
        <f t="shared" si="69"/>
        <v>202410</v>
      </c>
    </row>
    <row r="2222" spans="1:15">
      <c r="A2222" s="146">
        <v>2221</v>
      </c>
      <c r="B2222" s="144" t="s">
        <v>2733</v>
      </c>
      <c r="C2222" s="145" t="s">
        <v>2734</v>
      </c>
      <c r="D2222" s="145" t="s">
        <v>2735</v>
      </c>
      <c r="E2222" s="219" t="s">
        <v>98</v>
      </c>
      <c r="F2222" s="148">
        <v>45575</v>
      </c>
      <c r="G2222" s="149"/>
      <c r="H2222" s="150">
        <v>53639.03</v>
      </c>
      <c r="I2222" s="144" t="s">
        <v>62</v>
      </c>
      <c r="J2222" s="151"/>
      <c r="K2222" s="145"/>
      <c r="L2222" s="152"/>
      <c r="M2222" s="152"/>
      <c r="N2222" s="167">
        <f t="shared" si="68"/>
        <v>53639.03</v>
      </c>
      <c r="O2222" s="167">
        <f t="shared" si="69"/>
        <v>202410</v>
      </c>
    </row>
    <row r="2223" spans="1:15">
      <c r="A2223" s="146">
        <v>2222</v>
      </c>
      <c r="B2223" s="144" t="s">
        <v>1007</v>
      </c>
      <c r="C2223" s="146" t="s">
        <v>1008</v>
      </c>
      <c r="D2223" s="147" t="s">
        <v>2736</v>
      </c>
      <c r="E2223" s="219" t="s">
        <v>98</v>
      </c>
      <c r="F2223" s="148">
        <v>45575</v>
      </c>
      <c r="G2223" s="153"/>
      <c r="H2223" s="154">
        <v>1864</v>
      </c>
      <c r="I2223" s="144" t="s">
        <v>62</v>
      </c>
      <c r="J2223" s="155"/>
      <c r="K2223" s="146"/>
      <c r="L2223" s="147"/>
      <c r="M2223" s="156"/>
      <c r="N2223" s="167">
        <f t="shared" si="68"/>
        <v>1864</v>
      </c>
      <c r="O2223" s="167">
        <f t="shared" si="69"/>
        <v>202410</v>
      </c>
    </row>
    <row r="2224" spans="1:15">
      <c r="A2224" s="146">
        <v>2223</v>
      </c>
      <c r="B2224" s="144" t="s">
        <v>1007</v>
      </c>
      <c r="C2224" s="145" t="s">
        <v>1008</v>
      </c>
      <c r="D2224" s="145" t="s">
        <v>2737</v>
      </c>
      <c r="E2224" s="219" t="s">
        <v>98</v>
      </c>
      <c r="F2224" s="148">
        <v>45575</v>
      </c>
      <c r="G2224" s="149"/>
      <c r="H2224" s="150">
        <v>1792</v>
      </c>
      <c r="I2224" s="144" t="s">
        <v>62</v>
      </c>
      <c r="J2224" s="151"/>
      <c r="K2224" s="145"/>
      <c r="L2224" s="152"/>
      <c r="M2224" s="152"/>
      <c r="N2224" s="167">
        <f t="shared" si="68"/>
        <v>1792</v>
      </c>
      <c r="O2224" s="167">
        <f t="shared" si="69"/>
        <v>202410</v>
      </c>
    </row>
    <row r="2225" spans="1:15">
      <c r="A2225" s="146">
        <v>2224</v>
      </c>
      <c r="B2225" s="144" t="s">
        <v>1007</v>
      </c>
      <c r="C2225" s="146" t="s">
        <v>1008</v>
      </c>
      <c r="D2225" s="147" t="s">
        <v>2738</v>
      </c>
      <c r="E2225" s="219" t="s">
        <v>98</v>
      </c>
      <c r="F2225" s="148">
        <v>45575</v>
      </c>
      <c r="G2225" s="153"/>
      <c r="H2225" s="154">
        <v>1773</v>
      </c>
      <c r="I2225" s="144" t="s">
        <v>62</v>
      </c>
      <c r="J2225" s="155"/>
      <c r="K2225" s="146"/>
      <c r="L2225" s="147"/>
      <c r="M2225" s="156"/>
      <c r="N2225" s="167">
        <f t="shared" si="68"/>
        <v>1773</v>
      </c>
      <c r="O2225" s="167">
        <f t="shared" si="69"/>
        <v>202410</v>
      </c>
    </row>
    <row r="2226" spans="1:15">
      <c r="A2226" s="146">
        <v>2225</v>
      </c>
      <c r="B2226" s="144" t="s">
        <v>1007</v>
      </c>
      <c r="C2226" s="145" t="s">
        <v>1008</v>
      </c>
      <c r="D2226" s="145" t="s">
        <v>2739</v>
      </c>
      <c r="E2226" s="219" t="s">
        <v>98</v>
      </c>
      <c r="F2226" s="148">
        <v>45575</v>
      </c>
      <c r="G2226" s="149"/>
      <c r="H2226" s="150">
        <v>1705</v>
      </c>
      <c r="I2226" s="144" t="s">
        <v>62</v>
      </c>
      <c r="J2226" s="151"/>
      <c r="K2226" s="145"/>
      <c r="L2226" s="152"/>
      <c r="M2226" s="152"/>
      <c r="N2226" s="167">
        <f t="shared" si="68"/>
        <v>1705</v>
      </c>
      <c r="O2226" s="167">
        <f t="shared" si="69"/>
        <v>202410</v>
      </c>
    </row>
    <row r="2227" spans="1:15">
      <c r="A2227" s="146">
        <v>2226</v>
      </c>
      <c r="B2227" s="144" t="s">
        <v>1007</v>
      </c>
      <c r="C2227" s="146" t="s">
        <v>1008</v>
      </c>
      <c r="D2227" s="147" t="s">
        <v>2740</v>
      </c>
      <c r="E2227" s="219" t="s">
        <v>98</v>
      </c>
      <c r="F2227" s="148">
        <v>45575</v>
      </c>
      <c r="G2227" s="153"/>
      <c r="H2227" s="154">
        <v>2454</v>
      </c>
      <c r="I2227" s="144" t="s">
        <v>62</v>
      </c>
      <c r="J2227" s="155"/>
      <c r="K2227" s="146"/>
      <c r="L2227" s="147"/>
      <c r="M2227" s="156"/>
      <c r="N2227" s="167">
        <f t="shared" si="68"/>
        <v>2454</v>
      </c>
      <c r="O2227" s="167">
        <f t="shared" si="69"/>
        <v>202410</v>
      </c>
    </row>
    <row r="2228" spans="1:15">
      <c r="A2228" s="146">
        <v>2227</v>
      </c>
      <c r="B2228" s="144" t="s">
        <v>1007</v>
      </c>
      <c r="C2228" s="145" t="s">
        <v>1008</v>
      </c>
      <c r="D2228" s="145" t="s">
        <v>2741</v>
      </c>
      <c r="E2228" s="219" t="s">
        <v>98</v>
      </c>
      <c r="F2228" s="148">
        <v>45575</v>
      </c>
      <c r="G2228" s="149"/>
      <c r="H2228" s="150">
        <v>2213</v>
      </c>
      <c r="I2228" s="144" t="s">
        <v>62</v>
      </c>
      <c r="J2228" s="151"/>
      <c r="K2228" s="145"/>
      <c r="L2228" s="152"/>
      <c r="M2228" s="152"/>
      <c r="N2228" s="167">
        <f t="shared" si="68"/>
        <v>2213</v>
      </c>
      <c r="O2228" s="167">
        <f t="shared" si="69"/>
        <v>202410</v>
      </c>
    </row>
    <row r="2229" spans="1:15">
      <c r="A2229" s="146">
        <v>2228</v>
      </c>
      <c r="B2229" s="144" t="s">
        <v>1007</v>
      </c>
      <c r="C2229" s="146" t="s">
        <v>1008</v>
      </c>
      <c r="D2229" s="147" t="s">
        <v>2742</v>
      </c>
      <c r="E2229" s="219" t="s">
        <v>98</v>
      </c>
      <c r="F2229" s="148">
        <v>45575</v>
      </c>
      <c r="G2229" s="153"/>
      <c r="H2229" s="154">
        <v>1849</v>
      </c>
      <c r="I2229" s="144" t="s">
        <v>62</v>
      </c>
      <c r="J2229" s="155"/>
      <c r="K2229" s="146"/>
      <c r="L2229" s="147"/>
      <c r="M2229" s="156"/>
      <c r="N2229" s="167">
        <f t="shared" si="68"/>
        <v>1849</v>
      </c>
      <c r="O2229" s="167">
        <f t="shared" si="69"/>
        <v>202410</v>
      </c>
    </row>
    <row r="2230" spans="1:15">
      <c r="A2230" s="146">
        <v>2229</v>
      </c>
      <c r="B2230" s="144" t="s">
        <v>1007</v>
      </c>
      <c r="C2230" s="145" t="s">
        <v>1008</v>
      </c>
      <c r="D2230" s="145" t="s">
        <v>2743</v>
      </c>
      <c r="E2230" s="219" t="s">
        <v>98</v>
      </c>
      <c r="F2230" s="148">
        <v>45575</v>
      </c>
      <c r="G2230" s="149"/>
      <c r="H2230" s="150">
        <v>1879</v>
      </c>
      <c r="I2230" s="144" t="s">
        <v>62</v>
      </c>
      <c r="J2230" s="151"/>
      <c r="K2230" s="145"/>
      <c r="L2230" s="152"/>
      <c r="M2230" s="152"/>
      <c r="N2230" s="167">
        <f t="shared" si="68"/>
        <v>1879</v>
      </c>
      <c r="O2230" s="167">
        <f t="shared" si="69"/>
        <v>202410</v>
      </c>
    </row>
    <row r="2231" spans="1:15">
      <c r="A2231" s="146">
        <v>2230</v>
      </c>
      <c r="B2231" s="144" t="s">
        <v>1007</v>
      </c>
      <c r="C2231" s="146" t="s">
        <v>1008</v>
      </c>
      <c r="D2231" s="147" t="s">
        <v>2744</v>
      </c>
      <c r="E2231" s="219" t="s">
        <v>98</v>
      </c>
      <c r="F2231" s="148">
        <v>45575</v>
      </c>
      <c r="G2231" s="153"/>
      <c r="H2231" s="154">
        <v>1792</v>
      </c>
      <c r="I2231" s="144" t="s">
        <v>62</v>
      </c>
      <c r="J2231" s="155"/>
      <c r="K2231" s="146"/>
      <c r="L2231" s="147"/>
      <c r="M2231" s="156"/>
      <c r="N2231" s="167">
        <f t="shared" si="68"/>
        <v>1792</v>
      </c>
      <c r="O2231" s="167">
        <f t="shared" si="69"/>
        <v>202410</v>
      </c>
    </row>
    <row r="2232" spans="1:15">
      <c r="A2232" s="146">
        <v>2231</v>
      </c>
      <c r="B2232" s="144" t="s">
        <v>1007</v>
      </c>
      <c r="C2232" s="145" t="s">
        <v>1008</v>
      </c>
      <c r="D2232" s="145" t="s">
        <v>2745</v>
      </c>
      <c r="E2232" s="219" t="s">
        <v>98</v>
      </c>
      <c r="F2232" s="148">
        <v>45575</v>
      </c>
      <c r="G2232" s="149"/>
      <c r="H2232" s="150">
        <v>1804</v>
      </c>
      <c r="I2232" s="144" t="s">
        <v>62</v>
      </c>
      <c r="J2232" s="151"/>
      <c r="K2232" s="145"/>
      <c r="L2232" s="152"/>
      <c r="M2232" s="152"/>
      <c r="N2232" s="167">
        <f t="shared" si="68"/>
        <v>1804</v>
      </c>
      <c r="O2232" s="167">
        <f t="shared" si="69"/>
        <v>202410</v>
      </c>
    </row>
    <row r="2233" spans="1:15">
      <c r="A2233" s="146">
        <v>2232</v>
      </c>
      <c r="B2233" s="144" t="s">
        <v>1007</v>
      </c>
      <c r="C2233" s="146" t="s">
        <v>1008</v>
      </c>
      <c r="D2233" s="147" t="s">
        <v>2746</v>
      </c>
      <c r="E2233" s="219" t="s">
        <v>98</v>
      </c>
      <c r="F2233" s="148">
        <v>45575</v>
      </c>
      <c r="G2233" s="153"/>
      <c r="H2233" s="154">
        <v>1841</v>
      </c>
      <c r="I2233" s="144" t="s">
        <v>62</v>
      </c>
      <c r="J2233" s="155"/>
      <c r="K2233" s="146"/>
      <c r="L2233" s="147"/>
      <c r="M2233" s="156"/>
      <c r="N2233" s="167">
        <f t="shared" si="68"/>
        <v>1841</v>
      </c>
      <c r="O2233" s="167">
        <f t="shared" si="69"/>
        <v>202410</v>
      </c>
    </row>
    <row r="2234" spans="1:15">
      <c r="A2234" s="146">
        <v>2233</v>
      </c>
      <c r="B2234" s="144" t="s">
        <v>293</v>
      </c>
      <c r="C2234" s="145" t="s">
        <v>294</v>
      </c>
      <c r="D2234" s="145" t="s">
        <v>2747</v>
      </c>
      <c r="E2234" s="219" t="s">
        <v>98</v>
      </c>
      <c r="F2234" s="148">
        <v>45575</v>
      </c>
      <c r="G2234" s="149"/>
      <c r="H2234" s="150">
        <v>357.44</v>
      </c>
      <c r="I2234" s="144" t="s">
        <v>68</v>
      </c>
      <c r="J2234" s="151"/>
      <c r="K2234" s="145"/>
      <c r="L2234" s="152"/>
      <c r="M2234" s="152"/>
      <c r="N2234" s="167">
        <f t="shared" si="68"/>
        <v>357.44</v>
      </c>
      <c r="O2234" s="167">
        <f t="shared" si="69"/>
        <v>202410</v>
      </c>
    </row>
    <row r="2235" spans="1:15">
      <c r="A2235" s="146">
        <v>2234</v>
      </c>
      <c r="B2235" s="144" t="s">
        <v>1217</v>
      </c>
      <c r="C2235" s="146" t="s">
        <v>1218</v>
      </c>
      <c r="D2235" s="147" t="s">
        <v>2748</v>
      </c>
      <c r="E2235" s="219" t="s">
        <v>98</v>
      </c>
      <c r="F2235" s="148">
        <v>45576</v>
      </c>
      <c r="G2235" s="153"/>
      <c r="H2235" s="154">
        <v>150.06</v>
      </c>
      <c r="I2235" s="144" t="s">
        <v>68</v>
      </c>
      <c r="J2235" s="155"/>
      <c r="K2235" s="146"/>
      <c r="L2235" s="147"/>
      <c r="M2235" s="156"/>
      <c r="N2235" s="167">
        <f t="shared" si="68"/>
        <v>150.06</v>
      </c>
      <c r="O2235" s="167">
        <f t="shared" si="69"/>
        <v>202410</v>
      </c>
    </row>
    <row r="2236" spans="1:15">
      <c r="A2236" s="146">
        <v>2235</v>
      </c>
      <c r="B2236" s="144" t="s">
        <v>241</v>
      </c>
      <c r="C2236" s="145" t="s">
        <v>242</v>
      </c>
      <c r="D2236" s="145">
        <v>2024093020643</v>
      </c>
      <c r="E2236" s="219" t="s">
        <v>98</v>
      </c>
      <c r="F2236" s="148">
        <v>45576</v>
      </c>
      <c r="G2236" s="149"/>
      <c r="H2236" s="150">
        <v>90.2</v>
      </c>
      <c r="I2236" s="144" t="s">
        <v>33</v>
      </c>
      <c r="J2236" s="151"/>
      <c r="K2236" s="145"/>
      <c r="L2236" s="152"/>
      <c r="M2236" s="152"/>
      <c r="N2236" s="167">
        <f t="shared" si="68"/>
        <v>90.2</v>
      </c>
      <c r="O2236" s="167">
        <f t="shared" si="69"/>
        <v>202410</v>
      </c>
    </row>
    <row r="2237" spans="1:15">
      <c r="A2237" s="146">
        <v>2236</v>
      </c>
      <c r="B2237" s="144" t="s">
        <v>1184</v>
      </c>
      <c r="C2237" s="146" t="s">
        <v>1185</v>
      </c>
      <c r="D2237" s="147" t="s">
        <v>2749</v>
      </c>
      <c r="E2237" s="219" t="s">
        <v>98</v>
      </c>
      <c r="F2237" s="148">
        <v>45576</v>
      </c>
      <c r="G2237" s="153"/>
      <c r="H2237" s="154">
        <v>12519.89</v>
      </c>
      <c r="I2237" s="144" t="s">
        <v>66</v>
      </c>
      <c r="J2237" s="155"/>
      <c r="K2237" s="146"/>
      <c r="L2237" s="147"/>
      <c r="M2237" s="156"/>
      <c r="N2237" s="167">
        <f t="shared" si="68"/>
        <v>12519.89</v>
      </c>
      <c r="O2237" s="167">
        <f t="shared" si="69"/>
        <v>202410</v>
      </c>
    </row>
    <row r="2238" spans="1:15">
      <c r="A2238" s="146">
        <v>2237</v>
      </c>
      <c r="B2238" s="144" t="s">
        <v>2750</v>
      </c>
      <c r="C2238" s="145" t="s">
        <v>2751</v>
      </c>
      <c r="D2238" s="145" t="s">
        <v>2752</v>
      </c>
      <c r="E2238" s="219" t="s">
        <v>98</v>
      </c>
      <c r="F2238" s="148">
        <v>45576</v>
      </c>
      <c r="G2238" s="149"/>
      <c r="H2238" s="150">
        <v>11009.73</v>
      </c>
      <c r="I2238" s="144" t="s">
        <v>41</v>
      </c>
      <c r="J2238" s="151"/>
      <c r="K2238" s="145"/>
      <c r="L2238" s="152"/>
      <c r="M2238" s="152"/>
      <c r="N2238" s="167">
        <f t="shared" si="68"/>
        <v>11009.73</v>
      </c>
      <c r="O2238" s="167">
        <f t="shared" si="69"/>
        <v>202410</v>
      </c>
    </row>
    <row r="2239" spans="1:15">
      <c r="A2239" s="146">
        <v>2238</v>
      </c>
      <c r="B2239" s="144" t="s">
        <v>2753</v>
      </c>
      <c r="C2239" s="146" t="s">
        <v>1218</v>
      </c>
      <c r="D2239" s="147" t="s">
        <v>2754</v>
      </c>
      <c r="E2239" s="219" t="s">
        <v>98</v>
      </c>
      <c r="F2239" s="148">
        <v>45576</v>
      </c>
      <c r="G2239" s="153"/>
      <c r="H2239" s="154">
        <v>640.42999999999995</v>
      </c>
      <c r="I2239" s="144" t="s">
        <v>68</v>
      </c>
      <c r="J2239" s="155"/>
      <c r="K2239" s="146"/>
      <c r="L2239" s="147"/>
      <c r="M2239" s="156"/>
      <c r="N2239" s="167">
        <f t="shared" si="68"/>
        <v>640.42999999999995</v>
      </c>
      <c r="O2239" s="167">
        <f t="shared" si="69"/>
        <v>202410</v>
      </c>
    </row>
    <row r="2240" spans="1:15">
      <c r="A2240" s="146">
        <v>2239</v>
      </c>
      <c r="B2240" s="144" t="s">
        <v>2287</v>
      </c>
      <c r="C2240" s="145" t="s">
        <v>2288</v>
      </c>
      <c r="D2240" s="145" t="s">
        <v>2755</v>
      </c>
      <c r="E2240" s="219" t="s">
        <v>98</v>
      </c>
      <c r="F2240" s="148">
        <v>45576</v>
      </c>
      <c r="G2240" s="149"/>
      <c r="H2240" s="150">
        <v>3750</v>
      </c>
      <c r="I2240" s="144" t="s">
        <v>68</v>
      </c>
      <c r="J2240" s="151" t="s">
        <v>66</v>
      </c>
      <c r="K2240" s="145"/>
      <c r="L2240" s="152"/>
      <c r="M2240" s="152"/>
      <c r="N2240" s="167">
        <f t="shared" si="68"/>
        <v>1875</v>
      </c>
      <c r="O2240" s="167">
        <f t="shared" si="69"/>
        <v>202410</v>
      </c>
    </row>
    <row r="2241" spans="1:15">
      <c r="A2241" s="146">
        <v>2240</v>
      </c>
      <c r="B2241" s="144" t="s">
        <v>2756</v>
      </c>
      <c r="C2241" s="146" t="s">
        <v>2757</v>
      </c>
      <c r="D2241" s="147" t="s">
        <v>2758</v>
      </c>
      <c r="E2241" s="219" t="s">
        <v>98</v>
      </c>
      <c r="F2241" s="148">
        <v>45576</v>
      </c>
      <c r="G2241" s="153"/>
      <c r="H2241" s="154">
        <v>1155</v>
      </c>
      <c r="I2241" s="144" t="s">
        <v>66</v>
      </c>
      <c r="J2241" s="155"/>
      <c r="K2241" s="146"/>
      <c r="L2241" s="147"/>
      <c r="M2241" s="156"/>
      <c r="N2241" s="167">
        <f t="shared" si="68"/>
        <v>1155</v>
      </c>
      <c r="O2241" s="167">
        <f t="shared" si="69"/>
        <v>202410</v>
      </c>
    </row>
    <row r="2242" spans="1:15">
      <c r="A2242" s="146">
        <v>2241</v>
      </c>
      <c r="B2242" s="144" t="s">
        <v>2401</v>
      </c>
      <c r="C2242" s="145" t="s">
        <v>2402</v>
      </c>
      <c r="D2242" s="145" t="s">
        <v>2759</v>
      </c>
      <c r="E2242" s="219" t="s">
        <v>98</v>
      </c>
      <c r="F2242" s="148">
        <v>45576</v>
      </c>
      <c r="G2242" s="149"/>
      <c r="H2242" s="150">
        <v>8528.9500000000007</v>
      </c>
      <c r="I2242" s="144" t="s">
        <v>43</v>
      </c>
      <c r="J2242" s="151" t="s">
        <v>42</v>
      </c>
      <c r="K2242" s="145"/>
      <c r="L2242" s="152"/>
      <c r="M2242" s="152"/>
      <c r="N2242" s="167">
        <f t="shared" ref="N2242:N2305" si="70">H2242/COUNTIF(I2242:M2242,"&lt;&gt;")</f>
        <v>4264.4750000000004</v>
      </c>
      <c r="O2242" s="167">
        <f t="shared" ref="O2242:O2305" si="71">YEAR(F2242)*100+MONTH(F2242)</f>
        <v>202410</v>
      </c>
    </row>
    <row r="2243" spans="1:15">
      <c r="A2243" s="146">
        <v>2242</v>
      </c>
      <c r="B2243" s="144" t="s">
        <v>1007</v>
      </c>
      <c r="C2243" s="146" t="s">
        <v>1008</v>
      </c>
      <c r="D2243" s="147" t="s">
        <v>2760</v>
      </c>
      <c r="E2243" s="219" t="s">
        <v>98</v>
      </c>
      <c r="F2243" s="148">
        <v>45576</v>
      </c>
      <c r="G2243" s="153"/>
      <c r="H2243" s="154">
        <v>1779</v>
      </c>
      <c r="I2243" s="144" t="s">
        <v>62</v>
      </c>
      <c r="J2243" s="155"/>
      <c r="K2243" s="146"/>
      <c r="L2243" s="147"/>
      <c r="M2243" s="156"/>
      <c r="N2243" s="167">
        <f t="shared" si="70"/>
        <v>1779</v>
      </c>
      <c r="O2243" s="167">
        <f t="shared" si="71"/>
        <v>202410</v>
      </c>
    </row>
    <row r="2244" spans="1:15">
      <c r="A2244" s="146">
        <v>2243</v>
      </c>
      <c r="B2244" s="144" t="s">
        <v>1007</v>
      </c>
      <c r="C2244" s="145" t="s">
        <v>1008</v>
      </c>
      <c r="D2244" s="145" t="s">
        <v>2761</v>
      </c>
      <c r="E2244" s="219" t="s">
        <v>98</v>
      </c>
      <c r="F2244" s="148">
        <v>45576</v>
      </c>
      <c r="G2244" s="149"/>
      <c r="H2244" s="150">
        <v>1699</v>
      </c>
      <c r="I2244" s="144" t="s">
        <v>62</v>
      </c>
      <c r="J2244" s="151"/>
      <c r="K2244" s="145"/>
      <c r="L2244" s="152"/>
      <c r="M2244" s="152"/>
      <c r="N2244" s="167">
        <f t="shared" si="70"/>
        <v>1699</v>
      </c>
      <c r="O2244" s="167">
        <f t="shared" si="71"/>
        <v>202410</v>
      </c>
    </row>
    <row r="2245" spans="1:15">
      <c r="A2245" s="146">
        <v>2244</v>
      </c>
      <c r="B2245" s="144" t="s">
        <v>1007</v>
      </c>
      <c r="C2245" s="146" t="s">
        <v>1008</v>
      </c>
      <c r="D2245" s="147" t="s">
        <v>2762</v>
      </c>
      <c r="E2245" s="219" t="s">
        <v>98</v>
      </c>
      <c r="F2245" s="148">
        <v>45576</v>
      </c>
      <c r="G2245" s="153"/>
      <c r="H2245" s="154">
        <v>1752</v>
      </c>
      <c r="I2245" s="144" t="s">
        <v>62</v>
      </c>
      <c r="J2245" s="155"/>
      <c r="K2245" s="146"/>
      <c r="L2245" s="147"/>
      <c r="M2245" s="156"/>
      <c r="N2245" s="167">
        <f t="shared" si="70"/>
        <v>1752</v>
      </c>
      <c r="O2245" s="167">
        <f t="shared" si="71"/>
        <v>202410</v>
      </c>
    </row>
    <row r="2246" spans="1:15">
      <c r="A2246" s="146">
        <v>2245</v>
      </c>
      <c r="B2246" s="144" t="s">
        <v>1007</v>
      </c>
      <c r="C2246" s="145" t="s">
        <v>1008</v>
      </c>
      <c r="D2246" s="145" t="s">
        <v>2763</v>
      </c>
      <c r="E2246" s="219" t="s">
        <v>98</v>
      </c>
      <c r="F2246" s="148">
        <v>45576</v>
      </c>
      <c r="G2246" s="149"/>
      <c r="H2246" s="150">
        <v>1770</v>
      </c>
      <c r="I2246" s="144" t="s">
        <v>62</v>
      </c>
      <c r="J2246" s="151"/>
      <c r="K2246" s="145"/>
      <c r="L2246" s="152"/>
      <c r="M2246" s="152"/>
      <c r="N2246" s="167">
        <f t="shared" si="70"/>
        <v>1770</v>
      </c>
      <c r="O2246" s="167">
        <f t="shared" si="71"/>
        <v>202410</v>
      </c>
    </row>
    <row r="2247" spans="1:15">
      <c r="A2247" s="146">
        <v>2246</v>
      </c>
      <c r="B2247" s="144" t="s">
        <v>1007</v>
      </c>
      <c r="C2247" s="146" t="s">
        <v>1008</v>
      </c>
      <c r="D2247" s="147" t="s">
        <v>2764</v>
      </c>
      <c r="E2247" s="219" t="s">
        <v>98</v>
      </c>
      <c r="F2247" s="148">
        <v>45576</v>
      </c>
      <c r="G2247" s="153"/>
      <c r="H2247" s="154">
        <v>1770</v>
      </c>
      <c r="I2247" s="144" t="s">
        <v>62</v>
      </c>
      <c r="J2247" s="155"/>
      <c r="K2247" s="146"/>
      <c r="L2247" s="147"/>
      <c r="M2247" s="156"/>
      <c r="N2247" s="167">
        <f t="shared" si="70"/>
        <v>1770</v>
      </c>
      <c r="O2247" s="167">
        <f t="shared" si="71"/>
        <v>202410</v>
      </c>
    </row>
    <row r="2248" spans="1:15">
      <c r="A2248" s="146">
        <v>2247</v>
      </c>
      <c r="B2248" s="144" t="s">
        <v>1007</v>
      </c>
      <c r="C2248" s="145" t="s">
        <v>1008</v>
      </c>
      <c r="D2248" s="145" t="s">
        <v>2765</v>
      </c>
      <c r="E2248" s="219" t="s">
        <v>98</v>
      </c>
      <c r="F2248" s="148">
        <v>45576</v>
      </c>
      <c r="G2248" s="149"/>
      <c r="H2248" s="150">
        <v>1784</v>
      </c>
      <c r="I2248" s="144" t="s">
        <v>62</v>
      </c>
      <c r="J2248" s="151"/>
      <c r="K2248" s="145"/>
      <c r="L2248" s="152"/>
      <c r="M2248" s="152"/>
      <c r="N2248" s="167">
        <f t="shared" si="70"/>
        <v>1784</v>
      </c>
      <c r="O2248" s="167">
        <f t="shared" si="71"/>
        <v>202410</v>
      </c>
    </row>
    <row r="2249" spans="1:15">
      <c r="A2249" s="146">
        <v>2248</v>
      </c>
      <c r="B2249" s="144" t="s">
        <v>1007</v>
      </c>
      <c r="C2249" s="146" t="s">
        <v>1008</v>
      </c>
      <c r="D2249" s="147" t="s">
        <v>2766</v>
      </c>
      <c r="E2249" s="219" t="s">
        <v>98</v>
      </c>
      <c r="F2249" s="148">
        <v>45576</v>
      </c>
      <c r="G2249" s="153"/>
      <c r="H2249" s="154">
        <v>1745</v>
      </c>
      <c r="I2249" s="144" t="s">
        <v>62</v>
      </c>
      <c r="J2249" s="155"/>
      <c r="K2249" s="146"/>
      <c r="L2249" s="147"/>
      <c r="M2249" s="156"/>
      <c r="N2249" s="167">
        <f t="shared" si="70"/>
        <v>1745</v>
      </c>
      <c r="O2249" s="167">
        <f t="shared" si="71"/>
        <v>202410</v>
      </c>
    </row>
    <row r="2250" spans="1:15">
      <c r="A2250" s="146">
        <v>2249</v>
      </c>
      <c r="B2250" s="144" t="s">
        <v>1007</v>
      </c>
      <c r="C2250" s="145" t="s">
        <v>1008</v>
      </c>
      <c r="D2250" s="145" t="s">
        <v>2767</v>
      </c>
      <c r="E2250" s="219" t="s">
        <v>98</v>
      </c>
      <c r="F2250" s="148">
        <v>45576</v>
      </c>
      <c r="G2250" s="149"/>
      <c r="H2250" s="150">
        <v>1776</v>
      </c>
      <c r="I2250" s="144" t="s">
        <v>62</v>
      </c>
      <c r="J2250" s="151"/>
      <c r="K2250" s="145"/>
      <c r="L2250" s="152"/>
      <c r="M2250" s="152"/>
      <c r="N2250" s="167">
        <f t="shared" si="70"/>
        <v>1776</v>
      </c>
      <c r="O2250" s="167">
        <f t="shared" si="71"/>
        <v>202410</v>
      </c>
    </row>
    <row r="2251" spans="1:15">
      <c r="A2251" s="146">
        <v>2250</v>
      </c>
      <c r="B2251" s="144" t="s">
        <v>1007</v>
      </c>
      <c r="C2251" s="146" t="s">
        <v>1008</v>
      </c>
      <c r="D2251" s="147" t="s">
        <v>2768</v>
      </c>
      <c r="E2251" s="219" t="s">
        <v>98</v>
      </c>
      <c r="F2251" s="148">
        <v>45576</v>
      </c>
      <c r="G2251" s="153"/>
      <c r="H2251" s="154">
        <v>1758</v>
      </c>
      <c r="I2251" s="144" t="s">
        <v>62</v>
      </c>
      <c r="J2251" s="155"/>
      <c r="K2251" s="146"/>
      <c r="L2251" s="147"/>
      <c r="M2251" s="156"/>
      <c r="N2251" s="167">
        <f t="shared" si="70"/>
        <v>1758</v>
      </c>
      <c r="O2251" s="167">
        <f t="shared" si="71"/>
        <v>202410</v>
      </c>
    </row>
    <row r="2252" spans="1:15">
      <c r="A2252" s="146">
        <v>2251</v>
      </c>
      <c r="B2252" s="144" t="s">
        <v>1007</v>
      </c>
      <c r="C2252" s="145" t="s">
        <v>1008</v>
      </c>
      <c r="D2252" s="145" t="s">
        <v>2769</v>
      </c>
      <c r="E2252" s="219" t="s">
        <v>98</v>
      </c>
      <c r="F2252" s="148">
        <v>45576</v>
      </c>
      <c r="G2252" s="149"/>
      <c r="H2252" s="150">
        <v>1808</v>
      </c>
      <c r="I2252" s="144" t="s">
        <v>62</v>
      </c>
      <c r="J2252" s="151"/>
      <c r="K2252" s="145"/>
      <c r="L2252" s="152"/>
      <c r="M2252" s="152"/>
      <c r="N2252" s="167">
        <f t="shared" si="70"/>
        <v>1808</v>
      </c>
      <c r="O2252" s="167">
        <f t="shared" si="71"/>
        <v>202410</v>
      </c>
    </row>
    <row r="2253" spans="1:15">
      <c r="A2253" s="146">
        <v>2252</v>
      </c>
      <c r="B2253" s="144" t="s">
        <v>1007</v>
      </c>
      <c r="C2253" s="146" t="s">
        <v>1008</v>
      </c>
      <c r="D2253" s="147" t="s">
        <v>2770</v>
      </c>
      <c r="E2253" s="219" t="s">
        <v>98</v>
      </c>
      <c r="F2253" s="148">
        <v>45576</v>
      </c>
      <c r="G2253" s="153"/>
      <c r="H2253" s="154">
        <v>1892</v>
      </c>
      <c r="I2253" s="144" t="s">
        <v>62</v>
      </c>
      <c r="J2253" s="155"/>
      <c r="K2253" s="146"/>
      <c r="L2253" s="147"/>
      <c r="M2253" s="156"/>
      <c r="N2253" s="167">
        <f t="shared" si="70"/>
        <v>1892</v>
      </c>
      <c r="O2253" s="167">
        <f t="shared" si="71"/>
        <v>202410</v>
      </c>
    </row>
    <row r="2254" spans="1:15">
      <c r="A2254" s="146">
        <v>2253</v>
      </c>
      <c r="B2254" s="144" t="s">
        <v>111</v>
      </c>
      <c r="C2254" s="145" t="s">
        <v>112</v>
      </c>
      <c r="D2254" s="145" t="s">
        <v>2771</v>
      </c>
      <c r="E2254" s="219" t="s">
        <v>98</v>
      </c>
      <c r="F2254" s="148">
        <v>45576</v>
      </c>
      <c r="G2254" s="149"/>
      <c r="H2254" s="150">
        <v>176.18</v>
      </c>
      <c r="I2254" s="144" t="s">
        <v>40</v>
      </c>
      <c r="J2254" s="151"/>
      <c r="K2254" s="145"/>
      <c r="L2254" s="152"/>
      <c r="M2254" s="152"/>
      <c r="N2254" s="167">
        <f t="shared" si="70"/>
        <v>176.18</v>
      </c>
      <c r="O2254" s="167">
        <f t="shared" si="71"/>
        <v>202410</v>
      </c>
    </row>
    <row r="2255" spans="1:15">
      <c r="A2255" s="146">
        <v>2254</v>
      </c>
      <c r="B2255" s="144" t="s">
        <v>386</v>
      </c>
      <c r="C2255" s="146" t="s">
        <v>387</v>
      </c>
      <c r="D2255" s="147">
        <v>2239888359</v>
      </c>
      <c r="E2255" s="219" t="s">
        <v>98</v>
      </c>
      <c r="F2255" s="148">
        <v>45578</v>
      </c>
      <c r="G2255" s="153"/>
      <c r="H2255" s="154">
        <v>5117.1499999999996</v>
      </c>
      <c r="I2255" s="144" t="s">
        <v>33</v>
      </c>
      <c r="J2255" s="155"/>
      <c r="K2255" s="146"/>
      <c r="L2255" s="147"/>
      <c r="M2255" s="156"/>
      <c r="N2255" s="167">
        <f t="shared" si="70"/>
        <v>5117.1499999999996</v>
      </c>
      <c r="O2255" s="167">
        <f t="shared" si="71"/>
        <v>202410</v>
      </c>
    </row>
    <row r="2256" spans="1:15">
      <c r="A2256" s="146">
        <v>2255</v>
      </c>
      <c r="B2256" s="144" t="s">
        <v>1415</v>
      </c>
      <c r="C2256" s="145" t="s">
        <v>1416</v>
      </c>
      <c r="D2256" s="145" t="s">
        <v>2772</v>
      </c>
      <c r="E2256" s="219" t="s">
        <v>98</v>
      </c>
      <c r="F2256" s="148">
        <v>45579</v>
      </c>
      <c r="G2256" s="149"/>
      <c r="H2256" s="150">
        <v>2300.08</v>
      </c>
      <c r="I2256" s="144" t="s">
        <v>33</v>
      </c>
      <c r="J2256" s="151"/>
      <c r="K2256" s="145"/>
      <c r="L2256" s="152"/>
      <c r="M2256" s="152"/>
      <c r="N2256" s="167">
        <f t="shared" si="70"/>
        <v>2300.08</v>
      </c>
      <c r="O2256" s="167">
        <f t="shared" si="71"/>
        <v>202410</v>
      </c>
    </row>
    <row r="2257" spans="1:15">
      <c r="A2257" s="146">
        <v>2256</v>
      </c>
      <c r="B2257" s="144" t="s">
        <v>1415</v>
      </c>
      <c r="C2257" s="146" t="s">
        <v>1416</v>
      </c>
      <c r="D2257" s="147" t="s">
        <v>821</v>
      </c>
      <c r="E2257" s="219" t="s">
        <v>98</v>
      </c>
      <c r="F2257" s="148">
        <v>45579</v>
      </c>
      <c r="G2257" s="153"/>
      <c r="H2257" s="154">
        <v>750.05</v>
      </c>
      <c r="I2257" s="144" t="s">
        <v>33</v>
      </c>
      <c r="J2257" s="155"/>
      <c r="K2257" s="146"/>
      <c r="L2257" s="147"/>
      <c r="M2257" s="156"/>
      <c r="N2257" s="167">
        <f t="shared" si="70"/>
        <v>750.05</v>
      </c>
      <c r="O2257" s="167">
        <f t="shared" si="71"/>
        <v>202410</v>
      </c>
    </row>
    <row r="2258" spans="1:15">
      <c r="A2258" s="146">
        <v>2257</v>
      </c>
      <c r="B2258" s="144" t="s">
        <v>832</v>
      </c>
      <c r="C2258" s="145" t="s">
        <v>833</v>
      </c>
      <c r="D2258" s="145" t="s">
        <v>2773</v>
      </c>
      <c r="E2258" s="219" t="s">
        <v>98</v>
      </c>
      <c r="F2258" s="148">
        <v>45579</v>
      </c>
      <c r="G2258" s="149"/>
      <c r="H2258" s="150">
        <v>1122.1400000000001</v>
      </c>
      <c r="I2258" s="144" t="s">
        <v>33</v>
      </c>
      <c r="J2258" s="151"/>
      <c r="K2258" s="145"/>
      <c r="L2258" s="152"/>
      <c r="M2258" s="152"/>
      <c r="N2258" s="167">
        <f t="shared" si="70"/>
        <v>1122.1400000000001</v>
      </c>
      <c r="O2258" s="167">
        <f t="shared" si="71"/>
        <v>202410</v>
      </c>
    </row>
    <row r="2259" spans="1:15">
      <c r="A2259" s="146">
        <v>2258</v>
      </c>
      <c r="B2259" s="144" t="s">
        <v>2774</v>
      </c>
      <c r="C2259" s="146" t="s">
        <v>2775</v>
      </c>
      <c r="D2259" s="147" t="s">
        <v>2776</v>
      </c>
      <c r="E2259" s="219" t="s">
        <v>98</v>
      </c>
      <c r="F2259" s="148">
        <v>45579</v>
      </c>
      <c r="G2259" s="153"/>
      <c r="H2259" s="154">
        <v>41719.620000000003</v>
      </c>
      <c r="I2259" s="144" t="s">
        <v>41</v>
      </c>
      <c r="J2259" s="155"/>
      <c r="K2259" s="146"/>
      <c r="L2259" s="147"/>
      <c r="M2259" s="156"/>
      <c r="N2259" s="167">
        <f t="shared" si="70"/>
        <v>41719.620000000003</v>
      </c>
      <c r="O2259" s="167">
        <f t="shared" si="71"/>
        <v>202410</v>
      </c>
    </row>
    <row r="2260" spans="1:15">
      <c r="A2260" s="146">
        <v>2259</v>
      </c>
      <c r="B2260" s="144" t="s">
        <v>957</v>
      </c>
      <c r="C2260" s="145" t="s">
        <v>958</v>
      </c>
      <c r="D2260" s="145" t="s">
        <v>2777</v>
      </c>
      <c r="E2260" s="219" t="s">
        <v>98</v>
      </c>
      <c r="F2260" s="148">
        <v>45579</v>
      </c>
      <c r="G2260" s="149"/>
      <c r="H2260" s="150">
        <v>3012.59</v>
      </c>
      <c r="I2260" s="144" t="s">
        <v>68</v>
      </c>
      <c r="J2260" s="151"/>
      <c r="K2260" s="145"/>
      <c r="L2260" s="152"/>
      <c r="M2260" s="152"/>
      <c r="N2260" s="167">
        <f t="shared" si="70"/>
        <v>3012.59</v>
      </c>
      <c r="O2260" s="167">
        <f t="shared" si="71"/>
        <v>202410</v>
      </c>
    </row>
    <row r="2261" spans="1:15">
      <c r="A2261" s="146">
        <v>2260</v>
      </c>
      <c r="B2261" s="144" t="s">
        <v>1007</v>
      </c>
      <c r="C2261" s="146" t="s">
        <v>1008</v>
      </c>
      <c r="D2261" s="147" t="s">
        <v>2778</v>
      </c>
      <c r="E2261" s="219" t="s">
        <v>98</v>
      </c>
      <c r="F2261" s="148">
        <v>45579</v>
      </c>
      <c r="G2261" s="153"/>
      <c r="H2261" s="154">
        <v>1796</v>
      </c>
      <c r="I2261" s="144" t="s">
        <v>62</v>
      </c>
      <c r="J2261" s="155"/>
      <c r="K2261" s="146"/>
      <c r="L2261" s="147"/>
      <c r="M2261" s="156"/>
      <c r="N2261" s="167">
        <f t="shared" si="70"/>
        <v>1796</v>
      </c>
      <c r="O2261" s="167">
        <f t="shared" si="71"/>
        <v>202410</v>
      </c>
    </row>
    <row r="2262" spans="1:15">
      <c r="A2262" s="146">
        <v>2261</v>
      </c>
      <c r="B2262" s="144" t="s">
        <v>1007</v>
      </c>
      <c r="C2262" s="145" t="s">
        <v>1008</v>
      </c>
      <c r="D2262" s="145" t="s">
        <v>2779</v>
      </c>
      <c r="E2262" s="219" t="s">
        <v>98</v>
      </c>
      <c r="F2262" s="148">
        <v>45579</v>
      </c>
      <c r="G2262" s="149"/>
      <c r="H2262" s="150">
        <v>1796</v>
      </c>
      <c r="I2262" s="144" t="s">
        <v>62</v>
      </c>
      <c r="J2262" s="151"/>
      <c r="K2262" s="145"/>
      <c r="L2262" s="152"/>
      <c r="M2262" s="152"/>
      <c r="N2262" s="167">
        <f t="shared" si="70"/>
        <v>1796</v>
      </c>
      <c r="O2262" s="167">
        <f t="shared" si="71"/>
        <v>202410</v>
      </c>
    </row>
    <row r="2263" spans="1:15">
      <c r="A2263" s="146">
        <v>2262</v>
      </c>
      <c r="B2263" s="144" t="s">
        <v>1007</v>
      </c>
      <c r="C2263" s="146" t="s">
        <v>1008</v>
      </c>
      <c r="D2263" s="147" t="s">
        <v>2780</v>
      </c>
      <c r="E2263" s="219" t="s">
        <v>98</v>
      </c>
      <c r="F2263" s="148">
        <v>45579</v>
      </c>
      <c r="G2263" s="153"/>
      <c r="H2263" s="154">
        <v>1760</v>
      </c>
      <c r="I2263" s="144" t="s">
        <v>62</v>
      </c>
      <c r="J2263" s="155"/>
      <c r="K2263" s="146"/>
      <c r="L2263" s="147"/>
      <c r="M2263" s="156"/>
      <c r="N2263" s="167">
        <f t="shared" si="70"/>
        <v>1760</v>
      </c>
      <c r="O2263" s="167">
        <f t="shared" si="71"/>
        <v>202410</v>
      </c>
    </row>
    <row r="2264" spans="1:15">
      <c r="A2264" s="146">
        <v>2263</v>
      </c>
      <c r="B2264" s="144" t="s">
        <v>1007</v>
      </c>
      <c r="C2264" s="145" t="s">
        <v>1008</v>
      </c>
      <c r="D2264" s="145" t="s">
        <v>2781</v>
      </c>
      <c r="E2264" s="219" t="s">
        <v>98</v>
      </c>
      <c r="F2264" s="148">
        <v>45579</v>
      </c>
      <c r="G2264" s="149"/>
      <c r="H2264" s="150">
        <v>1738</v>
      </c>
      <c r="I2264" s="144" t="s">
        <v>62</v>
      </c>
      <c r="J2264" s="151"/>
      <c r="K2264" s="145"/>
      <c r="L2264" s="152"/>
      <c r="M2264" s="152"/>
      <c r="N2264" s="167">
        <f t="shared" si="70"/>
        <v>1738</v>
      </c>
      <c r="O2264" s="167">
        <f t="shared" si="71"/>
        <v>202410</v>
      </c>
    </row>
    <row r="2265" spans="1:15">
      <c r="A2265" s="146">
        <v>2264</v>
      </c>
      <c r="B2265" s="144" t="s">
        <v>1007</v>
      </c>
      <c r="C2265" s="146" t="s">
        <v>1008</v>
      </c>
      <c r="D2265" s="147" t="s">
        <v>2782</v>
      </c>
      <c r="E2265" s="219" t="s">
        <v>98</v>
      </c>
      <c r="F2265" s="148">
        <v>45579</v>
      </c>
      <c r="G2265" s="153"/>
      <c r="H2265" s="154">
        <v>1791</v>
      </c>
      <c r="I2265" s="144" t="s">
        <v>62</v>
      </c>
      <c r="J2265" s="155"/>
      <c r="K2265" s="146"/>
      <c r="L2265" s="147"/>
      <c r="M2265" s="156"/>
      <c r="N2265" s="167">
        <f t="shared" si="70"/>
        <v>1791</v>
      </c>
      <c r="O2265" s="167">
        <f t="shared" si="71"/>
        <v>202410</v>
      </c>
    </row>
    <row r="2266" spans="1:15">
      <c r="A2266" s="146">
        <v>2265</v>
      </c>
      <c r="B2266" s="144" t="s">
        <v>1007</v>
      </c>
      <c r="C2266" s="145" t="s">
        <v>1008</v>
      </c>
      <c r="D2266" s="145" t="s">
        <v>2783</v>
      </c>
      <c r="E2266" s="219" t="s">
        <v>98</v>
      </c>
      <c r="F2266" s="148">
        <v>45579</v>
      </c>
      <c r="G2266" s="149"/>
      <c r="H2266" s="150">
        <v>1793</v>
      </c>
      <c r="I2266" s="144" t="s">
        <v>62</v>
      </c>
      <c r="J2266" s="151"/>
      <c r="K2266" s="145"/>
      <c r="L2266" s="152"/>
      <c r="M2266" s="152"/>
      <c r="N2266" s="167">
        <f t="shared" si="70"/>
        <v>1793</v>
      </c>
      <c r="O2266" s="167">
        <f t="shared" si="71"/>
        <v>202410</v>
      </c>
    </row>
    <row r="2267" spans="1:15">
      <c r="A2267" s="146">
        <v>2266</v>
      </c>
      <c r="B2267" s="144" t="s">
        <v>1007</v>
      </c>
      <c r="C2267" s="146" t="s">
        <v>1008</v>
      </c>
      <c r="D2267" s="147" t="s">
        <v>2784</v>
      </c>
      <c r="E2267" s="219" t="s">
        <v>98</v>
      </c>
      <c r="F2267" s="148">
        <v>45579</v>
      </c>
      <c r="G2267" s="153"/>
      <c r="H2267" s="154">
        <v>1737</v>
      </c>
      <c r="I2267" s="144" t="s">
        <v>62</v>
      </c>
      <c r="J2267" s="155"/>
      <c r="K2267" s="146"/>
      <c r="L2267" s="147"/>
      <c r="M2267" s="156"/>
      <c r="N2267" s="167">
        <f t="shared" si="70"/>
        <v>1737</v>
      </c>
      <c r="O2267" s="167">
        <f t="shared" si="71"/>
        <v>202410</v>
      </c>
    </row>
    <row r="2268" spans="1:15">
      <c r="A2268" s="146">
        <v>2267</v>
      </c>
      <c r="B2268" s="144" t="s">
        <v>1007</v>
      </c>
      <c r="C2268" s="145" t="s">
        <v>1008</v>
      </c>
      <c r="D2268" s="145" t="s">
        <v>2785</v>
      </c>
      <c r="E2268" s="219" t="s">
        <v>98</v>
      </c>
      <c r="F2268" s="148">
        <v>45579</v>
      </c>
      <c r="G2268" s="149"/>
      <c r="H2268" s="150">
        <v>1760</v>
      </c>
      <c r="I2268" s="144" t="s">
        <v>62</v>
      </c>
      <c r="J2268" s="151"/>
      <c r="K2268" s="145"/>
      <c r="L2268" s="152"/>
      <c r="M2268" s="152"/>
      <c r="N2268" s="167">
        <f t="shared" si="70"/>
        <v>1760</v>
      </c>
      <c r="O2268" s="167">
        <f t="shared" si="71"/>
        <v>202410</v>
      </c>
    </row>
    <row r="2269" spans="1:15">
      <c r="A2269" s="146">
        <v>2268</v>
      </c>
      <c r="B2269" s="144" t="s">
        <v>1007</v>
      </c>
      <c r="C2269" s="146" t="s">
        <v>1008</v>
      </c>
      <c r="D2269" s="147" t="s">
        <v>2786</v>
      </c>
      <c r="E2269" s="219" t="s">
        <v>98</v>
      </c>
      <c r="F2269" s="148">
        <v>45579</v>
      </c>
      <c r="G2269" s="153"/>
      <c r="H2269" s="154">
        <v>1743</v>
      </c>
      <c r="I2269" s="144" t="s">
        <v>62</v>
      </c>
      <c r="J2269" s="155"/>
      <c r="K2269" s="146"/>
      <c r="L2269" s="147"/>
      <c r="M2269" s="156"/>
      <c r="N2269" s="167">
        <f t="shared" si="70"/>
        <v>1743</v>
      </c>
      <c r="O2269" s="167">
        <f t="shared" si="71"/>
        <v>202410</v>
      </c>
    </row>
    <row r="2270" spans="1:15">
      <c r="A2270" s="146">
        <v>2269</v>
      </c>
      <c r="B2270" s="144" t="s">
        <v>1007</v>
      </c>
      <c r="C2270" s="145" t="s">
        <v>1008</v>
      </c>
      <c r="D2270" s="145" t="s">
        <v>2787</v>
      </c>
      <c r="E2270" s="219" t="s">
        <v>98</v>
      </c>
      <c r="F2270" s="148">
        <v>45579</v>
      </c>
      <c r="G2270" s="149"/>
      <c r="H2270" s="150">
        <v>1794</v>
      </c>
      <c r="I2270" s="144" t="s">
        <v>62</v>
      </c>
      <c r="J2270" s="151"/>
      <c r="K2270" s="145"/>
      <c r="L2270" s="152"/>
      <c r="M2270" s="152"/>
      <c r="N2270" s="167">
        <f t="shared" si="70"/>
        <v>1794</v>
      </c>
      <c r="O2270" s="167">
        <f t="shared" si="71"/>
        <v>202410</v>
      </c>
    </row>
    <row r="2271" spans="1:15">
      <c r="A2271" s="146">
        <v>2270</v>
      </c>
      <c r="B2271" s="144" t="s">
        <v>1007</v>
      </c>
      <c r="C2271" s="146" t="s">
        <v>1008</v>
      </c>
      <c r="D2271" s="147" t="s">
        <v>2788</v>
      </c>
      <c r="E2271" s="219" t="s">
        <v>98</v>
      </c>
      <c r="F2271" s="148">
        <v>45579</v>
      </c>
      <c r="G2271" s="153"/>
      <c r="H2271" s="154">
        <v>1728</v>
      </c>
      <c r="I2271" s="144" t="s">
        <v>62</v>
      </c>
      <c r="J2271" s="155"/>
      <c r="K2271" s="146"/>
      <c r="L2271" s="147"/>
      <c r="M2271" s="156"/>
      <c r="N2271" s="167">
        <f t="shared" si="70"/>
        <v>1728</v>
      </c>
      <c r="O2271" s="167">
        <f t="shared" si="71"/>
        <v>202410</v>
      </c>
    </row>
    <row r="2272" spans="1:15">
      <c r="A2272" s="146">
        <v>2271</v>
      </c>
      <c r="B2272" s="144" t="s">
        <v>1007</v>
      </c>
      <c r="C2272" s="145" t="s">
        <v>1008</v>
      </c>
      <c r="D2272" s="145" t="s">
        <v>2789</v>
      </c>
      <c r="E2272" s="219" t="s">
        <v>98</v>
      </c>
      <c r="F2272" s="148">
        <v>45579</v>
      </c>
      <c r="G2272" s="149"/>
      <c r="H2272" s="150">
        <v>3009</v>
      </c>
      <c r="I2272" s="144" t="s">
        <v>62</v>
      </c>
      <c r="J2272" s="151"/>
      <c r="K2272" s="145"/>
      <c r="L2272" s="152"/>
      <c r="M2272" s="152"/>
      <c r="N2272" s="167">
        <f t="shared" si="70"/>
        <v>3009</v>
      </c>
      <c r="O2272" s="167">
        <f t="shared" si="71"/>
        <v>202410</v>
      </c>
    </row>
    <row r="2273" spans="1:15">
      <c r="A2273" s="146">
        <v>2272</v>
      </c>
      <c r="B2273" s="144" t="s">
        <v>1007</v>
      </c>
      <c r="C2273" s="146" t="s">
        <v>1008</v>
      </c>
      <c r="D2273" s="147" t="s">
        <v>2790</v>
      </c>
      <c r="E2273" s="219" t="s">
        <v>98</v>
      </c>
      <c r="F2273" s="148">
        <v>45579</v>
      </c>
      <c r="G2273" s="153"/>
      <c r="H2273" s="154">
        <v>1790</v>
      </c>
      <c r="I2273" s="144" t="s">
        <v>62</v>
      </c>
      <c r="J2273" s="155"/>
      <c r="K2273" s="146"/>
      <c r="L2273" s="147"/>
      <c r="M2273" s="156"/>
      <c r="N2273" s="167">
        <f t="shared" si="70"/>
        <v>1790</v>
      </c>
      <c r="O2273" s="167">
        <f t="shared" si="71"/>
        <v>202410</v>
      </c>
    </row>
    <row r="2274" spans="1:15">
      <c r="A2274" s="146">
        <v>2273</v>
      </c>
      <c r="B2274" s="144" t="s">
        <v>1007</v>
      </c>
      <c r="C2274" s="145" t="s">
        <v>1008</v>
      </c>
      <c r="D2274" s="145" t="s">
        <v>2791</v>
      </c>
      <c r="E2274" s="219" t="s">
        <v>98</v>
      </c>
      <c r="F2274" s="148">
        <v>45579</v>
      </c>
      <c r="G2274" s="149"/>
      <c r="H2274" s="150">
        <v>1751</v>
      </c>
      <c r="I2274" s="144" t="s">
        <v>62</v>
      </c>
      <c r="J2274" s="151"/>
      <c r="K2274" s="145"/>
      <c r="L2274" s="152"/>
      <c r="M2274" s="152"/>
      <c r="N2274" s="167">
        <f t="shared" si="70"/>
        <v>1751</v>
      </c>
      <c r="O2274" s="167">
        <f t="shared" si="71"/>
        <v>202410</v>
      </c>
    </row>
    <row r="2275" spans="1:15">
      <c r="A2275" s="146">
        <v>2274</v>
      </c>
      <c r="B2275" s="144" t="s">
        <v>1007</v>
      </c>
      <c r="C2275" s="146" t="s">
        <v>1008</v>
      </c>
      <c r="D2275" s="147" t="s">
        <v>2792</v>
      </c>
      <c r="E2275" s="219" t="s">
        <v>98</v>
      </c>
      <c r="F2275" s="148">
        <v>45579</v>
      </c>
      <c r="G2275" s="153"/>
      <c r="H2275" s="154">
        <v>1735</v>
      </c>
      <c r="I2275" s="144" t="s">
        <v>62</v>
      </c>
      <c r="J2275" s="155"/>
      <c r="K2275" s="146"/>
      <c r="L2275" s="147"/>
      <c r="M2275" s="156"/>
      <c r="N2275" s="167">
        <f t="shared" si="70"/>
        <v>1735</v>
      </c>
      <c r="O2275" s="167">
        <f t="shared" si="71"/>
        <v>202410</v>
      </c>
    </row>
    <row r="2276" spans="1:15">
      <c r="A2276" s="146">
        <v>2275</v>
      </c>
      <c r="B2276" s="144" t="s">
        <v>1007</v>
      </c>
      <c r="C2276" s="145" t="s">
        <v>1008</v>
      </c>
      <c r="D2276" s="145" t="s">
        <v>2793</v>
      </c>
      <c r="E2276" s="219" t="s">
        <v>98</v>
      </c>
      <c r="F2276" s="148">
        <v>45579</v>
      </c>
      <c r="G2276" s="149"/>
      <c r="H2276" s="150">
        <v>3103</v>
      </c>
      <c r="I2276" s="144" t="s">
        <v>62</v>
      </c>
      <c r="J2276" s="151"/>
      <c r="K2276" s="145"/>
      <c r="L2276" s="152"/>
      <c r="M2276" s="152"/>
      <c r="N2276" s="167">
        <f t="shared" si="70"/>
        <v>3103</v>
      </c>
      <c r="O2276" s="167">
        <f t="shared" si="71"/>
        <v>202410</v>
      </c>
    </row>
    <row r="2277" spans="1:15">
      <c r="A2277" s="146">
        <v>2276</v>
      </c>
      <c r="B2277" s="144" t="s">
        <v>1007</v>
      </c>
      <c r="C2277" s="146" t="s">
        <v>1008</v>
      </c>
      <c r="D2277" s="147" t="s">
        <v>2794</v>
      </c>
      <c r="E2277" s="219" t="s">
        <v>98</v>
      </c>
      <c r="F2277" s="148">
        <v>45579</v>
      </c>
      <c r="G2277" s="153"/>
      <c r="H2277" s="154">
        <v>1797</v>
      </c>
      <c r="I2277" s="144" t="s">
        <v>62</v>
      </c>
      <c r="J2277" s="155"/>
      <c r="K2277" s="146"/>
      <c r="L2277" s="147"/>
      <c r="M2277" s="156"/>
      <c r="N2277" s="167">
        <f t="shared" si="70"/>
        <v>1797</v>
      </c>
      <c r="O2277" s="167">
        <f t="shared" si="71"/>
        <v>202410</v>
      </c>
    </row>
    <row r="2278" spans="1:15">
      <c r="A2278" s="146">
        <v>2277</v>
      </c>
      <c r="B2278" s="144" t="s">
        <v>1007</v>
      </c>
      <c r="C2278" s="145" t="s">
        <v>1008</v>
      </c>
      <c r="D2278" s="145" t="s">
        <v>2795</v>
      </c>
      <c r="E2278" s="219" t="s">
        <v>98</v>
      </c>
      <c r="F2278" s="148">
        <v>45579</v>
      </c>
      <c r="G2278" s="149"/>
      <c r="H2278" s="150">
        <v>1805</v>
      </c>
      <c r="I2278" s="144" t="s">
        <v>62</v>
      </c>
      <c r="J2278" s="151"/>
      <c r="K2278" s="145"/>
      <c r="L2278" s="152"/>
      <c r="M2278" s="152"/>
      <c r="N2278" s="167">
        <f t="shared" si="70"/>
        <v>1805</v>
      </c>
      <c r="O2278" s="167">
        <f t="shared" si="71"/>
        <v>202410</v>
      </c>
    </row>
    <row r="2279" spans="1:15">
      <c r="A2279" s="146">
        <v>2278</v>
      </c>
      <c r="B2279" s="144" t="s">
        <v>1007</v>
      </c>
      <c r="C2279" s="146" t="s">
        <v>1008</v>
      </c>
      <c r="D2279" s="147" t="s">
        <v>2796</v>
      </c>
      <c r="E2279" s="219" t="s">
        <v>98</v>
      </c>
      <c r="F2279" s="148">
        <v>45579</v>
      </c>
      <c r="G2279" s="153"/>
      <c r="H2279" s="154">
        <v>1761</v>
      </c>
      <c r="I2279" s="144" t="s">
        <v>62</v>
      </c>
      <c r="J2279" s="155"/>
      <c r="K2279" s="146"/>
      <c r="L2279" s="147"/>
      <c r="M2279" s="156"/>
      <c r="N2279" s="167">
        <f t="shared" si="70"/>
        <v>1761</v>
      </c>
      <c r="O2279" s="167">
        <f t="shared" si="71"/>
        <v>202410</v>
      </c>
    </row>
    <row r="2280" spans="1:15">
      <c r="A2280" s="146">
        <v>2279</v>
      </c>
      <c r="B2280" s="144" t="s">
        <v>1007</v>
      </c>
      <c r="C2280" s="145" t="s">
        <v>1008</v>
      </c>
      <c r="D2280" s="145" t="s">
        <v>2797</v>
      </c>
      <c r="E2280" s="219" t="s">
        <v>98</v>
      </c>
      <c r="F2280" s="148">
        <v>45579</v>
      </c>
      <c r="G2280" s="149"/>
      <c r="H2280" s="150">
        <v>1729</v>
      </c>
      <c r="I2280" s="144" t="s">
        <v>62</v>
      </c>
      <c r="J2280" s="151"/>
      <c r="K2280" s="145"/>
      <c r="L2280" s="152"/>
      <c r="M2280" s="152"/>
      <c r="N2280" s="167">
        <f t="shared" si="70"/>
        <v>1729</v>
      </c>
      <c r="O2280" s="167">
        <f t="shared" si="71"/>
        <v>202410</v>
      </c>
    </row>
    <row r="2281" spans="1:15">
      <c r="A2281" s="146">
        <v>2280</v>
      </c>
      <c r="B2281" s="144" t="s">
        <v>1007</v>
      </c>
      <c r="C2281" s="146" t="s">
        <v>1008</v>
      </c>
      <c r="D2281" s="147" t="s">
        <v>2798</v>
      </c>
      <c r="E2281" s="219" t="s">
        <v>98</v>
      </c>
      <c r="F2281" s="148">
        <v>45579</v>
      </c>
      <c r="G2281" s="153"/>
      <c r="H2281" s="154">
        <v>1789</v>
      </c>
      <c r="I2281" s="144" t="s">
        <v>62</v>
      </c>
      <c r="J2281" s="155"/>
      <c r="K2281" s="146"/>
      <c r="L2281" s="147"/>
      <c r="M2281" s="156"/>
      <c r="N2281" s="167">
        <f t="shared" si="70"/>
        <v>1789</v>
      </c>
      <c r="O2281" s="167">
        <f t="shared" si="71"/>
        <v>202410</v>
      </c>
    </row>
    <row r="2282" spans="1:15">
      <c r="A2282" s="146">
        <v>2281</v>
      </c>
      <c r="B2282" s="144" t="s">
        <v>1007</v>
      </c>
      <c r="C2282" s="145" t="s">
        <v>1008</v>
      </c>
      <c r="D2282" s="145" t="s">
        <v>2799</v>
      </c>
      <c r="E2282" s="219" t="s">
        <v>98</v>
      </c>
      <c r="F2282" s="148">
        <v>45579</v>
      </c>
      <c r="G2282" s="149"/>
      <c r="H2282" s="150">
        <v>1768</v>
      </c>
      <c r="I2282" s="144" t="s">
        <v>62</v>
      </c>
      <c r="J2282" s="151"/>
      <c r="K2282" s="145"/>
      <c r="L2282" s="152"/>
      <c r="M2282" s="152"/>
      <c r="N2282" s="167">
        <f t="shared" si="70"/>
        <v>1768</v>
      </c>
      <c r="O2282" s="167">
        <f t="shared" si="71"/>
        <v>202410</v>
      </c>
    </row>
    <row r="2283" spans="1:15">
      <c r="A2283" s="146">
        <v>2282</v>
      </c>
      <c r="B2283" s="144" t="s">
        <v>1007</v>
      </c>
      <c r="C2283" s="146" t="s">
        <v>1008</v>
      </c>
      <c r="D2283" s="147" t="s">
        <v>2800</v>
      </c>
      <c r="E2283" s="219" t="s">
        <v>98</v>
      </c>
      <c r="F2283" s="148">
        <v>45579</v>
      </c>
      <c r="G2283" s="153"/>
      <c r="H2283" s="154">
        <v>1906</v>
      </c>
      <c r="I2283" s="144" t="s">
        <v>62</v>
      </c>
      <c r="J2283" s="155"/>
      <c r="K2283" s="146"/>
      <c r="L2283" s="147"/>
      <c r="M2283" s="156"/>
      <c r="N2283" s="167">
        <f t="shared" si="70"/>
        <v>1906</v>
      </c>
      <c r="O2283" s="167">
        <f t="shared" si="71"/>
        <v>202410</v>
      </c>
    </row>
    <row r="2284" spans="1:15">
      <c r="A2284" s="146">
        <v>2283</v>
      </c>
      <c r="B2284" s="144" t="s">
        <v>1007</v>
      </c>
      <c r="C2284" s="145" t="s">
        <v>1008</v>
      </c>
      <c r="D2284" s="145" t="s">
        <v>2801</v>
      </c>
      <c r="E2284" s="219" t="s">
        <v>98</v>
      </c>
      <c r="F2284" s="148">
        <v>45579</v>
      </c>
      <c r="G2284" s="149"/>
      <c r="H2284" s="150">
        <v>1908</v>
      </c>
      <c r="I2284" s="144" t="s">
        <v>62</v>
      </c>
      <c r="J2284" s="151"/>
      <c r="K2284" s="145"/>
      <c r="L2284" s="152"/>
      <c r="M2284" s="152"/>
      <c r="N2284" s="167">
        <f t="shared" si="70"/>
        <v>1908</v>
      </c>
      <c r="O2284" s="167">
        <f t="shared" si="71"/>
        <v>202410</v>
      </c>
    </row>
    <row r="2285" spans="1:15">
      <c r="A2285" s="146">
        <v>2284</v>
      </c>
      <c r="B2285" s="144" t="s">
        <v>1007</v>
      </c>
      <c r="C2285" s="146" t="s">
        <v>1008</v>
      </c>
      <c r="D2285" s="147" t="s">
        <v>2802</v>
      </c>
      <c r="E2285" s="219" t="s">
        <v>98</v>
      </c>
      <c r="F2285" s="148">
        <v>45579</v>
      </c>
      <c r="G2285" s="153"/>
      <c r="H2285" s="154">
        <v>1958</v>
      </c>
      <c r="I2285" s="144" t="s">
        <v>62</v>
      </c>
      <c r="J2285" s="155"/>
      <c r="K2285" s="146"/>
      <c r="L2285" s="147"/>
      <c r="M2285" s="156"/>
      <c r="N2285" s="167">
        <f t="shared" si="70"/>
        <v>1958</v>
      </c>
      <c r="O2285" s="167">
        <f t="shared" si="71"/>
        <v>202410</v>
      </c>
    </row>
    <row r="2286" spans="1:15">
      <c r="A2286" s="146">
        <v>2285</v>
      </c>
      <c r="B2286" s="144" t="s">
        <v>1007</v>
      </c>
      <c r="C2286" s="145" t="s">
        <v>1008</v>
      </c>
      <c r="D2286" s="145" t="s">
        <v>2803</v>
      </c>
      <c r="E2286" s="219" t="s">
        <v>98</v>
      </c>
      <c r="F2286" s="148">
        <v>45579</v>
      </c>
      <c r="G2286" s="149"/>
      <c r="H2286" s="150">
        <v>1786</v>
      </c>
      <c r="I2286" s="144" t="s">
        <v>62</v>
      </c>
      <c r="J2286" s="151"/>
      <c r="K2286" s="145"/>
      <c r="L2286" s="152"/>
      <c r="M2286" s="152"/>
      <c r="N2286" s="167">
        <f t="shared" si="70"/>
        <v>1786</v>
      </c>
      <c r="O2286" s="167">
        <f t="shared" si="71"/>
        <v>202410</v>
      </c>
    </row>
    <row r="2287" spans="1:15">
      <c r="A2287" s="146">
        <v>2286</v>
      </c>
      <c r="B2287" s="144" t="s">
        <v>1007</v>
      </c>
      <c r="C2287" s="146" t="s">
        <v>1008</v>
      </c>
      <c r="D2287" s="147" t="s">
        <v>2804</v>
      </c>
      <c r="E2287" s="219" t="s">
        <v>98</v>
      </c>
      <c r="F2287" s="148">
        <v>45579</v>
      </c>
      <c r="G2287" s="153"/>
      <c r="H2287" s="154">
        <v>1673</v>
      </c>
      <c r="I2287" s="144" t="s">
        <v>62</v>
      </c>
      <c r="J2287" s="155"/>
      <c r="K2287" s="146"/>
      <c r="L2287" s="147"/>
      <c r="M2287" s="156"/>
      <c r="N2287" s="167">
        <f t="shared" si="70"/>
        <v>1673</v>
      </c>
      <c r="O2287" s="167">
        <f t="shared" si="71"/>
        <v>202410</v>
      </c>
    </row>
    <row r="2288" spans="1:15">
      <c r="A2288" s="146">
        <v>2287</v>
      </c>
      <c r="B2288" s="144" t="s">
        <v>1007</v>
      </c>
      <c r="C2288" s="145" t="s">
        <v>1008</v>
      </c>
      <c r="D2288" s="145" t="s">
        <v>2805</v>
      </c>
      <c r="E2288" s="219" t="s">
        <v>98</v>
      </c>
      <c r="F2288" s="148">
        <v>45579</v>
      </c>
      <c r="G2288" s="149"/>
      <c r="H2288" s="150">
        <v>1788</v>
      </c>
      <c r="I2288" s="144" t="s">
        <v>62</v>
      </c>
      <c r="J2288" s="151"/>
      <c r="K2288" s="145"/>
      <c r="L2288" s="152"/>
      <c r="M2288" s="152"/>
      <c r="N2288" s="167">
        <f t="shared" si="70"/>
        <v>1788</v>
      </c>
      <c r="O2288" s="167">
        <f t="shared" si="71"/>
        <v>202410</v>
      </c>
    </row>
    <row r="2289" spans="1:15">
      <c r="A2289" s="146">
        <v>2288</v>
      </c>
      <c r="B2289" s="144" t="s">
        <v>1007</v>
      </c>
      <c r="C2289" s="146" t="s">
        <v>1008</v>
      </c>
      <c r="D2289" s="147" t="s">
        <v>2806</v>
      </c>
      <c r="E2289" s="219" t="s">
        <v>98</v>
      </c>
      <c r="F2289" s="148">
        <v>45579</v>
      </c>
      <c r="G2289" s="153"/>
      <c r="H2289" s="154">
        <v>1728</v>
      </c>
      <c r="I2289" s="144" t="s">
        <v>62</v>
      </c>
      <c r="J2289" s="155"/>
      <c r="K2289" s="146"/>
      <c r="L2289" s="147"/>
      <c r="M2289" s="156"/>
      <c r="N2289" s="167">
        <f t="shared" si="70"/>
        <v>1728</v>
      </c>
      <c r="O2289" s="167">
        <f t="shared" si="71"/>
        <v>202410</v>
      </c>
    </row>
    <row r="2290" spans="1:15">
      <c r="A2290" s="146">
        <v>2289</v>
      </c>
      <c r="B2290" s="144" t="s">
        <v>1007</v>
      </c>
      <c r="C2290" s="145" t="s">
        <v>1008</v>
      </c>
      <c r="D2290" s="145" t="s">
        <v>2807</v>
      </c>
      <c r="E2290" s="219" t="s">
        <v>98</v>
      </c>
      <c r="F2290" s="148">
        <v>45579</v>
      </c>
      <c r="G2290" s="149"/>
      <c r="H2290" s="150">
        <v>1798</v>
      </c>
      <c r="I2290" s="144" t="s">
        <v>62</v>
      </c>
      <c r="J2290" s="151"/>
      <c r="K2290" s="145"/>
      <c r="L2290" s="152"/>
      <c r="M2290" s="152"/>
      <c r="N2290" s="167">
        <f t="shared" si="70"/>
        <v>1798</v>
      </c>
      <c r="O2290" s="167">
        <f t="shared" si="71"/>
        <v>202410</v>
      </c>
    </row>
    <row r="2291" spans="1:15">
      <c r="A2291" s="146">
        <v>2290</v>
      </c>
      <c r="B2291" s="144" t="s">
        <v>1007</v>
      </c>
      <c r="C2291" s="146" t="s">
        <v>1008</v>
      </c>
      <c r="D2291" s="147" t="s">
        <v>2808</v>
      </c>
      <c r="E2291" s="219" t="s">
        <v>98</v>
      </c>
      <c r="F2291" s="148">
        <v>45579</v>
      </c>
      <c r="G2291" s="153"/>
      <c r="H2291" s="154">
        <v>1793</v>
      </c>
      <c r="I2291" s="144" t="s">
        <v>62</v>
      </c>
      <c r="J2291" s="155"/>
      <c r="K2291" s="146"/>
      <c r="L2291" s="147"/>
      <c r="M2291" s="156"/>
      <c r="N2291" s="167">
        <f t="shared" si="70"/>
        <v>1793</v>
      </c>
      <c r="O2291" s="167">
        <f t="shared" si="71"/>
        <v>202410</v>
      </c>
    </row>
    <row r="2292" spans="1:15">
      <c r="A2292" s="146">
        <v>2291</v>
      </c>
      <c r="B2292" s="144" t="s">
        <v>1007</v>
      </c>
      <c r="C2292" s="145" t="s">
        <v>1008</v>
      </c>
      <c r="D2292" s="145" t="s">
        <v>2809</v>
      </c>
      <c r="E2292" s="219" t="s">
        <v>98</v>
      </c>
      <c r="F2292" s="148">
        <v>45579</v>
      </c>
      <c r="G2292" s="149"/>
      <c r="H2292" s="150">
        <v>1795</v>
      </c>
      <c r="I2292" s="144" t="s">
        <v>62</v>
      </c>
      <c r="J2292" s="151"/>
      <c r="K2292" s="145"/>
      <c r="L2292" s="152"/>
      <c r="M2292" s="152"/>
      <c r="N2292" s="167">
        <f t="shared" si="70"/>
        <v>1795</v>
      </c>
      <c r="O2292" s="167">
        <f t="shared" si="71"/>
        <v>202410</v>
      </c>
    </row>
    <row r="2293" spans="1:15">
      <c r="A2293" s="146">
        <v>2292</v>
      </c>
      <c r="B2293" s="144" t="s">
        <v>1007</v>
      </c>
      <c r="C2293" s="146" t="s">
        <v>1008</v>
      </c>
      <c r="D2293" s="147" t="s">
        <v>2810</v>
      </c>
      <c r="E2293" s="219" t="s">
        <v>98</v>
      </c>
      <c r="F2293" s="148">
        <v>45579</v>
      </c>
      <c r="G2293" s="153"/>
      <c r="H2293" s="154">
        <v>1768</v>
      </c>
      <c r="I2293" s="144" t="s">
        <v>62</v>
      </c>
      <c r="J2293" s="155"/>
      <c r="K2293" s="146"/>
      <c r="L2293" s="147"/>
      <c r="M2293" s="156"/>
      <c r="N2293" s="167">
        <f t="shared" si="70"/>
        <v>1768</v>
      </c>
      <c r="O2293" s="167">
        <f t="shared" si="71"/>
        <v>202410</v>
      </c>
    </row>
    <row r="2294" spans="1:15">
      <c r="A2294" s="146">
        <v>2293</v>
      </c>
      <c r="B2294" s="144" t="s">
        <v>1007</v>
      </c>
      <c r="C2294" s="145" t="s">
        <v>1008</v>
      </c>
      <c r="D2294" s="145" t="s">
        <v>2811</v>
      </c>
      <c r="E2294" s="219" t="s">
        <v>98</v>
      </c>
      <c r="F2294" s="148">
        <v>45579</v>
      </c>
      <c r="G2294" s="149"/>
      <c r="H2294" s="150">
        <v>1750</v>
      </c>
      <c r="I2294" s="144" t="s">
        <v>62</v>
      </c>
      <c r="J2294" s="151"/>
      <c r="K2294" s="145"/>
      <c r="L2294" s="152"/>
      <c r="M2294" s="152"/>
      <c r="N2294" s="167">
        <f t="shared" si="70"/>
        <v>1750</v>
      </c>
      <c r="O2294" s="167">
        <f t="shared" si="71"/>
        <v>202410</v>
      </c>
    </row>
    <row r="2295" spans="1:15">
      <c r="A2295" s="146">
        <v>2294</v>
      </c>
      <c r="B2295" s="144" t="s">
        <v>1007</v>
      </c>
      <c r="C2295" s="146" t="s">
        <v>1008</v>
      </c>
      <c r="D2295" s="147" t="s">
        <v>2812</v>
      </c>
      <c r="E2295" s="219" t="s">
        <v>98</v>
      </c>
      <c r="F2295" s="148">
        <v>45579</v>
      </c>
      <c r="G2295" s="153"/>
      <c r="H2295" s="154">
        <v>3104</v>
      </c>
      <c r="I2295" s="144" t="s">
        <v>62</v>
      </c>
      <c r="J2295" s="155"/>
      <c r="K2295" s="146"/>
      <c r="L2295" s="147"/>
      <c r="M2295" s="156"/>
      <c r="N2295" s="167">
        <f t="shared" si="70"/>
        <v>3104</v>
      </c>
      <c r="O2295" s="167">
        <f t="shared" si="71"/>
        <v>202410</v>
      </c>
    </row>
    <row r="2296" spans="1:15">
      <c r="A2296" s="146">
        <v>2295</v>
      </c>
      <c r="B2296" s="144" t="s">
        <v>1007</v>
      </c>
      <c r="C2296" s="145" t="s">
        <v>1008</v>
      </c>
      <c r="D2296" s="145" t="s">
        <v>2813</v>
      </c>
      <c r="E2296" s="219" t="s">
        <v>98</v>
      </c>
      <c r="F2296" s="148">
        <v>45579</v>
      </c>
      <c r="G2296" s="149"/>
      <c r="H2296" s="150">
        <v>1791</v>
      </c>
      <c r="I2296" s="144" t="s">
        <v>62</v>
      </c>
      <c r="J2296" s="151"/>
      <c r="K2296" s="145"/>
      <c r="L2296" s="152"/>
      <c r="M2296" s="152"/>
      <c r="N2296" s="167">
        <f t="shared" si="70"/>
        <v>1791</v>
      </c>
      <c r="O2296" s="167">
        <f t="shared" si="71"/>
        <v>202410</v>
      </c>
    </row>
    <row r="2297" spans="1:15">
      <c r="A2297" s="146">
        <v>2296</v>
      </c>
      <c r="B2297" s="144" t="s">
        <v>2164</v>
      </c>
      <c r="C2297" s="146" t="s">
        <v>2165</v>
      </c>
      <c r="D2297" s="147" t="s">
        <v>2814</v>
      </c>
      <c r="E2297" s="219" t="s">
        <v>98</v>
      </c>
      <c r="F2297" s="148">
        <v>45579</v>
      </c>
      <c r="G2297" s="153"/>
      <c r="H2297" s="154">
        <v>800</v>
      </c>
      <c r="I2297" s="144" t="s">
        <v>33</v>
      </c>
      <c r="J2297" s="155"/>
      <c r="K2297" s="146"/>
      <c r="L2297" s="147"/>
      <c r="M2297" s="156"/>
      <c r="N2297" s="167">
        <f t="shared" si="70"/>
        <v>800</v>
      </c>
      <c r="O2297" s="167">
        <f t="shared" si="71"/>
        <v>202410</v>
      </c>
    </row>
    <row r="2298" spans="1:15">
      <c r="A2298" s="146">
        <v>2297</v>
      </c>
      <c r="B2298" s="144" t="s">
        <v>1698</v>
      </c>
      <c r="C2298" s="145" t="s">
        <v>1699</v>
      </c>
      <c r="D2298" s="145" t="s">
        <v>2815</v>
      </c>
      <c r="E2298" s="219" t="s">
        <v>98</v>
      </c>
      <c r="F2298" s="148">
        <v>45579</v>
      </c>
      <c r="G2298" s="149"/>
      <c r="H2298" s="150">
        <v>4670</v>
      </c>
      <c r="I2298" s="144" t="s">
        <v>33</v>
      </c>
      <c r="J2298" s="151"/>
      <c r="K2298" s="145"/>
      <c r="L2298" s="152"/>
      <c r="M2298" s="152"/>
      <c r="N2298" s="167">
        <f t="shared" si="70"/>
        <v>4670</v>
      </c>
      <c r="O2298" s="167">
        <f t="shared" si="71"/>
        <v>202410</v>
      </c>
    </row>
    <row r="2299" spans="1:15">
      <c r="A2299" s="146">
        <v>2298</v>
      </c>
      <c r="B2299" s="144" t="s">
        <v>1415</v>
      </c>
      <c r="C2299" s="146" t="s">
        <v>1416</v>
      </c>
      <c r="D2299" s="147" t="s">
        <v>2816</v>
      </c>
      <c r="E2299" s="219" t="s">
        <v>98</v>
      </c>
      <c r="F2299" s="148">
        <v>45580</v>
      </c>
      <c r="G2299" s="153"/>
      <c r="H2299" s="154">
        <v>463</v>
      </c>
      <c r="I2299" s="144" t="s">
        <v>33</v>
      </c>
      <c r="J2299" s="155"/>
      <c r="K2299" s="146"/>
      <c r="L2299" s="147"/>
      <c r="M2299" s="156"/>
      <c r="N2299" s="167">
        <f t="shared" si="70"/>
        <v>463</v>
      </c>
      <c r="O2299" s="167">
        <f t="shared" si="71"/>
        <v>202410</v>
      </c>
    </row>
    <row r="2300" spans="1:15">
      <c r="A2300" s="146">
        <v>2299</v>
      </c>
      <c r="B2300" s="144" t="s">
        <v>1681</v>
      </c>
      <c r="C2300" s="145" t="s">
        <v>1682</v>
      </c>
      <c r="D2300" s="145" t="s">
        <v>2817</v>
      </c>
      <c r="E2300" s="219" t="s">
        <v>98</v>
      </c>
      <c r="F2300" s="148">
        <v>45580</v>
      </c>
      <c r="G2300" s="149"/>
      <c r="H2300" s="150">
        <v>6948.49</v>
      </c>
      <c r="I2300" s="144" t="s">
        <v>33</v>
      </c>
      <c r="J2300" s="151"/>
      <c r="K2300" s="145"/>
      <c r="L2300" s="152"/>
      <c r="M2300" s="152"/>
      <c r="N2300" s="167">
        <f t="shared" si="70"/>
        <v>6948.49</v>
      </c>
      <c r="O2300" s="167">
        <f t="shared" si="71"/>
        <v>202410</v>
      </c>
    </row>
    <row r="2301" spans="1:15">
      <c r="A2301" s="146">
        <v>2300</v>
      </c>
      <c r="B2301" s="144" t="s">
        <v>1160</v>
      </c>
      <c r="C2301" s="146" t="s">
        <v>1161</v>
      </c>
      <c r="D2301" s="147" t="s">
        <v>2818</v>
      </c>
      <c r="E2301" s="219" t="s">
        <v>98</v>
      </c>
      <c r="F2301" s="148">
        <v>45580</v>
      </c>
      <c r="G2301" s="153"/>
      <c r="H2301" s="154">
        <v>870</v>
      </c>
      <c r="I2301" s="144" t="s">
        <v>33</v>
      </c>
      <c r="J2301" s="155"/>
      <c r="K2301" s="146"/>
      <c r="L2301" s="147"/>
      <c r="M2301" s="156"/>
      <c r="N2301" s="167">
        <f t="shared" si="70"/>
        <v>870</v>
      </c>
      <c r="O2301" s="167">
        <f t="shared" si="71"/>
        <v>202410</v>
      </c>
    </row>
    <row r="2302" spans="1:15">
      <c r="A2302" s="146">
        <v>2301</v>
      </c>
      <c r="B2302" s="144" t="s">
        <v>1630</v>
      </c>
      <c r="C2302" s="145" t="s">
        <v>1631</v>
      </c>
      <c r="D2302" s="145" t="s">
        <v>2819</v>
      </c>
      <c r="E2302" s="219" t="s">
        <v>98</v>
      </c>
      <c r="F2302" s="148">
        <v>45580</v>
      </c>
      <c r="G2302" s="149"/>
      <c r="H2302" s="150">
        <v>16660</v>
      </c>
      <c r="I2302" s="144" t="s">
        <v>66</v>
      </c>
      <c r="J2302" s="151"/>
      <c r="K2302" s="145"/>
      <c r="L2302" s="152"/>
      <c r="M2302" s="152"/>
      <c r="N2302" s="167">
        <f t="shared" si="70"/>
        <v>16660</v>
      </c>
      <c r="O2302" s="167">
        <f t="shared" si="71"/>
        <v>202410</v>
      </c>
    </row>
    <row r="2303" spans="1:15">
      <c r="A2303" s="146">
        <v>2302</v>
      </c>
      <c r="B2303" s="144" t="s">
        <v>120</v>
      </c>
      <c r="C2303" s="146" t="s">
        <v>121</v>
      </c>
      <c r="D2303" s="147" t="s">
        <v>2820</v>
      </c>
      <c r="E2303" s="219" t="s">
        <v>98</v>
      </c>
      <c r="F2303" s="148">
        <v>45580</v>
      </c>
      <c r="G2303" s="153"/>
      <c r="H2303" s="154">
        <v>4086</v>
      </c>
      <c r="I2303" s="144" t="s">
        <v>43</v>
      </c>
      <c r="J2303" s="155"/>
      <c r="K2303" s="146"/>
      <c r="L2303" s="147"/>
      <c r="M2303" s="156"/>
      <c r="N2303" s="167">
        <f t="shared" si="70"/>
        <v>4086</v>
      </c>
      <c r="O2303" s="167">
        <f t="shared" si="71"/>
        <v>202410</v>
      </c>
    </row>
    <row r="2304" spans="1:15">
      <c r="A2304" s="146">
        <v>2303</v>
      </c>
      <c r="B2304" s="144" t="s">
        <v>1007</v>
      </c>
      <c r="C2304" s="145" t="s">
        <v>1008</v>
      </c>
      <c r="D2304" s="145" t="s">
        <v>2821</v>
      </c>
      <c r="E2304" s="219" t="s">
        <v>98</v>
      </c>
      <c r="F2304" s="148">
        <v>45580</v>
      </c>
      <c r="G2304" s="149"/>
      <c r="H2304" s="150">
        <v>1798</v>
      </c>
      <c r="I2304" s="144" t="s">
        <v>62</v>
      </c>
      <c r="J2304" s="151"/>
      <c r="K2304" s="145"/>
      <c r="L2304" s="152"/>
      <c r="M2304" s="152"/>
      <c r="N2304" s="167">
        <f t="shared" si="70"/>
        <v>1798</v>
      </c>
      <c r="O2304" s="167">
        <f t="shared" si="71"/>
        <v>202410</v>
      </c>
    </row>
    <row r="2305" spans="1:15">
      <c r="A2305" s="146">
        <v>2304</v>
      </c>
      <c r="B2305" s="144" t="s">
        <v>1007</v>
      </c>
      <c r="C2305" s="146" t="s">
        <v>1008</v>
      </c>
      <c r="D2305" s="147" t="s">
        <v>2822</v>
      </c>
      <c r="E2305" s="219" t="s">
        <v>98</v>
      </c>
      <c r="F2305" s="148">
        <v>45580</v>
      </c>
      <c r="G2305" s="153"/>
      <c r="H2305" s="154">
        <v>1799</v>
      </c>
      <c r="I2305" s="144" t="s">
        <v>62</v>
      </c>
      <c r="J2305" s="155"/>
      <c r="K2305" s="146"/>
      <c r="L2305" s="147"/>
      <c r="M2305" s="156"/>
      <c r="N2305" s="167">
        <f t="shared" si="70"/>
        <v>1799</v>
      </c>
      <c r="O2305" s="167">
        <f t="shared" si="71"/>
        <v>202410</v>
      </c>
    </row>
    <row r="2306" spans="1:15">
      <c r="A2306" s="146">
        <v>2305</v>
      </c>
      <c r="B2306" s="144" t="s">
        <v>1007</v>
      </c>
      <c r="C2306" s="145" t="s">
        <v>1008</v>
      </c>
      <c r="D2306" s="145" t="s">
        <v>2823</v>
      </c>
      <c r="E2306" s="219" t="s">
        <v>98</v>
      </c>
      <c r="F2306" s="148">
        <v>45580</v>
      </c>
      <c r="G2306" s="149"/>
      <c r="H2306" s="150">
        <v>1797</v>
      </c>
      <c r="I2306" s="144" t="s">
        <v>62</v>
      </c>
      <c r="J2306" s="151"/>
      <c r="K2306" s="145"/>
      <c r="L2306" s="152"/>
      <c r="M2306" s="152"/>
      <c r="N2306" s="167">
        <f t="shared" ref="N2306:N2369" si="72">H2306/COUNTIF(I2306:M2306,"&lt;&gt;")</f>
        <v>1797</v>
      </c>
      <c r="O2306" s="167">
        <f t="shared" ref="O2306:O2369" si="73">YEAR(F2306)*100+MONTH(F2306)</f>
        <v>202410</v>
      </c>
    </row>
    <row r="2307" spans="1:15">
      <c r="A2307" s="146">
        <v>2306</v>
      </c>
      <c r="B2307" s="144" t="s">
        <v>1007</v>
      </c>
      <c r="C2307" s="146" t="s">
        <v>1008</v>
      </c>
      <c r="D2307" s="147" t="s">
        <v>2824</v>
      </c>
      <c r="E2307" s="219" t="s">
        <v>98</v>
      </c>
      <c r="F2307" s="148">
        <v>45580</v>
      </c>
      <c r="G2307" s="153"/>
      <c r="H2307" s="154">
        <v>1750</v>
      </c>
      <c r="I2307" s="144" t="s">
        <v>62</v>
      </c>
      <c r="J2307" s="155"/>
      <c r="K2307" s="146"/>
      <c r="L2307" s="147"/>
      <c r="M2307" s="156"/>
      <c r="N2307" s="167">
        <f t="shared" si="72"/>
        <v>1750</v>
      </c>
      <c r="O2307" s="167">
        <f t="shared" si="73"/>
        <v>202410</v>
      </c>
    </row>
    <row r="2308" spans="1:15">
      <c r="A2308" s="146">
        <v>2307</v>
      </c>
      <c r="B2308" s="144" t="s">
        <v>1007</v>
      </c>
      <c r="C2308" s="145" t="s">
        <v>1008</v>
      </c>
      <c r="D2308" s="145" t="s">
        <v>2825</v>
      </c>
      <c r="E2308" s="219" t="s">
        <v>98</v>
      </c>
      <c r="F2308" s="148">
        <v>45580</v>
      </c>
      <c r="G2308" s="149"/>
      <c r="H2308" s="150">
        <v>1756</v>
      </c>
      <c r="I2308" s="144" t="s">
        <v>62</v>
      </c>
      <c r="J2308" s="151"/>
      <c r="K2308" s="145"/>
      <c r="L2308" s="152"/>
      <c r="M2308" s="152"/>
      <c r="N2308" s="167">
        <f t="shared" si="72"/>
        <v>1756</v>
      </c>
      <c r="O2308" s="167">
        <f t="shared" si="73"/>
        <v>202410</v>
      </c>
    </row>
    <row r="2309" spans="1:15">
      <c r="A2309" s="146">
        <v>2308</v>
      </c>
      <c r="B2309" s="144" t="s">
        <v>1007</v>
      </c>
      <c r="C2309" s="146" t="s">
        <v>1008</v>
      </c>
      <c r="D2309" s="147" t="s">
        <v>2826</v>
      </c>
      <c r="E2309" s="219" t="s">
        <v>98</v>
      </c>
      <c r="F2309" s="148">
        <v>45580</v>
      </c>
      <c r="G2309" s="153"/>
      <c r="H2309" s="154">
        <v>1758</v>
      </c>
      <c r="I2309" s="144" t="s">
        <v>62</v>
      </c>
      <c r="J2309" s="155"/>
      <c r="K2309" s="146"/>
      <c r="L2309" s="147"/>
      <c r="M2309" s="156"/>
      <c r="N2309" s="167">
        <f t="shared" si="72"/>
        <v>1758</v>
      </c>
      <c r="O2309" s="167">
        <f t="shared" si="73"/>
        <v>202410</v>
      </c>
    </row>
    <row r="2310" spans="1:15">
      <c r="A2310" s="146">
        <v>2309</v>
      </c>
      <c r="B2310" s="144" t="s">
        <v>1007</v>
      </c>
      <c r="C2310" s="145" t="s">
        <v>1008</v>
      </c>
      <c r="D2310" s="145" t="s">
        <v>2827</v>
      </c>
      <c r="E2310" s="219" t="s">
        <v>98</v>
      </c>
      <c r="F2310" s="148">
        <v>45580</v>
      </c>
      <c r="G2310" s="149"/>
      <c r="H2310" s="150">
        <v>1852</v>
      </c>
      <c r="I2310" s="144" t="s">
        <v>62</v>
      </c>
      <c r="J2310" s="151"/>
      <c r="K2310" s="145"/>
      <c r="L2310" s="152"/>
      <c r="M2310" s="152"/>
      <c r="N2310" s="167">
        <f t="shared" si="72"/>
        <v>1852</v>
      </c>
      <c r="O2310" s="167">
        <f t="shared" si="73"/>
        <v>202410</v>
      </c>
    </row>
    <row r="2311" spans="1:15">
      <c r="A2311" s="146">
        <v>2310</v>
      </c>
      <c r="B2311" s="144" t="s">
        <v>1007</v>
      </c>
      <c r="C2311" s="146" t="s">
        <v>1008</v>
      </c>
      <c r="D2311" s="147" t="s">
        <v>2828</v>
      </c>
      <c r="E2311" s="219" t="s">
        <v>98</v>
      </c>
      <c r="F2311" s="148">
        <v>45580</v>
      </c>
      <c r="G2311" s="153"/>
      <c r="H2311" s="154">
        <v>1770</v>
      </c>
      <c r="I2311" s="144" t="s">
        <v>62</v>
      </c>
      <c r="J2311" s="155"/>
      <c r="K2311" s="146"/>
      <c r="L2311" s="147"/>
      <c r="M2311" s="156"/>
      <c r="N2311" s="167">
        <f t="shared" si="72"/>
        <v>1770</v>
      </c>
      <c r="O2311" s="167">
        <f t="shared" si="73"/>
        <v>202410</v>
      </c>
    </row>
    <row r="2312" spans="1:15">
      <c r="A2312" s="146">
        <v>2311</v>
      </c>
      <c r="B2312" s="144" t="s">
        <v>1007</v>
      </c>
      <c r="C2312" s="145" t="s">
        <v>1008</v>
      </c>
      <c r="D2312" s="145" t="s">
        <v>2829</v>
      </c>
      <c r="E2312" s="219" t="s">
        <v>98</v>
      </c>
      <c r="F2312" s="148">
        <v>45580</v>
      </c>
      <c r="G2312" s="149"/>
      <c r="H2312" s="150">
        <v>1780</v>
      </c>
      <c r="I2312" s="144" t="s">
        <v>62</v>
      </c>
      <c r="J2312" s="151"/>
      <c r="K2312" s="145"/>
      <c r="L2312" s="152"/>
      <c r="M2312" s="152"/>
      <c r="N2312" s="167">
        <f t="shared" si="72"/>
        <v>1780</v>
      </c>
      <c r="O2312" s="167">
        <f t="shared" si="73"/>
        <v>202410</v>
      </c>
    </row>
    <row r="2313" spans="1:15">
      <c r="A2313" s="146">
        <v>2312</v>
      </c>
      <c r="B2313" s="144" t="s">
        <v>1007</v>
      </c>
      <c r="C2313" s="146" t="s">
        <v>1008</v>
      </c>
      <c r="D2313" s="147" t="s">
        <v>2830</v>
      </c>
      <c r="E2313" s="219" t="s">
        <v>98</v>
      </c>
      <c r="F2313" s="148">
        <v>45580</v>
      </c>
      <c r="G2313" s="153"/>
      <c r="H2313" s="154">
        <v>1805</v>
      </c>
      <c r="I2313" s="144" t="s">
        <v>62</v>
      </c>
      <c r="J2313" s="155"/>
      <c r="K2313" s="146"/>
      <c r="L2313" s="147"/>
      <c r="M2313" s="156"/>
      <c r="N2313" s="167">
        <f t="shared" si="72"/>
        <v>1805</v>
      </c>
      <c r="O2313" s="167">
        <f t="shared" si="73"/>
        <v>202410</v>
      </c>
    </row>
    <row r="2314" spans="1:15">
      <c r="A2314" s="146">
        <v>2313</v>
      </c>
      <c r="B2314" s="144" t="s">
        <v>1007</v>
      </c>
      <c r="C2314" s="145" t="s">
        <v>1008</v>
      </c>
      <c r="D2314" s="145" t="s">
        <v>2831</v>
      </c>
      <c r="E2314" s="219" t="s">
        <v>98</v>
      </c>
      <c r="F2314" s="148">
        <v>45580</v>
      </c>
      <c r="G2314" s="149"/>
      <c r="H2314" s="150">
        <v>1864</v>
      </c>
      <c r="I2314" s="144" t="s">
        <v>62</v>
      </c>
      <c r="J2314" s="151"/>
      <c r="K2314" s="145"/>
      <c r="L2314" s="152"/>
      <c r="M2314" s="152"/>
      <c r="N2314" s="167">
        <f t="shared" si="72"/>
        <v>1864</v>
      </c>
      <c r="O2314" s="167">
        <f t="shared" si="73"/>
        <v>202410</v>
      </c>
    </row>
    <row r="2315" spans="1:15">
      <c r="A2315" s="146">
        <v>2314</v>
      </c>
      <c r="B2315" s="144" t="s">
        <v>1007</v>
      </c>
      <c r="C2315" s="146" t="s">
        <v>1008</v>
      </c>
      <c r="D2315" s="147" t="s">
        <v>2832</v>
      </c>
      <c r="E2315" s="219" t="s">
        <v>98</v>
      </c>
      <c r="F2315" s="148">
        <v>45580</v>
      </c>
      <c r="G2315" s="153"/>
      <c r="H2315" s="154">
        <v>2198</v>
      </c>
      <c r="I2315" s="144" t="s">
        <v>62</v>
      </c>
      <c r="J2315" s="155"/>
      <c r="K2315" s="146"/>
      <c r="L2315" s="147"/>
      <c r="M2315" s="156"/>
      <c r="N2315" s="167">
        <f t="shared" si="72"/>
        <v>2198</v>
      </c>
      <c r="O2315" s="167">
        <f t="shared" si="73"/>
        <v>202410</v>
      </c>
    </row>
    <row r="2316" spans="1:15">
      <c r="A2316" s="146">
        <v>2315</v>
      </c>
      <c r="B2316" s="144" t="s">
        <v>1007</v>
      </c>
      <c r="C2316" s="145" t="s">
        <v>1008</v>
      </c>
      <c r="D2316" s="145" t="s">
        <v>2833</v>
      </c>
      <c r="E2316" s="219" t="s">
        <v>98</v>
      </c>
      <c r="F2316" s="148">
        <v>45580</v>
      </c>
      <c r="G2316" s="149"/>
      <c r="H2316" s="150">
        <v>2059</v>
      </c>
      <c r="I2316" s="144" t="s">
        <v>62</v>
      </c>
      <c r="J2316" s="151"/>
      <c r="K2316" s="145"/>
      <c r="L2316" s="152"/>
      <c r="M2316" s="152"/>
      <c r="N2316" s="167">
        <f t="shared" si="72"/>
        <v>2059</v>
      </c>
      <c r="O2316" s="167">
        <f t="shared" si="73"/>
        <v>202410</v>
      </c>
    </row>
    <row r="2317" spans="1:15">
      <c r="A2317" s="146">
        <v>2316</v>
      </c>
      <c r="B2317" s="144" t="s">
        <v>1007</v>
      </c>
      <c r="C2317" s="146" t="s">
        <v>1008</v>
      </c>
      <c r="D2317" s="147" t="s">
        <v>2834</v>
      </c>
      <c r="E2317" s="219" t="s">
        <v>98</v>
      </c>
      <c r="F2317" s="148">
        <v>45580</v>
      </c>
      <c r="G2317" s="153"/>
      <c r="H2317" s="154">
        <v>1877</v>
      </c>
      <c r="I2317" s="144" t="s">
        <v>62</v>
      </c>
      <c r="J2317" s="155"/>
      <c r="K2317" s="146"/>
      <c r="L2317" s="147"/>
      <c r="M2317" s="156"/>
      <c r="N2317" s="167">
        <f t="shared" si="72"/>
        <v>1877</v>
      </c>
      <c r="O2317" s="167">
        <f t="shared" si="73"/>
        <v>202410</v>
      </c>
    </row>
    <row r="2318" spans="1:15">
      <c r="A2318" s="146">
        <v>2317</v>
      </c>
      <c r="B2318" s="144" t="s">
        <v>1007</v>
      </c>
      <c r="C2318" s="145" t="s">
        <v>1008</v>
      </c>
      <c r="D2318" s="145" t="s">
        <v>2835</v>
      </c>
      <c r="E2318" s="219" t="s">
        <v>98</v>
      </c>
      <c r="F2318" s="148">
        <v>45580</v>
      </c>
      <c r="G2318" s="149"/>
      <c r="H2318" s="150">
        <v>3156</v>
      </c>
      <c r="I2318" s="144" t="s">
        <v>62</v>
      </c>
      <c r="J2318" s="151"/>
      <c r="K2318" s="145"/>
      <c r="L2318" s="152"/>
      <c r="M2318" s="152"/>
      <c r="N2318" s="167">
        <f t="shared" si="72"/>
        <v>3156</v>
      </c>
      <c r="O2318" s="167">
        <f t="shared" si="73"/>
        <v>202410</v>
      </c>
    </row>
    <row r="2319" spans="1:15">
      <c r="A2319" s="146">
        <v>2318</v>
      </c>
      <c r="B2319" s="144" t="s">
        <v>1007</v>
      </c>
      <c r="C2319" s="146" t="s">
        <v>1008</v>
      </c>
      <c r="D2319" s="147" t="s">
        <v>2836</v>
      </c>
      <c r="E2319" s="219" t="s">
        <v>98</v>
      </c>
      <c r="F2319" s="148">
        <v>45580</v>
      </c>
      <c r="G2319" s="153"/>
      <c r="H2319" s="154">
        <v>1678</v>
      </c>
      <c r="I2319" s="144" t="s">
        <v>62</v>
      </c>
      <c r="J2319" s="155"/>
      <c r="K2319" s="146"/>
      <c r="L2319" s="147"/>
      <c r="M2319" s="156"/>
      <c r="N2319" s="167">
        <f t="shared" si="72"/>
        <v>1678</v>
      </c>
      <c r="O2319" s="167">
        <f t="shared" si="73"/>
        <v>202410</v>
      </c>
    </row>
    <row r="2320" spans="1:15">
      <c r="A2320" s="146">
        <v>2319</v>
      </c>
      <c r="B2320" s="144" t="s">
        <v>1007</v>
      </c>
      <c r="C2320" s="145" t="s">
        <v>1008</v>
      </c>
      <c r="D2320" s="145" t="s">
        <v>2837</v>
      </c>
      <c r="E2320" s="219" t="s">
        <v>98</v>
      </c>
      <c r="F2320" s="148">
        <v>45580</v>
      </c>
      <c r="G2320" s="149"/>
      <c r="H2320" s="150">
        <v>1798</v>
      </c>
      <c r="I2320" s="144" t="s">
        <v>62</v>
      </c>
      <c r="J2320" s="151"/>
      <c r="K2320" s="145"/>
      <c r="L2320" s="152"/>
      <c r="M2320" s="152"/>
      <c r="N2320" s="167">
        <f t="shared" si="72"/>
        <v>1798</v>
      </c>
      <c r="O2320" s="167">
        <f t="shared" si="73"/>
        <v>202410</v>
      </c>
    </row>
    <row r="2321" spans="1:15">
      <c r="A2321" s="146">
        <v>2320</v>
      </c>
      <c r="B2321" s="144" t="s">
        <v>1465</v>
      </c>
      <c r="C2321" s="146" t="s">
        <v>2651</v>
      </c>
      <c r="D2321" s="147" t="s">
        <v>2838</v>
      </c>
      <c r="E2321" s="219" t="s">
        <v>98</v>
      </c>
      <c r="F2321" s="148">
        <v>45580</v>
      </c>
      <c r="G2321" s="153"/>
      <c r="H2321" s="154">
        <v>4954.53</v>
      </c>
      <c r="I2321" s="144" t="s">
        <v>66</v>
      </c>
      <c r="J2321" s="155"/>
      <c r="K2321" s="146"/>
      <c r="L2321" s="147"/>
      <c r="M2321" s="156"/>
      <c r="N2321" s="167">
        <f t="shared" si="72"/>
        <v>4954.53</v>
      </c>
      <c r="O2321" s="167">
        <f t="shared" si="73"/>
        <v>202410</v>
      </c>
    </row>
    <row r="2322" spans="1:15">
      <c r="A2322" s="146">
        <v>2321</v>
      </c>
      <c r="B2322" s="144" t="s">
        <v>293</v>
      </c>
      <c r="C2322" s="145" t="s">
        <v>294</v>
      </c>
      <c r="D2322" s="145" t="s">
        <v>2839</v>
      </c>
      <c r="E2322" s="219" t="s">
        <v>98</v>
      </c>
      <c r="F2322" s="148">
        <v>45580</v>
      </c>
      <c r="G2322" s="149"/>
      <c r="H2322" s="150">
        <v>1342.58</v>
      </c>
      <c r="I2322" s="144" t="s">
        <v>68</v>
      </c>
      <c r="J2322" s="151"/>
      <c r="K2322" s="145"/>
      <c r="L2322" s="152"/>
      <c r="M2322" s="152"/>
      <c r="N2322" s="167">
        <f t="shared" si="72"/>
        <v>1342.58</v>
      </c>
      <c r="O2322" s="167">
        <f t="shared" si="73"/>
        <v>202410</v>
      </c>
    </row>
    <row r="2323" spans="1:15">
      <c r="A2323" s="146">
        <v>2322</v>
      </c>
      <c r="B2323" s="144" t="s">
        <v>1312</v>
      </c>
      <c r="C2323" s="146" t="s">
        <v>1313</v>
      </c>
      <c r="D2323" s="147" t="s">
        <v>2840</v>
      </c>
      <c r="E2323" s="219" t="s">
        <v>98</v>
      </c>
      <c r="F2323" s="148">
        <v>45580</v>
      </c>
      <c r="G2323" s="153"/>
      <c r="H2323" s="154">
        <v>9000</v>
      </c>
      <c r="I2323" s="144" t="s">
        <v>33</v>
      </c>
      <c r="J2323" s="155"/>
      <c r="K2323" s="146"/>
      <c r="L2323" s="147"/>
      <c r="M2323" s="156"/>
      <c r="N2323" s="167">
        <f t="shared" si="72"/>
        <v>9000</v>
      </c>
      <c r="O2323" s="167">
        <f t="shared" si="73"/>
        <v>202410</v>
      </c>
    </row>
    <row r="2324" spans="1:15">
      <c r="A2324" s="146">
        <v>2323</v>
      </c>
      <c r="B2324" s="144" t="s">
        <v>2442</v>
      </c>
      <c r="C2324" s="145" t="s">
        <v>2443</v>
      </c>
      <c r="D2324" s="145" t="s">
        <v>2841</v>
      </c>
      <c r="E2324" s="219" t="s">
        <v>98</v>
      </c>
      <c r="F2324" s="148">
        <v>45580</v>
      </c>
      <c r="G2324" s="149"/>
      <c r="H2324" s="150">
        <v>626375.11</v>
      </c>
      <c r="I2324" s="144" t="s">
        <v>62</v>
      </c>
      <c r="J2324" s="151"/>
      <c r="K2324" s="145"/>
      <c r="L2324" s="152"/>
      <c r="M2324" s="152"/>
      <c r="N2324" s="167">
        <f t="shared" si="72"/>
        <v>626375.11</v>
      </c>
      <c r="O2324" s="167">
        <f t="shared" si="73"/>
        <v>202410</v>
      </c>
    </row>
    <row r="2325" spans="1:15">
      <c r="A2325" s="146">
        <v>2324</v>
      </c>
      <c r="B2325" s="144" t="s">
        <v>184</v>
      </c>
      <c r="C2325" s="146" t="s">
        <v>185</v>
      </c>
      <c r="D2325" s="147" t="s">
        <v>2842</v>
      </c>
      <c r="E2325" s="219" t="s">
        <v>98</v>
      </c>
      <c r="F2325" s="148">
        <v>45580</v>
      </c>
      <c r="G2325" s="153"/>
      <c r="H2325" s="154">
        <v>36910.81</v>
      </c>
      <c r="I2325" s="144" t="s">
        <v>34</v>
      </c>
      <c r="J2325" s="155"/>
      <c r="K2325" s="146"/>
      <c r="L2325" s="147"/>
      <c r="M2325" s="156"/>
      <c r="N2325" s="167">
        <f t="shared" si="72"/>
        <v>36910.81</v>
      </c>
      <c r="O2325" s="167">
        <f t="shared" si="73"/>
        <v>202410</v>
      </c>
    </row>
    <row r="2326" spans="1:15">
      <c r="A2326" s="146">
        <v>2325</v>
      </c>
      <c r="B2326" s="144" t="s">
        <v>1496</v>
      </c>
      <c r="C2326" s="145" t="s">
        <v>1497</v>
      </c>
      <c r="D2326" s="145" t="s">
        <v>2843</v>
      </c>
      <c r="E2326" s="219" t="s">
        <v>98</v>
      </c>
      <c r="F2326" s="148">
        <v>45581</v>
      </c>
      <c r="G2326" s="149"/>
      <c r="H2326" s="150">
        <v>42805</v>
      </c>
      <c r="I2326" s="144" t="s">
        <v>43</v>
      </c>
      <c r="J2326" s="151"/>
      <c r="K2326" s="145"/>
      <c r="L2326" s="152"/>
      <c r="M2326" s="152"/>
      <c r="N2326" s="167">
        <f t="shared" si="72"/>
        <v>42805</v>
      </c>
      <c r="O2326" s="167">
        <f t="shared" si="73"/>
        <v>202410</v>
      </c>
    </row>
    <row r="2327" spans="1:15">
      <c r="A2327" s="146">
        <v>2326</v>
      </c>
      <c r="B2327" s="144" t="s">
        <v>306</v>
      </c>
      <c r="C2327" s="146" t="s">
        <v>307</v>
      </c>
      <c r="D2327" s="147" t="s">
        <v>2844</v>
      </c>
      <c r="E2327" s="219" t="s">
        <v>98</v>
      </c>
      <c r="F2327" s="148">
        <v>45581</v>
      </c>
      <c r="G2327" s="153"/>
      <c r="H2327" s="154">
        <v>3513.8</v>
      </c>
      <c r="I2327" s="144" t="s">
        <v>43</v>
      </c>
      <c r="J2327" s="155"/>
      <c r="K2327" s="146"/>
      <c r="L2327" s="147"/>
      <c r="M2327" s="156"/>
      <c r="N2327" s="167">
        <f t="shared" si="72"/>
        <v>3513.8</v>
      </c>
      <c r="O2327" s="167">
        <f t="shared" si="73"/>
        <v>202410</v>
      </c>
    </row>
    <row r="2328" spans="1:15">
      <c r="A2328" s="146">
        <v>2327</v>
      </c>
      <c r="B2328" s="144" t="s">
        <v>1007</v>
      </c>
      <c r="C2328" s="145" t="s">
        <v>1008</v>
      </c>
      <c r="D2328" s="145" t="s">
        <v>2845</v>
      </c>
      <c r="E2328" s="219" t="s">
        <v>98</v>
      </c>
      <c r="F2328" s="148">
        <v>45581</v>
      </c>
      <c r="G2328" s="149"/>
      <c r="H2328" s="150">
        <v>1805</v>
      </c>
      <c r="I2328" s="144" t="s">
        <v>62</v>
      </c>
      <c r="J2328" s="151"/>
      <c r="K2328" s="145"/>
      <c r="L2328" s="152"/>
      <c r="M2328" s="152"/>
      <c r="N2328" s="167">
        <f t="shared" si="72"/>
        <v>1805</v>
      </c>
      <c r="O2328" s="167">
        <f t="shared" si="73"/>
        <v>202410</v>
      </c>
    </row>
    <row r="2329" spans="1:15">
      <c r="A2329" s="146">
        <v>2328</v>
      </c>
      <c r="B2329" s="144" t="s">
        <v>1007</v>
      </c>
      <c r="C2329" s="146" t="s">
        <v>1008</v>
      </c>
      <c r="D2329" s="147" t="s">
        <v>2846</v>
      </c>
      <c r="E2329" s="219" t="s">
        <v>98</v>
      </c>
      <c r="F2329" s="148">
        <v>45581</v>
      </c>
      <c r="G2329" s="153"/>
      <c r="H2329" s="154">
        <v>1779</v>
      </c>
      <c r="I2329" s="144" t="s">
        <v>62</v>
      </c>
      <c r="J2329" s="155"/>
      <c r="K2329" s="146"/>
      <c r="L2329" s="147"/>
      <c r="M2329" s="156"/>
      <c r="N2329" s="167">
        <f t="shared" si="72"/>
        <v>1779</v>
      </c>
      <c r="O2329" s="167">
        <f t="shared" si="73"/>
        <v>202410</v>
      </c>
    </row>
    <row r="2330" spans="1:15">
      <c r="A2330" s="146">
        <v>2329</v>
      </c>
      <c r="B2330" s="144" t="s">
        <v>1007</v>
      </c>
      <c r="C2330" s="145" t="s">
        <v>1008</v>
      </c>
      <c r="D2330" s="145" t="s">
        <v>2847</v>
      </c>
      <c r="E2330" s="219" t="s">
        <v>98</v>
      </c>
      <c r="F2330" s="148">
        <v>45581</v>
      </c>
      <c r="G2330" s="149"/>
      <c r="H2330" s="150">
        <v>1801</v>
      </c>
      <c r="I2330" s="144" t="s">
        <v>62</v>
      </c>
      <c r="J2330" s="151"/>
      <c r="K2330" s="145"/>
      <c r="L2330" s="152"/>
      <c r="M2330" s="152"/>
      <c r="N2330" s="167">
        <f t="shared" si="72"/>
        <v>1801</v>
      </c>
      <c r="O2330" s="167">
        <f t="shared" si="73"/>
        <v>202410</v>
      </c>
    </row>
    <row r="2331" spans="1:15">
      <c r="A2331" s="146">
        <v>2330</v>
      </c>
      <c r="B2331" s="144" t="s">
        <v>1007</v>
      </c>
      <c r="C2331" s="146" t="s">
        <v>1008</v>
      </c>
      <c r="D2331" s="147" t="s">
        <v>2848</v>
      </c>
      <c r="E2331" s="219" t="s">
        <v>98</v>
      </c>
      <c r="F2331" s="148">
        <v>45581</v>
      </c>
      <c r="G2331" s="153"/>
      <c r="H2331" s="154">
        <v>3098</v>
      </c>
      <c r="I2331" s="144" t="s">
        <v>62</v>
      </c>
      <c r="J2331" s="155"/>
      <c r="K2331" s="146"/>
      <c r="L2331" s="147"/>
      <c r="M2331" s="156"/>
      <c r="N2331" s="167">
        <f t="shared" si="72"/>
        <v>3098</v>
      </c>
      <c r="O2331" s="167">
        <f t="shared" si="73"/>
        <v>202410</v>
      </c>
    </row>
    <row r="2332" spans="1:15">
      <c r="A2332" s="146">
        <v>2331</v>
      </c>
      <c r="B2332" s="144" t="s">
        <v>1007</v>
      </c>
      <c r="C2332" s="145" t="s">
        <v>1008</v>
      </c>
      <c r="D2332" s="145" t="s">
        <v>2849</v>
      </c>
      <c r="E2332" s="219" t="s">
        <v>98</v>
      </c>
      <c r="F2332" s="148">
        <v>45581</v>
      </c>
      <c r="G2332" s="149"/>
      <c r="H2332" s="150">
        <v>1779</v>
      </c>
      <c r="I2332" s="144" t="s">
        <v>62</v>
      </c>
      <c r="J2332" s="151"/>
      <c r="K2332" s="145"/>
      <c r="L2332" s="152"/>
      <c r="M2332" s="152"/>
      <c r="N2332" s="167">
        <f t="shared" si="72"/>
        <v>1779</v>
      </c>
      <c r="O2332" s="167">
        <f t="shared" si="73"/>
        <v>202410</v>
      </c>
    </row>
    <row r="2333" spans="1:15">
      <c r="A2333" s="146">
        <v>2332</v>
      </c>
      <c r="B2333" s="144" t="s">
        <v>1007</v>
      </c>
      <c r="C2333" s="146" t="s">
        <v>1008</v>
      </c>
      <c r="D2333" s="147" t="s">
        <v>2850</v>
      </c>
      <c r="E2333" s="219" t="s">
        <v>98</v>
      </c>
      <c r="F2333" s="148">
        <v>45581</v>
      </c>
      <c r="G2333" s="153"/>
      <c r="H2333" s="154">
        <v>1892</v>
      </c>
      <c r="I2333" s="144" t="s">
        <v>62</v>
      </c>
      <c r="J2333" s="155"/>
      <c r="K2333" s="146"/>
      <c r="L2333" s="147"/>
      <c r="M2333" s="156"/>
      <c r="N2333" s="167">
        <f t="shared" si="72"/>
        <v>1892</v>
      </c>
      <c r="O2333" s="167">
        <f t="shared" si="73"/>
        <v>202410</v>
      </c>
    </row>
    <row r="2334" spans="1:15">
      <c r="A2334" s="146">
        <v>2333</v>
      </c>
      <c r="B2334" s="144" t="s">
        <v>1007</v>
      </c>
      <c r="C2334" s="145" t="s">
        <v>1008</v>
      </c>
      <c r="D2334" s="145" t="s">
        <v>2851</v>
      </c>
      <c r="E2334" s="219" t="s">
        <v>98</v>
      </c>
      <c r="F2334" s="148">
        <v>45581</v>
      </c>
      <c r="G2334" s="149"/>
      <c r="H2334" s="150">
        <v>1798</v>
      </c>
      <c r="I2334" s="144" t="s">
        <v>62</v>
      </c>
      <c r="J2334" s="151"/>
      <c r="K2334" s="145"/>
      <c r="L2334" s="152"/>
      <c r="M2334" s="152"/>
      <c r="N2334" s="167">
        <f t="shared" si="72"/>
        <v>1798</v>
      </c>
      <c r="O2334" s="167">
        <f t="shared" si="73"/>
        <v>202410</v>
      </c>
    </row>
    <row r="2335" spans="1:15">
      <c r="A2335" s="146">
        <v>2334</v>
      </c>
      <c r="B2335" s="144" t="s">
        <v>1007</v>
      </c>
      <c r="C2335" s="146" t="s">
        <v>1008</v>
      </c>
      <c r="D2335" s="147" t="s">
        <v>2852</v>
      </c>
      <c r="E2335" s="219" t="s">
        <v>98</v>
      </c>
      <c r="F2335" s="148">
        <v>45581</v>
      </c>
      <c r="G2335" s="153"/>
      <c r="H2335" s="154">
        <v>1800</v>
      </c>
      <c r="I2335" s="144" t="s">
        <v>62</v>
      </c>
      <c r="J2335" s="155"/>
      <c r="K2335" s="146"/>
      <c r="L2335" s="147"/>
      <c r="M2335" s="156"/>
      <c r="N2335" s="167">
        <f t="shared" si="72"/>
        <v>1800</v>
      </c>
      <c r="O2335" s="167">
        <f t="shared" si="73"/>
        <v>202410</v>
      </c>
    </row>
    <row r="2336" spans="1:15">
      <c r="A2336" s="146">
        <v>2335</v>
      </c>
      <c r="B2336" s="144" t="s">
        <v>1007</v>
      </c>
      <c r="C2336" s="145" t="s">
        <v>1008</v>
      </c>
      <c r="D2336" s="145" t="s">
        <v>2853</v>
      </c>
      <c r="E2336" s="219" t="s">
        <v>98</v>
      </c>
      <c r="F2336" s="148">
        <v>45581</v>
      </c>
      <c r="G2336" s="149"/>
      <c r="H2336" s="150">
        <v>1793</v>
      </c>
      <c r="I2336" s="144" t="s">
        <v>62</v>
      </c>
      <c r="J2336" s="151"/>
      <c r="K2336" s="145"/>
      <c r="L2336" s="152"/>
      <c r="M2336" s="152"/>
      <c r="N2336" s="167">
        <f t="shared" si="72"/>
        <v>1793</v>
      </c>
      <c r="O2336" s="167">
        <f t="shared" si="73"/>
        <v>202410</v>
      </c>
    </row>
    <row r="2337" spans="1:15">
      <c r="A2337" s="146">
        <v>2336</v>
      </c>
      <c r="B2337" s="144" t="s">
        <v>1007</v>
      </c>
      <c r="C2337" s="146" t="s">
        <v>1008</v>
      </c>
      <c r="D2337" s="147" t="s">
        <v>2854</v>
      </c>
      <c r="E2337" s="219" t="s">
        <v>98</v>
      </c>
      <c r="F2337" s="148">
        <v>45581</v>
      </c>
      <c r="G2337" s="153"/>
      <c r="H2337" s="154">
        <v>1799</v>
      </c>
      <c r="I2337" s="144" t="s">
        <v>62</v>
      </c>
      <c r="J2337" s="155"/>
      <c r="K2337" s="146"/>
      <c r="L2337" s="147"/>
      <c r="M2337" s="156"/>
      <c r="N2337" s="167">
        <f t="shared" si="72"/>
        <v>1799</v>
      </c>
      <c r="O2337" s="167">
        <f t="shared" si="73"/>
        <v>202410</v>
      </c>
    </row>
    <row r="2338" spans="1:15">
      <c r="A2338" s="146">
        <v>2337</v>
      </c>
      <c r="B2338" s="144" t="s">
        <v>1007</v>
      </c>
      <c r="C2338" s="145" t="s">
        <v>1008</v>
      </c>
      <c r="D2338" s="145" t="s">
        <v>2855</v>
      </c>
      <c r="E2338" s="219" t="s">
        <v>98</v>
      </c>
      <c r="F2338" s="148">
        <v>45581</v>
      </c>
      <c r="G2338" s="149"/>
      <c r="H2338" s="150">
        <v>1794</v>
      </c>
      <c r="I2338" s="144" t="s">
        <v>62</v>
      </c>
      <c r="J2338" s="151"/>
      <c r="K2338" s="145"/>
      <c r="L2338" s="152"/>
      <c r="M2338" s="152"/>
      <c r="N2338" s="167">
        <f t="shared" si="72"/>
        <v>1794</v>
      </c>
      <c r="O2338" s="167">
        <f t="shared" si="73"/>
        <v>202410</v>
      </c>
    </row>
    <row r="2339" spans="1:15">
      <c r="A2339" s="146">
        <v>2338</v>
      </c>
      <c r="B2339" s="144" t="s">
        <v>1007</v>
      </c>
      <c r="C2339" s="146" t="s">
        <v>1008</v>
      </c>
      <c r="D2339" s="147" t="s">
        <v>2856</v>
      </c>
      <c r="E2339" s="219" t="s">
        <v>98</v>
      </c>
      <c r="F2339" s="148">
        <v>45581</v>
      </c>
      <c r="G2339" s="153"/>
      <c r="H2339" s="154">
        <v>1798</v>
      </c>
      <c r="I2339" s="144" t="s">
        <v>62</v>
      </c>
      <c r="J2339" s="155"/>
      <c r="K2339" s="146"/>
      <c r="L2339" s="147"/>
      <c r="M2339" s="156"/>
      <c r="N2339" s="167">
        <f t="shared" si="72"/>
        <v>1798</v>
      </c>
      <c r="O2339" s="167">
        <f t="shared" si="73"/>
        <v>202410</v>
      </c>
    </row>
    <row r="2340" spans="1:15">
      <c r="A2340" s="146">
        <v>2339</v>
      </c>
      <c r="B2340" s="144" t="s">
        <v>1007</v>
      </c>
      <c r="C2340" s="145" t="s">
        <v>1008</v>
      </c>
      <c r="D2340" s="145" t="s">
        <v>2857</v>
      </c>
      <c r="E2340" s="219" t="s">
        <v>98</v>
      </c>
      <c r="F2340" s="148">
        <v>45581</v>
      </c>
      <c r="G2340" s="149"/>
      <c r="H2340" s="150">
        <v>1797</v>
      </c>
      <c r="I2340" s="144" t="s">
        <v>62</v>
      </c>
      <c r="J2340" s="151"/>
      <c r="K2340" s="145"/>
      <c r="L2340" s="152"/>
      <c r="M2340" s="152"/>
      <c r="N2340" s="167">
        <f t="shared" si="72"/>
        <v>1797</v>
      </c>
      <c r="O2340" s="167">
        <f t="shared" si="73"/>
        <v>202410</v>
      </c>
    </row>
    <row r="2341" spans="1:15">
      <c r="A2341" s="146">
        <v>2340</v>
      </c>
      <c r="B2341" s="144" t="s">
        <v>1007</v>
      </c>
      <c r="C2341" s="146" t="s">
        <v>1008</v>
      </c>
      <c r="D2341" s="147" t="s">
        <v>2858</v>
      </c>
      <c r="E2341" s="219" t="s">
        <v>98</v>
      </c>
      <c r="F2341" s="148">
        <v>45581</v>
      </c>
      <c r="G2341" s="153"/>
      <c r="H2341" s="154">
        <v>1769</v>
      </c>
      <c r="I2341" s="144" t="s">
        <v>62</v>
      </c>
      <c r="J2341" s="155"/>
      <c r="K2341" s="146"/>
      <c r="L2341" s="147"/>
      <c r="M2341" s="156"/>
      <c r="N2341" s="167">
        <f t="shared" si="72"/>
        <v>1769</v>
      </c>
      <c r="O2341" s="167">
        <f t="shared" si="73"/>
        <v>202410</v>
      </c>
    </row>
    <row r="2342" spans="1:15">
      <c r="A2342" s="146">
        <v>2341</v>
      </c>
      <c r="B2342" s="144" t="s">
        <v>1007</v>
      </c>
      <c r="C2342" s="145" t="s">
        <v>1008</v>
      </c>
      <c r="D2342" s="145" t="s">
        <v>2859</v>
      </c>
      <c r="E2342" s="219" t="s">
        <v>98</v>
      </c>
      <c r="F2342" s="148">
        <v>45581</v>
      </c>
      <c r="G2342" s="149"/>
      <c r="H2342" s="150">
        <v>1799</v>
      </c>
      <c r="I2342" s="144" t="s">
        <v>62</v>
      </c>
      <c r="J2342" s="151"/>
      <c r="K2342" s="145"/>
      <c r="L2342" s="152"/>
      <c r="M2342" s="152"/>
      <c r="N2342" s="167">
        <f t="shared" si="72"/>
        <v>1799</v>
      </c>
      <c r="O2342" s="167">
        <f t="shared" si="73"/>
        <v>202410</v>
      </c>
    </row>
    <row r="2343" spans="1:15">
      <c r="A2343" s="146">
        <v>2342</v>
      </c>
      <c r="B2343" s="144" t="s">
        <v>1007</v>
      </c>
      <c r="C2343" s="146" t="s">
        <v>1008</v>
      </c>
      <c r="D2343" s="147" t="s">
        <v>2860</v>
      </c>
      <c r="E2343" s="219" t="s">
        <v>98</v>
      </c>
      <c r="F2343" s="148">
        <v>45581</v>
      </c>
      <c r="G2343" s="153"/>
      <c r="H2343" s="154">
        <v>1798</v>
      </c>
      <c r="I2343" s="144" t="s">
        <v>62</v>
      </c>
      <c r="J2343" s="155"/>
      <c r="K2343" s="146"/>
      <c r="L2343" s="147"/>
      <c r="M2343" s="156"/>
      <c r="N2343" s="167">
        <f t="shared" si="72"/>
        <v>1798</v>
      </c>
      <c r="O2343" s="167">
        <f t="shared" si="73"/>
        <v>202410</v>
      </c>
    </row>
    <row r="2344" spans="1:15">
      <c r="A2344" s="146">
        <v>2343</v>
      </c>
      <c r="B2344" s="144" t="s">
        <v>1007</v>
      </c>
      <c r="C2344" s="145" t="s">
        <v>1008</v>
      </c>
      <c r="D2344" s="145" t="s">
        <v>2861</v>
      </c>
      <c r="E2344" s="219" t="s">
        <v>98</v>
      </c>
      <c r="F2344" s="148">
        <v>45581</v>
      </c>
      <c r="G2344" s="149"/>
      <c r="H2344" s="150">
        <v>1785</v>
      </c>
      <c r="I2344" s="144" t="s">
        <v>62</v>
      </c>
      <c r="J2344" s="151"/>
      <c r="K2344" s="145"/>
      <c r="L2344" s="152"/>
      <c r="M2344" s="152"/>
      <c r="N2344" s="167">
        <f t="shared" si="72"/>
        <v>1785</v>
      </c>
      <c r="O2344" s="167">
        <f t="shared" si="73"/>
        <v>202410</v>
      </c>
    </row>
    <row r="2345" spans="1:15">
      <c r="A2345" s="146">
        <v>2344</v>
      </c>
      <c r="B2345" s="144" t="s">
        <v>1007</v>
      </c>
      <c r="C2345" s="146" t="s">
        <v>1008</v>
      </c>
      <c r="D2345" s="147" t="s">
        <v>2862</v>
      </c>
      <c r="E2345" s="219" t="s">
        <v>98</v>
      </c>
      <c r="F2345" s="148">
        <v>45581</v>
      </c>
      <c r="G2345" s="153"/>
      <c r="H2345" s="154">
        <v>1986</v>
      </c>
      <c r="I2345" s="144" t="s">
        <v>62</v>
      </c>
      <c r="J2345" s="155"/>
      <c r="K2345" s="146"/>
      <c r="L2345" s="147"/>
      <c r="M2345" s="156"/>
      <c r="N2345" s="167">
        <f t="shared" si="72"/>
        <v>1986</v>
      </c>
      <c r="O2345" s="167">
        <f t="shared" si="73"/>
        <v>202410</v>
      </c>
    </row>
    <row r="2346" spans="1:15">
      <c r="A2346" s="146">
        <v>2345</v>
      </c>
      <c r="B2346" s="144" t="s">
        <v>1007</v>
      </c>
      <c r="C2346" s="145" t="s">
        <v>1008</v>
      </c>
      <c r="D2346" s="145" t="s">
        <v>2863</v>
      </c>
      <c r="E2346" s="219" t="s">
        <v>98</v>
      </c>
      <c r="F2346" s="148">
        <v>45581</v>
      </c>
      <c r="G2346" s="149"/>
      <c r="H2346" s="150">
        <v>2239</v>
      </c>
      <c r="I2346" s="144" t="s">
        <v>62</v>
      </c>
      <c r="J2346" s="151"/>
      <c r="K2346" s="145"/>
      <c r="L2346" s="152"/>
      <c r="M2346" s="152"/>
      <c r="N2346" s="167">
        <f t="shared" si="72"/>
        <v>2239</v>
      </c>
      <c r="O2346" s="167">
        <f t="shared" si="73"/>
        <v>202410</v>
      </c>
    </row>
    <row r="2347" spans="1:15">
      <c r="A2347" s="146">
        <v>2346</v>
      </c>
      <c r="B2347" s="144" t="s">
        <v>1007</v>
      </c>
      <c r="C2347" s="146" t="s">
        <v>1008</v>
      </c>
      <c r="D2347" s="147" t="s">
        <v>2864</v>
      </c>
      <c r="E2347" s="219" t="s">
        <v>98</v>
      </c>
      <c r="F2347" s="148">
        <v>45581</v>
      </c>
      <c r="G2347" s="153"/>
      <c r="H2347" s="154">
        <v>1751</v>
      </c>
      <c r="I2347" s="144" t="s">
        <v>62</v>
      </c>
      <c r="J2347" s="155"/>
      <c r="K2347" s="146"/>
      <c r="L2347" s="147"/>
      <c r="M2347" s="156"/>
      <c r="N2347" s="167">
        <f t="shared" si="72"/>
        <v>1751</v>
      </c>
      <c r="O2347" s="167">
        <f t="shared" si="73"/>
        <v>202410</v>
      </c>
    </row>
    <row r="2348" spans="1:15">
      <c r="A2348" s="146">
        <v>2347</v>
      </c>
      <c r="B2348" s="144" t="s">
        <v>1007</v>
      </c>
      <c r="C2348" s="145" t="s">
        <v>1008</v>
      </c>
      <c r="D2348" s="145" t="s">
        <v>2865</v>
      </c>
      <c r="E2348" s="219" t="s">
        <v>98</v>
      </c>
      <c r="F2348" s="148">
        <v>45581</v>
      </c>
      <c r="G2348" s="149"/>
      <c r="H2348" s="150">
        <v>1791</v>
      </c>
      <c r="I2348" s="144" t="s">
        <v>62</v>
      </c>
      <c r="J2348" s="151"/>
      <c r="K2348" s="145"/>
      <c r="L2348" s="152"/>
      <c r="M2348" s="152"/>
      <c r="N2348" s="167">
        <f t="shared" si="72"/>
        <v>1791</v>
      </c>
      <c r="O2348" s="167">
        <f t="shared" si="73"/>
        <v>202410</v>
      </c>
    </row>
    <row r="2349" spans="1:15">
      <c r="A2349" s="146">
        <v>2348</v>
      </c>
      <c r="B2349" s="144" t="s">
        <v>1007</v>
      </c>
      <c r="C2349" s="146" t="s">
        <v>1008</v>
      </c>
      <c r="D2349" s="147" t="s">
        <v>2866</v>
      </c>
      <c r="E2349" s="219" t="s">
        <v>98</v>
      </c>
      <c r="F2349" s="148">
        <v>45581</v>
      </c>
      <c r="G2349" s="153"/>
      <c r="H2349" s="154">
        <v>1781</v>
      </c>
      <c r="I2349" s="144" t="s">
        <v>62</v>
      </c>
      <c r="J2349" s="155"/>
      <c r="K2349" s="146"/>
      <c r="L2349" s="147"/>
      <c r="M2349" s="156"/>
      <c r="N2349" s="167">
        <f t="shared" si="72"/>
        <v>1781</v>
      </c>
      <c r="O2349" s="167">
        <f t="shared" si="73"/>
        <v>202410</v>
      </c>
    </row>
    <row r="2350" spans="1:15">
      <c r="A2350" s="146">
        <v>2349</v>
      </c>
      <c r="B2350" s="144" t="s">
        <v>1007</v>
      </c>
      <c r="C2350" s="145" t="s">
        <v>1008</v>
      </c>
      <c r="D2350" s="145" t="s">
        <v>2867</v>
      </c>
      <c r="E2350" s="219" t="s">
        <v>98</v>
      </c>
      <c r="F2350" s="148">
        <v>45581</v>
      </c>
      <c r="G2350" s="149"/>
      <c r="H2350" s="150">
        <v>1777</v>
      </c>
      <c r="I2350" s="144" t="s">
        <v>62</v>
      </c>
      <c r="J2350" s="151"/>
      <c r="K2350" s="145"/>
      <c r="L2350" s="152"/>
      <c r="M2350" s="152"/>
      <c r="N2350" s="167">
        <f t="shared" si="72"/>
        <v>1777</v>
      </c>
      <c r="O2350" s="167">
        <f t="shared" si="73"/>
        <v>202410</v>
      </c>
    </row>
    <row r="2351" spans="1:15">
      <c r="A2351" s="146">
        <v>2350</v>
      </c>
      <c r="B2351" s="144" t="s">
        <v>1007</v>
      </c>
      <c r="C2351" s="146" t="s">
        <v>1008</v>
      </c>
      <c r="D2351" s="147" t="s">
        <v>2868</v>
      </c>
      <c r="E2351" s="219" t="s">
        <v>98</v>
      </c>
      <c r="F2351" s="148">
        <v>45581</v>
      </c>
      <c r="G2351" s="153"/>
      <c r="H2351" s="154">
        <v>1760</v>
      </c>
      <c r="I2351" s="144" t="s">
        <v>62</v>
      </c>
      <c r="J2351" s="155"/>
      <c r="K2351" s="146"/>
      <c r="L2351" s="147"/>
      <c r="M2351" s="156"/>
      <c r="N2351" s="167">
        <f t="shared" si="72"/>
        <v>1760</v>
      </c>
      <c r="O2351" s="167">
        <f t="shared" si="73"/>
        <v>202410</v>
      </c>
    </row>
    <row r="2352" spans="1:15">
      <c r="A2352" s="146">
        <v>2351</v>
      </c>
      <c r="B2352" s="144" t="s">
        <v>1007</v>
      </c>
      <c r="C2352" s="145" t="s">
        <v>1008</v>
      </c>
      <c r="D2352" s="145" t="s">
        <v>2869</v>
      </c>
      <c r="E2352" s="219" t="s">
        <v>98</v>
      </c>
      <c r="F2352" s="148">
        <v>45581</v>
      </c>
      <c r="G2352" s="149"/>
      <c r="H2352" s="150">
        <v>1788</v>
      </c>
      <c r="I2352" s="144" t="s">
        <v>62</v>
      </c>
      <c r="J2352" s="151"/>
      <c r="K2352" s="145"/>
      <c r="L2352" s="152"/>
      <c r="M2352" s="152"/>
      <c r="N2352" s="167">
        <f t="shared" si="72"/>
        <v>1788</v>
      </c>
      <c r="O2352" s="167">
        <f t="shared" si="73"/>
        <v>202410</v>
      </c>
    </row>
    <row r="2353" spans="1:15">
      <c r="A2353" s="146">
        <v>2352</v>
      </c>
      <c r="B2353" s="144" t="s">
        <v>1007</v>
      </c>
      <c r="C2353" s="146" t="s">
        <v>1008</v>
      </c>
      <c r="D2353" s="147" t="s">
        <v>2870</v>
      </c>
      <c r="E2353" s="219" t="s">
        <v>98</v>
      </c>
      <c r="F2353" s="148">
        <v>45581</v>
      </c>
      <c r="G2353" s="153"/>
      <c r="H2353" s="154">
        <v>1782</v>
      </c>
      <c r="I2353" s="144" t="s">
        <v>62</v>
      </c>
      <c r="J2353" s="155"/>
      <c r="K2353" s="146"/>
      <c r="L2353" s="147"/>
      <c r="M2353" s="156"/>
      <c r="N2353" s="167">
        <f t="shared" si="72"/>
        <v>1782</v>
      </c>
      <c r="O2353" s="167">
        <f t="shared" si="73"/>
        <v>202410</v>
      </c>
    </row>
    <row r="2354" spans="1:15">
      <c r="A2354" s="146">
        <v>2353</v>
      </c>
      <c r="B2354" s="144" t="s">
        <v>1007</v>
      </c>
      <c r="C2354" s="145" t="s">
        <v>1008</v>
      </c>
      <c r="D2354" s="145" t="s">
        <v>2871</v>
      </c>
      <c r="E2354" s="219" t="s">
        <v>98</v>
      </c>
      <c r="F2354" s="148">
        <v>45581</v>
      </c>
      <c r="G2354" s="149"/>
      <c r="H2354" s="150">
        <v>1880</v>
      </c>
      <c r="I2354" s="144" t="s">
        <v>62</v>
      </c>
      <c r="J2354" s="151"/>
      <c r="K2354" s="145"/>
      <c r="L2354" s="152"/>
      <c r="M2354" s="152"/>
      <c r="N2354" s="167">
        <f t="shared" si="72"/>
        <v>1880</v>
      </c>
      <c r="O2354" s="167">
        <f t="shared" si="73"/>
        <v>202410</v>
      </c>
    </row>
    <row r="2355" spans="1:15">
      <c r="A2355" s="146">
        <v>2354</v>
      </c>
      <c r="B2355" s="144" t="s">
        <v>1007</v>
      </c>
      <c r="C2355" s="146" t="s">
        <v>1008</v>
      </c>
      <c r="D2355" s="147" t="s">
        <v>2872</v>
      </c>
      <c r="E2355" s="219" t="s">
        <v>98</v>
      </c>
      <c r="F2355" s="148">
        <v>45581</v>
      </c>
      <c r="G2355" s="153"/>
      <c r="H2355" s="154">
        <v>1788</v>
      </c>
      <c r="I2355" s="144" t="s">
        <v>62</v>
      </c>
      <c r="J2355" s="155"/>
      <c r="K2355" s="146"/>
      <c r="L2355" s="147"/>
      <c r="M2355" s="156"/>
      <c r="N2355" s="167">
        <f t="shared" si="72"/>
        <v>1788</v>
      </c>
      <c r="O2355" s="167">
        <f t="shared" si="73"/>
        <v>202410</v>
      </c>
    </row>
    <row r="2356" spans="1:15">
      <c r="A2356" s="146">
        <v>2355</v>
      </c>
      <c r="B2356" s="144" t="s">
        <v>1007</v>
      </c>
      <c r="C2356" s="145" t="s">
        <v>1008</v>
      </c>
      <c r="D2356" s="145" t="s">
        <v>2873</v>
      </c>
      <c r="E2356" s="219" t="s">
        <v>98</v>
      </c>
      <c r="F2356" s="148">
        <v>45581</v>
      </c>
      <c r="G2356" s="149"/>
      <c r="H2356" s="150">
        <v>3044</v>
      </c>
      <c r="I2356" s="144" t="s">
        <v>62</v>
      </c>
      <c r="J2356" s="151"/>
      <c r="K2356" s="145"/>
      <c r="L2356" s="152"/>
      <c r="M2356" s="152"/>
      <c r="N2356" s="167">
        <f t="shared" si="72"/>
        <v>3044</v>
      </c>
      <c r="O2356" s="167">
        <f t="shared" si="73"/>
        <v>202410</v>
      </c>
    </row>
    <row r="2357" spans="1:15">
      <c r="A2357" s="146">
        <v>2356</v>
      </c>
      <c r="B2357" s="144" t="s">
        <v>1465</v>
      </c>
      <c r="C2357" s="146" t="s">
        <v>2651</v>
      </c>
      <c r="D2357" s="147" t="s">
        <v>2874</v>
      </c>
      <c r="E2357" s="219" t="s">
        <v>98</v>
      </c>
      <c r="F2357" s="148">
        <v>45581</v>
      </c>
      <c r="G2357" s="153"/>
      <c r="H2357" s="154">
        <v>232.75</v>
      </c>
      <c r="I2357" s="144" t="s">
        <v>66</v>
      </c>
      <c r="J2357" s="155"/>
      <c r="K2357" s="146"/>
      <c r="L2357" s="147"/>
      <c r="M2357" s="156"/>
      <c r="N2357" s="167">
        <f t="shared" si="72"/>
        <v>232.75</v>
      </c>
      <c r="O2357" s="167">
        <f t="shared" si="73"/>
        <v>202410</v>
      </c>
    </row>
    <row r="2358" spans="1:15">
      <c r="A2358" s="146">
        <v>2357</v>
      </c>
      <c r="B2358" s="144" t="s">
        <v>1932</v>
      </c>
      <c r="C2358" s="145" t="s">
        <v>1933</v>
      </c>
      <c r="D2358" s="145" t="s">
        <v>2875</v>
      </c>
      <c r="E2358" s="219" t="s">
        <v>98</v>
      </c>
      <c r="F2358" s="148">
        <v>45581</v>
      </c>
      <c r="G2358" s="149"/>
      <c r="H2358" s="150">
        <v>27600</v>
      </c>
      <c r="I2358" s="144" t="s">
        <v>33</v>
      </c>
      <c r="J2358" s="151"/>
      <c r="K2358" s="145"/>
      <c r="L2358" s="152"/>
      <c r="M2358" s="152"/>
      <c r="N2358" s="167">
        <f t="shared" si="72"/>
        <v>27600</v>
      </c>
      <c r="O2358" s="167">
        <f t="shared" si="73"/>
        <v>202410</v>
      </c>
    </row>
    <row r="2359" spans="1:15">
      <c r="A2359" s="146">
        <v>2358</v>
      </c>
      <c r="B2359" s="144" t="s">
        <v>1698</v>
      </c>
      <c r="C2359" s="146" t="s">
        <v>1699</v>
      </c>
      <c r="D2359" s="147" t="s">
        <v>2876</v>
      </c>
      <c r="E2359" s="219" t="s">
        <v>98</v>
      </c>
      <c r="F2359" s="148">
        <v>45581</v>
      </c>
      <c r="G2359" s="153"/>
      <c r="H2359" s="154">
        <v>7950</v>
      </c>
      <c r="I2359" s="144" t="s">
        <v>33</v>
      </c>
      <c r="J2359" s="155"/>
      <c r="K2359" s="146"/>
      <c r="L2359" s="147"/>
      <c r="M2359" s="156"/>
      <c r="N2359" s="167">
        <f t="shared" si="72"/>
        <v>7950</v>
      </c>
      <c r="O2359" s="167">
        <f t="shared" si="73"/>
        <v>202410</v>
      </c>
    </row>
    <row r="2360" spans="1:15">
      <c r="A2360" s="146">
        <v>2359</v>
      </c>
      <c r="B2360" s="144" t="s">
        <v>1415</v>
      </c>
      <c r="C2360" s="145" t="s">
        <v>1416</v>
      </c>
      <c r="D2360" s="145" t="s">
        <v>2877</v>
      </c>
      <c r="E2360" s="219" t="s">
        <v>98</v>
      </c>
      <c r="F2360" s="148">
        <v>45582</v>
      </c>
      <c r="G2360" s="149"/>
      <c r="H2360" s="150">
        <v>2040</v>
      </c>
      <c r="I2360" s="144" t="s">
        <v>33</v>
      </c>
      <c r="J2360" s="151"/>
      <c r="K2360" s="145"/>
      <c r="L2360" s="152"/>
      <c r="M2360" s="152"/>
      <c r="N2360" s="167">
        <f t="shared" si="72"/>
        <v>2040</v>
      </c>
      <c r="O2360" s="167">
        <f t="shared" si="73"/>
        <v>202410</v>
      </c>
    </row>
    <row r="2361" spans="1:15">
      <c r="A2361" s="146">
        <v>2360</v>
      </c>
      <c r="B2361" s="144" t="s">
        <v>2753</v>
      </c>
      <c r="C2361" s="146" t="s">
        <v>1218</v>
      </c>
      <c r="D2361" s="147" t="s">
        <v>2878</v>
      </c>
      <c r="E2361" s="219" t="s">
        <v>98</v>
      </c>
      <c r="F2361" s="148">
        <v>45582</v>
      </c>
      <c r="G2361" s="153"/>
      <c r="H2361" s="154">
        <v>760.35</v>
      </c>
      <c r="I2361" s="144" t="s">
        <v>68</v>
      </c>
      <c r="J2361" s="155"/>
      <c r="K2361" s="146"/>
      <c r="L2361" s="147"/>
      <c r="M2361" s="156"/>
      <c r="N2361" s="167">
        <f t="shared" si="72"/>
        <v>760.35</v>
      </c>
      <c r="O2361" s="167">
        <f t="shared" si="73"/>
        <v>202410</v>
      </c>
    </row>
    <row r="2362" spans="1:15">
      <c r="A2362" s="146">
        <v>2361</v>
      </c>
      <c r="B2362" s="144" t="s">
        <v>1258</v>
      </c>
      <c r="C2362" s="145" t="s">
        <v>1259</v>
      </c>
      <c r="D2362" s="145" t="s">
        <v>2879</v>
      </c>
      <c r="E2362" s="219" t="s">
        <v>98</v>
      </c>
      <c r="F2362" s="148">
        <v>45582</v>
      </c>
      <c r="G2362" s="149"/>
      <c r="H2362" s="150">
        <v>1700</v>
      </c>
      <c r="I2362" s="144" t="s">
        <v>33</v>
      </c>
      <c r="J2362" s="151"/>
      <c r="K2362" s="145"/>
      <c r="L2362" s="152"/>
      <c r="M2362" s="152"/>
      <c r="N2362" s="167">
        <f t="shared" si="72"/>
        <v>1700</v>
      </c>
      <c r="O2362" s="167">
        <f t="shared" si="73"/>
        <v>202410</v>
      </c>
    </row>
    <row r="2363" spans="1:15">
      <c r="A2363" s="146">
        <v>2362</v>
      </c>
      <c r="B2363" s="144" t="s">
        <v>818</v>
      </c>
      <c r="C2363" s="146" t="s">
        <v>819</v>
      </c>
      <c r="D2363" s="147" t="s">
        <v>2880</v>
      </c>
      <c r="E2363" s="219" t="s">
        <v>98</v>
      </c>
      <c r="F2363" s="148">
        <v>45582</v>
      </c>
      <c r="G2363" s="153"/>
      <c r="H2363" s="154">
        <v>4470</v>
      </c>
      <c r="I2363" s="144" t="s">
        <v>39</v>
      </c>
      <c r="J2363" s="155"/>
      <c r="K2363" s="146"/>
      <c r="L2363" s="147"/>
      <c r="M2363" s="156"/>
      <c r="N2363" s="167">
        <f t="shared" si="72"/>
        <v>4470</v>
      </c>
      <c r="O2363" s="167">
        <f t="shared" si="73"/>
        <v>202410</v>
      </c>
    </row>
    <row r="2364" spans="1:15">
      <c r="A2364" s="146">
        <v>2363</v>
      </c>
      <c r="B2364" s="144" t="s">
        <v>1004</v>
      </c>
      <c r="C2364" s="145" t="s">
        <v>1005</v>
      </c>
      <c r="D2364" s="145" t="s">
        <v>2881</v>
      </c>
      <c r="E2364" s="219" t="s">
        <v>98</v>
      </c>
      <c r="F2364" s="148">
        <v>45582</v>
      </c>
      <c r="G2364" s="149"/>
      <c r="H2364" s="150">
        <v>1837.5</v>
      </c>
      <c r="I2364" s="144" t="s">
        <v>70</v>
      </c>
      <c r="J2364" s="151"/>
      <c r="K2364" s="145"/>
      <c r="L2364" s="152"/>
      <c r="M2364" s="152"/>
      <c r="N2364" s="167">
        <f t="shared" si="72"/>
        <v>1837.5</v>
      </c>
      <c r="O2364" s="167">
        <f t="shared" si="73"/>
        <v>202410</v>
      </c>
    </row>
    <row r="2365" spans="1:15">
      <c r="A2365" s="146">
        <v>2364</v>
      </c>
      <c r="B2365" s="144" t="s">
        <v>1691</v>
      </c>
      <c r="C2365" s="146" t="s">
        <v>1692</v>
      </c>
      <c r="D2365" s="147" t="s">
        <v>2882</v>
      </c>
      <c r="E2365" s="219" t="s">
        <v>98</v>
      </c>
      <c r="F2365" s="148">
        <v>45582</v>
      </c>
      <c r="G2365" s="153"/>
      <c r="H2365" s="154">
        <v>2625.5</v>
      </c>
      <c r="I2365" s="144" t="s">
        <v>60</v>
      </c>
      <c r="J2365" s="155"/>
      <c r="K2365" s="146"/>
      <c r="L2365" s="147"/>
      <c r="M2365" s="156"/>
      <c r="N2365" s="167">
        <f t="shared" si="72"/>
        <v>2625.5</v>
      </c>
      <c r="O2365" s="167">
        <f t="shared" si="73"/>
        <v>202410</v>
      </c>
    </row>
    <row r="2366" spans="1:15">
      <c r="A2366" s="146">
        <v>2365</v>
      </c>
      <c r="B2366" s="144" t="s">
        <v>1007</v>
      </c>
      <c r="C2366" s="145" t="s">
        <v>1008</v>
      </c>
      <c r="D2366" s="145" t="s">
        <v>2883</v>
      </c>
      <c r="E2366" s="219" t="s">
        <v>98</v>
      </c>
      <c r="F2366" s="148">
        <v>45582</v>
      </c>
      <c r="G2366" s="149"/>
      <c r="H2366" s="150">
        <v>1966</v>
      </c>
      <c r="I2366" s="144" t="s">
        <v>62</v>
      </c>
      <c r="J2366" s="151"/>
      <c r="K2366" s="145"/>
      <c r="L2366" s="152"/>
      <c r="M2366" s="152"/>
      <c r="N2366" s="167">
        <f t="shared" si="72"/>
        <v>1966</v>
      </c>
      <c r="O2366" s="167">
        <f t="shared" si="73"/>
        <v>202410</v>
      </c>
    </row>
    <row r="2367" spans="1:15">
      <c r="A2367" s="146">
        <v>2366</v>
      </c>
      <c r="B2367" s="144" t="s">
        <v>1007</v>
      </c>
      <c r="C2367" s="146" t="s">
        <v>1008</v>
      </c>
      <c r="D2367" s="147" t="s">
        <v>2884</v>
      </c>
      <c r="E2367" s="219" t="s">
        <v>98</v>
      </c>
      <c r="F2367" s="148">
        <v>45582</v>
      </c>
      <c r="G2367" s="153"/>
      <c r="H2367" s="154">
        <v>1916</v>
      </c>
      <c r="I2367" s="144" t="s">
        <v>62</v>
      </c>
      <c r="J2367" s="155"/>
      <c r="K2367" s="146"/>
      <c r="L2367" s="147"/>
      <c r="M2367" s="156"/>
      <c r="N2367" s="167">
        <f t="shared" si="72"/>
        <v>1916</v>
      </c>
      <c r="O2367" s="167">
        <f t="shared" si="73"/>
        <v>202410</v>
      </c>
    </row>
    <row r="2368" spans="1:15">
      <c r="A2368" s="146">
        <v>2367</v>
      </c>
      <c r="B2368" s="144" t="s">
        <v>1007</v>
      </c>
      <c r="C2368" s="145" t="s">
        <v>1008</v>
      </c>
      <c r="D2368" s="145" t="s">
        <v>2885</v>
      </c>
      <c r="E2368" s="219" t="s">
        <v>98</v>
      </c>
      <c r="F2368" s="148">
        <v>45582</v>
      </c>
      <c r="G2368" s="149"/>
      <c r="H2368" s="150">
        <v>1934</v>
      </c>
      <c r="I2368" s="144" t="s">
        <v>62</v>
      </c>
      <c r="J2368" s="151"/>
      <c r="K2368" s="145"/>
      <c r="L2368" s="152"/>
      <c r="M2368" s="152"/>
      <c r="N2368" s="167">
        <f t="shared" si="72"/>
        <v>1934</v>
      </c>
      <c r="O2368" s="167">
        <f t="shared" si="73"/>
        <v>202410</v>
      </c>
    </row>
    <row r="2369" spans="1:15">
      <c r="A2369" s="146">
        <v>2368</v>
      </c>
      <c r="B2369" s="144" t="s">
        <v>1007</v>
      </c>
      <c r="C2369" s="146" t="s">
        <v>1008</v>
      </c>
      <c r="D2369" s="147" t="s">
        <v>2886</v>
      </c>
      <c r="E2369" s="219" t="s">
        <v>98</v>
      </c>
      <c r="F2369" s="148">
        <v>45582</v>
      </c>
      <c r="G2369" s="153"/>
      <c r="H2369" s="154">
        <v>1886</v>
      </c>
      <c r="I2369" s="144" t="s">
        <v>62</v>
      </c>
      <c r="J2369" s="155"/>
      <c r="K2369" s="146"/>
      <c r="L2369" s="147"/>
      <c r="M2369" s="156"/>
      <c r="N2369" s="167">
        <f t="shared" si="72"/>
        <v>1886</v>
      </c>
      <c r="O2369" s="167">
        <f t="shared" si="73"/>
        <v>202410</v>
      </c>
    </row>
    <row r="2370" spans="1:15">
      <c r="A2370" s="146">
        <v>2369</v>
      </c>
      <c r="B2370" s="144" t="s">
        <v>1007</v>
      </c>
      <c r="C2370" s="145" t="s">
        <v>1008</v>
      </c>
      <c r="D2370" s="145" t="s">
        <v>2887</v>
      </c>
      <c r="E2370" s="219" t="s">
        <v>98</v>
      </c>
      <c r="F2370" s="148">
        <v>45582</v>
      </c>
      <c r="G2370" s="149"/>
      <c r="H2370" s="150">
        <v>3250</v>
      </c>
      <c r="I2370" s="144" t="s">
        <v>62</v>
      </c>
      <c r="J2370" s="151"/>
      <c r="K2370" s="145"/>
      <c r="L2370" s="152"/>
      <c r="M2370" s="152"/>
      <c r="N2370" s="167">
        <f t="shared" ref="N2370:N2433" si="74">H2370/COUNTIF(I2370:M2370,"&lt;&gt;")</f>
        <v>3250</v>
      </c>
      <c r="O2370" s="167">
        <f t="shared" ref="O2370:O2433" si="75">YEAR(F2370)*100+MONTH(F2370)</f>
        <v>202410</v>
      </c>
    </row>
    <row r="2371" spans="1:15">
      <c r="A2371" s="146">
        <v>2370</v>
      </c>
      <c r="B2371" s="144" t="s">
        <v>1007</v>
      </c>
      <c r="C2371" s="146" t="s">
        <v>1008</v>
      </c>
      <c r="D2371" s="147" t="s">
        <v>2888</v>
      </c>
      <c r="E2371" s="219" t="s">
        <v>98</v>
      </c>
      <c r="F2371" s="148">
        <v>45582</v>
      </c>
      <c r="G2371" s="153"/>
      <c r="H2371" s="154">
        <v>2279</v>
      </c>
      <c r="I2371" s="144" t="s">
        <v>62</v>
      </c>
      <c r="J2371" s="155"/>
      <c r="K2371" s="146"/>
      <c r="L2371" s="147"/>
      <c r="M2371" s="156"/>
      <c r="N2371" s="167">
        <f t="shared" si="74"/>
        <v>2279</v>
      </c>
      <c r="O2371" s="167">
        <f t="shared" si="75"/>
        <v>202410</v>
      </c>
    </row>
    <row r="2372" spans="1:15">
      <c r="A2372" s="146">
        <v>2371</v>
      </c>
      <c r="B2372" s="144" t="s">
        <v>1007</v>
      </c>
      <c r="C2372" s="145" t="s">
        <v>1008</v>
      </c>
      <c r="D2372" s="145" t="s">
        <v>2889</v>
      </c>
      <c r="E2372" s="219" t="s">
        <v>98</v>
      </c>
      <c r="F2372" s="148">
        <v>45582</v>
      </c>
      <c r="G2372" s="149"/>
      <c r="H2372" s="150">
        <v>1890</v>
      </c>
      <c r="I2372" s="144" t="s">
        <v>62</v>
      </c>
      <c r="J2372" s="151"/>
      <c r="K2372" s="145"/>
      <c r="L2372" s="152"/>
      <c r="M2372" s="152"/>
      <c r="N2372" s="167">
        <f t="shared" si="74"/>
        <v>1890</v>
      </c>
      <c r="O2372" s="167">
        <f t="shared" si="75"/>
        <v>202410</v>
      </c>
    </row>
    <row r="2373" spans="1:15">
      <c r="A2373" s="146">
        <v>2372</v>
      </c>
      <c r="B2373" s="144" t="s">
        <v>1007</v>
      </c>
      <c r="C2373" s="146" t="s">
        <v>1008</v>
      </c>
      <c r="D2373" s="147" t="s">
        <v>2890</v>
      </c>
      <c r="E2373" s="219" t="s">
        <v>98</v>
      </c>
      <c r="F2373" s="148">
        <v>45582</v>
      </c>
      <c r="G2373" s="153"/>
      <c r="H2373" s="154">
        <v>1970</v>
      </c>
      <c r="I2373" s="144" t="s">
        <v>62</v>
      </c>
      <c r="J2373" s="155"/>
      <c r="K2373" s="146"/>
      <c r="L2373" s="147"/>
      <c r="M2373" s="156"/>
      <c r="N2373" s="167">
        <f t="shared" si="74"/>
        <v>1970</v>
      </c>
      <c r="O2373" s="167">
        <f t="shared" si="75"/>
        <v>202410</v>
      </c>
    </row>
    <row r="2374" spans="1:15">
      <c r="A2374" s="146">
        <v>2373</v>
      </c>
      <c r="B2374" s="144" t="s">
        <v>1007</v>
      </c>
      <c r="C2374" s="145" t="s">
        <v>1008</v>
      </c>
      <c r="D2374" s="145" t="s">
        <v>2891</v>
      </c>
      <c r="E2374" s="219" t="s">
        <v>98</v>
      </c>
      <c r="F2374" s="148">
        <v>45582</v>
      </c>
      <c r="G2374" s="149"/>
      <c r="H2374" s="150">
        <v>1825</v>
      </c>
      <c r="I2374" s="144" t="s">
        <v>62</v>
      </c>
      <c r="J2374" s="151"/>
      <c r="K2374" s="145"/>
      <c r="L2374" s="152"/>
      <c r="M2374" s="152"/>
      <c r="N2374" s="167">
        <f t="shared" si="74"/>
        <v>1825</v>
      </c>
      <c r="O2374" s="167">
        <f t="shared" si="75"/>
        <v>202410</v>
      </c>
    </row>
    <row r="2375" spans="1:15">
      <c r="A2375" s="146">
        <v>2374</v>
      </c>
      <c r="B2375" s="144" t="s">
        <v>1007</v>
      </c>
      <c r="C2375" s="146" t="s">
        <v>1008</v>
      </c>
      <c r="D2375" s="147" t="s">
        <v>2892</v>
      </c>
      <c r="E2375" s="219" t="s">
        <v>98</v>
      </c>
      <c r="F2375" s="148">
        <v>45582</v>
      </c>
      <c r="G2375" s="153"/>
      <c r="H2375" s="154">
        <v>2074</v>
      </c>
      <c r="I2375" s="144" t="s">
        <v>62</v>
      </c>
      <c r="J2375" s="155"/>
      <c r="K2375" s="146"/>
      <c r="L2375" s="147"/>
      <c r="M2375" s="156"/>
      <c r="N2375" s="167">
        <f t="shared" si="74"/>
        <v>2074</v>
      </c>
      <c r="O2375" s="167">
        <f t="shared" si="75"/>
        <v>202410</v>
      </c>
    </row>
    <row r="2376" spans="1:15">
      <c r="A2376" s="146">
        <v>2375</v>
      </c>
      <c r="B2376" s="144" t="s">
        <v>1007</v>
      </c>
      <c r="C2376" s="145" t="s">
        <v>1008</v>
      </c>
      <c r="D2376" s="145" t="s">
        <v>2893</v>
      </c>
      <c r="E2376" s="219" t="s">
        <v>98</v>
      </c>
      <c r="F2376" s="148">
        <v>45582</v>
      </c>
      <c r="G2376" s="149"/>
      <c r="H2376" s="150">
        <v>3034</v>
      </c>
      <c r="I2376" s="144" t="s">
        <v>62</v>
      </c>
      <c r="J2376" s="151"/>
      <c r="K2376" s="145"/>
      <c r="L2376" s="152"/>
      <c r="M2376" s="152"/>
      <c r="N2376" s="167">
        <f t="shared" si="74"/>
        <v>3034</v>
      </c>
      <c r="O2376" s="167">
        <f t="shared" si="75"/>
        <v>202410</v>
      </c>
    </row>
    <row r="2377" spans="1:15">
      <c r="A2377" s="146">
        <v>2376</v>
      </c>
      <c r="B2377" s="144" t="s">
        <v>1007</v>
      </c>
      <c r="C2377" s="146" t="s">
        <v>1008</v>
      </c>
      <c r="D2377" s="147" t="s">
        <v>2894</v>
      </c>
      <c r="E2377" s="219" t="s">
        <v>98</v>
      </c>
      <c r="F2377" s="148">
        <v>45582</v>
      </c>
      <c r="G2377" s="153"/>
      <c r="H2377" s="154">
        <v>1798</v>
      </c>
      <c r="I2377" s="144" t="s">
        <v>62</v>
      </c>
      <c r="J2377" s="155"/>
      <c r="K2377" s="146"/>
      <c r="L2377" s="147"/>
      <c r="M2377" s="156"/>
      <c r="N2377" s="167">
        <f t="shared" si="74"/>
        <v>1798</v>
      </c>
      <c r="O2377" s="167">
        <f t="shared" si="75"/>
        <v>202410</v>
      </c>
    </row>
    <row r="2378" spans="1:15">
      <c r="A2378" s="146">
        <v>2377</v>
      </c>
      <c r="B2378" s="144" t="s">
        <v>1007</v>
      </c>
      <c r="C2378" s="145" t="s">
        <v>1008</v>
      </c>
      <c r="D2378" s="145" t="s">
        <v>2895</v>
      </c>
      <c r="E2378" s="219" t="s">
        <v>98</v>
      </c>
      <c r="F2378" s="148">
        <v>45582</v>
      </c>
      <c r="G2378" s="149"/>
      <c r="H2378" s="150">
        <v>1803</v>
      </c>
      <c r="I2378" s="144" t="s">
        <v>62</v>
      </c>
      <c r="J2378" s="151"/>
      <c r="K2378" s="145"/>
      <c r="L2378" s="152"/>
      <c r="M2378" s="152"/>
      <c r="N2378" s="167">
        <f t="shared" si="74"/>
        <v>1803</v>
      </c>
      <c r="O2378" s="167">
        <f t="shared" si="75"/>
        <v>202410</v>
      </c>
    </row>
    <row r="2379" spans="1:15">
      <c r="A2379" s="146">
        <v>2378</v>
      </c>
      <c r="B2379" s="144" t="s">
        <v>1007</v>
      </c>
      <c r="C2379" s="146" t="s">
        <v>1008</v>
      </c>
      <c r="D2379" s="147" t="s">
        <v>2896</v>
      </c>
      <c r="E2379" s="219" t="s">
        <v>98</v>
      </c>
      <c r="F2379" s="148">
        <v>45582</v>
      </c>
      <c r="G2379" s="153"/>
      <c r="H2379" s="154">
        <v>1798</v>
      </c>
      <c r="I2379" s="144" t="s">
        <v>62</v>
      </c>
      <c r="J2379" s="155"/>
      <c r="K2379" s="146"/>
      <c r="L2379" s="147"/>
      <c r="M2379" s="156"/>
      <c r="N2379" s="167">
        <f t="shared" si="74"/>
        <v>1798</v>
      </c>
      <c r="O2379" s="167">
        <f t="shared" si="75"/>
        <v>202410</v>
      </c>
    </row>
    <row r="2380" spans="1:15">
      <c r="A2380" s="146">
        <v>2379</v>
      </c>
      <c r="B2380" s="144" t="s">
        <v>1007</v>
      </c>
      <c r="C2380" s="145" t="s">
        <v>1008</v>
      </c>
      <c r="D2380" s="145" t="s">
        <v>2897</v>
      </c>
      <c r="E2380" s="219" t="s">
        <v>98</v>
      </c>
      <c r="F2380" s="148">
        <v>45582</v>
      </c>
      <c r="G2380" s="149"/>
      <c r="H2380" s="150">
        <v>1818</v>
      </c>
      <c r="I2380" s="144" t="s">
        <v>62</v>
      </c>
      <c r="J2380" s="151"/>
      <c r="K2380" s="145"/>
      <c r="L2380" s="152"/>
      <c r="M2380" s="152"/>
      <c r="N2380" s="167">
        <f t="shared" si="74"/>
        <v>1818</v>
      </c>
      <c r="O2380" s="167">
        <f t="shared" si="75"/>
        <v>202410</v>
      </c>
    </row>
    <row r="2381" spans="1:15">
      <c r="A2381" s="146">
        <v>2380</v>
      </c>
      <c r="B2381" s="144" t="s">
        <v>1007</v>
      </c>
      <c r="C2381" s="146" t="s">
        <v>1008</v>
      </c>
      <c r="D2381" s="147" t="s">
        <v>2898</v>
      </c>
      <c r="E2381" s="219" t="s">
        <v>98</v>
      </c>
      <c r="F2381" s="148">
        <v>45582</v>
      </c>
      <c r="G2381" s="153"/>
      <c r="H2381" s="154">
        <v>1891</v>
      </c>
      <c r="I2381" s="144" t="s">
        <v>62</v>
      </c>
      <c r="J2381" s="155"/>
      <c r="K2381" s="146"/>
      <c r="L2381" s="147"/>
      <c r="M2381" s="156"/>
      <c r="N2381" s="167">
        <f t="shared" si="74"/>
        <v>1891</v>
      </c>
      <c r="O2381" s="167">
        <f t="shared" si="75"/>
        <v>202410</v>
      </c>
    </row>
    <row r="2382" spans="1:15">
      <c r="A2382" s="146">
        <v>2381</v>
      </c>
      <c r="B2382" s="144" t="s">
        <v>1007</v>
      </c>
      <c r="C2382" s="145" t="s">
        <v>1008</v>
      </c>
      <c r="D2382" s="145" t="s">
        <v>2899</v>
      </c>
      <c r="E2382" s="219" t="s">
        <v>98</v>
      </c>
      <c r="F2382" s="148">
        <v>45582</v>
      </c>
      <c r="G2382" s="149"/>
      <c r="H2382" s="150">
        <v>1847</v>
      </c>
      <c r="I2382" s="144" t="s">
        <v>62</v>
      </c>
      <c r="J2382" s="151"/>
      <c r="K2382" s="145"/>
      <c r="L2382" s="152"/>
      <c r="M2382" s="152"/>
      <c r="N2382" s="167">
        <f t="shared" si="74"/>
        <v>1847</v>
      </c>
      <c r="O2382" s="167">
        <f t="shared" si="75"/>
        <v>202410</v>
      </c>
    </row>
    <row r="2383" spans="1:15">
      <c r="A2383" s="146">
        <v>2382</v>
      </c>
      <c r="B2383" s="144" t="s">
        <v>1007</v>
      </c>
      <c r="C2383" s="146" t="s">
        <v>1008</v>
      </c>
      <c r="D2383" s="147" t="s">
        <v>2900</v>
      </c>
      <c r="E2383" s="219" t="s">
        <v>98</v>
      </c>
      <c r="F2383" s="148">
        <v>45582</v>
      </c>
      <c r="G2383" s="153"/>
      <c r="H2383" s="154">
        <v>1780</v>
      </c>
      <c r="I2383" s="144" t="s">
        <v>62</v>
      </c>
      <c r="J2383" s="155"/>
      <c r="K2383" s="146"/>
      <c r="L2383" s="147"/>
      <c r="M2383" s="156"/>
      <c r="N2383" s="167">
        <f t="shared" si="74"/>
        <v>1780</v>
      </c>
      <c r="O2383" s="167">
        <f t="shared" si="75"/>
        <v>202410</v>
      </c>
    </row>
    <row r="2384" spans="1:15">
      <c r="A2384" s="146">
        <v>2383</v>
      </c>
      <c r="B2384" s="144" t="s">
        <v>1007</v>
      </c>
      <c r="C2384" s="145" t="s">
        <v>1008</v>
      </c>
      <c r="D2384" s="145" t="s">
        <v>2901</v>
      </c>
      <c r="E2384" s="219" t="s">
        <v>98</v>
      </c>
      <c r="F2384" s="148">
        <v>45582</v>
      </c>
      <c r="G2384" s="149"/>
      <c r="H2384" s="150">
        <v>1788</v>
      </c>
      <c r="I2384" s="144" t="s">
        <v>62</v>
      </c>
      <c r="J2384" s="151"/>
      <c r="K2384" s="145"/>
      <c r="L2384" s="152"/>
      <c r="M2384" s="152"/>
      <c r="N2384" s="167">
        <f t="shared" si="74"/>
        <v>1788</v>
      </c>
      <c r="O2384" s="167">
        <f t="shared" si="75"/>
        <v>202410</v>
      </c>
    </row>
    <row r="2385" spans="1:15">
      <c r="A2385" s="146">
        <v>2384</v>
      </c>
      <c r="B2385" s="144" t="s">
        <v>1007</v>
      </c>
      <c r="C2385" s="146" t="s">
        <v>1008</v>
      </c>
      <c r="D2385" s="147" t="s">
        <v>2902</v>
      </c>
      <c r="E2385" s="219" t="s">
        <v>98</v>
      </c>
      <c r="F2385" s="148">
        <v>45582</v>
      </c>
      <c r="G2385" s="153"/>
      <c r="H2385" s="154">
        <v>1796</v>
      </c>
      <c r="I2385" s="144" t="s">
        <v>62</v>
      </c>
      <c r="J2385" s="155"/>
      <c r="K2385" s="146"/>
      <c r="L2385" s="147"/>
      <c r="M2385" s="156"/>
      <c r="N2385" s="167">
        <f t="shared" si="74"/>
        <v>1796</v>
      </c>
      <c r="O2385" s="167">
        <f t="shared" si="75"/>
        <v>202410</v>
      </c>
    </row>
    <row r="2386" spans="1:15">
      <c r="A2386" s="146">
        <v>2385</v>
      </c>
      <c r="B2386" s="144" t="s">
        <v>1007</v>
      </c>
      <c r="C2386" s="145" t="s">
        <v>1008</v>
      </c>
      <c r="D2386" s="145" t="s">
        <v>2903</v>
      </c>
      <c r="E2386" s="219" t="s">
        <v>98</v>
      </c>
      <c r="F2386" s="148">
        <v>45582</v>
      </c>
      <c r="G2386" s="149"/>
      <c r="H2386" s="150">
        <v>1915</v>
      </c>
      <c r="I2386" s="144" t="s">
        <v>62</v>
      </c>
      <c r="J2386" s="151"/>
      <c r="K2386" s="145"/>
      <c r="L2386" s="152"/>
      <c r="M2386" s="152"/>
      <c r="N2386" s="167">
        <f t="shared" si="74"/>
        <v>1915</v>
      </c>
      <c r="O2386" s="167">
        <f t="shared" si="75"/>
        <v>202410</v>
      </c>
    </row>
    <row r="2387" spans="1:15">
      <c r="A2387" s="146">
        <v>2386</v>
      </c>
      <c r="B2387" s="144" t="s">
        <v>1007</v>
      </c>
      <c r="C2387" s="146" t="s">
        <v>1008</v>
      </c>
      <c r="D2387" s="147" t="s">
        <v>2904</v>
      </c>
      <c r="E2387" s="219" t="s">
        <v>98</v>
      </c>
      <c r="F2387" s="148">
        <v>45582</v>
      </c>
      <c r="G2387" s="153"/>
      <c r="H2387" s="154">
        <v>3213</v>
      </c>
      <c r="I2387" s="144" t="s">
        <v>62</v>
      </c>
      <c r="J2387" s="155"/>
      <c r="K2387" s="146"/>
      <c r="L2387" s="147"/>
      <c r="M2387" s="156"/>
      <c r="N2387" s="167">
        <f t="shared" si="74"/>
        <v>3213</v>
      </c>
      <c r="O2387" s="167">
        <f t="shared" si="75"/>
        <v>202410</v>
      </c>
    </row>
    <row r="2388" spans="1:15">
      <c r="A2388" s="146">
        <v>2387</v>
      </c>
      <c r="B2388" s="144" t="s">
        <v>1007</v>
      </c>
      <c r="C2388" s="145" t="s">
        <v>1008</v>
      </c>
      <c r="D2388" s="145" t="s">
        <v>2905</v>
      </c>
      <c r="E2388" s="219" t="s">
        <v>98</v>
      </c>
      <c r="F2388" s="148">
        <v>45582</v>
      </c>
      <c r="G2388" s="149"/>
      <c r="H2388" s="150">
        <v>1777</v>
      </c>
      <c r="I2388" s="144" t="s">
        <v>62</v>
      </c>
      <c r="J2388" s="151"/>
      <c r="K2388" s="145"/>
      <c r="L2388" s="152"/>
      <c r="M2388" s="152"/>
      <c r="N2388" s="167">
        <f t="shared" si="74"/>
        <v>1777</v>
      </c>
      <c r="O2388" s="167">
        <f t="shared" si="75"/>
        <v>202410</v>
      </c>
    </row>
    <row r="2389" spans="1:15">
      <c r="A2389" s="146">
        <v>2388</v>
      </c>
      <c r="B2389" s="144" t="s">
        <v>1007</v>
      </c>
      <c r="C2389" s="146" t="s">
        <v>1008</v>
      </c>
      <c r="D2389" s="147" t="s">
        <v>2906</v>
      </c>
      <c r="E2389" s="219" t="s">
        <v>98</v>
      </c>
      <c r="F2389" s="148">
        <v>45582</v>
      </c>
      <c r="G2389" s="153"/>
      <c r="H2389" s="154">
        <v>1795</v>
      </c>
      <c r="I2389" s="144" t="s">
        <v>62</v>
      </c>
      <c r="J2389" s="155"/>
      <c r="K2389" s="146"/>
      <c r="L2389" s="147"/>
      <c r="M2389" s="156"/>
      <c r="N2389" s="167">
        <f t="shared" si="74"/>
        <v>1795</v>
      </c>
      <c r="O2389" s="167">
        <f t="shared" si="75"/>
        <v>202410</v>
      </c>
    </row>
    <row r="2390" spans="1:15">
      <c r="A2390" s="146">
        <v>2389</v>
      </c>
      <c r="B2390" s="144" t="s">
        <v>1007</v>
      </c>
      <c r="C2390" s="145" t="s">
        <v>1008</v>
      </c>
      <c r="D2390" s="145" t="s">
        <v>2907</v>
      </c>
      <c r="E2390" s="219" t="s">
        <v>98</v>
      </c>
      <c r="F2390" s="148">
        <v>45582</v>
      </c>
      <c r="G2390" s="149"/>
      <c r="H2390" s="150">
        <v>1818</v>
      </c>
      <c r="I2390" s="144" t="s">
        <v>62</v>
      </c>
      <c r="J2390" s="151"/>
      <c r="K2390" s="145"/>
      <c r="L2390" s="152"/>
      <c r="M2390" s="152"/>
      <c r="N2390" s="167">
        <f t="shared" si="74"/>
        <v>1818</v>
      </c>
      <c r="O2390" s="167">
        <f t="shared" si="75"/>
        <v>202410</v>
      </c>
    </row>
    <row r="2391" spans="1:15">
      <c r="A2391" s="146">
        <v>2390</v>
      </c>
      <c r="B2391" s="144" t="s">
        <v>1007</v>
      </c>
      <c r="C2391" s="146" t="s">
        <v>1008</v>
      </c>
      <c r="D2391" s="147" t="s">
        <v>2908</v>
      </c>
      <c r="E2391" s="219" t="s">
        <v>98</v>
      </c>
      <c r="F2391" s="148">
        <v>45582</v>
      </c>
      <c r="G2391" s="153"/>
      <c r="H2391" s="154">
        <v>1727</v>
      </c>
      <c r="I2391" s="144" t="s">
        <v>62</v>
      </c>
      <c r="J2391" s="155"/>
      <c r="K2391" s="146"/>
      <c r="L2391" s="147"/>
      <c r="M2391" s="156"/>
      <c r="N2391" s="167">
        <f t="shared" si="74"/>
        <v>1727</v>
      </c>
      <c r="O2391" s="167">
        <f t="shared" si="75"/>
        <v>202410</v>
      </c>
    </row>
    <row r="2392" spans="1:15">
      <c r="A2392" s="146">
        <v>2391</v>
      </c>
      <c r="B2392" s="144" t="s">
        <v>1007</v>
      </c>
      <c r="C2392" s="145" t="s">
        <v>1008</v>
      </c>
      <c r="D2392" s="145" t="s">
        <v>2909</v>
      </c>
      <c r="E2392" s="219" t="s">
        <v>98</v>
      </c>
      <c r="F2392" s="148">
        <v>45582</v>
      </c>
      <c r="G2392" s="149"/>
      <c r="H2392" s="150">
        <v>1801</v>
      </c>
      <c r="I2392" s="144" t="s">
        <v>62</v>
      </c>
      <c r="J2392" s="151"/>
      <c r="K2392" s="145"/>
      <c r="L2392" s="152"/>
      <c r="M2392" s="152"/>
      <c r="N2392" s="167">
        <f t="shared" si="74"/>
        <v>1801</v>
      </c>
      <c r="O2392" s="167">
        <f t="shared" si="75"/>
        <v>202410</v>
      </c>
    </row>
    <row r="2393" spans="1:15">
      <c r="A2393" s="146">
        <v>2392</v>
      </c>
      <c r="B2393" s="144" t="s">
        <v>1007</v>
      </c>
      <c r="C2393" s="146" t="s">
        <v>1008</v>
      </c>
      <c r="D2393" s="147" t="s">
        <v>2910</v>
      </c>
      <c r="E2393" s="219" t="s">
        <v>98</v>
      </c>
      <c r="F2393" s="148">
        <v>45582</v>
      </c>
      <c r="G2393" s="153"/>
      <c r="H2393" s="154">
        <v>1798</v>
      </c>
      <c r="I2393" s="144" t="s">
        <v>62</v>
      </c>
      <c r="J2393" s="155"/>
      <c r="K2393" s="146"/>
      <c r="L2393" s="147"/>
      <c r="M2393" s="156"/>
      <c r="N2393" s="167">
        <f t="shared" si="74"/>
        <v>1798</v>
      </c>
      <c r="O2393" s="167">
        <f t="shared" si="75"/>
        <v>202410</v>
      </c>
    </row>
    <row r="2394" spans="1:15">
      <c r="A2394" s="146">
        <v>2393</v>
      </c>
      <c r="B2394" s="144" t="s">
        <v>1007</v>
      </c>
      <c r="C2394" s="145" t="s">
        <v>1008</v>
      </c>
      <c r="D2394" s="145" t="s">
        <v>2911</v>
      </c>
      <c r="E2394" s="219" t="s">
        <v>98</v>
      </c>
      <c r="F2394" s="148">
        <v>45582</v>
      </c>
      <c r="G2394" s="149"/>
      <c r="H2394" s="150">
        <v>2744</v>
      </c>
      <c r="I2394" s="144" t="s">
        <v>62</v>
      </c>
      <c r="J2394" s="151"/>
      <c r="K2394" s="145"/>
      <c r="L2394" s="152"/>
      <c r="M2394" s="152"/>
      <c r="N2394" s="167">
        <f t="shared" si="74"/>
        <v>2744</v>
      </c>
      <c r="O2394" s="167">
        <f t="shared" si="75"/>
        <v>202410</v>
      </c>
    </row>
    <row r="2395" spans="1:15">
      <c r="A2395" s="146">
        <v>2394</v>
      </c>
      <c r="B2395" s="144" t="s">
        <v>2438</v>
      </c>
      <c r="C2395" s="146" t="s">
        <v>2691</v>
      </c>
      <c r="D2395" s="147" t="s">
        <v>2912</v>
      </c>
      <c r="E2395" s="219" t="s">
        <v>98</v>
      </c>
      <c r="F2395" s="148">
        <v>45582</v>
      </c>
      <c r="G2395" s="153"/>
      <c r="H2395" s="154">
        <v>43267</v>
      </c>
      <c r="I2395" s="144" t="s">
        <v>46</v>
      </c>
      <c r="J2395" s="155"/>
      <c r="K2395" s="146"/>
      <c r="L2395" s="147"/>
      <c r="M2395" s="156"/>
      <c r="N2395" s="167">
        <f t="shared" si="74"/>
        <v>43267</v>
      </c>
      <c r="O2395" s="167">
        <f t="shared" si="75"/>
        <v>202410</v>
      </c>
    </row>
    <row r="2396" spans="1:15">
      <c r="A2396" s="146">
        <v>2395</v>
      </c>
      <c r="B2396" s="144" t="s">
        <v>1465</v>
      </c>
      <c r="C2396" s="145" t="s">
        <v>2651</v>
      </c>
      <c r="D2396" s="145" t="s">
        <v>2913</v>
      </c>
      <c r="E2396" s="219" t="s">
        <v>98</v>
      </c>
      <c r="F2396" s="148">
        <v>45582</v>
      </c>
      <c r="G2396" s="149"/>
      <c r="H2396" s="150">
        <v>7367.76</v>
      </c>
      <c r="I2396" s="144" t="s">
        <v>66</v>
      </c>
      <c r="J2396" s="151"/>
      <c r="K2396" s="145"/>
      <c r="L2396" s="152"/>
      <c r="M2396" s="152"/>
      <c r="N2396" s="167">
        <f t="shared" si="74"/>
        <v>7367.76</v>
      </c>
      <c r="O2396" s="167">
        <f t="shared" si="75"/>
        <v>202410</v>
      </c>
    </row>
    <row r="2397" spans="1:15">
      <c r="A2397" s="146">
        <v>2396</v>
      </c>
      <c r="B2397" s="144" t="s">
        <v>1415</v>
      </c>
      <c r="C2397" s="146" t="s">
        <v>1416</v>
      </c>
      <c r="D2397" s="147" t="s">
        <v>2914</v>
      </c>
      <c r="E2397" s="219" t="s">
        <v>98</v>
      </c>
      <c r="F2397" s="148">
        <v>45583</v>
      </c>
      <c r="G2397" s="153"/>
      <c r="H2397" s="154">
        <v>1944.07</v>
      </c>
      <c r="I2397" s="144" t="s">
        <v>33</v>
      </c>
      <c r="J2397" s="155"/>
      <c r="K2397" s="146"/>
      <c r="L2397" s="147"/>
      <c r="M2397" s="156"/>
      <c r="N2397" s="167">
        <f t="shared" si="74"/>
        <v>1944.07</v>
      </c>
      <c r="O2397" s="167">
        <f t="shared" si="75"/>
        <v>202410</v>
      </c>
    </row>
    <row r="2398" spans="1:15">
      <c r="A2398" s="146">
        <v>2397</v>
      </c>
      <c r="B2398" s="144" t="s">
        <v>192</v>
      </c>
      <c r="C2398" s="145" t="s">
        <v>155</v>
      </c>
      <c r="D2398" s="145" t="s">
        <v>2915</v>
      </c>
      <c r="E2398" s="219" t="s">
        <v>98</v>
      </c>
      <c r="F2398" s="148">
        <v>45583</v>
      </c>
      <c r="G2398" s="149">
        <v>17758.849999999999</v>
      </c>
      <c r="H2398" s="150">
        <v>794558.26</v>
      </c>
      <c r="I2398" s="144" t="s">
        <v>72</v>
      </c>
      <c r="J2398" s="151"/>
      <c r="K2398" s="145"/>
      <c r="L2398" s="152"/>
      <c r="M2398" s="152"/>
      <c r="N2398" s="167">
        <f t="shared" si="74"/>
        <v>794558.26</v>
      </c>
      <c r="O2398" s="167">
        <f t="shared" si="75"/>
        <v>202410</v>
      </c>
    </row>
    <row r="2399" spans="1:15">
      <c r="A2399" s="146">
        <v>2398</v>
      </c>
      <c r="B2399" s="144" t="s">
        <v>192</v>
      </c>
      <c r="C2399" s="146" t="s">
        <v>155</v>
      </c>
      <c r="D2399" s="147" t="s">
        <v>2916</v>
      </c>
      <c r="E2399" s="219" t="s">
        <v>98</v>
      </c>
      <c r="F2399" s="148">
        <v>45583</v>
      </c>
      <c r="G2399" s="153">
        <v>124461.6</v>
      </c>
      <c r="H2399" s="154">
        <v>453050.98</v>
      </c>
      <c r="I2399" s="144" t="s">
        <v>72</v>
      </c>
      <c r="J2399" s="155"/>
      <c r="K2399" s="146"/>
      <c r="L2399" s="147"/>
      <c r="M2399" s="156"/>
      <c r="N2399" s="167">
        <f t="shared" si="74"/>
        <v>453050.98</v>
      </c>
      <c r="O2399" s="167">
        <f t="shared" si="75"/>
        <v>202410</v>
      </c>
    </row>
    <row r="2400" spans="1:15">
      <c r="A2400" s="146">
        <v>2399</v>
      </c>
      <c r="B2400" s="144" t="s">
        <v>194</v>
      </c>
      <c r="C2400" s="145" t="s">
        <v>155</v>
      </c>
      <c r="D2400" s="145" t="s">
        <v>2917</v>
      </c>
      <c r="E2400" s="219" t="s">
        <v>98</v>
      </c>
      <c r="F2400" s="148">
        <v>45583</v>
      </c>
      <c r="G2400" s="149">
        <v>5544.11</v>
      </c>
      <c r="H2400" s="150">
        <v>269787.86</v>
      </c>
      <c r="I2400" s="144" t="s">
        <v>72</v>
      </c>
      <c r="J2400" s="151"/>
      <c r="K2400" s="145"/>
      <c r="L2400" s="152"/>
      <c r="M2400" s="152"/>
      <c r="N2400" s="167">
        <f t="shared" si="74"/>
        <v>269787.86</v>
      </c>
      <c r="O2400" s="167">
        <f t="shared" si="75"/>
        <v>202410</v>
      </c>
    </row>
    <row r="2401" spans="1:15">
      <c r="A2401" s="146">
        <v>2400</v>
      </c>
      <c r="B2401" s="144" t="s">
        <v>2164</v>
      </c>
      <c r="C2401" s="146" t="s">
        <v>2165</v>
      </c>
      <c r="D2401" s="147" t="s">
        <v>2918</v>
      </c>
      <c r="E2401" s="219" t="s">
        <v>98</v>
      </c>
      <c r="F2401" s="148">
        <v>45583</v>
      </c>
      <c r="G2401" s="153"/>
      <c r="H2401" s="154">
        <v>1500</v>
      </c>
      <c r="I2401" s="144" t="s">
        <v>33</v>
      </c>
      <c r="J2401" s="155"/>
      <c r="K2401" s="146"/>
      <c r="L2401" s="147"/>
      <c r="M2401" s="156"/>
      <c r="N2401" s="167">
        <f t="shared" si="74"/>
        <v>1500</v>
      </c>
      <c r="O2401" s="167">
        <f t="shared" si="75"/>
        <v>202410</v>
      </c>
    </row>
    <row r="2402" spans="1:15">
      <c r="A2402" s="146">
        <v>2401</v>
      </c>
      <c r="B2402" s="144" t="s">
        <v>1415</v>
      </c>
      <c r="C2402" s="145" t="s">
        <v>1416</v>
      </c>
      <c r="D2402" s="145" t="s">
        <v>2919</v>
      </c>
      <c r="E2402" s="219" t="s">
        <v>98</v>
      </c>
      <c r="F2402" s="148">
        <v>45586</v>
      </c>
      <c r="G2402" s="149"/>
      <c r="H2402" s="150">
        <v>799.96</v>
      </c>
      <c r="I2402" s="144" t="s">
        <v>33</v>
      </c>
      <c r="J2402" s="151"/>
      <c r="K2402" s="145"/>
      <c r="L2402" s="152"/>
      <c r="M2402" s="152"/>
      <c r="N2402" s="167">
        <f t="shared" si="74"/>
        <v>799.96</v>
      </c>
      <c r="O2402" s="167">
        <f t="shared" si="75"/>
        <v>202410</v>
      </c>
    </row>
    <row r="2403" spans="1:15">
      <c r="A2403" s="146">
        <v>2402</v>
      </c>
      <c r="B2403" s="144" t="s">
        <v>1415</v>
      </c>
      <c r="C2403" s="146" t="s">
        <v>1416</v>
      </c>
      <c r="D2403" s="147" t="s">
        <v>2920</v>
      </c>
      <c r="E2403" s="219" t="s">
        <v>98</v>
      </c>
      <c r="F2403" s="148">
        <v>45586</v>
      </c>
      <c r="G2403" s="153"/>
      <c r="H2403" s="154">
        <v>4607.58</v>
      </c>
      <c r="I2403" s="144" t="s">
        <v>33</v>
      </c>
      <c r="J2403" s="155"/>
      <c r="K2403" s="146"/>
      <c r="L2403" s="147"/>
      <c r="M2403" s="156"/>
      <c r="N2403" s="167">
        <f t="shared" si="74"/>
        <v>4607.58</v>
      </c>
      <c r="O2403" s="167">
        <f t="shared" si="75"/>
        <v>202410</v>
      </c>
    </row>
    <row r="2404" spans="1:15">
      <c r="A2404" s="146">
        <v>2403</v>
      </c>
      <c r="B2404" s="144" t="s">
        <v>1562</v>
      </c>
      <c r="C2404" s="145" t="s">
        <v>1563</v>
      </c>
      <c r="D2404" s="145" t="s">
        <v>128</v>
      </c>
      <c r="E2404" s="219" t="s">
        <v>98</v>
      </c>
      <c r="F2404" s="148">
        <v>45586</v>
      </c>
      <c r="G2404" s="149"/>
      <c r="H2404" s="150">
        <v>26000</v>
      </c>
      <c r="I2404" s="144" t="s">
        <v>69</v>
      </c>
      <c r="J2404" s="151"/>
      <c r="K2404" s="145"/>
      <c r="L2404" s="152"/>
      <c r="M2404" s="152"/>
      <c r="N2404" s="167">
        <f t="shared" si="74"/>
        <v>26000</v>
      </c>
      <c r="O2404" s="167">
        <f t="shared" si="75"/>
        <v>202410</v>
      </c>
    </row>
    <row r="2405" spans="1:15">
      <c r="A2405" s="146">
        <v>2404</v>
      </c>
      <c r="B2405" s="144" t="s">
        <v>1079</v>
      </c>
      <c r="C2405" s="146" t="s">
        <v>1080</v>
      </c>
      <c r="D2405" s="147" t="s">
        <v>2921</v>
      </c>
      <c r="E2405" s="219" t="s">
        <v>98</v>
      </c>
      <c r="F2405" s="148">
        <v>45586</v>
      </c>
      <c r="G2405" s="153"/>
      <c r="H2405" s="154">
        <v>418.4</v>
      </c>
      <c r="I2405" s="144" t="s">
        <v>33</v>
      </c>
      <c r="J2405" s="155"/>
      <c r="K2405" s="146"/>
      <c r="L2405" s="147"/>
      <c r="M2405" s="156"/>
      <c r="N2405" s="167">
        <f t="shared" si="74"/>
        <v>418.4</v>
      </c>
      <c r="O2405" s="167">
        <f t="shared" si="75"/>
        <v>202410</v>
      </c>
    </row>
    <row r="2406" spans="1:15">
      <c r="A2406" s="146">
        <v>2405</v>
      </c>
      <c r="B2406" s="144" t="s">
        <v>1000</v>
      </c>
      <c r="C2406" s="145" t="s">
        <v>1001</v>
      </c>
      <c r="D2406" s="145" t="s">
        <v>2922</v>
      </c>
      <c r="E2406" s="219" t="s">
        <v>98</v>
      </c>
      <c r="F2406" s="148">
        <v>45586</v>
      </c>
      <c r="G2406" s="149"/>
      <c r="H2406" s="150">
        <v>30413.17</v>
      </c>
      <c r="I2406" s="144" t="s">
        <v>66</v>
      </c>
      <c r="J2406" s="151"/>
      <c r="K2406" s="145"/>
      <c r="L2406" s="152"/>
      <c r="M2406" s="152"/>
      <c r="N2406" s="167">
        <f t="shared" si="74"/>
        <v>30413.17</v>
      </c>
      <c r="O2406" s="167">
        <f t="shared" si="75"/>
        <v>202410</v>
      </c>
    </row>
    <row r="2407" spans="1:15">
      <c r="A2407" s="146">
        <v>2406</v>
      </c>
      <c r="B2407" s="144" t="s">
        <v>1000</v>
      </c>
      <c r="C2407" s="146" t="s">
        <v>1001</v>
      </c>
      <c r="D2407" s="147" t="s">
        <v>2923</v>
      </c>
      <c r="E2407" s="219" t="s">
        <v>98</v>
      </c>
      <c r="F2407" s="148">
        <v>45586</v>
      </c>
      <c r="G2407" s="153"/>
      <c r="H2407" s="154">
        <v>291.25</v>
      </c>
      <c r="I2407" s="144" t="s">
        <v>66</v>
      </c>
      <c r="J2407" s="155" t="s">
        <v>67</v>
      </c>
      <c r="K2407" s="146"/>
      <c r="L2407" s="147"/>
      <c r="M2407" s="156"/>
      <c r="N2407" s="167">
        <f t="shared" si="74"/>
        <v>145.625</v>
      </c>
      <c r="O2407" s="167">
        <f t="shared" si="75"/>
        <v>202410</v>
      </c>
    </row>
    <row r="2408" spans="1:15">
      <c r="A2408" s="146">
        <v>2407</v>
      </c>
      <c r="B2408" s="144" t="s">
        <v>2438</v>
      </c>
      <c r="C2408" s="145" t="s">
        <v>2691</v>
      </c>
      <c r="D2408" s="145" t="s">
        <v>2924</v>
      </c>
      <c r="E2408" s="219" t="s">
        <v>98</v>
      </c>
      <c r="F2408" s="148">
        <v>45586</v>
      </c>
      <c r="G2408" s="149"/>
      <c r="H2408" s="150">
        <v>28641.48</v>
      </c>
      <c r="I2408" s="144" t="s">
        <v>46</v>
      </c>
      <c r="J2408" s="151"/>
      <c r="K2408" s="145"/>
      <c r="L2408" s="152"/>
      <c r="M2408" s="152"/>
      <c r="N2408" s="167">
        <f t="shared" si="74"/>
        <v>28641.48</v>
      </c>
      <c r="O2408" s="167">
        <f t="shared" si="75"/>
        <v>202410</v>
      </c>
    </row>
    <row r="2409" spans="1:15">
      <c r="A2409" s="146">
        <v>2408</v>
      </c>
      <c r="B2409" s="144" t="s">
        <v>2208</v>
      </c>
      <c r="C2409" s="146" t="s">
        <v>2209</v>
      </c>
      <c r="D2409" s="147" t="s">
        <v>2925</v>
      </c>
      <c r="E2409" s="219" t="s">
        <v>98</v>
      </c>
      <c r="F2409" s="148">
        <v>45586</v>
      </c>
      <c r="G2409" s="153"/>
      <c r="H2409" s="154">
        <v>4714.08</v>
      </c>
      <c r="I2409" s="144" t="s">
        <v>60</v>
      </c>
      <c r="J2409" s="155"/>
      <c r="K2409" s="146"/>
      <c r="L2409" s="147"/>
      <c r="M2409" s="156"/>
      <c r="N2409" s="167">
        <f t="shared" si="74"/>
        <v>4714.08</v>
      </c>
      <c r="O2409" s="167">
        <f t="shared" si="75"/>
        <v>202410</v>
      </c>
    </row>
    <row r="2410" spans="1:15">
      <c r="A2410" s="146">
        <v>2409</v>
      </c>
      <c r="B2410" s="144" t="s">
        <v>1889</v>
      </c>
      <c r="C2410" s="145" t="s">
        <v>1890</v>
      </c>
      <c r="D2410" s="145" t="s">
        <v>2926</v>
      </c>
      <c r="E2410" s="219" t="s">
        <v>98</v>
      </c>
      <c r="F2410" s="148">
        <v>45586</v>
      </c>
      <c r="G2410" s="149"/>
      <c r="H2410" s="150">
        <v>3800</v>
      </c>
      <c r="I2410" s="144" t="s">
        <v>43</v>
      </c>
      <c r="J2410" s="151"/>
      <c r="K2410" s="145"/>
      <c r="L2410" s="152"/>
      <c r="M2410" s="152"/>
      <c r="N2410" s="167">
        <f t="shared" si="74"/>
        <v>3800</v>
      </c>
      <c r="O2410" s="167">
        <f t="shared" si="75"/>
        <v>202410</v>
      </c>
    </row>
    <row r="2411" spans="1:15">
      <c r="A2411" s="146">
        <v>2410</v>
      </c>
      <c r="B2411" s="144" t="s">
        <v>2287</v>
      </c>
      <c r="C2411" s="146" t="s">
        <v>2288</v>
      </c>
      <c r="D2411" s="147" t="s">
        <v>2927</v>
      </c>
      <c r="E2411" s="219" t="s">
        <v>98</v>
      </c>
      <c r="F2411" s="148">
        <v>45587</v>
      </c>
      <c r="G2411" s="153"/>
      <c r="H2411" s="154">
        <v>718.2</v>
      </c>
      <c r="I2411" s="144" t="s">
        <v>33</v>
      </c>
      <c r="J2411" s="155"/>
      <c r="K2411" s="146"/>
      <c r="L2411" s="147"/>
      <c r="M2411" s="156"/>
      <c r="N2411" s="167">
        <f t="shared" si="74"/>
        <v>718.2</v>
      </c>
      <c r="O2411" s="167">
        <f t="shared" si="75"/>
        <v>202410</v>
      </c>
    </row>
    <row r="2412" spans="1:15">
      <c r="A2412" s="146">
        <v>2411</v>
      </c>
      <c r="B2412" s="144" t="s">
        <v>120</v>
      </c>
      <c r="C2412" s="145" t="s">
        <v>121</v>
      </c>
      <c r="D2412" s="145" t="s">
        <v>2928</v>
      </c>
      <c r="E2412" s="219" t="s">
        <v>98</v>
      </c>
      <c r="F2412" s="148">
        <v>45587</v>
      </c>
      <c r="G2412" s="149"/>
      <c r="H2412" s="150">
        <v>4893</v>
      </c>
      <c r="I2412" s="144" t="s">
        <v>62</v>
      </c>
      <c r="J2412" s="151"/>
      <c r="K2412" s="145"/>
      <c r="L2412" s="152"/>
      <c r="M2412" s="152"/>
      <c r="N2412" s="167">
        <f t="shared" si="74"/>
        <v>4893</v>
      </c>
      <c r="O2412" s="167">
        <f t="shared" si="75"/>
        <v>202410</v>
      </c>
    </row>
    <row r="2413" spans="1:15">
      <c r="A2413" s="146">
        <v>2412</v>
      </c>
      <c r="B2413" s="144" t="s">
        <v>120</v>
      </c>
      <c r="C2413" s="146" t="s">
        <v>121</v>
      </c>
      <c r="D2413" s="147" t="s">
        <v>2929</v>
      </c>
      <c r="E2413" s="219" t="s">
        <v>98</v>
      </c>
      <c r="F2413" s="148">
        <v>45587</v>
      </c>
      <c r="G2413" s="153"/>
      <c r="H2413" s="154">
        <v>4086</v>
      </c>
      <c r="I2413" s="144" t="s">
        <v>33</v>
      </c>
      <c r="J2413" s="155"/>
      <c r="K2413" s="146"/>
      <c r="L2413" s="147"/>
      <c r="M2413" s="156"/>
      <c r="N2413" s="167">
        <f t="shared" si="74"/>
        <v>4086</v>
      </c>
      <c r="O2413" s="167">
        <f t="shared" si="75"/>
        <v>202410</v>
      </c>
    </row>
    <row r="2414" spans="1:15">
      <c r="A2414" s="146">
        <v>2413</v>
      </c>
      <c r="B2414" s="144" t="s">
        <v>2930</v>
      </c>
      <c r="C2414" s="145" t="s">
        <v>2931</v>
      </c>
      <c r="D2414" s="145" t="s">
        <v>2932</v>
      </c>
      <c r="E2414" s="219" t="s">
        <v>98</v>
      </c>
      <c r="F2414" s="148">
        <v>45587</v>
      </c>
      <c r="G2414" s="149"/>
      <c r="H2414" s="150">
        <v>7582.5</v>
      </c>
      <c r="I2414" s="144" t="s">
        <v>66</v>
      </c>
      <c r="J2414" s="151"/>
      <c r="K2414" s="145"/>
      <c r="L2414" s="152"/>
      <c r="M2414" s="152"/>
      <c r="N2414" s="167">
        <f t="shared" si="74"/>
        <v>7582.5</v>
      </c>
      <c r="O2414" s="167">
        <f t="shared" si="75"/>
        <v>202410</v>
      </c>
    </row>
    <row r="2415" spans="1:15">
      <c r="A2415" s="146">
        <v>2414</v>
      </c>
      <c r="B2415" s="144" t="s">
        <v>2438</v>
      </c>
      <c r="C2415" s="146" t="s">
        <v>2691</v>
      </c>
      <c r="D2415" s="147" t="s">
        <v>2933</v>
      </c>
      <c r="E2415" s="219" t="s">
        <v>98</v>
      </c>
      <c r="F2415" s="148">
        <v>45587</v>
      </c>
      <c r="G2415" s="153"/>
      <c r="H2415" s="154">
        <v>21732.98</v>
      </c>
      <c r="I2415" s="144" t="s">
        <v>46</v>
      </c>
      <c r="J2415" s="155"/>
      <c r="K2415" s="146"/>
      <c r="L2415" s="147"/>
      <c r="M2415" s="156"/>
      <c r="N2415" s="167">
        <f t="shared" si="74"/>
        <v>21732.98</v>
      </c>
      <c r="O2415" s="167">
        <f t="shared" si="75"/>
        <v>202410</v>
      </c>
    </row>
    <row r="2416" spans="1:15">
      <c r="A2416" s="146">
        <v>2415</v>
      </c>
      <c r="B2416" s="144" t="s">
        <v>2208</v>
      </c>
      <c r="C2416" s="145" t="s">
        <v>2209</v>
      </c>
      <c r="D2416" s="145" t="s">
        <v>2934</v>
      </c>
      <c r="E2416" s="219" t="s">
        <v>98</v>
      </c>
      <c r="F2416" s="148">
        <v>45587</v>
      </c>
      <c r="G2416" s="149"/>
      <c r="H2416" s="150">
        <v>1136.08</v>
      </c>
      <c r="I2416" s="144" t="s">
        <v>60</v>
      </c>
      <c r="J2416" s="151"/>
      <c r="K2416" s="145"/>
      <c r="L2416" s="152"/>
      <c r="M2416" s="152"/>
      <c r="N2416" s="167">
        <f t="shared" si="74"/>
        <v>1136.08</v>
      </c>
      <c r="O2416" s="167">
        <f t="shared" si="75"/>
        <v>202410</v>
      </c>
    </row>
    <row r="2417" spans="1:15">
      <c r="A2417" s="146">
        <v>2416</v>
      </c>
      <c r="B2417" s="144" t="s">
        <v>154</v>
      </c>
      <c r="C2417" s="146" t="s">
        <v>155</v>
      </c>
      <c r="D2417" s="147" t="s">
        <v>2718</v>
      </c>
      <c r="E2417" s="219" t="s">
        <v>98</v>
      </c>
      <c r="F2417" s="148">
        <v>45588</v>
      </c>
      <c r="G2417" s="153">
        <v>1012</v>
      </c>
      <c r="H2417" s="154">
        <v>1065.53</v>
      </c>
      <c r="I2417" s="144" t="s">
        <v>72</v>
      </c>
      <c r="J2417" s="155"/>
      <c r="K2417" s="146"/>
      <c r="L2417" s="147"/>
      <c r="M2417" s="156"/>
      <c r="N2417" s="167">
        <f t="shared" si="74"/>
        <v>1065.53</v>
      </c>
      <c r="O2417" s="167">
        <f t="shared" si="75"/>
        <v>202410</v>
      </c>
    </row>
    <row r="2418" spans="1:15">
      <c r="A2418" s="146">
        <v>2417</v>
      </c>
      <c r="B2418" s="144" t="s">
        <v>1681</v>
      </c>
      <c r="C2418" s="145" t="s">
        <v>1682</v>
      </c>
      <c r="D2418" s="145" t="s">
        <v>2935</v>
      </c>
      <c r="E2418" s="219" t="s">
        <v>98</v>
      </c>
      <c r="F2418" s="148">
        <v>45588</v>
      </c>
      <c r="G2418" s="149"/>
      <c r="H2418" s="150">
        <v>8071.97</v>
      </c>
      <c r="I2418" s="144" t="s">
        <v>33</v>
      </c>
      <c r="J2418" s="151"/>
      <c r="K2418" s="145"/>
      <c r="L2418" s="152"/>
      <c r="M2418" s="152"/>
      <c r="N2418" s="167">
        <f t="shared" si="74"/>
        <v>8071.97</v>
      </c>
      <c r="O2418" s="167">
        <f t="shared" si="75"/>
        <v>202410</v>
      </c>
    </row>
    <row r="2419" spans="1:15">
      <c r="A2419" s="146">
        <v>2418</v>
      </c>
      <c r="B2419" s="144" t="s">
        <v>818</v>
      </c>
      <c r="C2419" s="146" t="s">
        <v>819</v>
      </c>
      <c r="D2419" s="147" t="s">
        <v>2936</v>
      </c>
      <c r="E2419" s="219" t="s">
        <v>98</v>
      </c>
      <c r="F2419" s="148">
        <v>45588</v>
      </c>
      <c r="G2419" s="153"/>
      <c r="H2419" s="154">
        <v>1080</v>
      </c>
      <c r="I2419" s="144" t="s">
        <v>40</v>
      </c>
      <c r="J2419" s="155"/>
      <c r="K2419" s="146"/>
      <c r="L2419" s="147"/>
      <c r="M2419" s="156"/>
      <c r="N2419" s="167">
        <f t="shared" si="74"/>
        <v>1080</v>
      </c>
      <c r="O2419" s="167">
        <f t="shared" si="75"/>
        <v>202410</v>
      </c>
    </row>
    <row r="2420" spans="1:15">
      <c r="A2420" s="146">
        <v>2419</v>
      </c>
      <c r="B2420" s="144" t="s">
        <v>1079</v>
      </c>
      <c r="C2420" s="145" t="s">
        <v>1080</v>
      </c>
      <c r="D2420" s="145" t="s">
        <v>2937</v>
      </c>
      <c r="E2420" s="219" t="s">
        <v>98</v>
      </c>
      <c r="F2420" s="148">
        <v>45588</v>
      </c>
      <c r="G2420" s="149"/>
      <c r="H2420" s="150">
        <v>808</v>
      </c>
      <c r="I2420" s="144" t="s">
        <v>41</v>
      </c>
      <c r="J2420" s="151"/>
      <c r="K2420" s="145"/>
      <c r="L2420" s="152"/>
      <c r="M2420" s="152"/>
      <c r="N2420" s="167">
        <f t="shared" si="74"/>
        <v>808</v>
      </c>
      <c r="O2420" s="167">
        <f t="shared" si="75"/>
        <v>202410</v>
      </c>
    </row>
    <row r="2421" spans="1:15">
      <c r="A2421" s="146">
        <v>2420</v>
      </c>
      <c r="B2421" s="144" t="s">
        <v>1000</v>
      </c>
      <c r="C2421" s="146" t="s">
        <v>1001</v>
      </c>
      <c r="D2421" s="147" t="s">
        <v>2938</v>
      </c>
      <c r="E2421" s="219" t="s">
        <v>98</v>
      </c>
      <c r="F2421" s="148">
        <v>45588</v>
      </c>
      <c r="G2421" s="153"/>
      <c r="H2421" s="154">
        <v>497.19</v>
      </c>
      <c r="I2421" s="144" t="s">
        <v>66</v>
      </c>
      <c r="J2421" s="155" t="s">
        <v>67</v>
      </c>
      <c r="K2421" s="146"/>
      <c r="L2421" s="147"/>
      <c r="M2421" s="156"/>
      <c r="N2421" s="167">
        <f t="shared" si="74"/>
        <v>248.595</v>
      </c>
      <c r="O2421" s="167">
        <f t="shared" si="75"/>
        <v>202410</v>
      </c>
    </row>
    <row r="2422" spans="1:15">
      <c r="A2422" s="146">
        <v>2421</v>
      </c>
      <c r="B2422" s="144" t="s">
        <v>1465</v>
      </c>
      <c r="C2422" s="145" t="s">
        <v>2651</v>
      </c>
      <c r="D2422" s="145" t="s">
        <v>2939</v>
      </c>
      <c r="E2422" s="219" t="s">
        <v>98</v>
      </c>
      <c r="F2422" s="148">
        <v>45588</v>
      </c>
      <c r="G2422" s="149"/>
      <c r="H2422" s="150">
        <v>33548.11</v>
      </c>
      <c r="I2422" s="144" t="s">
        <v>66</v>
      </c>
      <c r="J2422" s="151" t="s">
        <v>67</v>
      </c>
      <c r="K2422" s="145"/>
      <c r="L2422" s="152"/>
      <c r="M2422" s="152"/>
      <c r="N2422" s="167">
        <f t="shared" si="74"/>
        <v>16774.055</v>
      </c>
      <c r="O2422" s="167">
        <f t="shared" si="75"/>
        <v>202410</v>
      </c>
    </row>
    <row r="2423" spans="1:15">
      <c r="A2423" s="146">
        <v>2422</v>
      </c>
      <c r="B2423" s="144" t="s">
        <v>2401</v>
      </c>
      <c r="C2423" s="146" t="s">
        <v>2402</v>
      </c>
      <c r="D2423" s="147" t="s">
        <v>2940</v>
      </c>
      <c r="E2423" s="219" t="s">
        <v>98</v>
      </c>
      <c r="F2423" s="148">
        <v>45589</v>
      </c>
      <c r="G2423" s="153"/>
      <c r="H2423" s="154">
        <v>25871.16</v>
      </c>
      <c r="I2423" s="144" t="s">
        <v>43</v>
      </c>
      <c r="J2423" s="155" t="s">
        <v>42</v>
      </c>
      <c r="K2423" s="146"/>
      <c r="L2423" s="147"/>
      <c r="M2423" s="156"/>
      <c r="N2423" s="167">
        <f t="shared" si="74"/>
        <v>12935.58</v>
      </c>
      <c r="O2423" s="167">
        <f t="shared" si="75"/>
        <v>202410</v>
      </c>
    </row>
    <row r="2424" spans="1:15">
      <c r="A2424" s="146">
        <v>2423</v>
      </c>
      <c r="B2424" s="144" t="s">
        <v>177</v>
      </c>
      <c r="C2424" s="145" t="s">
        <v>178</v>
      </c>
      <c r="D2424" s="145" t="s">
        <v>2941</v>
      </c>
      <c r="E2424" s="219" t="s">
        <v>98</v>
      </c>
      <c r="F2424" s="148">
        <v>45589</v>
      </c>
      <c r="G2424" s="149"/>
      <c r="H2424" s="150">
        <v>884.05</v>
      </c>
      <c r="I2424" s="144" t="s">
        <v>33</v>
      </c>
      <c r="J2424" s="151"/>
      <c r="K2424" s="145"/>
      <c r="L2424" s="152"/>
      <c r="M2424" s="152"/>
      <c r="N2424" s="167">
        <f t="shared" si="74"/>
        <v>884.05</v>
      </c>
      <c r="O2424" s="167">
        <f t="shared" si="75"/>
        <v>202410</v>
      </c>
    </row>
    <row r="2425" spans="1:15">
      <c r="A2425" s="146">
        <v>2424</v>
      </c>
      <c r="B2425" s="144" t="s">
        <v>957</v>
      </c>
      <c r="C2425" s="146" t="s">
        <v>958</v>
      </c>
      <c r="D2425" s="147" t="s">
        <v>2942</v>
      </c>
      <c r="E2425" s="219" t="s">
        <v>98</v>
      </c>
      <c r="F2425" s="148">
        <v>45590</v>
      </c>
      <c r="G2425" s="153"/>
      <c r="H2425" s="154">
        <v>937.19</v>
      </c>
      <c r="I2425" s="144" t="s">
        <v>68</v>
      </c>
      <c r="J2425" s="155"/>
      <c r="K2425" s="146"/>
      <c r="L2425" s="147"/>
      <c r="M2425" s="156"/>
      <c r="N2425" s="167">
        <f t="shared" si="74"/>
        <v>937.19</v>
      </c>
      <c r="O2425" s="167">
        <f t="shared" si="75"/>
        <v>202410</v>
      </c>
    </row>
    <row r="2426" spans="1:15">
      <c r="A2426" s="146">
        <v>2425</v>
      </c>
      <c r="B2426" s="144" t="s">
        <v>2208</v>
      </c>
      <c r="C2426" s="145" t="s">
        <v>2209</v>
      </c>
      <c r="D2426" s="145" t="s">
        <v>2943</v>
      </c>
      <c r="E2426" s="219" t="s">
        <v>98</v>
      </c>
      <c r="F2426" s="148">
        <v>45590</v>
      </c>
      <c r="G2426" s="149"/>
      <c r="H2426" s="150">
        <v>5425.2</v>
      </c>
      <c r="I2426" s="144" t="s">
        <v>60</v>
      </c>
      <c r="J2426" s="151"/>
      <c r="K2426" s="145"/>
      <c r="L2426" s="152"/>
      <c r="M2426" s="152"/>
      <c r="N2426" s="167">
        <f t="shared" si="74"/>
        <v>5425.2</v>
      </c>
      <c r="O2426" s="167">
        <f t="shared" si="75"/>
        <v>202410</v>
      </c>
    </row>
    <row r="2427" spans="1:15">
      <c r="A2427" s="146">
        <v>2426</v>
      </c>
      <c r="B2427" s="229" t="s">
        <v>3773</v>
      </c>
      <c r="C2427" s="146" t="s">
        <v>1678</v>
      </c>
      <c r="D2427" s="147" t="s">
        <v>2944</v>
      </c>
      <c r="E2427" s="219" t="s">
        <v>98</v>
      </c>
      <c r="F2427" s="148">
        <v>45590</v>
      </c>
      <c r="G2427" s="153"/>
      <c r="H2427" s="154">
        <v>1255</v>
      </c>
      <c r="I2427" s="144" t="s">
        <v>68</v>
      </c>
      <c r="J2427" s="155"/>
      <c r="K2427" s="146"/>
      <c r="L2427" s="147"/>
      <c r="M2427" s="156"/>
      <c r="N2427" s="167">
        <f t="shared" si="74"/>
        <v>1255</v>
      </c>
      <c r="O2427" s="167">
        <f t="shared" si="75"/>
        <v>202410</v>
      </c>
    </row>
    <row r="2428" spans="1:15">
      <c r="A2428" s="146">
        <v>2427</v>
      </c>
      <c r="B2428" s="229" t="s">
        <v>3845</v>
      </c>
      <c r="C2428" s="145" t="s">
        <v>2242</v>
      </c>
      <c r="D2428" s="145" t="s">
        <v>2945</v>
      </c>
      <c r="E2428" s="219" t="s">
        <v>98</v>
      </c>
      <c r="F2428" s="148">
        <v>45591</v>
      </c>
      <c r="G2428" s="149"/>
      <c r="H2428" s="150">
        <v>1700</v>
      </c>
      <c r="I2428" s="144" t="s">
        <v>66</v>
      </c>
      <c r="J2428" s="151"/>
      <c r="K2428" s="145"/>
      <c r="L2428" s="152"/>
      <c r="M2428" s="152"/>
      <c r="N2428" s="167">
        <f t="shared" si="74"/>
        <v>1700</v>
      </c>
      <c r="O2428" s="167">
        <f t="shared" si="75"/>
        <v>202410</v>
      </c>
    </row>
    <row r="2429" spans="1:15">
      <c r="A2429" s="146">
        <v>2428</v>
      </c>
      <c r="B2429" s="144" t="s">
        <v>120</v>
      </c>
      <c r="C2429" s="146" t="s">
        <v>121</v>
      </c>
      <c r="D2429" s="147" t="s">
        <v>2946</v>
      </c>
      <c r="E2429" s="219" t="s">
        <v>98</v>
      </c>
      <c r="F2429" s="148">
        <v>45591</v>
      </c>
      <c r="G2429" s="153"/>
      <c r="H2429" s="154">
        <v>4086</v>
      </c>
      <c r="I2429" s="144" t="s">
        <v>43</v>
      </c>
      <c r="J2429" s="155"/>
      <c r="K2429" s="146"/>
      <c r="L2429" s="147"/>
      <c r="M2429" s="156"/>
      <c r="N2429" s="167">
        <f t="shared" si="74"/>
        <v>4086</v>
      </c>
      <c r="O2429" s="167">
        <f t="shared" si="75"/>
        <v>202410</v>
      </c>
    </row>
    <row r="2430" spans="1:15">
      <c r="A2430" s="146">
        <v>2429</v>
      </c>
      <c r="B2430" s="144" t="s">
        <v>120</v>
      </c>
      <c r="C2430" s="145" t="s">
        <v>121</v>
      </c>
      <c r="D2430" s="145" t="s">
        <v>2947</v>
      </c>
      <c r="E2430" s="219" t="s">
        <v>98</v>
      </c>
      <c r="F2430" s="148">
        <v>45591</v>
      </c>
      <c r="G2430" s="149"/>
      <c r="H2430" s="150">
        <v>4086</v>
      </c>
      <c r="I2430" s="144" t="s">
        <v>33</v>
      </c>
      <c r="J2430" s="151"/>
      <c r="K2430" s="145"/>
      <c r="L2430" s="152"/>
      <c r="M2430" s="152"/>
      <c r="N2430" s="167">
        <f t="shared" si="74"/>
        <v>4086</v>
      </c>
      <c r="O2430" s="167">
        <f t="shared" si="75"/>
        <v>202410</v>
      </c>
    </row>
    <row r="2431" spans="1:15">
      <c r="A2431" s="146">
        <v>2430</v>
      </c>
      <c r="B2431" s="144" t="s">
        <v>2733</v>
      </c>
      <c r="C2431" s="146" t="s">
        <v>2734</v>
      </c>
      <c r="D2431" s="147" t="s">
        <v>2948</v>
      </c>
      <c r="E2431" s="219" t="s">
        <v>98</v>
      </c>
      <c r="F2431" s="148">
        <v>45593</v>
      </c>
      <c r="G2431" s="153"/>
      <c r="H2431" s="154">
        <v>155667.20000000001</v>
      </c>
      <c r="I2431" s="144" t="s">
        <v>62</v>
      </c>
      <c r="J2431" s="155"/>
      <c r="K2431" s="146"/>
      <c r="L2431" s="147"/>
      <c r="M2431" s="156"/>
      <c r="N2431" s="167">
        <f t="shared" si="74"/>
        <v>155667.20000000001</v>
      </c>
      <c r="O2431" s="167">
        <f t="shared" si="75"/>
        <v>202410</v>
      </c>
    </row>
    <row r="2432" spans="1:15">
      <c r="A2432" s="146">
        <v>2431</v>
      </c>
      <c r="B2432" s="144" t="s">
        <v>2753</v>
      </c>
      <c r="C2432" s="145" t="s">
        <v>1218</v>
      </c>
      <c r="D2432" s="145" t="s">
        <v>2949</v>
      </c>
      <c r="E2432" s="219" t="s">
        <v>98</v>
      </c>
      <c r="F2432" s="148">
        <v>45593</v>
      </c>
      <c r="G2432" s="149"/>
      <c r="H2432" s="150">
        <v>880.28</v>
      </c>
      <c r="I2432" s="144" t="s">
        <v>68</v>
      </c>
      <c r="J2432" s="151"/>
      <c r="K2432" s="145"/>
      <c r="L2432" s="152"/>
      <c r="M2432" s="152"/>
      <c r="N2432" s="167">
        <f t="shared" si="74"/>
        <v>880.28</v>
      </c>
      <c r="O2432" s="167">
        <f t="shared" si="75"/>
        <v>202410</v>
      </c>
    </row>
    <row r="2433" spans="1:15">
      <c r="A2433" s="146">
        <v>2432</v>
      </c>
      <c r="B2433" s="144" t="s">
        <v>2287</v>
      </c>
      <c r="C2433" s="146" t="s">
        <v>2288</v>
      </c>
      <c r="D2433" s="147" t="s">
        <v>2030</v>
      </c>
      <c r="E2433" s="219" t="s">
        <v>98</v>
      </c>
      <c r="F2433" s="148">
        <v>45593</v>
      </c>
      <c r="G2433" s="153"/>
      <c r="H2433" s="154">
        <v>2546</v>
      </c>
      <c r="I2433" s="144" t="s">
        <v>66</v>
      </c>
      <c r="J2433" s="155"/>
      <c r="K2433" s="146"/>
      <c r="L2433" s="147"/>
      <c r="M2433" s="156"/>
      <c r="N2433" s="167">
        <f t="shared" si="74"/>
        <v>2546</v>
      </c>
      <c r="O2433" s="167">
        <f t="shared" si="75"/>
        <v>202410</v>
      </c>
    </row>
    <row r="2434" spans="1:15">
      <c r="A2434" s="146">
        <v>2433</v>
      </c>
      <c r="B2434" s="144" t="s">
        <v>324</v>
      </c>
      <c r="C2434" s="145" t="s">
        <v>325</v>
      </c>
      <c r="D2434" s="145" t="s">
        <v>2950</v>
      </c>
      <c r="E2434" s="219" t="s">
        <v>98</v>
      </c>
      <c r="F2434" s="148">
        <v>45593</v>
      </c>
      <c r="G2434" s="149"/>
      <c r="H2434" s="150">
        <v>4449</v>
      </c>
      <c r="I2434" s="144" t="s">
        <v>39</v>
      </c>
      <c r="J2434" s="151"/>
      <c r="K2434" s="145"/>
      <c r="L2434" s="152"/>
      <c r="M2434" s="152"/>
      <c r="N2434" s="167">
        <f t="shared" ref="N2434:N2497" si="76">H2434/COUNTIF(I2434:M2434,"&lt;&gt;")</f>
        <v>4449</v>
      </c>
      <c r="O2434" s="167">
        <f t="shared" ref="O2434:O2497" si="77">YEAR(F2434)*100+MONTH(F2434)</f>
        <v>202410</v>
      </c>
    </row>
    <row r="2435" spans="1:15">
      <c r="A2435" s="146">
        <v>2434</v>
      </c>
      <c r="B2435" s="144" t="s">
        <v>1773</v>
      </c>
      <c r="C2435" s="146" t="s">
        <v>1774</v>
      </c>
      <c r="D2435" s="147" t="s">
        <v>2951</v>
      </c>
      <c r="E2435" s="219" t="s">
        <v>98</v>
      </c>
      <c r="F2435" s="148">
        <v>45593</v>
      </c>
      <c r="G2435" s="153"/>
      <c r="H2435" s="154">
        <v>60728</v>
      </c>
      <c r="I2435" s="144" t="s">
        <v>39</v>
      </c>
      <c r="J2435" s="155" t="s">
        <v>40</v>
      </c>
      <c r="K2435" s="146"/>
      <c r="L2435" s="147"/>
      <c r="M2435" s="156"/>
      <c r="N2435" s="167">
        <f t="shared" si="76"/>
        <v>30364</v>
      </c>
      <c r="O2435" s="167">
        <f t="shared" si="77"/>
        <v>202410</v>
      </c>
    </row>
    <row r="2436" spans="1:15">
      <c r="A2436" s="146">
        <v>2435</v>
      </c>
      <c r="B2436" s="144" t="s">
        <v>1681</v>
      </c>
      <c r="C2436" s="145" t="s">
        <v>1682</v>
      </c>
      <c r="D2436" s="145" t="s">
        <v>2952</v>
      </c>
      <c r="E2436" s="219" t="s">
        <v>98</v>
      </c>
      <c r="F2436" s="148">
        <v>45594</v>
      </c>
      <c r="G2436" s="149"/>
      <c r="H2436" s="150">
        <v>7669.42</v>
      </c>
      <c r="I2436" s="144" t="s">
        <v>33</v>
      </c>
      <c r="J2436" s="151"/>
      <c r="K2436" s="145"/>
      <c r="L2436" s="152"/>
      <c r="M2436" s="152"/>
      <c r="N2436" s="167">
        <f t="shared" si="76"/>
        <v>7669.42</v>
      </c>
      <c r="O2436" s="167">
        <f t="shared" si="77"/>
        <v>202410</v>
      </c>
    </row>
    <row r="2437" spans="1:15">
      <c r="A2437" s="146">
        <v>2436</v>
      </c>
      <c r="B2437" s="229" t="s">
        <v>3691</v>
      </c>
      <c r="C2437" s="146" t="s">
        <v>1521</v>
      </c>
      <c r="D2437" s="147" t="s">
        <v>2953</v>
      </c>
      <c r="E2437" s="219" t="s">
        <v>98</v>
      </c>
      <c r="F2437" s="148">
        <v>45594</v>
      </c>
      <c r="G2437" s="153"/>
      <c r="H2437" s="154">
        <v>9968.9599999999991</v>
      </c>
      <c r="I2437" s="144" t="s">
        <v>39</v>
      </c>
      <c r="J2437" s="155"/>
      <c r="K2437" s="146"/>
      <c r="L2437" s="147"/>
      <c r="M2437" s="156"/>
      <c r="N2437" s="167">
        <f t="shared" si="76"/>
        <v>9968.9599999999991</v>
      </c>
      <c r="O2437" s="167">
        <f t="shared" si="77"/>
        <v>202410</v>
      </c>
    </row>
    <row r="2438" spans="1:15">
      <c r="A2438" s="146">
        <v>2437</v>
      </c>
      <c r="B2438" s="144" t="s">
        <v>2954</v>
      </c>
      <c r="C2438" s="145" t="s">
        <v>2955</v>
      </c>
      <c r="D2438" s="145" t="s">
        <v>2956</v>
      </c>
      <c r="E2438" s="219" t="s">
        <v>98</v>
      </c>
      <c r="F2438" s="148">
        <v>45594</v>
      </c>
      <c r="G2438" s="149"/>
      <c r="H2438" s="150">
        <v>9227.6</v>
      </c>
      <c r="I2438" s="144" t="s">
        <v>68</v>
      </c>
      <c r="J2438" s="151"/>
      <c r="K2438" s="145"/>
      <c r="L2438" s="152"/>
      <c r="M2438" s="152"/>
      <c r="N2438" s="167">
        <f t="shared" si="76"/>
        <v>9227.6</v>
      </c>
      <c r="O2438" s="167">
        <f t="shared" si="77"/>
        <v>202410</v>
      </c>
    </row>
    <row r="2439" spans="1:15">
      <c r="A2439" s="146">
        <v>2438</v>
      </c>
      <c r="B2439" s="144" t="s">
        <v>1007</v>
      </c>
      <c r="C2439" s="146" t="s">
        <v>1008</v>
      </c>
      <c r="D2439" s="147" t="s">
        <v>2957</v>
      </c>
      <c r="E2439" s="219" t="s">
        <v>98</v>
      </c>
      <c r="F2439" s="148">
        <v>45594</v>
      </c>
      <c r="G2439" s="153"/>
      <c r="H2439" s="154">
        <v>1779</v>
      </c>
      <c r="I2439" s="144" t="s">
        <v>62</v>
      </c>
      <c r="J2439" s="155"/>
      <c r="K2439" s="146"/>
      <c r="L2439" s="147"/>
      <c r="M2439" s="156"/>
      <c r="N2439" s="167">
        <f t="shared" si="76"/>
        <v>1779</v>
      </c>
      <c r="O2439" s="167">
        <f t="shared" si="77"/>
        <v>202410</v>
      </c>
    </row>
    <row r="2440" spans="1:15">
      <c r="A2440" s="146">
        <v>2439</v>
      </c>
      <c r="B2440" s="144" t="s">
        <v>2164</v>
      </c>
      <c r="C2440" s="145" t="s">
        <v>2165</v>
      </c>
      <c r="D2440" s="145" t="s">
        <v>2958</v>
      </c>
      <c r="E2440" s="219" t="s">
        <v>98</v>
      </c>
      <c r="F2440" s="148">
        <v>45594</v>
      </c>
      <c r="G2440" s="149"/>
      <c r="H2440" s="150">
        <v>2300</v>
      </c>
      <c r="I2440" s="144" t="s">
        <v>33</v>
      </c>
      <c r="J2440" s="151"/>
      <c r="K2440" s="145"/>
      <c r="L2440" s="152"/>
      <c r="M2440" s="152"/>
      <c r="N2440" s="167">
        <f t="shared" si="76"/>
        <v>2300</v>
      </c>
      <c r="O2440" s="167">
        <f t="shared" si="77"/>
        <v>202410</v>
      </c>
    </row>
    <row r="2441" spans="1:15">
      <c r="A2441" s="146">
        <v>2440</v>
      </c>
      <c r="B2441" s="144" t="s">
        <v>2959</v>
      </c>
      <c r="C2441" s="146" t="s">
        <v>2960</v>
      </c>
      <c r="D2441" s="147" t="s">
        <v>2961</v>
      </c>
      <c r="E2441" s="219" t="s">
        <v>98</v>
      </c>
      <c r="F2441" s="148">
        <v>45594</v>
      </c>
      <c r="G2441" s="153"/>
      <c r="H2441" s="154">
        <v>19750</v>
      </c>
      <c r="I2441" s="144" t="s">
        <v>64</v>
      </c>
      <c r="J2441" s="155"/>
      <c r="K2441" s="146"/>
      <c r="L2441" s="147"/>
      <c r="M2441" s="156"/>
      <c r="N2441" s="167">
        <f t="shared" si="76"/>
        <v>19750</v>
      </c>
      <c r="O2441" s="167">
        <f t="shared" si="77"/>
        <v>202410</v>
      </c>
    </row>
    <row r="2442" spans="1:15">
      <c r="A2442" s="146">
        <v>2441</v>
      </c>
      <c r="B2442" s="144" t="s">
        <v>1698</v>
      </c>
      <c r="C2442" s="145" t="s">
        <v>1699</v>
      </c>
      <c r="D2442" s="145" t="s">
        <v>2962</v>
      </c>
      <c r="E2442" s="219" t="s">
        <v>98</v>
      </c>
      <c r="F2442" s="148">
        <v>45594</v>
      </c>
      <c r="G2442" s="149"/>
      <c r="H2442" s="150">
        <v>4670</v>
      </c>
      <c r="I2442" s="144" t="s">
        <v>33</v>
      </c>
      <c r="J2442" s="151"/>
      <c r="K2442" s="145"/>
      <c r="L2442" s="152"/>
      <c r="M2442" s="152"/>
      <c r="N2442" s="167">
        <f t="shared" si="76"/>
        <v>4670</v>
      </c>
      <c r="O2442" s="167">
        <f t="shared" si="77"/>
        <v>202410</v>
      </c>
    </row>
    <row r="2443" spans="1:15">
      <c r="A2443" s="146">
        <v>2442</v>
      </c>
      <c r="B2443" s="144" t="s">
        <v>1698</v>
      </c>
      <c r="C2443" s="146" t="s">
        <v>1699</v>
      </c>
      <c r="D2443" s="147" t="s">
        <v>2963</v>
      </c>
      <c r="E2443" s="219" t="s">
        <v>98</v>
      </c>
      <c r="F2443" s="148">
        <v>45594</v>
      </c>
      <c r="G2443" s="153"/>
      <c r="H2443" s="154">
        <v>7235.17</v>
      </c>
      <c r="I2443" s="144" t="s">
        <v>33</v>
      </c>
      <c r="J2443" s="155"/>
      <c r="K2443" s="146"/>
      <c r="L2443" s="147"/>
      <c r="M2443" s="156"/>
      <c r="N2443" s="167">
        <f t="shared" si="76"/>
        <v>7235.17</v>
      </c>
      <c r="O2443" s="167">
        <f t="shared" si="77"/>
        <v>202410</v>
      </c>
    </row>
    <row r="2444" spans="1:15">
      <c r="A2444" s="146">
        <v>2443</v>
      </c>
      <c r="B2444" s="144" t="s">
        <v>123</v>
      </c>
      <c r="C2444" s="145" t="s">
        <v>124</v>
      </c>
      <c r="D2444" s="145">
        <v>58973</v>
      </c>
      <c r="E2444" s="219" t="s">
        <v>98</v>
      </c>
      <c r="F2444" s="148">
        <v>45595</v>
      </c>
      <c r="G2444" s="149"/>
      <c r="H2444" s="150">
        <v>4090</v>
      </c>
      <c r="I2444" s="144" t="s">
        <v>33</v>
      </c>
      <c r="J2444" s="151"/>
      <c r="K2444" s="145"/>
      <c r="L2444" s="152"/>
      <c r="M2444" s="152"/>
      <c r="N2444" s="167">
        <f t="shared" si="76"/>
        <v>4090</v>
      </c>
      <c r="O2444" s="167">
        <f t="shared" si="77"/>
        <v>202410</v>
      </c>
    </row>
    <row r="2445" spans="1:15">
      <c r="A2445" s="146">
        <v>2444</v>
      </c>
      <c r="B2445" s="144" t="s">
        <v>1184</v>
      </c>
      <c r="C2445" s="146" t="s">
        <v>1185</v>
      </c>
      <c r="D2445" s="147" t="s">
        <v>2964</v>
      </c>
      <c r="E2445" s="219" t="s">
        <v>98</v>
      </c>
      <c r="F2445" s="148">
        <v>45595</v>
      </c>
      <c r="G2445" s="153"/>
      <c r="H2445" s="154">
        <v>30431.35</v>
      </c>
      <c r="I2445" s="144" t="s">
        <v>66</v>
      </c>
      <c r="J2445" s="155"/>
      <c r="K2445" s="146"/>
      <c r="L2445" s="147"/>
      <c r="M2445" s="156"/>
      <c r="N2445" s="167">
        <f t="shared" si="76"/>
        <v>30431.35</v>
      </c>
      <c r="O2445" s="167">
        <f t="shared" si="77"/>
        <v>202410</v>
      </c>
    </row>
    <row r="2446" spans="1:15">
      <c r="A2446" s="146">
        <v>2445</v>
      </c>
      <c r="B2446" s="144" t="s">
        <v>2401</v>
      </c>
      <c r="C2446" s="145" t="s">
        <v>2402</v>
      </c>
      <c r="D2446" s="145" t="s">
        <v>2965</v>
      </c>
      <c r="E2446" s="219" t="s">
        <v>98</v>
      </c>
      <c r="F2446" s="148">
        <v>45595</v>
      </c>
      <c r="G2446" s="149"/>
      <c r="H2446" s="150">
        <v>18763.7</v>
      </c>
      <c r="I2446" s="144" t="s">
        <v>43</v>
      </c>
      <c r="J2446" s="151" t="s">
        <v>42</v>
      </c>
      <c r="K2446" s="145"/>
      <c r="L2446" s="152"/>
      <c r="M2446" s="152"/>
      <c r="N2446" s="167">
        <f t="shared" si="76"/>
        <v>9381.85</v>
      </c>
      <c r="O2446" s="167">
        <f t="shared" si="77"/>
        <v>202410</v>
      </c>
    </row>
    <row r="2447" spans="1:15">
      <c r="A2447" s="146">
        <v>2446</v>
      </c>
      <c r="B2447" s="144" t="s">
        <v>2401</v>
      </c>
      <c r="C2447" s="146" t="s">
        <v>2402</v>
      </c>
      <c r="D2447" s="147" t="s">
        <v>2966</v>
      </c>
      <c r="E2447" s="219" t="s">
        <v>98</v>
      </c>
      <c r="F2447" s="148">
        <v>45595</v>
      </c>
      <c r="G2447" s="153"/>
      <c r="H2447" s="154">
        <v>17057.91</v>
      </c>
      <c r="I2447" s="144" t="s">
        <v>43</v>
      </c>
      <c r="J2447" s="155" t="s">
        <v>42</v>
      </c>
      <c r="K2447" s="146"/>
      <c r="L2447" s="147"/>
      <c r="M2447" s="156"/>
      <c r="N2447" s="167">
        <f t="shared" si="76"/>
        <v>8528.9549999999999</v>
      </c>
      <c r="O2447" s="167">
        <f t="shared" si="77"/>
        <v>202410</v>
      </c>
    </row>
    <row r="2448" spans="1:15">
      <c r="A2448" s="146">
        <v>2447</v>
      </c>
      <c r="B2448" s="144" t="s">
        <v>1000</v>
      </c>
      <c r="C2448" s="145" t="s">
        <v>1001</v>
      </c>
      <c r="D2448" s="145" t="s">
        <v>2967</v>
      </c>
      <c r="E2448" s="219" t="s">
        <v>98</v>
      </c>
      <c r="F2448" s="148">
        <v>45595</v>
      </c>
      <c r="G2448" s="149"/>
      <c r="H2448" s="150">
        <v>101516.59</v>
      </c>
      <c r="I2448" s="144" t="s">
        <v>66</v>
      </c>
      <c r="J2448" s="151" t="s">
        <v>67</v>
      </c>
      <c r="K2448" s="145"/>
      <c r="L2448" s="152"/>
      <c r="M2448" s="152"/>
      <c r="N2448" s="167">
        <f t="shared" si="76"/>
        <v>50758.294999999998</v>
      </c>
      <c r="O2448" s="167">
        <f t="shared" si="77"/>
        <v>202410</v>
      </c>
    </row>
    <row r="2449" spans="1:15">
      <c r="A2449" s="146">
        <v>2448</v>
      </c>
      <c r="B2449" s="144" t="s">
        <v>2287</v>
      </c>
      <c r="C2449" s="146" t="s">
        <v>2288</v>
      </c>
      <c r="D2449" s="147" t="s">
        <v>2968</v>
      </c>
      <c r="E2449" s="219" t="s">
        <v>98</v>
      </c>
      <c r="F2449" s="148">
        <v>45596</v>
      </c>
      <c r="G2449" s="153"/>
      <c r="H2449" s="154">
        <v>2268.5</v>
      </c>
      <c r="I2449" s="144" t="s">
        <v>66</v>
      </c>
      <c r="J2449" s="155"/>
      <c r="K2449" s="146"/>
      <c r="L2449" s="147"/>
      <c r="M2449" s="156"/>
      <c r="N2449" s="167">
        <f t="shared" si="76"/>
        <v>2268.5</v>
      </c>
      <c r="O2449" s="167">
        <f t="shared" si="77"/>
        <v>202410</v>
      </c>
    </row>
    <row r="2450" spans="1:15">
      <c r="A2450" s="146">
        <v>2449</v>
      </c>
      <c r="B2450" s="144" t="s">
        <v>1703</v>
      </c>
      <c r="C2450" s="145" t="s">
        <v>1704</v>
      </c>
      <c r="D2450" s="145" t="s">
        <v>2969</v>
      </c>
      <c r="E2450" s="219" t="s">
        <v>98</v>
      </c>
      <c r="F2450" s="148">
        <v>45596</v>
      </c>
      <c r="G2450" s="149"/>
      <c r="H2450" s="150">
        <v>848.06</v>
      </c>
      <c r="I2450" s="144" t="s">
        <v>66</v>
      </c>
      <c r="J2450" s="151"/>
      <c r="K2450" s="145"/>
      <c r="L2450" s="152"/>
      <c r="M2450" s="152"/>
      <c r="N2450" s="167">
        <f t="shared" si="76"/>
        <v>848.06</v>
      </c>
      <c r="O2450" s="167">
        <f t="shared" si="77"/>
        <v>202410</v>
      </c>
    </row>
    <row r="2451" spans="1:15">
      <c r="A2451" s="146">
        <v>2450</v>
      </c>
      <c r="B2451" s="144" t="s">
        <v>120</v>
      </c>
      <c r="C2451" s="146" t="s">
        <v>121</v>
      </c>
      <c r="D2451" s="147" t="s">
        <v>2970</v>
      </c>
      <c r="E2451" s="219" t="s">
        <v>98</v>
      </c>
      <c r="F2451" s="148">
        <v>45596</v>
      </c>
      <c r="G2451" s="153"/>
      <c r="H2451" s="154">
        <v>4086</v>
      </c>
      <c r="I2451" s="144" t="s">
        <v>43</v>
      </c>
      <c r="J2451" s="155"/>
      <c r="K2451" s="146"/>
      <c r="L2451" s="147"/>
      <c r="M2451" s="156"/>
      <c r="N2451" s="167">
        <f t="shared" si="76"/>
        <v>4086</v>
      </c>
      <c r="O2451" s="167">
        <f t="shared" si="77"/>
        <v>202410</v>
      </c>
    </row>
    <row r="2452" spans="1:15">
      <c r="A2452" s="146">
        <v>2451</v>
      </c>
      <c r="B2452" s="144" t="s">
        <v>293</v>
      </c>
      <c r="C2452" s="145" t="s">
        <v>294</v>
      </c>
      <c r="D2452" s="145" t="s">
        <v>2971</v>
      </c>
      <c r="E2452" s="219" t="s">
        <v>98</v>
      </c>
      <c r="F2452" s="148">
        <v>45596</v>
      </c>
      <c r="G2452" s="149"/>
      <c r="H2452" s="150">
        <v>6210.1</v>
      </c>
      <c r="I2452" s="144" t="s">
        <v>43</v>
      </c>
      <c r="J2452" s="151" t="s">
        <v>42</v>
      </c>
      <c r="K2452" s="145"/>
      <c r="L2452" s="152"/>
      <c r="M2452" s="152"/>
      <c r="N2452" s="167">
        <f t="shared" si="76"/>
        <v>3105.05</v>
      </c>
      <c r="O2452" s="167">
        <f t="shared" si="77"/>
        <v>202410</v>
      </c>
    </row>
    <row r="2453" spans="1:15">
      <c r="A2453" s="146">
        <v>2452</v>
      </c>
      <c r="B2453" s="144" t="s">
        <v>111</v>
      </c>
      <c r="C2453" s="146" t="s">
        <v>112</v>
      </c>
      <c r="D2453" s="147" t="s">
        <v>2972</v>
      </c>
      <c r="E2453" s="219" t="s">
        <v>98</v>
      </c>
      <c r="F2453" s="148">
        <v>45596</v>
      </c>
      <c r="G2453" s="153"/>
      <c r="H2453" s="154">
        <v>565.62</v>
      </c>
      <c r="I2453" s="144" t="s">
        <v>66</v>
      </c>
      <c r="J2453" s="155" t="s">
        <v>43</v>
      </c>
      <c r="K2453" s="146"/>
      <c r="L2453" s="147"/>
      <c r="M2453" s="156"/>
      <c r="N2453" s="167">
        <f t="shared" si="76"/>
        <v>282.81</v>
      </c>
      <c r="O2453" s="167">
        <f t="shared" si="77"/>
        <v>202410</v>
      </c>
    </row>
    <row r="2454" spans="1:15">
      <c r="A2454" s="146">
        <v>2453</v>
      </c>
      <c r="B2454" s="144" t="s">
        <v>1537</v>
      </c>
      <c r="C2454" s="145" t="s">
        <v>1538</v>
      </c>
      <c r="D2454" s="145" t="s">
        <v>504</v>
      </c>
      <c r="E2454" s="219" t="s">
        <v>98</v>
      </c>
      <c r="F2454" s="148">
        <v>45596</v>
      </c>
      <c r="G2454" s="149"/>
      <c r="H2454" s="150">
        <v>24000</v>
      </c>
      <c r="I2454" s="144" t="s">
        <v>33</v>
      </c>
      <c r="J2454" s="151"/>
      <c r="K2454" s="145"/>
      <c r="L2454" s="152"/>
      <c r="M2454" s="152"/>
      <c r="N2454" s="167">
        <f t="shared" si="76"/>
        <v>24000</v>
      </c>
      <c r="O2454" s="167">
        <f t="shared" si="77"/>
        <v>202410</v>
      </c>
    </row>
    <row r="2455" spans="1:15">
      <c r="A2455" s="146">
        <v>2454</v>
      </c>
      <c r="B2455" s="144" t="s">
        <v>123</v>
      </c>
      <c r="C2455" s="146" t="s">
        <v>124</v>
      </c>
      <c r="D2455" s="147" t="s">
        <v>1603</v>
      </c>
      <c r="E2455" s="225" t="s">
        <v>98</v>
      </c>
      <c r="F2455" s="148">
        <v>45596</v>
      </c>
      <c r="G2455" s="153"/>
      <c r="H2455" s="154">
        <v>550</v>
      </c>
      <c r="I2455" s="144" t="s">
        <v>33</v>
      </c>
      <c r="J2455" s="155"/>
      <c r="K2455" s="146"/>
      <c r="L2455" s="147"/>
      <c r="M2455" s="156"/>
      <c r="N2455" s="167">
        <f t="shared" si="76"/>
        <v>550</v>
      </c>
      <c r="O2455" s="167">
        <f t="shared" si="77"/>
        <v>202410</v>
      </c>
    </row>
    <row r="2456" spans="1:15">
      <c r="A2456" s="146">
        <v>2455</v>
      </c>
      <c r="B2456" s="144" t="s">
        <v>1537</v>
      </c>
      <c r="C2456" s="145" t="s">
        <v>1538</v>
      </c>
      <c r="D2456" s="145" t="s">
        <v>986</v>
      </c>
      <c r="E2456" s="219" t="s">
        <v>98</v>
      </c>
      <c r="F2456" s="148">
        <v>45596</v>
      </c>
      <c r="G2456" s="149"/>
      <c r="H2456" s="150">
        <v>23000</v>
      </c>
      <c r="I2456" s="144" t="s">
        <v>62</v>
      </c>
      <c r="J2456" s="151"/>
      <c r="K2456" s="145"/>
      <c r="L2456" s="152"/>
      <c r="M2456" s="152"/>
      <c r="N2456" s="167">
        <f t="shared" si="76"/>
        <v>23000</v>
      </c>
      <c r="O2456" s="167">
        <f t="shared" si="77"/>
        <v>202410</v>
      </c>
    </row>
    <row r="2457" spans="1:15">
      <c r="A2457" s="146">
        <v>2456</v>
      </c>
      <c r="B2457" s="144" t="s">
        <v>132</v>
      </c>
      <c r="C2457" s="146" t="s">
        <v>133</v>
      </c>
      <c r="D2457" s="147" t="s">
        <v>2973</v>
      </c>
      <c r="E2457" s="219" t="s">
        <v>98</v>
      </c>
      <c r="F2457" s="148">
        <v>45596</v>
      </c>
      <c r="G2457" s="153"/>
      <c r="H2457" s="154">
        <v>12825</v>
      </c>
      <c r="I2457" s="144" t="s">
        <v>37</v>
      </c>
      <c r="J2457" s="155"/>
      <c r="K2457" s="146"/>
      <c r="L2457" s="147"/>
      <c r="M2457" s="156"/>
      <c r="N2457" s="167">
        <f t="shared" si="76"/>
        <v>12825</v>
      </c>
      <c r="O2457" s="167">
        <f t="shared" si="77"/>
        <v>202410</v>
      </c>
    </row>
    <row r="2458" spans="1:15">
      <c r="A2458" s="146">
        <v>2457</v>
      </c>
      <c r="B2458" s="144" t="s">
        <v>1932</v>
      </c>
      <c r="C2458" s="145" t="s">
        <v>1933</v>
      </c>
      <c r="D2458" s="145" t="s">
        <v>2974</v>
      </c>
      <c r="E2458" s="219" t="s">
        <v>98</v>
      </c>
      <c r="F2458" s="148">
        <v>45596</v>
      </c>
      <c r="G2458" s="149"/>
      <c r="H2458" s="150">
        <v>27600</v>
      </c>
      <c r="I2458" s="144" t="s">
        <v>37</v>
      </c>
      <c r="J2458" s="151"/>
      <c r="K2458" s="145"/>
      <c r="L2458" s="152"/>
      <c r="M2458" s="152"/>
      <c r="N2458" s="167">
        <f t="shared" si="76"/>
        <v>27600</v>
      </c>
      <c r="O2458" s="167">
        <f t="shared" si="77"/>
        <v>202410</v>
      </c>
    </row>
    <row r="2459" spans="1:15">
      <c r="A2459" s="146">
        <v>2458</v>
      </c>
      <c r="B2459" s="144" t="s">
        <v>2653</v>
      </c>
      <c r="C2459" s="146" t="s">
        <v>2654</v>
      </c>
      <c r="D2459" s="147" t="s">
        <v>688</v>
      </c>
      <c r="E2459" s="219" t="s">
        <v>98</v>
      </c>
      <c r="F2459" s="148">
        <v>45597</v>
      </c>
      <c r="G2459" s="153"/>
      <c r="H2459" s="154">
        <v>116700.18</v>
      </c>
      <c r="I2459" s="144" t="s">
        <v>40</v>
      </c>
      <c r="J2459" s="155" t="s">
        <v>41</v>
      </c>
      <c r="K2459" s="146"/>
      <c r="L2459" s="147"/>
      <c r="M2459" s="156"/>
      <c r="N2459" s="167">
        <f t="shared" si="76"/>
        <v>58350.09</v>
      </c>
      <c r="O2459" s="167">
        <f t="shared" si="77"/>
        <v>202411</v>
      </c>
    </row>
    <row r="2460" spans="1:15">
      <c r="A2460" s="146">
        <v>2459</v>
      </c>
      <c r="B2460" s="144" t="s">
        <v>1069</v>
      </c>
      <c r="C2460" s="145" t="s">
        <v>1070</v>
      </c>
      <c r="D2460" s="145" t="s">
        <v>2975</v>
      </c>
      <c r="E2460" s="219" t="s">
        <v>98</v>
      </c>
      <c r="F2460" s="148">
        <v>45597</v>
      </c>
      <c r="G2460" s="149"/>
      <c r="H2460" s="150">
        <v>4396.1000000000004</v>
      </c>
      <c r="I2460" s="144" t="s">
        <v>40</v>
      </c>
      <c r="J2460" s="151"/>
      <c r="K2460" s="145"/>
      <c r="L2460" s="152"/>
      <c r="M2460" s="152"/>
      <c r="N2460" s="167">
        <f t="shared" si="76"/>
        <v>4396.1000000000004</v>
      </c>
      <c r="O2460" s="167">
        <f t="shared" si="77"/>
        <v>202411</v>
      </c>
    </row>
    <row r="2461" spans="1:15">
      <c r="A2461" s="146">
        <v>2460</v>
      </c>
      <c r="B2461" s="144" t="s">
        <v>2001</v>
      </c>
      <c r="C2461" s="146" t="s">
        <v>2002</v>
      </c>
      <c r="D2461" s="147" t="s">
        <v>2976</v>
      </c>
      <c r="E2461" s="219" t="s">
        <v>98</v>
      </c>
      <c r="F2461" s="148">
        <v>45597</v>
      </c>
      <c r="G2461" s="153"/>
      <c r="H2461" s="154">
        <v>58415.17</v>
      </c>
      <c r="I2461" s="144" t="s">
        <v>44</v>
      </c>
      <c r="J2461" s="155" t="s">
        <v>40</v>
      </c>
      <c r="K2461" s="146"/>
      <c r="L2461" s="147"/>
      <c r="M2461" s="156"/>
      <c r="N2461" s="167">
        <f t="shared" si="76"/>
        <v>29207.584999999999</v>
      </c>
      <c r="O2461" s="167">
        <f t="shared" si="77"/>
        <v>202411</v>
      </c>
    </row>
    <row r="2462" spans="1:15">
      <c r="A2462" s="146">
        <v>2461</v>
      </c>
      <c r="B2462" s="144" t="s">
        <v>2409</v>
      </c>
      <c r="C2462" s="145" t="s">
        <v>2410</v>
      </c>
      <c r="D2462" s="145" t="s">
        <v>2977</v>
      </c>
      <c r="E2462" s="219" t="s">
        <v>98</v>
      </c>
      <c r="F2462" s="148">
        <v>45597</v>
      </c>
      <c r="G2462" s="149"/>
      <c r="H2462" s="150">
        <v>53100</v>
      </c>
      <c r="I2462" s="144" t="s">
        <v>49</v>
      </c>
      <c r="J2462" s="151"/>
      <c r="K2462" s="145"/>
      <c r="L2462" s="152"/>
      <c r="M2462" s="152"/>
      <c r="N2462" s="167">
        <f t="shared" si="76"/>
        <v>53100</v>
      </c>
      <c r="O2462" s="167">
        <f t="shared" si="77"/>
        <v>202411</v>
      </c>
    </row>
    <row r="2463" spans="1:15">
      <c r="A2463" s="146">
        <v>2462</v>
      </c>
      <c r="B2463" s="144" t="s">
        <v>1465</v>
      </c>
      <c r="C2463" s="146" t="s">
        <v>2651</v>
      </c>
      <c r="D2463" s="147" t="s">
        <v>2978</v>
      </c>
      <c r="E2463" s="219" t="s">
        <v>98</v>
      </c>
      <c r="F2463" s="148">
        <v>45597</v>
      </c>
      <c r="G2463" s="153"/>
      <c r="H2463" s="154">
        <v>2205.6</v>
      </c>
      <c r="I2463" s="144" t="s">
        <v>66</v>
      </c>
      <c r="J2463" s="155"/>
      <c r="K2463" s="146"/>
      <c r="L2463" s="147"/>
      <c r="M2463" s="156"/>
      <c r="N2463" s="167">
        <f t="shared" si="76"/>
        <v>2205.6</v>
      </c>
      <c r="O2463" s="167">
        <f t="shared" si="77"/>
        <v>202411</v>
      </c>
    </row>
    <row r="2464" spans="1:15">
      <c r="A2464" s="146">
        <v>2463</v>
      </c>
      <c r="B2464" s="144" t="s">
        <v>2001</v>
      </c>
      <c r="C2464" s="145" t="s">
        <v>2002</v>
      </c>
      <c r="D2464" s="145" t="s">
        <v>2979</v>
      </c>
      <c r="E2464" s="219" t="s">
        <v>98</v>
      </c>
      <c r="F2464" s="148">
        <v>45597</v>
      </c>
      <c r="G2464" s="149"/>
      <c r="H2464" s="150">
        <v>14603.74</v>
      </c>
      <c r="I2464" s="144" t="s">
        <v>40</v>
      </c>
      <c r="J2464" s="151"/>
      <c r="K2464" s="145"/>
      <c r="L2464" s="152"/>
      <c r="M2464" s="152"/>
      <c r="N2464" s="167">
        <f t="shared" si="76"/>
        <v>14603.74</v>
      </c>
      <c r="O2464" s="167">
        <f t="shared" si="77"/>
        <v>202411</v>
      </c>
    </row>
    <row r="2465" spans="1:15">
      <c r="A2465" s="146">
        <v>2464</v>
      </c>
      <c r="B2465" s="144" t="s">
        <v>367</v>
      </c>
      <c r="C2465" s="146" t="s">
        <v>368</v>
      </c>
      <c r="D2465" s="147" t="s">
        <v>2980</v>
      </c>
      <c r="E2465" s="219" t="s">
        <v>98</v>
      </c>
      <c r="F2465" s="148">
        <v>45597</v>
      </c>
      <c r="G2465" s="153"/>
      <c r="H2465" s="154">
        <v>11296</v>
      </c>
      <c r="I2465" s="144" t="s">
        <v>34</v>
      </c>
      <c r="J2465" s="155"/>
      <c r="K2465" s="146"/>
      <c r="L2465" s="147"/>
      <c r="M2465" s="156"/>
      <c r="N2465" s="167">
        <f t="shared" si="76"/>
        <v>11296</v>
      </c>
      <c r="O2465" s="167">
        <f t="shared" si="77"/>
        <v>202411</v>
      </c>
    </row>
    <row r="2466" spans="1:15">
      <c r="A2466" s="146">
        <v>2465</v>
      </c>
      <c r="B2466" s="144" t="s">
        <v>2409</v>
      </c>
      <c r="C2466" s="145" t="s">
        <v>2410</v>
      </c>
      <c r="D2466" s="145" t="s">
        <v>2981</v>
      </c>
      <c r="E2466" s="219" t="s">
        <v>98</v>
      </c>
      <c r="F2466" s="148">
        <v>45597</v>
      </c>
      <c r="G2466" s="149"/>
      <c r="H2466" s="150">
        <v>35400</v>
      </c>
      <c r="I2466" s="144" t="s">
        <v>49</v>
      </c>
      <c r="J2466" s="151"/>
      <c r="K2466" s="145"/>
      <c r="L2466" s="152"/>
      <c r="M2466" s="152"/>
      <c r="N2466" s="167">
        <f t="shared" si="76"/>
        <v>35400</v>
      </c>
      <c r="O2466" s="167">
        <f t="shared" si="77"/>
        <v>202411</v>
      </c>
    </row>
    <row r="2467" spans="1:15">
      <c r="A2467" s="146">
        <v>2466</v>
      </c>
      <c r="B2467" s="144" t="s">
        <v>1415</v>
      </c>
      <c r="C2467" s="146" t="s">
        <v>1416</v>
      </c>
      <c r="D2467" s="147" t="s">
        <v>2982</v>
      </c>
      <c r="E2467" s="219" t="s">
        <v>98</v>
      </c>
      <c r="F2467" s="148">
        <v>45600</v>
      </c>
      <c r="G2467" s="153"/>
      <c r="H2467" s="154">
        <v>3274.97</v>
      </c>
      <c r="I2467" s="144" t="s">
        <v>33</v>
      </c>
      <c r="J2467" s="155"/>
      <c r="K2467" s="146"/>
      <c r="L2467" s="147"/>
      <c r="M2467" s="156"/>
      <c r="N2467" s="167">
        <f t="shared" si="76"/>
        <v>3274.97</v>
      </c>
      <c r="O2467" s="167">
        <f t="shared" si="77"/>
        <v>202411</v>
      </c>
    </row>
    <row r="2468" spans="1:15">
      <c r="A2468" s="146">
        <v>2467</v>
      </c>
      <c r="B2468" s="144" t="s">
        <v>1852</v>
      </c>
      <c r="C2468" s="145" t="s">
        <v>2983</v>
      </c>
      <c r="D2468" s="145" t="s">
        <v>2984</v>
      </c>
      <c r="E2468" s="219" t="s">
        <v>98</v>
      </c>
      <c r="F2468" s="148">
        <v>45600</v>
      </c>
      <c r="G2468" s="149"/>
      <c r="H2468" s="150">
        <v>10691</v>
      </c>
      <c r="I2468" s="144" t="s">
        <v>46</v>
      </c>
      <c r="J2468" s="151"/>
      <c r="K2468" s="145"/>
      <c r="L2468" s="152"/>
      <c r="M2468" s="152"/>
      <c r="N2468" s="167">
        <f t="shared" si="76"/>
        <v>10691</v>
      </c>
      <c r="O2468" s="167">
        <f t="shared" si="77"/>
        <v>202411</v>
      </c>
    </row>
    <row r="2469" spans="1:15">
      <c r="A2469" s="146">
        <v>2468</v>
      </c>
      <c r="B2469" s="144" t="s">
        <v>2316</v>
      </c>
      <c r="C2469" s="146" t="s">
        <v>2317</v>
      </c>
      <c r="D2469" s="147" t="s">
        <v>2985</v>
      </c>
      <c r="E2469" s="219" t="s">
        <v>98</v>
      </c>
      <c r="F2469" s="148">
        <v>45600</v>
      </c>
      <c r="G2469" s="153"/>
      <c r="H2469" s="154">
        <v>8932.32</v>
      </c>
      <c r="I2469" s="144" t="s">
        <v>43</v>
      </c>
      <c r="J2469" s="155"/>
      <c r="K2469" s="146"/>
      <c r="L2469" s="147"/>
      <c r="M2469" s="156"/>
      <c r="N2469" s="167">
        <f t="shared" si="76"/>
        <v>8932.32</v>
      </c>
      <c r="O2469" s="167">
        <f t="shared" si="77"/>
        <v>202411</v>
      </c>
    </row>
    <row r="2470" spans="1:15">
      <c r="A2470" s="146">
        <v>2469</v>
      </c>
      <c r="B2470" s="144" t="s">
        <v>2986</v>
      </c>
      <c r="C2470" s="145" t="s">
        <v>1001</v>
      </c>
      <c r="D2470" s="145" t="s">
        <v>2987</v>
      </c>
      <c r="E2470" s="219" t="s">
        <v>98</v>
      </c>
      <c r="F2470" s="148">
        <v>45600</v>
      </c>
      <c r="G2470" s="149"/>
      <c r="H2470" s="150">
        <v>19957.48</v>
      </c>
      <c r="I2470" s="144" t="s">
        <v>66</v>
      </c>
      <c r="J2470" s="151"/>
      <c r="K2470" s="145"/>
      <c r="L2470" s="152"/>
      <c r="M2470" s="152"/>
      <c r="N2470" s="167">
        <f t="shared" si="76"/>
        <v>19957.48</v>
      </c>
      <c r="O2470" s="167">
        <f t="shared" si="77"/>
        <v>202411</v>
      </c>
    </row>
    <row r="2471" spans="1:15">
      <c r="A2471" s="146">
        <v>2470</v>
      </c>
      <c r="B2471" s="144" t="s">
        <v>2438</v>
      </c>
      <c r="C2471" s="146" t="s">
        <v>2439</v>
      </c>
      <c r="D2471" s="147" t="s">
        <v>2988</v>
      </c>
      <c r="E2471" s="219" t="s">
        <v>98</v>
      </c>
      <c r="F2471" s="148">
        <v>45600</v>
      </c>
      <c r="G2471" s="153"/>
      <c r="H2471" s="154">
        <v>1061.3599999999999</v>
      </c>
      <c r="I2471" s="144" t="s">
        <v>46</v>
      </c>
      <c r="J2471" s="155"/>
      <c r="K2471" s="146"/>
      <c r="L2471" s="147"/>
      <c r="M2471" s="156"/>
      <c r="N2471" s="167">
        <f t="shared" si="76"/>
        <v>1061.3599999999999</v>
      </c>
      <c r="O2471" s="167">
        <f t="shared" si="77"/>
        <v>202411</v>
      </c>
    </row>
    <row r="2472" spans="1:15">
      <c r="A2472" s="146">
        <v>2471</v>
      </c>
      <c r="B2472" s="144" t="s">
        <v>2438</v>
      </c>
      <c r="C2472" s="145" t="s">
        <v>2439</v>
      </c>
      <c r="D2472" s="145" t="s">
        <v>2989</v>
      </c>
      <c r="E2472" s="219" t="s">
        <v>98</v>
      </c>
      <c r="F2472" s="148">
        <v>45600</v>
      </c>
      <c r="G2472" s="149"/>
      <c r="H2472" s="150">
        <v>1061.44</v>
      </c>
      <c r="I2472" s="144" t="s">
        <v>46</v>
      </c>
      <c r="J2472" s="151"/>
      <c r="K2472" s="145"/>
      <c r="L2472" s="152"/>
      <c r="M2472" s="152"/>
      <c r="N2472" s="167">
        <f t="shared" si="76"/>
        <v>1061.44</v>
      </c>
      <c r="O2472" s="167">
        <f t="shared" si="77"/>
        <v>202411</v>
      </c>
    </row>
    <row r="2473" spans="1:15">
      <c r="A2473" s="146">
        <v>2472</v>
      </c>
      <c r="B2473" s="144" t="s">
        <v>2438</v>
      </c>
      <c r="C2473" s="146" t="s">
        <v>2439</v>
      </c>
      <c r="D2473" s="147" t="s">
        <v>2990</v>
      </c>
      <c r="E2473" s="219" t="s">
        <v>98</v>
      </c>
      <c r="F2473" s="148">
        <v>45600</v>
      </c>
      <c r="G2473" s="153"/>
      <c r="H2473" s="154">
        <v>3680.42</v>
      </c>
      <c r="I2473" s="144" t="s">
        <v>46</v>
      </c>
      <c r="J2473" s="155"/>
      <c r="K2473" s="146"/>
      <c r="L2473" s="147"/>
      <c r="M2473" s="156"/>
      <c r="N2473" s="167">
        <f t="shared" si="76"/>
        <v>3680.42</v>
      </c>
      <c r="O2473" s="167">
        <f t="shared" si="77"/>
        <v>202411</v>
      </c>
    </row>
    <row r="2474" spans="1:15">
      <c r="A2474" s="146">
        <v>2473</v>
      </c>
      <c r="B2474" s="144" t="s">
        <v>2438</v>
      </c>
      <c r="C2474" s="145" t="s">
        <v>2439</v>
      </c>
      <c r="D2474" s="145" t="s">
        <v>2991</v>
      </c>
      <c r="E2474" s="219" t="s">
        <v>98</v>
      </c>
      <c r="F2474" s="148">
        <v>45600</v>
      </c>
      <c r="G2474" s="149"/>
      <c r="H2474" s="150">
        <v>6275.12</v>
      </c>
      <c r="I2474" s="144" t="s">
        <v>46</v>
      </c>
      <c r="J2474" s="151"/>
      <c r="K2474" s="145"/>
      <c r="L2474" s="152"/>
      <c r="M2474" s="152"/>
      <c r="N2474" s="167">
        <f t="shared" si="76"/>
        <v>6275.12</v>
      </c>
      <c r="O2474" s="167">
        <f t="shared" si="77"/>
        <v>202411</v>
      </c>
    </row>
    <row r="2475" spans="1:15">
      <c r="A2475" s="146">
        <v>2474</v>
      </c>
      <c r="B2475" s="144" t="s">
        <v>320</v>
      </c>
      <c r="C2475" s="146" t="s">
        <v>321</v>
      </c>
      <c r="D2475" s="147" t="s">
        <v>2992</v>
      </c>
      <c r="E2475" s="219" t="s">
        <v>98</v>
      </c>
      <c r="F2475" s="148">
        <v>45600</v>
      </c>
      <c r="G2475" s="153"/>
      <c r="H2475" s="154">
        <v>600000</v>
      </c>
      <c r="I2475" s="144" t="s">
        <v>70</v>
      </c>
      <c r="J2475" s="155"/>
      <c r="K2475" s="146"/>
      <c r="L2475" s="147"/>
      <c r="M2475" s="156"/>
      <c r="N2475" s="167">
        <f t="shared" si="76"/>
        <v>600000</v>
      </c>
      <c r="O2475" s="167">
        <f t="shared" si="77"/>
        <v>202411</v>
      </c>
    </row>
    <row r="2476" spans="1:15">
      <c r="A2476" s="146">
        <v>2475</v>
      </c>
      <c r="B2476" s="144" t="s">
        <v>340</v>
      </c>
      <c r="C2476" s="145" t="s">
        <v>341</v>
      </c>
      <c r="D2476" s="145" t="s">
        <v>2993</v>
      </c>
      <c r="E2476" s="219" t="s">
        <v>98</v>
      </c>
      <c r="F2476" s="148">
        <v>45600</v>
      </c>
      <c r="G2476" s="149"/>
      <c r="H2476" s="150">
        <v>12640</v>
      </c>
      <c r="I2476" s="144" t="s">
        <v>39</v>
      </c>
      <c r="J2476" s="151"/>
      <c r="K2476" s="145"/>
      <c r="L2476" s="152"/>
      <c r="M2476" s="152"/>
      <c r="N2476" s="167">
        <f t="shared" si="76"/>
        <v>12640</v>
      </c>
      <c r="O2476" s="167">
        <f t="shared" si="77"/>
        <v>202411</v>
      </c>
    </row>
    <row r="2477" spans="1:15">
      <c r="A2477" s="146">
        <v>2476</v>
      </c>
      <c r="B2477" s="144" t="s">
        <v>1681</v>
      </c>
      <c r="C2477" s="146" t="s">
        <v>1682</v>
      </c>
      <c r="D2477" s="147" t="s">
        <v>2994</v>
      </c>
      <c r="E2477" s="219" t="s">
        <v>98</v>
      </c>
      <c r="F2477" s="148">
        <v>45601</v>
      </c>
      <c r="G2477" s="153"/>
      <c r="H2477" s="154">
        <v>8170.83</v>
      </c>
      <c r="I2477" s="144" t="s">
        <v>33</v>
      </c>
      <c r="J2477" s="155"/>
      <c r="K2477" s="146"/>
      <c r="L2477" s="147"/>
      <c r="M2477" s="156"/>
      <c r="N2477" s="167">
        <f t="shared" si="76"/>
        <v>8170.83</v>
      </c>
      <c r="O2477" s="167">
        <f t="shared" si="77"/>
        <v>202411</v>
      </c>
    </row>
    <row r="2478" spans="1:15">
      <c r="A2478" s="146">
        <v>2477</v>
      </c>
      <c r="B2478" s="144" t="s">
        <v>2995</v>
      </c>
      <c r="C2478" s="145" t="s">
        <v>2996</v>
      </c>
      <c r="D2478" s="145" t="s">
        <v>2997</v>
      </c>
      <c r="E2478" s="219" t="s">
        <v>98</v>
      </c>
      <c r="F2478" s="148">
        <v>45601</v>
      </c>
      <c r="G2478" s="149"/>
      <c r="H2478" s="150">
        <v>3899.99</v>
      </c>
      <c r="I2478" s="144" t="s">
        <v>41</v>
      </c>
      <c r="J2478" s="151"/>
      <c r="K2478" s="145"/>
      <c r="L2478" s="152"/>
      <c r="M2478" s="152"/>
      <c r="N2478" s="167">
        <f t="shared" si="76"/>
        <v>3899.99</v>
      </c>
      <c r="O2478" s="167">
        <f t="shared" si="77"/>
        <v>202411</v>
      </c>
    </row>
    <row r="2479" spans="1:15">
      <c r="A2479" s="146">
        <v>2478</v>
      </c>
      <c r="B2479" s="144" t="s">
        <v>832</v>
      </c>
      <c r="C2479" s="146" t="s">
        <v>833</v>
      </c>
      <c r="D2479" s="147" t="s">
        <v>2998</v>
      </c>
      <c r="E2479" s="219" t="s">
        <v>98</v>
      </c>
      <c r="F2479" s="148">
        <v>45601</v>
      </c>
      <c r="G2479" s="153"/>
      <c r="H2479" s="154">
        <v>1485</v>
      </c>
      <c r="I2479" s="144" t="s">
        <v>33</v>
      </c>
      <c r="J2479" s="155"/>
      <c r="K2479" s="146"/>
      <c r="L2479" s="147"/>
      <c r="M2479" s="156"/>
      <c r="N2479" s="167">
        <f t="shared" si="76"/>
        <v>1485</v>
      </c>
      <c r="O2479" s="167">
        <f t="shared" si="77"/>
        <v>202411</v>
      </c>
    </row>
    <row r="2480" spans="1:15">
      <c r="A2480" s="146">
        <v>2479</v>
      </c>
      <c r="B2480" s="144" t="s">
        <v>120</v>
      </c>
      <c r="C2480" s="145" t="s">
        <v>121</v>
      </c>
      <c r="D2480" s="145" t="s">
        <v>2999</v>
      </c>
      <c r="E2480" s="219" t="s">
        <v>98</v>
      </c>
      <c r="F2480" s="148">
        <v>45601</v>
      </c>
      <c r="G2480" s="149"/>
      <c r="H2480" s="150">
        <v>19000</v>
      </c>
      <c r="I2480" s="144" t="s">
        <v>62</v>
      </c>
      <c r="J2480" s="151"/>
      <c r="K2480" s="145"/>
      <c r="L2480" s="152"/>
      <c r="M2480" s="152"/>
      <c r="N2480" s="167">
        <f t="shared" si="76"/>
        <v>19000</v>
      </c>
      <c r="O2480" s="167">
        <f t="shared" si="77"/>
        <v>202411</v>
      </c>
    </row>
    <row r="2481" spans="1:15">
      <c r="A2481" s="146">
        <v>2480</v>
      </c>
      <c r="B2481" s="144" t="s">
        <v>120</v>
      </c>
      <c r="C2481" s="146" t="s">
        <v>121</v>
      </c>
      <c r="D2481" s="147" t="s">
        <v>3000</v>
      </c>
      <c r="E2481" s="219" t="s">
        <v>98</v>
      </c>
      <c r="F2481" s="148">
        <v>45601</v>
      </c>
      <c r="G2481" s="153"/>
      <c r="H2481" s="154">
        <v>4893</v>
      </c>
      <c r="I2481" s="144" t="s">
        <v>62</v>
      </c>
      <c r="J2481" s="155"/>
      <c r="K2481" s="146"/>
      <c r="L2481" s="147"/>
      <c r="M2481" s="156"/>
      <c r="N2481" s="167">
        <f t="shared" si="76"/>
        <v>4893</v>
      </c>
      <c r="O2481" s="167">
        <f t="shared" si="77"/>
        <v>202411</v>
      </c>
    </row>
    <row r="2482" spans="1:15">
      <c r="A2482" s="146">
        <v>2481</v>
      </c>
      <c r="B2482" s="144" t="s">
        <v>1465</v>
      </c>
      <c r="C2482" s="145" t="s">
        <v>2651</v>
      </c>
      <c r="D2482" s="145" t="s">
        <v>3001</v>
      </c>
      <c r="E2482" s="219" t="s">
        <v>98</v>
      </c>
      <c r="F2482" s="148">
        <v>45601</v>
      </c>
      <c r="G2482" s="149"/>
      <c r="H2482" s="150">
        <v>14956</v>
      </c>
      <c r="I2482" s="144" t="s">
        <v>66</v>
      </c>
      <c r="J2482" s="151"/>
      <c r="K2482" s="145"/>
      <c r="L2482" s="152"/>
      <c r="M2482" s="152"/>
      <c r="N2482" s="167">
        <f t="shared" si="76"/>
        <v>14956</v>
      </c>
      <c r="O2482" s="167">
        <f t="shared" si="77"/>
        <v>202411</v>
      </c>
    </row>
    <row r="2483" spans="1:15">
      <c r="A2483" s="146">
        <v>2482</v>
      </c>
      <c r="B2483" s="144" t="s">
        <v>762</v>
      </c>
      <c r="C2483" s="146" t="s">
        <v>763</v>
      </c>
      <c r="D2483" s="147" t="s">
        <v>3002</v>
      </c>
      <c r="E2483" s="219" t="s">
        <v>98</v>
      </c>
      <c r="F2483" s="148">
        <v>45601</v>
      </c>
      <c r="G2483" s="153"/>
      <c r="H2483" s="154">
        <v>99.9</v>
      </c>
      <c r="I2483" s="144" t="s">
        <v>33</v>
      </c>
      <c r="J2483" s="155"/>
      <c r="K2483" s="146"/>
      <c r="L2483" s="147"/>
      <c r="M2483" s="156"/>
      <c r="N2483" s="167">
        <f t="shared" si="76"/>
        <v>99.9</v>
      </c>
      <c r="O2483" s="167">
        <f t="shared" si="77"/>
        <v>202411</v>
      </c>
    </row>
    <row r="2484" spans="1:15">
      <c r="A2484" s="146">
        <v>2483</v>
      </c>
      <c r="B2484" s="144" t="s">
        <v>884</v>
      </c>
      <c r="C2484" s="145" t="s">
        <v>885</v>
      </c>
      <c r="D2484" s="145" t="s">
        <v>3003</v>
      </c>
      <c r="E2484" s="219" t="s">
        <v>98</v>
      </c>
      <c r="F2484" s="148">
        <v>45601</v>
      </c>
      <c r="G2484" s="149"/>
      <c r="H2484" s="150">
        <v>14420</v>
      </c>
      <c r="I2484" s="144" t="s">
        <v>33</v>
      </c>
      <c r="J2484" s="151"/>
      <c r="K2484" s="145"/>
      <c r="L2484" s="152"/>
      <c r="M2484" s="152"/>
      <c r="N2484" s="167">
        <f t="shared" si="76"/>
        <v>14420</v>
      </c>
      <c r="O2484" s="167">
        <f t="shared" si="77"/>
        <v>202411</v>
      </c>
    </row>
    <row r="2485" spans="1:15">
      <c r="A2485" s="146">
        <v>2484</v>
      </c>
      <c r="B2485" s="144" t="s">
        <v>340</v>
      </c>
      <c r="C2485" s="146" t="s">
        <v>341</v>
      </c>
      <c r="D2485" s="147" t="s">
        <v>3004</v>
      </c>
      <c r="E2485" s="219" t="s">
        <v>98</v>
      </c>
      <c r="F2485" s="148">
        <v>45601</v>
      </c>
      <c r="G2485" s="153"/>
      <c r="H2485" s="154">
        <v>1000</v>
      </c>
      <c r="I2485" s="144" t="s">
        <v>39</v>
      </c>
      <c r="J2485" s="155"/>
      <c r="K2485" s="146"/>
      <c r="L2485" s="147"/>
      <c r="M2485" s="156"/>
      <c r="N2485" s="167">
        <f t="shared" si="76"/>
        <v>1000</v>
      </c>
      <c r="O2485" s="167">
        <f t="shared" si="77"/>
        <v>202411</v>
      </c>
    </row>
    <row r="2486" spans="1:15">
      <c r="A2486" s="146">
        <v>2485</v>
      </c>
      <c r="B2486" s="144" t="s">
        <v>957</v>
      </c>
      <c r="C2486" s="145" t="s">
        <v>958</v>
      </c>
      <c r="D2486" s="145" t="s">
        <v>3005</v>
      </c>
      <c r="E2486" s="219" t="s">
        <v>98</v>
      </c>
      <c r="F2486" s="148">
        <v>45602</v>
      </c>
      <c r="G2486" s="149"/>
      <c r="H2486" s="150">
        <v>4999.1899999999996</v>
      </c>
      <c r="I2486" s="144" t="s">
        <v>68</v>
      </c>
      <c r="J2486" s="151"/>
      <c r="K2486" s="145"/>
      <c r="L2486" s="152"/>
      <c r="M2486" s="152"/>
      <c r="N2486" s="167">
        <f t="shared" si="76"/>
        <v>4999.1899999999996</v>
      </c>
      <c r="O2486" s="167">
        <f t="shared" si="77"/>
        <v>202411</v>
      </c>
    </row>
    <row r="2487" spans="1:15">
      <c r="A2487" s="146">
        <v>2486</v>
      </c>
      <c r="B2487" s="144" t="s">
        <v>548</v>
      </c>
      <c r="C2487" s="146" t="s">
        <v>549</v>
      </c>
      <c r="D2487" s="147" t="s">
        <v>3006</v>
      </c>
      <c r="E2487" s="219" t="s">
        <v>98</v>
      </c>
      <c r="F2487" s="148">
        <v>45602</v>
      </c>
      <c r="G2487" s="153"/>
      <c r="H2487" s="154">
        <v>76.400000000000006</v>
      </c>
      <c r="I2487" s="144" t="s">
        <v>32</v>
      </c>
      <c r="J2487" s="155"/>
      <c r="K2487" s="146"/>
      <c r="L2487" s="147"/>
      <c r="M2487" s="156"/>
      <c r="N2487" s="167">
        <f t="shared" si="76"/>
        <v>76.400000000000006</v>
      </c>
      <c r="O2487" s="167">
        <f t="shared" si="77"/>
        <v>202411</v>
      </c>
    </row>
    <row r="2488" spans="1:15">
      <c r="A2488" s="146">
        <v>2487</v>
      </c>
      <c r="B2488" s="144" t="s">
        <v>3007</v>
      </c>
      <c r="C2488" s="145" t="s">
        <v>3008</v>
      </c>
      <c r="D2488" s="145" t="s">
        <v>2676</v>
      </c>
      <c r="E2488" s="219" t="s">
        <v>98</v>
      </c>
      <c r="F2488" s="148">
        <v>45603</v>
      </c>
      <c r="G2488" s="149"/>
      <c r="H2488" s="150">
        <v>16420</v>
      </c>
      <c r="I2488" s="144" t="s">
        <v>68</v>
      </c>
      <c r="J2488" s="151"/>
      <c r="K2488" s="145"/>
      <c r="L2488" s="152"/>
      <c r="M2488" s="152"/>
      <c r="N2488" s="167">
        <f t="shared" si="76"/>
        <v>16420</v>
      </c>
      <c r="O2488" s="167">
        <f t="shared" si="77"/>
        <v>202411</v>
      </c>
    </row>
    <row r="2489" spans="1:15">
      <c r="A2489" s="146">
        <v>2488</v>
      </c>
      <c r="B2489" s="144" t="s">
        <v>1703</v>
      </c>
      <c r="C2489" s="146" t="s">
        <v>1704</v>
      </c>
      <c r="D2489" s="147" t="s">
        <v>3009</v>
      </c>
      <c r="E2489" s="219" t="s">
        <v>98</v>
      </c>
      <c r="F2489" s="148">
        <v>45603</v>
      </c>
      <c r="G2489" s="153"/>
      <c r="H2489" s="154">
        <v>7691.82</v>
      </c>
      <c r="I2489" s="144" t="s">
        <v>66</v>
      </c>
      <c r="J2489" s="155"/>
      <c r="K2489" s="146"/>
      <c r="L2489" s="147"/>
      <c r="M2489" s="156"/>
      <c r="N2489" s="167">
        <f t="shared" si="76"/>
        <v>7691.82</v>
      </c>
      <c r="O2489" s="167">
        <f t="shared" si="77"/>
        <v>202411</v>
      </c>
    </row>
    <row r="2490" spans="1:15">
      <c r="A2490" s="146">
        <v>2489</v>
      </c>
      <c r="B2490" s="144" t="s">
        <v>120</v>
      </c>
      <c r="C2490" s="145" t="s">
        <v>121</v>
      </c>
      <c r="D2490" s="145" t="s">
        <v>3010</v>
      </c>
      <c r="E2490" s="219" t="s">
        <v>98</v>
      </c>
      <c r="F2490" s="148">
        <v>45603</v>
      </c>
      <c r="G2490" s="149"/>
      <c r="H2490" s="150">
        <v>5808</v>
      </c>
      <c r="I2490" s="144" t="s">
        <v>40</v>
      </c>
      <c r="J2490" s="151"/>
      <c r="K2490" s="145"/>
      <c r="L2490" s="152"/>
      <c r="M2490" s="152"/>
      <c r="N2490" s="167">
        <f t="shared" si="76"/>
        <v>5808</v>
      </c>
      <c r="O2490" s="167">
        <f t="shared" si="77"/>
        <v>202411</v>
      </c>
    </row>
    <row r="2491" spans="1:15">
      <c r="A2491" s="146">
        <v>2490</v>
      </c>
      <c r="B2491" s="144" t="s">
        <v>2438</v>
      </c>
      <c r="C2491" s="146" t="s">
        <v>2439</v>
      </c>
      <c r="D2491" s="147" t="s">
        <v>3011</v>
      </c>
      <c r="E2491" s="219" t="s">
        <v>98</v>
      </c>
      <c r="F2491" s="148">
        <v>45603</v>
      </c>
      <c r="G2491" s="153"/>
      <c r="H2491" s="154">
        <v>1060.1600000000001</v>
      </c>
      <c r="I2491" s="144" t="s">
        <v>46</v>
      </c>
      <c r="J2491" s="155"/>
      <c r="K2491" s="146"/>
      <c r="L2491" s="147"/>
      <c r="M2491" s="156"/>
      <c r="N2491" s="167">
        <f t="shared" si="76"/>
        <v>1060.1600000000001</v>
      </c>
      <c r="O2491" s="167">
        <f t="shared" si="77"/>
        <v>202411</v>
      </c>
    </row>
    <row r="2492" spans="1:15">
      <c r="A2492" s="146">
        <v>2491</v>
      </c>
      <c r="B2492" s="144" t="s">
        <v>154</v>
      </c>
      <c r="C2492" s="145" t="s">
        <v>503</v>
      </c>
      <c r="D2492" s="145" t="s">
        <v>3012</v>
      </c>
      <c r="E2492" s="225" t="s">
        <v>98</v>
      </c>
      <c r="F2492" s="148">
        <v>45603</v>
      </c>
      <c r="G2492" s="149">
        <v>246576.28</v>
      </c>
      <c r="H2492" s="150">
        <v>246576.28</v>
      </c>
      <c r="I2492" s="144" t="s">
        <v>72</v>
      </c>
      <c r="J2492" s="151"/>
      <c r="K2492" s="145"/>
      <c r="L2492" s="152"/>
      <c r="M2492" s="152"/>
      <c r="N2492" s="167">
        <f t="shared" si="76"/>
        <v>246576.28</v>
      </c>
      <c r="O2492" s="167">
        <f t="shared" si="77"/>
        <v>202411</v>
      </c>
    </row>
    <row r="2493" spans="1:15">
      <c r="A2493" s="146">
        <v>2492</v>
      </c>
      <c r="B2493" s="144" t="s">
        <v>2079</v>
      </c>
      <c r="C2493" s="146" t="s">
        <v>2080</v>
      </c>
      <c r="D2493" s="147" t="s">
        <v>3013</v>
      </c>
      <c r="E2493" s="219" t="s">
        <v>98</v>
      </c>
      <c r="F2493" s="148">
        <v>45604</v>
      </c>
      <c r="G2493" s="153"/>
      <c r="H2493" s="154">
        <v>399.8</v>
      </c>
      <c r="I2493" s="144" t="s">
        <v>46</v>
      </c>
      <c r="J2493" s="155"/>
      <c r="K2493" s="146"/>
      <c r="L2493" s="147"/>
      <c r="M2493" s="156"/>
      <c r="N2493" s="167">
        <f t="shared" si="76"/>
        <v>399.8</v>
      </c>
      <c r="O2493" s="167">
        <f t="shared" si="77"/>
        <v>202411</v>
      </c>
    </row>
    <row r="2494" spans="1:15">
      <c r="A2494" s="146">
        <v>2493</v>
      </c>
      <c r="B2494" s="144" t="s">
        <v>1775</v>
      </c>
      <c r="C2494" s="145" t="s">
        <v>1776</v>
      </c>
      <c r="D2494" s="145" t="s">
        <v>3014</v>
      </c>
      <c r="E2494" s="219" t="s">
        <v>98</v>
      </c>
      <c r="F2494" s="148">
        <v>45604</v>
      </c>
      <c r="G2494" s="149"/>
      <c r="H2494" s="150">
        <v>34630.74</v>
      </c>
      <c r="I2494" s="144" t="s">
        <v>60</v>
      </c>
      <c r="J2494" s="151"/>
      <c r="K2494" s="145"/>
      <c r="L2494" s="152"/>
      <c r="M2494" s="152"/>
      <c r="N2494" s="167">
        <f t="shared" si="76"/>
        <v>34630.74</v>
      </c>
      <c r="O2494" s="167">
        <f t="shared" si="77"/>
        <v>202411</v>
      </c>
    </row>
    <row r="2495" spans="1:15">
      <c r="A2495" s="146">
        <v>2494</v>
      </c>
      <c r="B2495" s="144" t="s">
        <v>1775</v>
      </c>
      <c r="C2495" s="146" t="s">
        <v>1776</v>
      </c>
      <c r="D2495" s="147" t="s">
        <v>3015</v>
      </c>
      <c r="E2495" s="219" t="s">
        <v>98</v>
      </c>
      <c r="F2495" s="148">
        <v>45604</v>
      </c>
      <c r="G2495" s="153"/>
      <c r="H2495" s="154">
        <v>5425.2</v>
      </c>
      <c r="I2495" s="144" t="s">
        <v>60</v>
      </c>
      <c r="J2495" s="155"/>
      <c r="K2495" s="146"/>
      <c r="L2495" s="147"/>
      <c r="M2495" s="156"/>
      <c r="N2495" s="167">
        <f t="shared" si="76"/>
        <v>5425.2</v>
      </c>
      <c r="O2495" s="167">
        <f t="shared" si="77"/>
        <v>202411</v>
      </c>
    </row>
    <row r="2496" spans="1:15">
      <c r="A2496" s="146">
        <v>2495</v>
      </c>
      <c r="B2496" s="144" t="s">
        <v>340</v>
      </c>
      <c r="C2496" s="145" t="s">
        <v>341</v>
      </c>
      <c r="D2496" s="145" t="s">
        <v>3016</v>
      </c>
      <c r="E2496" s="219" t="s">
        <v>98</v>
      </c>
      <c r="F2496" s="148">
        <v>45604</v>
      </c>
      <c r="G2496" s="149"/>
      <c r="H2496" s="150">
        <v>10240</v>
      </c>
      <c r="I2496" s="144" t="s">
        <v>39</v>
      </c>
      <c r="J2496" s="151"/>
      <c r="K2496" s="145"/>
      <c r="L2496" s="152"/>
      <c r="M2496" s="152"/>
      <c r="N2496" s="167">
        <f t="shared" si="76"/>
        <v>10240</v>
      </c>
      <c r="O2496" s="167">
        <f t="shared" si="77"/>
        <v>202411</v>
      </c>
    </row>
    <row r="2497" spans="1:15">
      <c r="A2497" s="146">
        <v>2496</v>
      </c>
      <c r="B2497" s="144" t="s">
        <v>2753</v>
      </c>
      <c r="C2497" s="146" t="s">
        <v>1218</v>
      </c>
      <c r="D2497" s="147" t="s">
        <v>3017</v>
      </c>
      <c r="E2497" s="219" t="s">
        <v>98</v>
      </c>
      <c r="F2497" s="148">
        <v>45605</v>
      </c>
      <c r="G2497" s="153"/>
      <c r="H2497" s="154">
        <v>150.06</v>
      </c>
      <c r="I2497" s="144" t="s">
        <v>68</v>
      </c>
      <c r="J2497" s="155"/>
      <c r="K2497" s="146"/>
      <c r="L2497" s="147"/>
      <c r="M2497" s="156"/>
      <c r="N2497" s="167">
        <f t="shared" si="76"/>
        <v>150.06</v>
      </c>
      <c r="O2497" s="167">
        <f t="shared" si="77"/>
        <v>202411</v>
      </c>
    </row>
    <row r="2498" spans="1:15">
      <c r="A2498" s="146">
        <v>2497</v>
      </c>
      <c r="B2498" s="144" t="s">
        <v>241</v>
      </c>
      <c r="C2498" s="145" t="s">
        <v>242</v>
      </c>
      <c r="D2498" s="145">
        <v>2024103544092</v>
      </c>
      <c r="E2498" s="219" t="s">
        <v>98</v>
      </c>
      <c r="F2498" s="148">
        <v>45607</v>
      </c>
      <c r="G2498" s="149"/>
      <c r="H2498" s="150">
        <v>108.47</v>
      </c>
      <c r="I2498" s="144" t="s">
        <v>33</v>
      </c>
      <c r="J2498" s="151"/>
      <c r="K2498" s="145"/>
      <c r="L2498" s="152"/>
      <c r="M2498" s="152"/>
      <c r="N2498" s="167">
        <f t="shared" ref="N2498:N2561" si="78">H2498/COUNTIF(I2498:M2498,"&lt;&gt;")</f>
        <v>108.47</v>
      </c>
      <c r="O2498" s="167">
        <f t="shared" ref="O2498:O2561" si="79">YEAR(F2498)*100+MONTH(F2498)</f>
        <v>202411</v>
      </c>
    </row>
    <row r="2499" spans="1:15">
      <c r="A2499" s="146">
        <v>2498</v>
      </c>
      <c r="B2499" s="144" t="s">
        <v>2287</v>
      </c>
      <c r="C2499" s="146" t="s">
        <v>2288</v>
      </c>
      <c r="D2499" s="147" t="s">
        <v>3018</v>
      </c>
      <c r="E2499" s="219" t="s">
        <v>98</v>
      </c>
      <c r="F2499" s="148">
        <v>45607</v>
      </c>
      <c r="G2499" s="153"/>
      <c r="H2499" s="154">
        <v>2000.65</v>
      </c>
      <c r="I2499" s="144" t="s">
        <v>33</v>
      </c>
      <c r="J2499" s="155"/>
      <c r="K2499" s="146"/>
      <c r="L2499" s="147"/>
      <c r="M2499" s="156"/>
      <c r="N2499" s="167">
        <f t="shared" si="78"/>
        <v>2000.65</v>
      </c>
      <c r="O2499" s="167">
        <f t="shared" si="79"/>
        <v>202411</v>
      </c>
    </row>
    <row r="2500" spans="1:15">
      <c r="A2500" s="146">
        <v>2499</v>
      </c>
      <c r="B2500" s="144" t="s">
        <v>3019</v>
      </c>
      <c r="C2500" s="145" t="s">
        <v>3020</v>
      </c>
      <c r="D2500" s="145" t="s">
        <v>3021</v>
      </c>
      <c r="E2500" s="219" t="s">
        <v>98</v>
      </c>
      <c r="F2500" s="148">
        <v>45607</v>
      </c>
      <c r="G2500" s="149"/>
      <c r="H2500" s="150">
        <v>6859.82</v>
      </c>
      <c r="I2500" s="144" t="s">
        <v>68</v>
      </c>
      <c r="J2500" s="151"/>
      <c r="K2500" s="145"/>
      <c r="L2500" s="152"/>
      <c r="M2500" s="152"/>
      <c r="N2500" s="167">
        <f t="shared" si="78"/>
        <v>6859.82</v>
      </c>
      <c r="O2500" s="167">
        <f t="shared" si="79"/>
        <v>202411</v>
      </c>
    </row>
    <row r="2501" spans="1:15">
      <c r="A2501" s="146">
        <v>2500</v>
      </c>
      <c r="B2501" s="144" t="s">
        <v>2401</v>
      </c>
      <c r="C2501" s="146" t="s">
        <v>2402</v>
      </c>
      <c r="D2501" s="147" t="s">
        <v>3022</v>
      </c>
      <c r="E2501" s="219" t="s">
        <v>98</v>
      </c>
      <c r="F2501" s="148">
        <v>45607</v>
      </c>
      <c r="G2501" s="153"/>
      <c r="H2501" s="154">
        <v>34968.71</v>
      </c>
      <c r="I2501" s="144" t="s">
        <v>43</v>
      </c>
      <c r="J2501" s="155"/>
      <c r="K2501" s="146"/>
      <c r="L2501" s="147"/>
      <c r="M2501" s="156"/>
      <c r="N2501" s="167">
        <f t="shared" si="78"/>
        <v>34968.71</v>
      </c>
      <c r="O2501" s="167">
        <f t="shared" si="79"/>
        <v>202411</v>
      </c>
    </row>
    <row r="2502" spans="1:15">
      <c r="A2502" s="146">
        <v>2501</v>
      </c>
      <c r="B2502" s="144" t="s">
        <v>2401</v>
      </c>
      <c r="C2502" s="145" t="s">
        <v>2402</v>
      </c>
      <c r="D2502" s="145" t="s">
        <v>3023</v>
      </c>
      <c r="E2502" s="219" t="s">
        <v>98</v>
      </c>
      <c r="F2502" s="148">
        <v>45607</v>
      </c>
      <c r="G2502" s="149"/>
      <c r="H2502" s="150">
        <v>4833.07</v>
      </c>
      <c r="I2502" s="144" t="s">
        <v>43</v>
      </c>
      <c r="J2502" s="151"/>
      <c r="K2502" s="145"/>
      <c r="L2502" s="152"/>
      <c r="M2502" s="152"/>
      <c r="N2502" s="167">
        <f t="shared" si="78"/>
        <v>4833.07</v>
      </c>
      <c r="O2502" s="167">
        <f t="shared" si="79"/>
        <v>202411</v>
      </c>
    </row>
    <row r="2503" spans="1:15">
      <c r="A2503" s="146">
        <v>2502</v>
      </c>
      <c r="B2503" s="144" t="s">
        <v>1072</v>
      </c>
      <c r="C2503" s="146" t="s">
        <v>1073</v>
      </c>
      <c r="D2503" s="147" t="s">
        <v>504</v>
      </c>
      <c r="E2503" s="219" t="s">
        <v>98</v>
      </c>
      <c r="F2503" s="148">
        <v>45607</v>
      </c>
      <c r="G2503" s="153"/>
      <c r="H2503" s="154">
        <v>900795.95</v>
      </c>
      <c r="I2503" s="144" t="s">
        <v>66</v>
      </c>
      <c r="J2503" s="155" t="s">
        <v>67</v>
      </c>
      <c r="K2503" s="146" t="s">
        <v>68</v>
      </c>
      <c r="L2503" s="147"/>
      <c r="M2503" s="156"/>
      <c r="N2503" s="167">
        <f t="shared" si="78"/>
        <v>300265.31666666665</v>
      </c>
      <c r="O2503" s="167">
        <f t="shared" si="79"/>
        <v>202411</v>
      </c>
    </row>
    <row r="2504" spans="1:15">
      <c r="A2504" s="146">
        <v>2503</v>
      </c>
      <c r="B2504" s="144" t="s">
        <v>3951</v>
      </c>
      <c r="C2504" s="146" t="s">
        <v>2402</v>
      </c>
      <c r="D2504" s="147" t="s">
        <v>3952</v>
      </c>
      <c r="E2504" s="230" t="s">
        <v>98</v>
      </c>
      <c r="F2504" s="148">
        <v>45607</v>
      </c>
      <c r="G2504" s="153"/>
      <c r="H2504" s="154">
        <v>34968.49</v>
      </c>
      <c r="I2504" s="144" t="s">
        <v>42</v>
      </c>
      <c r="J2504" s="155" t="s">
        <v>43</v>
      </c>
      <c r="K2504" s="146"/>
      <c r="L2504" s="147"/>
      <c r="M2504" s="156"/>
      <c r="N2504" s="177">
        <f t="shared" si="78"/>
        <v>17484.244999999999</v>
      </c>
      <c r="O2504" s="167">
        <f t="shared" si="79"/>
        <v>202411</v>
      </c>
    </row>
    <row r="2505" spans="1:15">
      <c r="A2505" s="146">
        <v>2504</v>
      </c>
      <c r="B2505" s="144" t="s">
        <v>1681</v>
      </c>
      <c r="C2505" s="145" t="s">
        <v>1682</v>
      </c>
      <c r="D2505" s="145" t="s">
        <v>3024</v>
      </c>
      <c r="E2505" s="219" t="s">
        <v>98</v>
      </c>
      <c r="F2505" s="148">
        <v>45608</v>
      </c>
      <c r="G2505" s="149"/>
      <c r="H2505" s="150">
        <v>7985.54</v>
      </c>
      <c r="I2505" s="144" t="s">
        <v>33</v>
      </c>
      <c r="J2505" s="151"/>
      <c r="K2505" s="145"/>
      <c r="L2505" s="152"/>
      <c r="M2505" s="152"/>
      <c r="N2505" s="167">
        <f t="shared" si="78"/>
        <v>7985.54</v>
      </c>
      <c r="O2505" s="167">
        <f t="shared" si="79"/>
        <v>202411</v>
      </c>
    </row>
    <row r="2506" spans="1:15">
      <c r="A2506" s="146">
        <v>2505</v>
      </c>
      <c r="B2506" s="144" t="s">
        <v>120</v>
      </c>
      <c r="C2506" s="146" t="s">
        <v>121</v>
      </c>
      <c r="D2506" s="147" t="s">
        <v>3025</v>
      </c>
      <c r="E2506" s="219" t="s">
        <v>98</v>
      </c>
      <c r="F2506" s="148">
        <v>45608</v>
      </c>
      <c r="G2506" s="153"/>
      <c r="H2506" s="154">
        <v>4104</v>
      </c>
      <c r="I2506" s="144" t="s">
        <v>43</v>
      </c>
      <c r="J2506" s="155"/>
      <c r="K2506" s="146"/>
      <c r="L2506" s="147"/>
      <c r="M2506" s="156"/>
      <c r="N2506" s="167">
        <f t="shared" si="78"/>
        <v>4104</v>
      </c>
      <c r="O2506" s="167">
        <f t="shared" si="79"/>
        <v>202411</v>
      </c>
    </row>
    <row r="2507" spans="1:15">
      <c r="A2507" s="146">
        <v>2506</v>
      </c>
      <c r="B2507" s="144" t="s">
        <v>3846</v>
      </c>
      <c r="C2507" s="145" t="s">
        <v>3026</v>
      </c>
      <c r="D2507" s="145" t="s">
        <v>3027</v>
      </c>
      <c r="E2507" s="219" t="s">
        <v>98</v>
      </c>
      <c r="F2507" s="148">
        <v>45608</v>
      </c>
      <c r="G2507" s="149"/>
      <c r="H2507" s="150">
        <v>13430</v>
      </c>
      <c r="I2507" s="144" t="s">
        <v>66</v>
      </c>
      <c r="J2507" s="151"/>
      <c r="K2507" s="145"/>
      <c r="L2507" s="152"/>
      <c r="M2507" s="152"/>
      <c r="N2507" s="167">
        <f t="shared" si="78"/>
        <v>13430</v>
      </c>
      <c r="O2507" s="167">
        <f t="shared" si="79"/>
        <v>202411</v>
      </c>
    </row>
    <row r="2508" spans="1:15">
      <c r="A2508" s="146">
        <v>2507</v>
      </c>
      <c r="B2508" s="144" t="s">
        <v>1465</v>
      </c>
      <c r="C2508" s="146" t="s">
        <v>2651</v>
      </c>
      <c r="D2508" s="147" t="s">
        <v>3028</v>
      </c>
      <c r="E2508" s="219" t="s">
        <v>98</v>
      </c>
      <c r="F2508" s="148">
        <v>45608</v>
      </c>
      <c r="G2508" s="153"/>
      <c r="H2508" s="154">
        <v>2314</v>
      </c>
      <c r="I2508" s="144" t="s">
        <v>66</v>
      </c>
      <c r="J2508" s="155" t="s">
        <v>68</v>
      </c>
      <c r="K2508" s="146"/>
      <c r="L2508" s="147"/>
      <c r="M2508" s="156"/>
      <c r="N2508" s="167">
        <f t="shared" si="78"/>
        <v>1157</v>
      </c>
      <c r="O2508" s="167">
        <f t="shared" si="79"/>
        <v>202411</v>
      </c>
    </row>
    <row r="2509" spans="1:15">
      <c r="A2509" s="146">
        <v>2508</v>
      </c>
      <c r="B2509" s="144" t="s">
        <v>2164</v>
      </c>
      <c r="C2509" s="145" t="s">
        <v>2165</v>
      </c>
      <c r="D2509" s="145" t="s">
        <v>3029</v>
      </c>
      <c r="E2509" s="219" t="s">
        <v>98</v>
      </c>
      <c r="F2509" s="148">
        <v>45608</v>
      </c>
      <c r="G2509" s="149"/>
      <c r="H2509" s="150">
        <v>800</v>
      </c>
      <c r="I2509" s="144" t="s">
        <v>33</v>
      </c>
      <c r="J2509" s="151"/>
      <c r="K2509" s="145"/>
      <c r="L2509" s="152"/>
      <c r="M2509" s="152"/>
      <c r="N2509" s="167">
        <f t="shared" si="78"/>
        <v>800</v>
      </c>
      <c r="O2509" s="167">
        <f t="shared" si="79"/>
        <v>202411</v>
      </c>
    </row>
    <row r="2510" spans="1:15">
      <c r="A2510" s="146">
        <v>2509</v>
      </c>
      <c r="B2510" s="144" t="s">
        <v>386</v>
      </c>
      <c r="C2510" s="146" t="s">
        <v>387</v>
      </c>
      <c r="D2510" s="147">
        <v>2242582785</v>
      </c>
      <c r="E2510" s="219" t="s">
        <v>98</v>
      </c>
      <c r="F2510" s="148">
        <v>45609</v>
      </c>
      <c r="G2510" s="153"/>
      <c r="H2510" s="154">
        <v>3446.23</v>
      </c>
      <c r="I2510" s="144" t="s">
        <v>33</v>
      </c>
      <c r="J2510" s="155"/>
      <c r="K2510" s="146"/>
      <c r="L2510" s="147"/>
      <c r="M2510" s="156"/>
      <c r="N2510" s="167">
        <f t="shared" si="78"/>
        <v>3446.23</v>
      </c>
      <c r="O2510" s="167">
        <f t="shared" si="79"/>
        <v>202411</v>
      </c>
    </row>
    <row r="2511" spans="1:15">
      <c r="A2511" s="146">
        <v>2510</v>
      </c>
      <c r="B2511" s="144" t="s">
        <v>3030</v>
      </c>
      <c r="C2511" s="145" t="s">
        <v>3031</v>
      </c>
      <c r="D2511" s="145" t="s">
        <v>3032</v>
      </c>
      <c r="E2511" s="219" t="s">
        <v>98</v>
      </c>
      <c r="F2511" s="148">
        <v>45609</v>
      </c>
      <c r="G2511" s="149"/>
      <c r="H2511" s="150">
        <v>1161.9000000000001</v>
      </c>
      <c r="I2511" s="144" t="s">
        <v>60</v>
      </c>
      <c r="J2511" s="151"/>
      <c r="K2511" s="145"/>
      <c r="L2511" s="152"/>
      <c r="M2511" s="152"/>
      <c r="N2511" s="167">
        <f t="shared" si="78"/>
        <v>1161.9000000000001</v>
      </c>
      <c r="O2511" s="167">
        <f t="shared" si="79"/>
        <v>202411</v>
      </c>
    </row>
    <row r="2512" spans="1:15">
      <c r="A2512" s="146">
        <v>2511</v>
      </c>
      <c r="B2512" s="144" t="s">
        <v>635</v>
      </c>
      <c r="C2512" s="146" t="s">
        <v>636</v>
      </c>
      <c r="D2512" s="147" t="s">
        <v>3033</v>
      </c>
      <c r="E2512" s="219" t="s">
        <v>98</v>
      </c>
      <c r="F2512" s="148">
        <v>45609</v>
      </c>
      <c r="G2512" s="153"/>
      <c r="H2512" s="154">
        <v>697.8</v>
      </c>
      <c r="I2512" s="144" t="s">
        <v>70</v>
      </c>
      <c r="J2512" s="155"/>
      <c r="K2512" s="146"/>
      <c r="L2512" s="147"/>
      <c r="M2512" s="156"/>
      <c r="N2512" s="167">
        <f t="shared" si="78"/>
        <v>697.8</v>
      </c>
      <c r="O2512" s="167">
        <f t="shared" si="79"/>
        <v>202411</v>
      </c>
    </row>
    <row r="2513" spans="1:15">
      <c r="A2513" s="146">
        <v>2512</v>
      </c>
      <c r="B2513" s="144" t="s">
        <v>1698</v>
      </c>
      <c r="C2513" s="145" t="s">
        <v>1699</v>
      </c>
      <c r="D2513" s="145" t="s">
        <v>3034</v>
      </c>
      <c r="E2513" s="219" t="s">
        <v>98</v>
      </c>
      <c r="F2513" s="148">
        <v>45609</v>
      </c>
      <c r="G2513" s="149"/>
      <c r="H2513" s="150">
        <v>4670</v>
      </c>
      <c r="I2513" s="144" t="s">
        <v>33</v>
      </c>
      <c r="J2513" s="151"/>
      <c r="K2513" s="145"/>
      <c r="L2513" s="152"/>
      <c r="M2513" s="152"/>
      <c r="N2513" s="167">
        <f t="shared" si="78"/>
        <v>4670</v>
      </c>
      <c r="O2513" s="167">
        <f t="shared" si="79"/>
        <v>202411</v>
      </c>
    </row>
    <row r="2514" spans="1:15">
      <c r="A2514" s="146">
        <v>2513</v>
      </c>
      <c r="B2514" s="144" t="s">
        <v>1465</v>
      </c>
      <c r="C2514" s="146" t="s">
        <v>2651</v>
      </c>
      <c r="D2514" s="147" t="s">
        <v>3035</v>
      </c>
      <c r="E2514" s="219" t="s">
        <v>98</v>
      </c>
      <c r="F2514" s="148">
        <v>45610</v>
      </c>
      <c r="G2514" s="153"/>
      <c r="H2514" s="154">
        <v>26487</v>
      </c>
      <c r="I2514" s="144" t="s">
        <v>66</v>
      </c>
      <c r="J2514" s="155"/>
      <c r="K2514" s="146"/>
      <c r="L2514" s="147"/>
      <c r="M2514" s="156"/>
      <c r="N2514" s="167">
        <f t="shared" si="78"/>
        <v>26487</v>
      </c>
      <c r="O2514" s="167">
        <f t="shared" si="79"/>
        <v>202411</v>
      </c>
    </row>
    <row r="2515" spans="1:15">
      <c r="A2515" s="146">
        <v>2514</v>
      </c>
      <c r="B2515" s="144" t="s">
        <v>1465</v>
      </c>
      <c r="C2515" s="145" t="s">
        <v>2651</v>
      </c>
      <c r="D2515" s="145" t="s">
        <v>3036</v>
      </c>
      <c r="E2515" s="219" t="s">
        <v>98</v>
      </c>
      <c r="F2515" s="148">
        <v>45610</v>
      </c>
      <c r="G2515" s="149"/>
      <c r="H2515" s="150">
        <v>41247.96</v>
      </c>
      <c r="I2515" s="144" t="s">
        <v>66</v>
      </c>
      <c r="J2515" s="151"/>
      <c r="K2515" s="145"/>
      <c r="L2515" s="152"/>
      <c r="M2515" s="152"/>
      <c r="N2515" s="167">
        <f t="shared" si="78"/>
        <v>41247.96</v>
      </c>
      <c r="O2515" s="167">
        <f t="shared" si="79"/>
        <v>202411</v>
      </c>
    </row>
    <row r="2516" spans="1:15">
      <c r="A2516" s="146">
        <v>2515</v>
      </c>
      <c r="B2516" s="144" t="s">
        <v>177</v>
      </c>
      <c r="C2516" s="146" t="s">
        <v>178</v>
      </c>
      <c r="D2516" s="147" t="s">
        <v>3037</v>
      </c>
      <c r="E2516" s="219" t="s">
        <v>98</v>
      </c>
      <c r="F2516" s="148">
        <v>45610</v>
      </c>
      <c r="G2516" s="153"/>
      <c r="H2516" s="154">
        <v>884.05</v>
      </c>
      <c r="I2516" s="144" t="s">
        <v>33</v>
      </c>
      <c r="J2516" s="155"/>
      <c r="K2516" s="146"/>
      <c r="L2516" s="147"/>
      <c r="M2516" s="156"/>
      <c r="N2516" s="167">
        <f t="shared" si="78"/>
        <v>884.05</v>
      </c>
      <c r="O2516" s="167">
        <f t="shared" si="79"/>
        <v>202411</v>
      </c>
    </row>
    <row r="2517" spans="1:15">
      <c r="A2517" s="146">
        <v>2516</v>
      </c>
      <c r="B2517" s="144" t="s">
        <v>2681</v>
      </c>
      <c r="C2517" s="145" t="s">
        <v>2682</v>
      </c>
      <c r="D2517" s="145" t="s">
        <v>3038</v>
      </c>
      <c r="E2517" s="219" t="s">
        <v>98</v>
      </c>
      <c r="F2517" s="148">
        <v>45610</v>
      </c>
      <c r="G2517" s="149"/>
      <c r="H2517" s="150">
        <v>84525.79</v>
      </c>
      <c r="I2517" s="144" t="s">
        <v>46</v>
      </c>
      <c r="J2517" s="151"/>
      <c r="K2517" s="145"/>
      <c r="L2517" s="152"/>
      <c r="M2517" s="152"/>
      <c r="N2517" s="167">
        <f t="shared" si="78"/>
        <v>84525.79</v>
      </c>
      <c r="O2517" s="167">
        <f t="shared" si="79"/>
        <v>202411</v>
      </c>
    </row>
    <row r="2518" spans="1:15">
      <c r="A2518" s="146">
        <v>2517</v>
      </c>
      <c r="B2518" s="144" t="s">
        <v>1911</v>
      </c>
      <c r="C2518" s="146" t="s">
        <v>1912</v>
      </c>
      <c r="D2518" s="147" t="s">
        <v>3039</v>
      </c>
      <c r="E2518" s="219" t="s">
        <v>98</v>
      </c>
      <c r="F2518" s="148">
        <v>45610</v>
      </c>
      <c r="G2518" s="153"/>
      <c r="H2518" s="154">
        <v>25597.37</v>
      </c>
      <c r="I2518" s="144" t="s">
        <v>45</v>
      </c>
      <c r="J2518" s="155"/>
      <c r="K2518" s="146"/>
      <c r="L2518" s="147"/>
      <c r="M2518" s="156"/>
      <c r="N2518" s="167">
        <f t="shared" si="78"/>
        <v>25597.37</v>
      </c>
      <c r="O2518" s="167">
        <f t="shared" si="79"/>
        <v>202411</v>
      </c>
    </row>
    <row r="2519" spans="1:15">
      <c r="A2519" s="146">
        <v>2518</v>
      </c>
      <c r="B2519" s="144" t="s">
        <v>643</v>
      </c>
      <c r="C2519" s="145" t="s">
        <v>644</v>
      </c>
      <c r="D2519" s="145" t="s">
        <v>3040</v>
      </c>
      <c r="E2519" s="219" t="s">
        <v>98</v>
      </c>
      <c r="F2519" s="148">
        <v>45610</v>
      </c>
      <c r="G2519" s="149"/>
      <c r="H2519" s="150">
        <v>5840</v>
      </c>
      <c r="I2519" s="144" t="s">
        <v>32</v>
      </c>
      <c r="J2519" s="151"/>
      <c r="K2519" s="145"/>
      <c r="L2519" s="152"/>
      <c r="M2519" s="152"/>
      <c r="N2519" s="167">
        <f t="shared" si="78"/>
        <v>5840</v>
      </c>
      <c r="O2519" s="167">
        <f t="shared" si="79"/>
        <v>202411</v>
      </c>
    </row>
    <row r="2520" spans="1:15">
      <c r="A2520" s="146">
        <v>2519</v>
      </c>
      <c r="B2520" s="144" t="s">
        <v>1698</v>
      </c>
      <c r="C2520" s="146" t="s">
        <v>1699</v>
      </c>
      <c r="D2520" s="147" t="s">
        <v>3041</v>
      </c>
      <c r="E2520" s="219" t="s">
        <v>98</v>
      </c>
      <c r="F2520" s="148">
        <v>45610</v>
      </c>
      <c r="G2520" s="153"/>
      <c r="H2520" s="154">
        <v>5410</v>
      </c>
      <c r="I2520" s="144" t="s">
        <v>33</v>
      </c>
      <c r="J2520" s="155"/>
      <c r="K2520" s="146"/>
      <c r="L2520" s="147"/>
      <c r="M2520" s="156"/>
      <c r="N2520" s="167">
        <f t="shared" si="78"/>
        <v>5410</v>
      </c>
      <c r="O2520" s="167">
        <f t="shared" si="79"/>
        <v>202411</v>
      </c>
    </row>
    <row r="2521" spans="1:15">
      <c r="A2521" s="146">
        <v>2520</v>
      </c>
      <c r="B2521" s="144" t="s">
        <v>177</v>
      </c>
      <c r="C2521" s="145" t="s">
        <v>178</v>
      </c>
      <c r="D2521" s="145" t="s">
        <v>3042</v>
      </c>
      <c r="E2521" s="219" t="s">
        <v>98</v>
      </c>
      <c r="F2521" s="148">
        <v>45611</v>
      </c>
      <c r="G2521" s="149"/>
      <c r="H2521" s="150">
        <v>884.05</v>
      </c>
      <c r="I2521" s="144" t="s">
        <v>33</v>
      </c>
      <c r="J2521" s="151"/>
      <c r="K2521" s="145"/>
      <c r="L2521" s="152"/>
      <c r="M2521" s="152"/>
      <c r="N2521" s="167">
        <f t="shared" si="78"/>
        <v>884.05</v>
      </c>
      <c r="O2521" s="167">
        <f t="shared" si="79"/>
        <v>202411</v>
      </c>
    </row>
    <row r="2522" spans="1:15">
      <c r="A2522" s="146">
        <v>2521</v>
      </c>
      <c r="B2522" s="144" t="s">
        <v>1470</v>
      </c>
      <c r="C2522" s="146" t="s">
        <v>1673</v>
      </c>
      <c r="D2522" s="147" t="s">
        <v>3043</v>
      </c>
      <c r="E2522" s="219" t="s">
        <v>98</v>
      </c>
      <c r="F2522" s="148">
        <v>45611</v>
      </c>
      <c r="G2522" s="153"/>
      <c r="H2522" s="154">
        <v>472669.65</v>
      </c>
      <c r="I2522" s="144" t="s">
        <v>43</v>
      </c>
      <c r="J2522" s="155" t="s">
        <v>40</v>
      </c>
      <c r="K2522" s="146" t="s">
        <v>42</v>
      </c>
      <c r="L2522" s="147"/>
      <c r="M2522" s="156"/>
      <c r="N2522" s="167">
        <f t="shared" si="78"/>
        <v>157556.55000000002</v>
      </c>
      <c r="O2522" s="167">
        <f t="shared" si="79"/>
        <v>202411</v>
      </c>
    </row>
    <row r="2523" spans="1:15">
      <c r="A2523" s="146">
        <v>2522</v>
      </c>
      <c r="B2523" s="144" t="s">
        <v>120</v>
      </c>
      <c r="C2523" s="145" t="s">
        <v>121</v>
      </c>
      <c r="D2523" s="145" t="s">
        <v>3044</v>
      </c>
      <c r="E2523" s="219" t="s">
        <v>98</v>
      </c>
      <c r="F2523" s="148">
        <v>45612</v>
      </c>
      <c r="G2523" s="149"/>
      <c r="H2523" s="150">
        <v>4104</v>
      </c>
      <c r="I2523" s="144" t="s">
        <v>62</v>
      </c>
      <c r="J2523" s="151"/>
      <c r="K2523" s="145"/>
      <c r="L2523" s="152"/>
      <c r="M2523" s="152"/>
      <c r="N2523" s="167">
        <f t="shared" si="78"/>
        <v>4104</v>
      </c>
      <c r="O2523" s="167">
        <f t="shared" si="79"/>
        <v>202411</v>
      </c>
    </row>
    <row r="2524" spans="1:15">
      <c r="A2524" s="146">
        <v>2523</v>
      </c>
      <c r="B2524" s="144" t="s">
        <v>120</v>
      </c>
      <c r="C2524" s="146" t="s">
        <v>121</v>
      </c>
      <c r="D2524" s="147" t="s">
        <v>3045</v>
      </c>
      <c r="E2524" s="219" t="s">
        <v>98</v>
      </c>
      <c r="F2524" s="148">
        <v>45612</v>
      </c>
      <c r="G2524" s="153"/>
      <c r="H2524" s="154">
        <v>5808</v>
      </c>
      <c r="I2524" s="144" t="s">
        <v>40</v>
      </c>
      <c r="J2524" s="155"/>
      <c r="K2524" s="146"/>
      <c r="L2524" s="147"/>
      <c r="M2524" s="156"/>
      <c r="N2524" s="167">
        <f t="shared" si="78"/>
        <v>5808</v>
      </c>
      <c r="O2524" s="167">
        <f t="shared" si="79"/>
        <v>202411</v>
      </c>
    </row>
    <row r="2525" spans="1:15">
      <c r="A2525" s="146">
        <v>2524</v>
      </c>
      <c r="B2525" s="144" t="s">
        <v>2164</v>
      </c>
      <c r="C2525" s="145" t="s">
        <v>2165</v>
      </c>
      <c r="D2525" s="145" t="s">
        <v>3046</v>
      </c>
      <c r="E2525" s="219" t="s">
        <v>98</v>
      </c>
      <c r="F2525" s="148">
        <v>45614</v>
      </c>
      <c r="G2525" s="149"/>
      <c r="H2525" s="150">
        <v>3000</v>
      </c>
      <c r="I2525" s="144" t="s">
        <v>33</v>
      </c>
      <c r="J2525" s="151"/>
      <c r="K2525" s="145"/>
      <c r="L2525" s="152"/>
      <c r="M2525" s="152"/>
      <c r="N2525" s="167">
        <f t="shared" si="78"/>
        <v>3000</v>
      </c>
      <c r="O2525" s="167">
        <f t="shared" si="79"/>
        <v>202411</v>
      </c>
    </row>
    <row r="2526" spans="1:15">
      <c r="A2526" s="146">
        <v>2525</v>
      </c>
      <c r="B2526" s="144" t="s">
        <v>184</v>
      </c>
      <c r="C2526" s="146" t="s">
        <v>185</v>
      </c>
      <c r="D2526" s="147" t="s">
        <v>3047</v>
      </c>
      <c r="E2526" s="219" t="s">
        <v>98</v>
      </c>
      <c r="F2526" s="148">
        <v>45614</v>
      </c>
      <c r="G2526" s="153"/>
      <c r="H2526" s="154">
        <v>36910.81</v>
      </c>
      <c r="I2526" s="144" t="s">
        <v>34</v>
      </c>
      <c r="J2526" s="155"/>
      <c r="K2526" s="146"/>
      <c r="L2526" s="147"/>
      <c r="M2526" s="156"/>
      <c r="N2526" s="167">
        <f t="shared" si="78"/>
        <v>36910.81</v>
      </c>
      <c r="O2526" s="167">
        <f t="shared" si="79"/>
        <v>202411</v>
      </c>
    </row>
    <row r="2527" spans="1:15">
      <c r="A2527" s="146">
        <v>2526</v>
      </c>
      <c r="B2527" s="144" t="s">
        <v>192</v>
      </c>
      <c r="C2527" s="145" t="s">
        <v>155</v>
      </c>
      <c r="D2527" s="145" t="s">
        <v>3048</v>
      </c>
      <c r="E2527" s="219" t="s">
        <v>98</v>
      </c>
      <c r="F2527" s="148">
        <v>45615</v>
      </c>
      <c r="G2527" s="149">
        <v>499221.31</v>
      </c>
      <c r="H2527" s="150">
        <v>923060.28</v>
      </c>
      <c r="I2527" s="144" t="s">
        <v>72</v>
      </c>
      <c r="J2527" s="151"/>
      <c r="K2527" s="145"/>
      <c r="L2527" s="152"/>
      <c r="M2527" s="152"/>
      <c r="N2527" s="167">
        <f t="shared" si="78"/>
        <v>923060.28</v>
      </c>
      <c r="O2527" s="167">
        <f t="shared" si="79"/>
        <v>202411</v>
      </c>
    </row>
    <row r="2528" spans="1:15">
      <c r="A2528" s="146">
        <v>2527</v>
      </c>
      <c r="B2528" s="144" t="s">
        <v>194</v>
      </c>
      <c r="C2528" s="146" t="s">
        <v>155</v>
      </c>
      <c r="D2528" s="147" t="s">
        <v>3049</v>
      </c>
      <c r="E2528" s="219" t="s">
        <v>98</v>
      </c>
      <c r="F2528" s="148">
        <v>45615</v>
      </c>
      <c r="G2528" s="153">
        <v>20814.11</v>
      </c>
      <c r="H2528" s="154">
        <v>320240.28999999998</v>
      </c>
      <c r="I2528" s="144" t="s">
        <v>72</v>
      </c>
      <c r="J2528" s="155"/>
      <c r="K2528" s="146"/>
      <c r="L2528" s="147"/>
      <c r="M2528" s="156"/>
      <c r="N2528" s="167">
        <f t="shared" si="78"/>
        <v>320240.28999999998</v>
      </c>
      <c r="O2528" s="167">
        <f t="shared" si="79"/>
        <v>202411</v>
      </c>
    </row>
    <row r="2529" spans="1:15">
      <c r="A2529" s="146">
        <v>2528</v>
      </c>
      <c r="B2529" s="144" t="s">
        <v>196</v>
      </c>
      <c r="C2529" s="145" t="s">
        <v>155</v>
      </c>
      <c r="D2529" s="145" t="s">
        <v>3050</v>
      </c>
      <c r="E2529" s="219" t="s">
        <v>98</v>
      </c>
      <c r="F2529" s="148">
        <v>45615</v>
      </c>
      <c r="G2529" s="149">
        <v>65095.85</v>
      </c>
      <c r="H2529" s="150">
        <v>944884.85</v>
      </c>
      <c r="I2529" s="144" t="s">
        <v>72</v>
      </c>
      <c r="J2529" s="151"/>
      <c r="K2529" s="145"/>
      <c r="L2529" s="152"/>
      <c r="M2529" s="152"/>
      <c r="N2529" s="167">
        <f t="shared" si="78"/>
        <v>944884.85</v>
      </c>
      <c r="O2529" s="167">
        <f t="shared" si="79"/>
        <v>202411</v>
      </c>
    </row>
    <row r="2530" spans="1:15">
      <c r="A2530" s="146">
        <v>2529</v>
      </c>
      <c r="B2530" s="144" t="s">
        <v>1681</v>
      </c>
      <c r="C2530" s="146" t="s">
        <v>1682</v>
      </c>
      <c r="D2530" s="147" t="s">
        <v>3051</v>
      </c>
      <c r="E2530" s="219" t="s">
        <v>98</v>
      </c>
      <c r="F2530" s="148">
        <v>45615</v>
      </c>
      <c r="G2530" s="153"/>
      <c r="H2530" s="154">
        <v>7797.36</v>
      </c>
      <c r="I2530" s="144" t="s">
        <v>33</v>
      </c>
      <c r="J2530" s="155"/>
      <c r="K2530" s="146"/>
      <c r="L2530" s="147"/>
      <c r="M2530" s="156"/>
      <c r="N2530" s="167">
        <f t="shared" si="78"/>
        <v>7797.36</v>
      </c>
      <c r="O2530" s="167">
        <f t="shared" si="79"/>
        <v>202411</v>
      </c>
    </row>
    <row r="2531" spans="1:15">
      <c r="A2531" s="146">
        <v>2530</v>
      </c>
      <c r="B2531" s="144" t="s">
        <v>111</v>
      </c>
      <c r="C2531" s="145" t="s">
        <v>112</v>
      </c>
      <c r="D2531" s="145" t="s">
        <v>3052</v>
      </c>
      <c r="E2531" s="219" t="s">
        <v>98</v>
      </c>
      <c r="F2531" s="148">
        <v>45615</v>
      </c>
      <c r="G2531" s="149"/>
      <c r="H2531" s="150">
        <v>1920</v>
      </c>
      <c r="I2531" s="144" t="s">
        <v>33</v>
      </c>
      <c r="J2531" s="151"/>
      <c r="K2531" s="145"/>
      <c r="L2531" s="152"/>
      <c r="M2531" s="152"/>
      <c r="N2531" s="167">
        <f t="shared" si="78"/>
        <v>1920</v>
      </c>
      <c r="O2531" s="167">
        <f t="shared" si="79"/>
        <v>202411</v>
      </c>
    </row>
    <row r="2532" spans="1:15">
      <c r="A2532" s="146">
        <v>2531</v>
      </c>
      <c r="B2532" s="144" t="s">
        <v>1465</v>
      </c>
      <c r="C2532" s="146" t="s">
        <v>2651</v>
      </c>
      <c r="D2532" s="147" t="s">
        <v>3053</v>
      </c>
      <c r="E2532" s="219" t="s">
        <v>98</v>
      </c>
      <c r="F2532" s="148">
        <v>45615</v>
      </c>
      <c r="G2532" s="153"/>
      <c r="H2532" s="154">
        <v>44000</v>
      </c>
      <c r="I2532" s="144" t="s">
        <v>66</v>
      </c>
      <c r="J2532" s="155"/>
      <c r="K2532" s="146"/>
      <c r="L2532" s="147"/>
      <c r="M2532" s="156"/>
      <c r="N2532" s="167">
        <f t="shared" si="78"/>
        <v>44000</v>
      </c>
      <c r="O2532" s="167">
        <f t="shared" si="79"/>
        <v>202411</v>
      </c>
    </row>
    <row r="2533" spans="1:15">
      <c r="A2533" s="146">
        <v>2532</v>
      </c>
      <c r="B2533" s="144" t="s">
        <v>3847</v>
      </c>
      <c r="C2533" s="145" t="s">
        <v>3054</v>
      </c>
      <c r="D2533" s="145" t="s">
        <v>3055</v>
      </c>
      <c r="E2533" s="219" t="s">
        <v>98</v>
      </c>
      <c r="F2533" s="148">
        <v>45617</v>
      </c>
      <c r="G2533" s="149"/>
      <c r="H2533" s="150">
        <v>4237.55</v>
      </c>
      <c r="I2533" s="144" t="s">
        <v>68</v>
      </c>
      <c r="J2533" s="151"/>
      <c r="K2533" s="145"/>
      <c r="L2533" s="152"/>
      <c r="M2533" s="152"/>
      <c r="N2533" s="167">
        <f t="shared" si="78"/>
        <v>4237.55</v>
      </c>
      <c r="O2533" s="167">
        <f t="shared" si="79"/>
        <v>202411</v>
      </c>
    </row>
    <row r="2534" spans="1:15">
      <c r="A2534" s="146">
        <v>2533</v>
      </c>
      <c r="B2534" s="144" t="s">
        <v>3056</v>
      </c>
      <c r="C2534" s="146" t="s">
        <v>3057</v>
      </c>
      <c r="D2534" s="147" t="s">
        <v>3058</v>
      </c>
      <c r="E2534" s="219" t="s">
        <v>98</v>
      </c>
      <c r="F2534" s="148">
        <v>45617</v>
      </c>
      <c r="G2534" s="153"/>
      <c r="H2534" s="154">
        <v>3200</v>
      </c>
      <c r="I2534" s="144" t="s">
        <v>33</v>
      </c>
      <c r="J2534" s="155"/>
      <c r="K2534" s="146"/>
      <c r="L2534" s="147"/>
      <c r="M2534" s="156"/>
      <c r="N2534" s="167">
        <f t="shared" si="78"/>
        <v>3200</v>
      </c>
      <c r="O2534" s="167">
        <f t="shared" si="79"/>
        <v>202411</v>
      </c>
    </row>
    <row r="2535" spans="1:15">
      <c r="A2535" s="146">
        <v>2534</v>
      </c>
      <c r="B2535" s="144" t="s">
        <v>841</v>
      </c>
      <c r="C2535" s="145" t="s">
        <v>842</v>
      </c>
      <c r="D2535" s="145" t="s">
        <v>3059</v>
      </c>
      <c r="E2535" s="219" t="s">
        <v>98</v>
      </c>
      <c r="F2535" s="148">
        <v>45617</v>
      </c>
      <c r="G2535" s="149"/>
      <c r="H2535" s="150">
        <v>1521</v>
      </c>
      <c r="I2535" s="144" t="s">
        <v>33</v>
      </c>
      <c r="J2535" s="151"/>
      <c r="K2535" s="145"/>
      <c r="L2535" s="152"/>
      <c r="M2535" s="152"/>
      <c r="N2535" s="167">
        <f t="shared" si="78"/>
        <v>1521</v>
      </c>
      <c r="O2535" s="167">
        <f t="shared" si="79"/>
        <v>202411</v>
      </c>
    </row>
    <row r="2536" spans="1:15">
      <c r="A2536" s="146">
        <v>2535</v>
      </c>
      <c r="B2536" s="144" t="s">
        <v>916</v>
      </c>
      <c r="C2536" s="146" t="s">
        <v>917</v>
      </c>
      <c r="D2536" s="147" t="s">
        <v>3060</v>
      </c>
      <c r="E2536" s="219" t="s">
        <v>98</v>
      </c>
      <c r="F2536" s="148">
        <v>45617</v>
      </c>
      <c r="G2536" s="153"/>
      <c r="H2536" s="154">
        <v>37930.1</v>
      </c>
      <c r="I2536" s="144" t="s">
        <v>66</v>
      </c>
      <c r="J2536" s="155"/>
      <c r="K2536" s="146"/>
      <c r="L2536" s="147"/>
      <c r="M2536" s="156"/>
      <c r="N2536" s="167">
        <f t="shared" si="78"/>
        <v>37930.1</v>
      </c>
      <c r="O2536" s="167">
        <f t="shared" si="79"/>
        <v>202411</v>
      </c>
    </row>
    <row r="2537" spans="1:15">
      <c r="A2537" s="146">
        <v>2536</v>
      </c>
      <c r="B2537" s="144" t="s">
        <v>120</v>
      </c>
      <c r="C2537" s="145" t="s">
        <v>121</v>
      </c>
      <c r="D2537" s="145" t="s">
        <v>3061</v>
      </c>
      <c r="E2537" s="219" t="s">
        <v>98</v>
      </c>
      <c r="F2537" s="148">
        <v>45617</v>
      </c>
      <c r="G2537" s="149"/>
      <c r="H2537" s="150">
        <v>8261</v>
      </c>
      <c r="I2537" s="144" t="s">
        <v>43</v>
      </c>
      <c r="J2537" s="151"/>
      <c r="K2537" s="145"/>
      <c r="L2537" s="152"/>
      <c r="M2537" s="152"/>
      <c r="N2537" s="167">
        <f t="shared" si="78"/>
        <v>8261</v>
      </c>
      <c r="O2537" s="167">
        <f t="shared" si="79"/>
        <v>202411</v>
      </c>
    </row>
    <row r="2538" spans="1:15">
      <c r="A2538" s="146">
        <v>2537</v>
      </c>
      <c r="B2538" s="144" t="s">
        <v>120</v>
      </c>
      <c r="C2538" s="146" t="s">
        <v>121</v>
      </c>
      <c r="D2538" s="147" t="s">
        <v>3062</v>
      </c>
      <c r="E2538" s="219" t="s">
        <v>98</v>
      </c>
      <c r="F2538" s="148">
        <v>45617</v>
      </c>
      <c r="G2538" s="153"/>
      <c r="H2538" s="154">
        <v>4104</v>
      </c>
      <c r="I2538" s="144" t="s">
        <v>43</v>
      </c>
      <c r="J2538" s="155"/>
      <c r="K2538" s="146"/>
      <c r="L2538" s="147"/>
      <c r="M2538" s="156"/>
      <c r="N2538" s="167">
        <f t="shared" si="78"/>
        <v>4104</v>
      </c>
      <c r="O2538" s="167">
        <f t="shared" si="79"/>
        <v>202411</v>
      </c>
    </row>
    <row r="2539" spans="1:15">
      <c r="A2539" s="146">
        <v>2538</v>
      </c>
      <c r="B2539" s="144" t="s">
        <v>293</v>
      </c>
      <c r="C2539" s="145" t="s">
        <v>294</v>
      </c>
      <c r="D2539" s="145" t="s">
        <v>3063</v>
      </c>
      <c r="E2539" s="219" t="s">
        <v>98</v>
      </c>
      <c r="F2539" s="148">
        <v>45617</v>
      </c>
      <c r="G2539" s="149"/>
      <c r="H2539" s="150">
        <v>1788</v>
      </c>
      <c r="I2539" s="144" t="s">
        <v>68</v>
      </c>
      <c r="J2539" s="151"/>
      <c r="K2539" s="145"/>
      <c r="L2539" s="152"/>
      <c r="M2539" s="152"/>
      <c r="N2539" s="167">
        <f t="shared" si="78"/>
        <v>1788</v>
      </c>
      <c r="O2539" s="167">
        <f t="shared" si="79"/>
        <v>202411</v>
      </c>
    </row>
    <row r="2540" spans="1:15">
      <c r="A2540" s="146">
        <v>2539</v>
      </c>
      <c r="B2540" s="144" t="s">
        <v>1889</v>
      </c>
      <c r="C2540" s="146" t="s">
        <v>1890</v>
      </c>
      <c r="D2540" s="147" t="s">
        <v>182</v>
      </c>
      <c r="E2540" s="225" t="s">
        <v>98</v>
      </c>
      <c r="F2540" s="148">
        <v>45617</v>
      </c>
      <c r="G2540" s="153"/>
      <c r="H2540" s="154">
        <v>3800</v>
      </c>
      <c r="I2540" s="144" t="s">
        <v>62</v>
      </c>
      <c r="J2540" s="155"/>
      <c r="K2540" s="146"/>
      <c r="L2540" s="147"/>
      <c r="M2540" s="156"/>
      <c r="N2540" s="167">
        <f t="shared" si="78"/>
        <v>3800</v>
      </c>
      <c r="O2540" s="167">
        <f t="shared" si="79"/>
        <v>202411</v>
      </c>
    </row>
    <row r="2541" spans="1:15">
      <c r="A2541" s="146">
        <v>2540</v>
      </c>
      <c r="B2541" s="144" t="s">
        <v>957</v>
      </c>
      <c r="C2541" s="145" t="s">
        <v>958</v>
      </c>
      <c r="D2541" s="145" t="s">
        <v>3064</v>
      </c>
      <c r="E2541" s="219" t="s">
        <v>98</v>
      </c>
      <c r="F2541" s="148">
        <v>45618</v>
      </c>
      <c r="G2541" s="149"/>
      <c r="H2541" s="150">
        <v>1575.38</v>
      </c>
      <c r="I2541" s="144" t="s">
        <v>68</v>
      </c>
      <c r="J2541" s="151"/>
      <c r="K2541" s="145"/>
      <c r="L2541" s="152"/>
      <c r="M2541" s="152"/>
      <c r="N2541" s="167">
        <f t="shared" si="78"/>
        <v>1575.38</v>
      </c>
      <c r="O2541" s="167">
        <f t="shared" si="79"/>
        <v>202411</v>
      </c>
    </row>
    <row r="2542" spans="1:15">
      <c r="A2542" s="146">
        <v>2541</v>
      </c>
      <c r="B2542" s="144" t="s">
        <v>120</v>
      </c>
      <c r="C2542" s="146" t="s">
        <v>121</v>
      </c>
      <c r="D2542" s="147" t="s">
        <v>3065</v>
      </c>
      <c r="E2542" s="219" t="s">
        <v>98</v>
      </c>
      <c r="F2542" s="148">
        <v>45618</v>
      </c>
      <c r="G2542" s="153"/>
      <c r="H2542" s="154">
        <v>18700</v>
      </c>
      <c r="I2542" s="144" t="s">
        <v>62</v>
      </c>
      <c r="J2542" s="155"/>
      <c r="K2542" s="146"/>
      <c r="L2542" s="147"/>
      <c r="M2542" s="156"/>
      <c r="N2542" s="167">
        <f t="shared" si="78"/>
        <v>18700</v>
      </c>
      <c r="O2542" s="167">
        <f t="shared" si="79"/>
        <v>202411</v>
      </c>
    </row>
    <row r="2543" spans="1:15">
      <c r="A2543" s="146">
        <v>2542</v>
      </c>
      <c r="B2543" s="144" t="s">
        <v>2401</v>
      </c>
      <c r="C2543" s="145" t="s">
        <v>2402</v>
      </c>
      <c r="D2543" s="145" t="s">
        <v>3066</v>
      </c>
      <c r="E2543" s="219" t="s">
        <v>98</v>
      </c>
      <c r="F2543" s="148">
        <v>45621</v>
      </c>
      <c r="G2543" s="149"/>
      <c r="H2543" s="150">
        <v>2192</v>
      </c>
      <c r="I2543" s="144" t="s">
        <v>43</v>
      </c>
      <c r="J2543" s="151"/>
      <c r="K2543" s="145"/>
      <c r="L2543" s="152"/>
      <c r="M2543" s="152"/>
      <c r="N2543" s="167">
        <f t="shared" si="78"/>
        <v>2192</v>
      </c>
      <c r="O2543" s="167">
        <f t="shared" si="79"/>
        <v>202411</v>
      </c>
    </row>
    <row r="2544" spans="1:15">
      <c r="A2544" s="146">
        <v>2543</v>
      </c>
      <c r="B2544" s="144" t="s">
        <v>2401</v>
      </c>
      <c r="C2544" s="146" t="s">
        <v>2402</v>
      </c>
      <c r="D2544" s="147" t="s">
        <v>3067</v>
      </c>
      <c r="E2544" s="219" t="s">
        <v>98</v>
      </c>
      <c r="F2544" s="148">
        <v>45621</v>
      </c>
      <c r="G2544" s="153"/>
      <c r="H2544" s="154">
        <v>19728</v>
      </c>
      <c r="I2544" s="144" t="s">
        <v>43</v>
      </c>
      <c r="J2544" s="155"/>
      <c r="K2544" s="146"/>
      <c r="L2544" s="147"/>
      <c r="M2544" s="156"/>
      <c r="N2544" s="167">
        <f t="shared" si="78"/>
        <v>19728</v>
      </c>
      <c r="O2544" s="167">
        <f t="shared" si="79"/>
        <v>202411</v>
      </c>
    </row>
    <row r="2545" spans="1:15">
      <c r="A2545" s="146">
        <v>2544</v>
      </c>
      <c r="B2545" s="144" t="s">
        <v>2401</v>
      </c>
      <c r="C2545" s="145" t="s">
        <v>2402</v>
      </c>
      <c r="D2545" s="145" t="s">
        <v>3068</v>
      </c>
      <c r="E2545" s="219" t="s">
        <v>98</v>
      </c>
      <c r="F2545" s="148">
        <v>45621</v>
      </c>
      <c r="G2545" s="149"/>
      <c r="H2545" s="150">
        <v>5117.37</v>
      </c>
      <c r="I2545" s="144" t="s">
        <v>43</v>
      </c>
      <c r="J2545" s="151"/>
      <c r="K2545" s="145"/>
      <c r="L2545" s="152"/>
      <c r="M2545" s="152"/>
      <c r="N2545" s="167">
        <f t="shared" si="78"/>
        <v>5117.37</v>
      </c>
      <c r="O2545" s="167">
        <f t="shared" si="79"/>
        <v>202411</v>
      </c>
    </row>
    <row r="2546" spans="1:15">
      <c r="A2546" s="146">
        <v>2545</v>
      </c>
      <c r="B2546" s="144" t="s">
        <v>2401</v>
      </c>
      <c r="C2546" s="146" t="s">
        <v>2402</v>
      </c>
      <c r="D2546" s="147" t="s">
        <v>3069</v>
      </c>
      <c r="E2546" s="219" t="s">
        <v>98</v>
      </c>
      <c r="F2546" s="148">
        <v>45621</v>
      </c>
      <c r="G2546" s="153"/>
      <c r="H2546" s="154">
        <v>11371.94</v>
      </c>
      <c r="I2546" s="144" t="s">
        <v>43</v>
      </c>
      <c r="J2546" s="155"/>
      <c r="K2546" s="146"/>
      <c r="L2546" s="147"/>
      <c r="M2546" s="156"/>
      <c r="N2546" s="167">
        <f t="shared" si="78"/>
        <v>11371.94</v>
      </c>
      <c r="O2546" s="167">
        <f t="shared" si="79"/>
        <v>202411</v>
      </c>
    </row>
    <row r="2547" spans="1:15">
      <c r="A2547" s="146">
        <v>2546</v>
      </c>
      <c r="B2547" s="144" t="s">
        <v>2986</v>
      </c>
      <c r="C2547" s="145" t="s">
        <v>1001</v>
      </c>
      <c r="D2547" s="145" t="s">
        <v>3070</v>
      </c>
      <c r="E2547" s="219" t="s">
        <v>98</v>
      </c>
      <c r="F2547" s="148">
        <v>45621</v>
      </c>
      <c r="G2547" s="149"/>
      <c r="H2547" s="150">
        <v>12964.1</v>
      </c>
      <c r="I2547" s="144" t="s">
        <v>66</v>
      </c>
      <c r="J2547" s="151"/>
      <c r="K2547" s="145"/>
      <c r="L2547" s="152"/>
      <c r="M2547" s="152"/>
      <c r="N2547" s="167">
        <f t="shared" si="78"/>
        <v>12964.1</v>
      </c>
      <c r="O2547" s="167">
        <f t="shared" si="79"/>
        <v>202411</v>
      </c>
    </row>
    <row r="2548" spans="1:15">
      <c r="A2548" s="146">
        <v>2547</v>
      </c>
      <c r="B2548" s="144" t="s">
        <v>1681</v>
      </c>
      <c r="C2548" s="146" t="s">
        <v>1682</v>
      </c>
      <c r="D2548" s="147" t="s">
        <v>3071</v>
      </c>
      <c r="E2548" s="219" t="s">
        <v>98</v>
      </c>
      <c r="F2548" s="148">
        <v>45622</v>
      </c>
      <c r="G2548" s="153"/>
      <c r="H2548" s="154">
        <v>7290.34</v>
      </c>
      <c r="I2548" s="144" t="s">
        <v>33</v>
      </c>
      <c r="J2548" s="155"/>
      <c r="K2548" s="146"/>
      <c r="L2548" s="147"/>
      <c r="M2548" s="156"/>
      <c r="N2548" s="167">
        <f t="shared" si="78"/>
        <v>7290.34</v>
      </c>
      <c r="O2548" s="167">
        <f t="shared" si="79"/>
        <v>202411</v>
      </c>
    </row>
    <row r="2549" spans="1:15">
      <c r="A2549" s="146">
        <v>2548</v>
      </c>
      <c r="B2549" s="144" t="s">
        <v>1496</v>
      </c>
      <c r="C2549" s="145" t="s">
        <v>1497</v>
      </c>
      <c r="D2549" s="145" t="s">
        <v>3072</v>
      </c>
      <c r="E2549" s="219" t="s">
        <v>98</v>
      </c>
      <c r="F2549" s="148">
        <v>45622</v>
      </c>
      <c r="G2549" s="149"/>
      <c r="H2549" s="150">
        <v>63000</v>
      </c>
      <c r="I2549" s="144" t="s">
        <v>43</v>
      </c>
      <c r="J2549" s="151"/>
      <c r="K2549" s="145"/>
      <c r="L2549" s="152"/>
      <c r="M2549" s="152"/>
      <c r="N2549" s="167">
        <f t="shared" si="78"/>
        <v>63000</v>
      </c>
      <c r="O2549" s="167">
        <f t="shared" si="79"/>
        <v>202411</v>
      </c>
    </row>
    <row r="2550" spans="1:15">
      <c r="A2550" s="146">
        <v>2549</v>
      </c>
      <c r="B2550" s="144" t="s">
        <v>3073</v>
      </c>
      <c r="C2550" s="146" t="s">
        <v>3074</v>
      </c>
      <c r="D2550" s="147" t="s">
        <v>3075</v>
      </c>
      <c r="E2550" s="219" t="s">
        <v>98</v>
      </c>
      <c r="F2550" s="148">
        <v>45622</v>
      </c>
      <c r="G2550" s="153"/>
      <c r="H2550" s="154">
        <v>302</v>
      </c>
      <c r="I2550" s="144" t="s">
        <v>68</v>
      </c>
      <c r="J2550" s="155" t="s">
        <v>69</v>
      </c>
      <c r="K2550" s="146"/>
      <c r="L2550" s="147"/>
      <c r="M2550" s="156"/>
      <c r="N2550" s="167">
        <f t="shared" si="78"/>
        <v>151</v>
      </c>
      <c r="O2550" s="167">
        <f t="shared" si="79"/>
        <v>202411</v>
      </c>
    </row>
    <row r="2551" spans="1:15">
      <c r="A2551" s="146">
        <v>2550</v>
      </c>
      <c r="B2551" s="144" t="s">
        <v>2986</v>
      </c>
      <c r="C2551" s="145" t="s">
        <v>1001</v>
      </c>
      <c r="D2551" s="145" t="s">
        <v>3076</v>
      </c>
      <c r="E2551" s="219" t="s">
        <v>98</v>
      </c>
      <c r="F2551" s="148">
        <v>45622</v>
      </c>
      <c r="G2551" s="149"/>
      <c r="H2551" s="150">
        <v>44366.71</v>
      </c>
      <c r="I2551" s="144" t="s">
        <v>66</v>
      </c>
      <c r="J2551" s="151"/>
      <c r="K2551" s="145"/>
      <c r="L2551" s="152"/>
      <c r="M2551" s="152"/>
      <c r="N2551" s="167">
        <f t="shared" si="78"/>
        <v>44366.71</v>
      </c>
      <c r="O2551" s="167">
        <f t="shared" si="79"/>
        <v>202411</v>
      </c>
    </row>
    <row r="2552" spans="1:15">
      <c r="A2552" s="146">
        <v>2551</v>
      </c>
      <c r="B2552" s="144" t="s">
        <v>2986</v>
      </c>
      <c r="C2552" s="146" t="s">
        <v>1001</v>
      </c>
      <c r="D2552" s="147" t="s">
        <v>3077</v>
      </c>
      <c r="E2552" s="219" t="s">
        <v>98</v>
      </c>
      <c r="F2552" s="148">
        <v>45622</v>
      </c>
      <c r="G2552" s="153"/>
      <c r="H2552" s="154">
        <v>319006.28000000003</v>
      </c>
      <c r="I2552" s="144" t="s">
        <v>66</v>
      </c>
      <c r="J2552" s="155"/>
      <c r="K2552" s="146"/>
      <c r="L2552" s="147"/>
      <c r="M2552" s="156"/>
      <c r="N2552" s="167">
        <f t="shared" si="78"/>
        <v>319006.28000000003</v>
      </c>
      <c r="O2552" s="167">
        <f t="shared" si="79"/>
        <v>202411</v>
      </c>
    </row>
    <row r="2553" spans="1:15">
      <c r="A2553" s="146">
        <v>2552</v>
      </c>
      <c r="B2553" s="144" t="s">
        <v>123</v>
      </c>
      <c r="C2553" s="145" t="s">
        <v>124</v>
      </c>
      <c r="D2553" s="145" t="s">
        <v>3078</v>
      </c>
      <c r="E2553" s="219" t="s">
        <v>98</v>
      </c>
      <c r="F2553" s="148">
        <v>45622</v>
      </c>
      <c r="G2553" s="149"/>
      <c r="H2553" s="150">
        <v>550</v>
      </c>
      <c r="I2553" s="144" t="s">
        <v>33</v>
      </c>
      <c r="J2553" s="151"/>
      <c r="K2553" s="145"/>
      <c r="L2553" s="152"/>
      <c r="M2553" s="152"/>
      <c r="N2553" s="167">
        <f t="shared" si="78"/>
        <v>550</v>
      </c>
      <c r="O2553" s="167">
        <f t="shared" si="79"/>
        <v>202411</v>
      </c>
    </row>
    <row r="2554" spans="1:15">
      <c r="A2554" s="146">
        <v>2553</v>
      </c>
      <c r="B2554" s="144" t="s">
        <v>299</v>
      </c>
      <c r="C2554" s="146" t="s">
        <v>300</v>
      </c>
      <c r="D2554" s="147" t="s">
        <v>3079</v>
      </c>
      <c r="E2554" s="219" t="s">
        <v>98</v>
      </c>
      <c r="F2554" s="148">
        <v>45622</v>
      </c>
      <c r="G2554" s="153"/>
      <c r="H2554" s="154">
        <v>87761.65</v>
      </c>
      <c r="I2554" s="144" t="s">
        <v>69</v>
      </c>
      <c r="J2554" s="155"/>
      <c r="K2554" s="146"/>
      <c r="L2554" s="147"/>
      <c r="M2554" s="156"/>
      <c r="N2554" s="167">
        <f t="shared" si="78"/>
        <v>87761.65</v>
      </c>
      <c r="O2554" s="167">
        <f t="shared" si="79"/>
        <v>202411</v>
      </c>
    </row>
    <row r="2555" spans="1:15">
      <c r="A2555" s="146">
        <v>2554</v>
      </c>
      <c r="B2555" s="144" t="s">
        <v>1465</v>
      </c>
      <c r="C2555" s="145" t="s">
        <v>2651</v>
      </c>
      <c r="D2555" s="145" t="s">
        <v>3080</v>
      </c>
      <c r="E2555" s="219" t="s">
        <v>98</v>
      </c>
      <c r="F2555" s="148">
        <v>45622</v>
      </c>
      <c r="G2555" s="149"/>
      <c r="H2555" s="150">
        <v>7300</v>
      </c>
      <c r="I2555" s="144" t="s">
        <v>66</v>
      </c>
      <c r="J2555" s="151"/>
      <c r="K2555" s="145"/>
      <c r="L2555" s="152"/>
      <c r="M2555" s="152"/>
      <c r="N2555" s="167">
        <f t="shared" si="78"/>
        <v>7300</v>
      </c>
      <c r="O2555" s="167">
        <f t="shared" si="79"/>
        <v>202411</v>
      </c>
    </row>
    <row r="2556" spans="1:15">
      <c r="A2556" s="146">
        <v>2555</v>
      </c>
      <c r="B2556" s="144" t="s">
        <v>3081</v>
      </c>
      <c r="C2556" s="146" t="s">
        <v>3082</v>
      </c>
      <c r="D2556" s="147" t="s">
        <v>1583</v>
      </c>
      <c r="E2556" s="219" t="s">
        <v>98</v>
      </c>
      <c r="F2556" s="148">
        <v>45623</v>
      </c>
      <c r="G2556" s="153"/>
      <c r="H2556" s="154">
        <v>4470</v>
      </c>
      <c r="I2556" s="144" t="s">
        <v>39</v>
      </c>
      <c r="J2556" s="155"/>
      <c r="K2556" s="146"/>
      <c r="L2556" s="147"/>
      <c r="M2556" s="156"/>
      <c r="N2556" s="167">
        <f t="shared" si="78"/>
        <v>4470</v>
      </c>
      <c r="O2556" s="167">
        <f t="shared" si="79"/>
        <v>202411</v>
      </c>
    </row>
    <row r="2557" spans="1:15">
      <c r="A2557" s="146">
        <v>2556</v>
      </c>
      <c r="B2557" s="144" t="s">
        <v>3848</v>
      </c>
      <c r="C2557" s="145" t="s">
        <v>3084</v>
      </c>
      <c r="D2557" s="145" t="s">
        <v>3085</v>
      </c>
      <c r="E2557" s="219" t="s">
        <v>98</v>
      </c>
      <c r="F2557" s="148">
        <v>45623</v>
      </c>
      <c r="G2557" s="149"/>
      <c r="H2557" s="150">
        <v>1043.76</v>
      </c>
      <c r="I2557" s="144" t="s">
        <v>46</v>
      </c>
      <c r="J2557" s="151"/>
      <c r="K2557" s="145"/>
      <c r="L2557" s="152"/>
      <c r="M2557" s="152"/>
      <c r="N2557" s="167">
        <f t="shared" si="78"/>
        <v>1043.76</v>
      </c>
      <c r="O2557" s="167">
        <f t="shared" si="79"/>
        <v>202411</v>
      </c>
    </row>
    <row r="2558" spans="1:15">
      <c r="A2558" s="146">
        <v>2557</v>
      </c>
      <c r="B2558" s="144" t="s">
        <v>3083</v>
      </c>
      <c r="C2558" s="146" t="s">
        <v>3086</v>
      </c>
      <c r="D2558" s="147" t="s">
        <v>3087</v>
      </c>
      <c r="E2558" s="219" t="s">
        <v>98</v>
      </c>
      <c r="F2558" s="148">
        <v>45623</v>
      </c>
      <c r="G2558" s="153"/>
      <c r="H2558" s="154">
        <v>5443.04</v>
      </c>
      <c r="I2558" s="144" t="s">
        <v>46</v>
      </c>
      <c r="J2558" s="155"/>
      <c r="K2558" s="146"/>
      <c r="L2558" s="147"/>
      <c r="M2558" s="156"/>
      <c r="N2558" s="167">
        <f t="shared" si="78"/>
        <v>5443.04</v>
      </c>
      <c r="O2558" s="167">
        <f t="shared" si="79"/>
        <v>202411</v>
      </c>
    </row>
    <row r="2559" spans="1:15">
      <c r="A2559" s="146">
        <v>2558</v>
      </c>
      <c r="B2559" s="144" t="s">
        <v>120</v>
      </c>
      <c r="C2559" s="145" t="s">
        <v>121</v>
      </c>
      <c r="D2559" s="145" t="s">
        <v>3088</v>
      </c>
      <c r="E2559" s="219" t="s">
        <v>98</v>
      </c>
      <c r="F2559" s="148">
        <v>45623</v>
      </c>
      <c r="G2559" s="149"/>
      <c r="H2559" s="150">
        <v>4104</v>
      </c>
      <c r="I2559" s="144" t="s">
        <v>62</v>
      </c>
      <c r="J2559" s="151"/>
      <c r="K2559" s="145"/>
      <c r="L2559" s="152"/>
      <c r="M2559" s="152"/>
      <c r="N2559" s="167">
        <f t="shared" si="78"/>
        <v>4104</v>
      </c>
      <c r="O2559" s="167">
        <f t="shared" si="79"/>
        <v>202411</v>
      </c>
    </row>
    <row r="2560" spans="1:15">
      <c r="A2560" s="146">
        <v>2559</v>
      </c>
      <c r="B2560" s="144" t="s">
        <v>293</v>
      </c>
      <c r="C2560" s="146" t="s">
        <v>294</v>
      </c>
      <c r="D2560" s="147" t="s">
        <v>3089</v>
      </c>
      <c r="E2560" s="219" t="s">
        <v>98</v>
      </c>
      <c r="F2560" s="148">
        <v>45623</v>
      </c>
      <c r="G2560" s="153"/>
      <c r="H2560" s="154">
        <v>1196.99</v>
      </c>
      <c r="I2560" s="144" t="s">
        <v>68</v>
      </c>
      <c r="J2560" s="155"/>
      <c r="K2560" s="146"/>
      <c r="L2560" s="147"/>
      <c r="M2560" s="156"/>
      <c r="N2560" s="167">
        <f t="shared" si="78"/>
        <v>1196.99</v>
      </c>
      <c r="O2560" s="167">
        <f t="shared" si="79"/>
        <v>202411</v>
      </c>
    </row>
    <row r="2561" spans="1:15">
      <c r="A2561" s="146">
        <v>2560</v>
      </c>
      <c r="B2561" s="144" t="s">
        <v>427</v>
      </c>
      <c r="C2561" s="145" t="s">
        <v>428</v>
      </c>
      <c r="D2561" s="145" t="s">
        <v>3090</v>
      </c>
      <c r="E2561" s="219" t="s">
        <v>98</v>
      </c>
      <c r="F2561" s="148">
        <v>45623</v>
      </c>
      <c r="G2561" s="149"/>
      <c r="H2561" s="150">
        <v>288</v>
      </c>
      <c r="I2561" s="144" t="s">
        <v>39</v>
      </c>
      <c r="J2561" s="151"/>
      <c r="K2561" s="145"/>
      <c r="L2561" s="152"/>
      <c r="M2561" s="152"/>
      <c r="N2561" s="167">
        <f t="shared" si="78"/>
        <v>288</v>
      </c>
      <c r="O2561" s="167">
        <f t="shared" si="79"/>
        <v>202411</v>
      </c>
    </row>
    <row r="2562" spans="1:15">
      <c r="A2562" s="146">
        <v>2561</v>
      </c>
      <c r="B2562" s="144" t="s">
        <v>2753</v>
      </c>
      <c r="C2562" s="146" t="s">
        <v>1218</v>
      </c>
      <c r="D2562" s="147" t="s">
        <v>2137</v>
      </c>
      <c r="E2562" s="219" t="s">
        <v>98</v>
      </c>
      <c r="F2562" s="148">
        <v>45624</v>
      </c>
      <c r="G2562" s="153"/>
      <c r="H2562" s="154">
        <v>239.85</v>
      </c>
      <c r="I2562" s="144" t="s">
        <v>68</v>
      </c>
      <c r="J2562" s="155"/>
      <c r="K2562" s="146"/>
      <c r="L2562" s="147"/>
      <c r="M2562" s="156"/>
      <c r="N2562" s="167">
        <f t="shared" ref="N2562:N2625" si="80">H2562/COUNTIF(I2562:M2562,"&lt;&gt;")</f>
        <v>239.85</v>
      </c>
      <c r="O2562" s="167">
        <f t="shared" ref="O2562:O2625" si="81">YEAR(F2562)*100+MONTH(F2562)</f>
        <v>202411</v>
      </c>
    </row>
    <row r="2563" spans="1:15">
      <c r="A2563" s="146">
        <v>2562</v>
      </c>
      <c r="B2563" s="144" t="s">
        <v>1069</v>
      </c>
      <c r="C2563" s="145" t="s">
        <v>1070</v>
      </c>
      <c r="D2563" s="145" t="s">
        <v>3091</v>
      </c>
      <c r="E2563" s="219" t="s">
        <v>98</v>
      </c>
      <c r="F2563" s="148">
        <v>45624</v>
      </c>
      <c r="G2563" s="149"/>
      <c r="H2563" s="150">
        <v>29346.799999999999</v>
      </c>
      <c r="I2563" s="144" t="s">
        <v>39</v>
      </c>
      <c r="J2563" s="151"/>
      <c r="K2563" s="145"/>
      <c r="L2563" s="152"/>
      <c r="M2563" s="152"/>
      <c r="N2563" s="167">
        <f t="shared" si="80"/>
        <v>29346.799999999999</v>
      </c>
      <c r="O2563" s="167">
        <f t="shared" si="81"/>
        <v>202411</v>
      </c>
    </row>
    <row r="2564" spans="1:15">
      <c r="A2564" s="146">
        <v>2563</v>
      </c>
      <c r="B2564" s="144" t="s">
        <v>1069</v>
      </c>
      <c r="C2564" s="146" t="s">
        <v>1070</v>
      </c>
      <c r="D2564" s="147" t="s">
        <v>3092</v>
      </c>
      <c r="E2564" s="219" t="s">
        <v>98</v>
      </c>
      <c r="F2564" s="148">
        <v>45624</v>
      </c>
      <c r="G2564" s="153"/>
      <c r="H2564" s="154">
        <v>1247.4000000000001</v>
      </c>
      <c r="I2564" s="144" t="s">
        <v>39</v>
      </c>
      <c r="J2564" s="155"/>
      <c r="K2564" s="146"/>
      <c r="L2564" s="147"/>
      <c r="M2564" s="156"/>
      <c r="N2564" s="167">
        <f t="shared" si="80"/>
        <v>1247.4000000000001</v>
      </c>
      <c r="O2564" s="167">
        <f t="shared" si="81"/>
        <v>202411</v>
      </c>
    </row>
    <row r="2565" spans="1:15">
      <c r="A2565" s="146">
        <v>2564</v>
      </c>
      <c r="B2565" s="144" t="s">
        <v>120</v>
      </c>
      <c r="C2565" s="145" t="s">
        <v>121</v>
      </c>
      <c r="D2565" s="145" t="s">
        <v>3093</v>
      </c>
      <c r="E2565" s="219" t="s">
        <v>98</v>
      </c>
      <c r="F2565" s="148">
        <v>45624</v>
      </c>
      <c r="G2565" s="149"/>
      <c r="H2565" s="150">
        <v>4104</v>
      </c>
      <c r="I2565" s="144" t="s">
        <v>33</v>
      </c>
      <c r="J2565" s="151"/>
      <c r="K2565" s="145"/>
      <c r="L2565" s="152"/>
      <c r="M2565" s="152"/>
      <c r="N2565" s="167">
        <f t="shared" si="80"/>
        <v>4104</v>
      </c>
      <c r="O2565" s="167">
        <f t="shared" si="81"/>
        <v>202411</v>
      </c>
    </row>
    <row r="2566" spans="1:15">
      <c r="A2566" s="146">
        <v>2565</v>
      </c>
      <c r="B2566" s="144" t="s">
        <v>3094</v>
      </c>
      <c r="C2566" s="146" t="s">
        <v>3095</v>
      </c>
      <c r="D2566" s="147" t="s">
        <v>3096</v>
      </c>
      <c r="E2566" s="219" t="s">
        <v>98</v>
      </c>
      <c r="F2566" s="148">
        <v>45624</v>
      </c>
      <c r="G2566" s="153"/>
      <c r="H2566" s="154">
        <v>1537.21</v>
      </c>
      <c r="I2566" s="144" t="s">
        <v>66</v>
      </c>
      <c r="J2566" s="155"/>
      <c r="K2566" s="146"/>
      <c r="L2566" s="147"/>
      <c r="M2566" s="156"/>
      <c r="N2566" s="167">
        <f t="shared" si="80"/>
        <v>1537.21</v>
      </c>
      <c r="O2566" s="167">
        <f t="shared" si="81"/>
        <v>202411</v>
      </c>
    </row>
    <row r="2567" spans="1:15">
      <c r="A2567" s="146">
        <v>2566</v>
      </c>
      <c r="B2567" s="144" t="s">
        <v>3097</v>
      </c>
      <c r="C2567" s="145" t="s">
        <v>3098</v>
      </c>
      <c r="D2567" s="145" t="s">
        <v>3099</v>
      </c>
      <c r="E2567" s="219" t="s">
        <v>98</v>
      </c>
      <c r="F2567" s="148">
        <v>45624</v>
      </c>
      <c r="G2567" s="149"/>
      <c r="H2567" s="150">
        <v>25596.9</v>
      </c>
      <c r="I2567" s="144" t="s">
        <v>66</v>
      </c>
      <c r="J2567" s="151"/>
      <c r="K2567" s="145"/>
      <c r="L2567" s="152"/>
      <c r="M2567" s="152"/>
      <c r="N2567" s="167">
        <f t="shared" si="80"/>
        <v>25596.9</v>
      </c>
      <c r="O2567" s="167">
        <f t="shared" si="81"/>
        <v>202411</v>
      </c>
    </row>
    <row r="2568" spans="1:15">
      <c r="A2568" s="146">
        <v>2567</v>
      </c>
      <c r="B2568" s="144" t="s">
        <v>2259</v>
      </c>
      <c r="C2568" s="146" t="s">
        <v>2260</v>
      </c>
      <c r="D2568" s="147" t="s">
        <v>2454</v>
      </c>
      <c r="E2568" s="225" t="s">
        <v>98</v>
      </c>
      <c r="F2568" s="148">
        <v>45624</v>
      </c>
      <c r="G2568" s="153"/>
      <c r="H2568" s="154">
        <v>73000</v>
      </c>
      <c r="I2568" s="144" t="s">
        <v>43</v>
      </c>
      <c r="J2568" s="155"/>
      <c r="K2568" s="146"/>
      <c r="L2568" s="147"/>
      <c r="M2568" s="156"/>
      <c r="N2568" s="167">
        <f t="shared" si="80"/>
        <v>73000</v>
      </c>
      <c r="O2568" s="167">
        <f t="shared" si="81"/>
        <v>202411</v>
      </c>
    </row>
    <row r="2569" spans="1:15">
      <c r="A2569" s="146">
        <v>2568</v>
      </c>
      <c r="B2569" s="144" t="s">
        <v>1698</v>
      </c>
      <c r="C2569" s="145" t="s">
        <v>1699</v>
      </c>
      <c r="D2569" s="145" t="s">
        <v>3100</v>
      </c>
      <c r="E2569" s="219" t="s">
        <v>98</v>
      </c>
      <c r="F2569" s="148">
        <v>45624</v>
      </c>
      <c r="G2569" s="149"/>
      <c r="H2569" s="150">
        <v>4670</v>
      </c>
      <c r="I2569" s="144" t="s">
        <v>33</v>
      </c>
      <c r="J2569" s="151"/>
      <c r="K2569" s="145"/>
      <c r="L2569" s="152"/>
      <c r="M2569" s="152"/>
      <c r="N2569" s="167">
        <f t="shared" si="80"/>
        <v>4670</v>
      </c>
      <c r="O2569" s="167">
        <f t="shared" si="81"/>
        <v>202411</v>
      </c>
    </row>
    <row r="2570" spans="1:15">
      <c r="A2570" s="146">
        <v>2569</v>
      </c>
      <c r="B2570" s="144" t="s">
        <v>1698</v>
      </c>
      <c r="C2570" s="146" t="s">
        <v>1699</v>
      </c>
      <c r="D2570" s="147" t="s">
        <v>3101</v>
      </c>
      <c r="E2570" s="219" t="s">
        <v>98</v>
      </c>
      <c r="F2570" s="148">
        <v>45624</v>
      </c>
      <c r="G2570" s="153"/>
      <c r="H2570" s="154">
        <v>7235.17</v>
      </c>
      <c r="I2570" s="144" t="s">
        <v>33</v>
      </c>
      <c r="J2570" s="155"/>
      <c r="K2570" s="146"/>
      <c r="L2570" s="147"/>
      <c r="M2570" s="156"/>
      <c r="N2570" s="167">
        <f t="shared" si="80"/>
        <v>7235.17</v>
      </c>
      <c r="O2570" s="167">
        <f t="shared" si="81"/>
        <v>202411</v>
      </c>
    </row>
    <row r="2571" spans="1:15">
      <c r="A2571" s="146">
        <v>2570</v>
      </c>
      <c r="B2571" s="144" t="s">
        <v>306</v>
      </c>
      <c r="C2571" s="145" t="s">
        <v>307</v>
      </c>
      <c r="D2571" s="145" t="s">
        <v>3102</v>
      </c>
      <c r="E2571" s="225" t="s">
        <v>98</v>
      </c>
      <c r="F2571" s="148">
        <v>45625</v>
      </c>
      <c r="G2571" s="149"/>
      <c r="H2571" s="150">
        <v>7866.21</v>
      </c>
      <c r="I2571" s="144" t="s">
        <v>43</v>
      </c>
      <c r="J2571" s="151"/>
      <c r="K2571" s="145"/>
      <c r="L2571" s="152"/>
      <c r="M2571" s="152"/>
      <c r="N2571" s="167">
        <f t="shared" si="80"/>
        <v>7866.21</v>
      </c>
      <c r="O2571" s="167">
        <f t="shared" si="81"/>
        <v>202411</v>
      </c>
    </row>
    <row r="2572" spans="1:15">
      <c r="A2572" s="146">
        <v>2571</v>
      </c>
      <c r="B2572" s="144" t="s">
        <v>841</v>
      </c>
      <c r="C2572" s="146" t="s">
        <v>842</v>
      </c>
      <c r="D2572" s="147" t="s">
        <v>3103</v>
      </c>
      <c r="E2572" s="219" t="s">
        <v>98</v>
      </c>
      <c r="F2572" s="148">
        <v>45625</v>
      </c>
      <c r="G2572" s="153"/>
      <c r="H2572" s="154">
        <v>875</v>
      </c>
      <c r="I2572" s="144" t="s">
        <v>33</v>
      </c>
      <c r="J2572" s="155"/>
      <c r="K2572" s="146"/>
      <c r="L2572" s="147"/>
      <c r="M2572" s="156"/>
      <c r="N2572" s="167">
        <f t="shared" si="80"/>
        <v>875</v>
      </c>
      <c r="O2572" s="167">
        <f t="shared" si="81"/>
        <v>202411</v>
      </c>
    </row>
    <row r="2573" spans="1:15">
      <c r="A2573" s="146">
        <v>2572</v>
      </c>
      <c r="B2573" s="144" t="s">
        <v>1128</v>
      </c>
      <c r="C2573" s="145" t="s">
        <v>1129</v>
      </c>
      <c r="D2573" s="145" t="s">
        <v>3104</v>
      </c>
      <c r="E2573" s="219" t="s">
        <v>98</v>
      </c>
      <c r="F2573" s="148">
        <v>45625</v>
      </c>
      <c r="G2573" s="149"/>
      <c r="H2573" s="150">
        <v>388624.88</v>
      </c>
      <c r="I2573" s="144" t="s">
        <v>44</v>
      </c>
      <c r="J2573" s="151"/>
      <c r="K2573" s="145"/>
      <c r="L2573" s="152"/>
      <c r="M2573" s="152"/>
      <c r="N2573" s="167">
        <f t="shared" si="80"/>
        <v>388624.88</v>
      </c>
      <c r="O2573" s="167">
        <f t="shared" si="81"/>
        <v>202411</v>
      </c>
    </row>
    <row r="2574" spans="1:15">
      <c r="A2574" s="146">
        <v>2573</v>
      </c>
      <c r="B2574" s="144" t="s">
        <v>1122</v>
      </c>
      <c r="C2574" s="146" t="s">
        <v>1123</v>
      </c>
      <c r="D2574" s="147" t="s">
        <v>3105</v>
      </c>
      <c r="E2574" s="219" t="s">
        <v>98</v>
      </c>
      <c r="F2574" s="148">
        <v>45625</v>
      </c>
      <c r="G2574" s="153"/>
      <c r="H2574" s="154">
        <v>58897.5</v>
      </c>
      <c r="I2574" s="144" t="s">
        <v>68</v>
      </c>
      <c r="J2574" s="155"/>
      <c r="K2574" s="146"/>
      <c r="L2574" s="147"/>
      <c r="M2574" s="156"/>
      <c r="N2574" s="167">
        <f t="shared" si="80"/>
        <v>58897.5</v>
      </c>
      <c r="O2574" s="167">
        <f t="shared" si="81"/>
        <v>202411</v>
      </c>
    </row>
    <row r="2575" spans="1:15">
      <c r="A2575" s="146">
        <v>2574</v>
      </c>
      <c r="B2575" s="144" t="s">
        <v>2438</v>
      </c>
      <c r="C2575" s="145" t="s">
        <v>2439</v>
      </c>
      <c r="D2575" s="145" t="s">
        <v>3106</v>
      </c>
      <c r="E2575" s="219" t="s">
        <v>98</v>
      </c>
      <c r="F2575" s="148">
        <v>45625</v>
      </c>
      <c r="G2575" s="149"/>
      <c r="H2575" s="150">
        <v>6065</v>
      </c>
      <c r="I2575" s="144" t="s">
        <v>46</v>
      </c>
      <c r="J2575" s="151"/>
      <c r="K2575" s="145"/>
      <c r="L2575" s="152"/>
      <c r="M2575" s="152"/>
      <c r="N2575" s="167">
        <f t="shared" si="80"/>
        <v>6065</v>
      </c>
      <c r="O2575" s="167">
        <f t="shared" si="81"/>
        <v>202411</v>
      </c>
    </row>
    <row r="2576" spans="1:15">
      <c r="A2576" s="146">
        <v>2575</v>
      </c>
      <c r="B2576" s="144" t="s">
        <v>123</v>
      </c>
      <c r="C2576" s="146" t="s">
        <v>124</v>
      </c>
      <c r="D2576" s="147" t="s">
        <v>3107</v>
      </c>
      <c r="E2576" s="219" t="s">
        <v>98</v>
      </c>
      <c r="F2576" s="148">
        <v>45626</v>
      </c>
      <c r="G2576" s="153"/>
      <c r="H2576" s="154">
        <v>100</v>
      </c>
      <c r="I2576" s="144" t="s">
        <v>33</v>
      </c>
      <c r="J2576" s="155"/>
      <c r="K2576" s="146"/>
      <c r="L2576" s="147"/>
      <c r="M2576" s="156"/>
      <c r="N2576" s="167">
        <f t="shared" si="80"/>
        <v>100</v>
      </c>
      <c r="O2576" s="167">
        <f t="shared" si="81"/>
        <v>202411</v>
      </c>
    </row>
    <row r="2577" spans="1:15">
      <c r="A2577" s="146">
        <v>2576</v>
      </c>
      <c r="B2577" s="144" t="s">
        <v>123</v>
      </c>
      <c r="C2577" s="145" t="s">
        <v>124</v>
      </c>
      <c r="D2577" s="145">
        <v>59812</v>
      </c>
      <c r="E2577" s="219" t="s">
        <v>98</v>
      </c>
      <c r="F2577" s="148">
        <v>45626</v>
      </c>
      <c r="G2577" s="149"/>
      <c r="H2577" s="150">
        <v>4870</v>
      </c>
      <c r="I2577" s="144" t="s">
        <v>33</v>
      </c>
      <c r="J2577" s="151"/>
      <c r="K2577" s="145"/>
      <c r="L2577" s="152"/>
      <c r="M2577" s="152"/>
      <c r="N2577" s="167">
        <f t="shared" si="80"/>
        <v>4870</v>
      </c>
      <c r="O2577" s="167">
        <f t="shared" si="81"/>
        <v>202411</v>
      </c>
    </row>
    <row r="2578" spans="1:15">
      <c r="A2578" s="146">
        <v>2577</v>
      </c>
      <c r="B2578" s="144" t="s">
        <v>1415</v>
      </c>
      <c r="C2578" s="146" t="s">
        <v>1416</v>
      </c>
      <c r="D2578" s="147" t="s">
        <v>3108</v>
      </c>
      <c r="E2578" s="219" t="s">
        <v>98</v>
      </c>
      <c r="F2578" s="148">
        <v>45627</v>
      </c>
      <c r="G2578" s="153"/>
      <c r="H2578" s="154">
        <v>1944.07</v>
      </c>
      <c r="I2578" s="144" t="s">
        <v>33</v>
      </c>
      <c r="J2578" s="155"/>
      <c r="K2578" s="146"/>
      <c r="L2578" s="147"/>
      <c r="M2578" s="156"/>
      <c r="N2578" s="167">
        <f t="shared" si="80"/>
        <v>1944.07</v>
      </c>
      <c r="O2578" s="167">
        <f t="shared" si="81"/>
        <v>202412</v>
      </c>
    </row>
    <row r="2579" spans="1:15">
      <c r="A2579" s="146">
        <v>2578</v>
      </c>
      <c r="B2579" s="144" t="s">
        <v>1415</v>
      </c>
      <c r="C2579" s="145" t="s">
        <v>1416</v>
      </c>
      <c r="D2579" s="145" t="s">
        <v>3109</v>
      </c>
      <c r="E2579" s="219" t="s">
        <v>98</v>
      </c>
      <c r="F2579" s="148">
        <v>45627</v>
      </c>
      <c r="G2579" s="149"/>
      <c r="H2579" s="150">
        <v>740</v>
      </c>
      <c r="I2579" s="144" t="s">
        <v>33</v>
      </c>
      <c r="J2579" s="151"/>
      <c r="K2579" s="145"/>
      <c r="L2579" s="152"/>
      <c r="M2579" s="152"/>
      <c r="N2579" s="167">
        <f t="shared" si="80"/>
        <v>740</v>
      </c>
      <c r="O2579" s="167">
        <f t="shared" si="81"/>
        <v>202412</v>
      </c>
    </row>
    <row r="2580" spans="1:15">
      <c r="A2580" s="146">
        <v>2579</v>
      </c>
      <c r="B2580" s="144" t="s">
        <v>1415</v>
      </c>
      <c r="C2580" s="146" t="s">
        <v>1416</v>
      </c>
      <c r="D2580" s="147" t="s">
        <v>3110</v>
      </c>
      <c r="E2580" s="219" t="s">
        <v>98</v>
      </c>
      <c r="F2580" s="148">
        <v>45627</v>
      </c>
      <c r="G2580" s="153"/>
      <c r="H2580" s="154">
        <v>2040</v>
      </c>
      <c r="I2580" s="144" t="s">
        <v>33</v>
      </c>
      <c r="J2580" s="155"/>
      <c r="K2580" s="146"/>
      <c r="L2580" s="147"/>
      <c r="M2580" s="156"/>
      <c r="N2580" s="167">
        <f t="shared" si="80"/>
        <v>2040</v>
      </c>
      <c r="O2580" s="167">
        <f t="shared" si="81"/>
        <v>202412</v>
      </c>
    </row>
    <row r="2581" spans="1:15">
      <c r="A2581" s="146">
        <v>2580</v>
      </c>
      <c r="B2581" s="144" t="s">
        <v>1415</v>
      </c>
      <c r="C2581" s="145" t="s">
        <v>1416</v>
      </c>
      <c r="D2581" s="145" t="s">
        <v>3111</v>
      </c>
      <c r="E2581" s="219" t="s">
        <v>98</v>
      </c>
      <c r="F2581" s="148">
        <v>45627</v>
      </c>
      <c r="G2581" s="149"/>
      <c r="H2581" s="150">
        <v>463</v>
      </c>
      <c r="I2581" s="144" t="s">
        <v>33</v>
      </c>
      <c r="J2581" s="151"/>
      <c r="K2581" s="145"/>
      <c r="L2581" s="152"/>
      <c r="M2581" s="152"/>
      <c r="N2581" s="167">
        <f t="shared" si="80"/>
        <v>463</v>
      </c>
      <c r="O2581" s="167">
        <f t="shared" si="81"/>
        <v>202412</v>
      </c>
    </row>
    <row r="2582" spans="1:15">
      <c r="A2582" s="146">
        <v>2581</v>
      </c>
      <c r="B2582" s="144" t="s">
        <v>1415</v>
      </c>
      <c r="C2582" s="146" t="s">
        <v>1416</v>
      </c>
      <c r="D2582" s="147" t="s">
        <v>3112</v>
      </c>
      <c r="E2582" s="219" t="s">
        <v>98</v>
      </c>
      <c r="F2582" s="148">
        <v>45627</v>
      </c>
      <c r="G2582" s="153"/>
      <c r="H2582" s="154">
        <v>799.96</v>
      </c>
      <c r="I2582" s="144" t="s">
        <v>33</v>
      </c>
      <c r="J2582" s="155"/>
      <c r="K2582" s="146"/>
      <c r="L2582" s="147"/>
      <c r="M2582" s="156"/>
      <c r="N2582" s="167">
        <f t="shared" si="80"/>
        <v>799.96</v>
      </c>
      <c r="O2582" s="167">
        <f t="shared" si="81"/>
        <v>202412</v>
      </c>
    </row>
    <row r="2583" spans="1:15">
      <c r="A2583" s="146">
        <v>2582</v>
      </c>
      <c r="B2583" s="144" t="s">
        <v>1415</v>
      </c>
      <c r="C2583" s="145" t="s">
        <v>1416</v>
      </c>
      <c r="D2583" s="145" t="s">
        <v>3113</v>
      </c>
      <c r="E2583" s="219" t="s">
        <v>98</v>
      </c>
      <c r="F2583" s="148">
        <v>45627</v>
      </c>
      <c r="G2583" s="149"/>
      <c r="H2583" s="150">
        <v>4607.58</v>
      </c>
      <c r="I2583" s="144" t="s">
        <v>33</v>
      </c>
      <c r="J2583" s="151"/>
      <c r="K2583" s="145"/>
      <c r="L2583" s="152"/>
      <c r="M2583" s="152"/>
      <c r="N2583" s="167">
        <f t="shared" si="80"/>
        <v>4607.58</v>
      </c>
      <c r="O2583" s="167">
        <f t="shared" si="81"/>
        <v>202412</v>
      </c>
    </row>
    <row r="2584" spans="1:15">
      <c r="A2584" s="146">
        <v>2583</v>
      </c>
      <c r="B2584" s="144" t="s">
        <v>1415</v>
      </c>
      <c r="C2584" s="146" t="s">
        <v>1416</v>
      </c>
      <c r="D2584" s="147" t="s">
        <v>3114</v>
      </c>
      <c r="E2584" s="219" t="s">
        <v>98</v>
      </c>
      <c r="F2584" s="148">
        <v>45627</v>
      </c>
      <c r="G2584" s="153"/>
      <c r="H2584" s="154">
        <v>1944.07</v>
      </c>
      <c r="I2584" s="144" t="s">
        <v>33</v>
      </c>
      <c r="J2584" s="155"/>
      <c r="K2584" s="146"/>
      <c r="L2584" s="147"/>
      <c r="M2584" s="156"/>
      <c r="N2584" s="167">
        <f t="shared" si="80"/>
        <v>1944.07</v>
      </c>
      <c r="O2584" s="167">
        <f t="shared" si="81"/>
        <v>202412</v>
      </c>
    </row>
    <row r="2585" spans="1:15">
      <c r="A2585" s="146">
        <v>2584</v>
      </c>
      <c r="B2585" s="144" t="s">
        <v>367</v>
      </c>
      <c r="C2585" s="145" t="s">
        <v>368</v>
      </c>
      <c r="D2585" s="145" t="s">
        <v>3115</v>
      </c>
      <c r="E2585" s="219" t="s">
        <v>98</v>
      </c>
      <c r="F2585" s="148">
        <v>45628</v>
      </c>
      <c r="G2585" s="149"/>
      <c r="H2585" s="150">
        <v>11296</v>
      </c>
      <c r="I2585" s="144" t="s">
        <v>34</v>
      </c>
      <c r="J2585" s="151"/>
      <c r="K2585" s="145"/>
      <c r="L2585" s="152"/>
      <c r="M2585" s="152"/>
      <c r="N2585" s="167">
        <f t="shared" si="80"/>
        <v>11296</v>
      </c>
      <c r="O2585" s="167">
        <f t="shared" si="81"/>
        <v>202412</v>
      </c>
    </row>
    <row r="2586" spans="1:15">
      <c r="A2586" s="146">
        <v>2585</v>
      </c>
      <c r="B2586" s="144" t="s">
        <v>3116</v>
      </c>
      <c r="C2586" s="146" t="s">
        <v>3117</v>
      </c>
      <c r="D2586" s="147" t="s">
        <v>3118</v>
      </c>
      <c r="E2586" s="219" t="s">
        <v>98</v>
      </c>
      <c r="F2586" s="148">
        <v>45628</v>
      </c>
      <c r="G2586" s="153"/>
      <c r="H2586" s="154">
        <v>2040</v>
      </c>
      <c r="I2586" s="144" t="s">
        <v>67</v>
      </c>
      <c r="J2586" s="155"/>
      <c r="K2586" s="146"/>
      <c r="L2586" s="147"/>
      <c r="M2586" s="156"/>
      <c r="N2586" s="167">
        <f t="shared" si="80"/>
        <v>2040</v>
      </c>
      <c r="O2586" s="167">
        <f t="shared" si="81"/>
        <v>202412</v>
      </c>
    </row>
    <row r="2587" spans="1:15">
      <c r="A2587" s="146">
        <v>2586</v>
      </c>
      <c r="B2587" s="144" t="s">
        <v>120</v>
      </c>
      <c r="C2587" s="145" t="s">
        <v>121</v>
      </c>
      <c r="D2587" s="145" t="s">
        <v>3119</v>
      </c>
      <c r="E2587" s="225" t="s">
        <v>98</v>
      </c>
      <c r="F2587" s="148">
        <v>45628</v>
      </c>
      <c r="G2587" s="149"/>
      <c r="H2587" s="150">
        <v>19000</v>
      </c>
      <c r="I2587" s="144" t="s">
        <v>66</v>
      </c>
      <c r="J2587" s="151"/>
      <c r="K2587" s="145"/>
      <c r="L2587" s="152"/>
      <c r="M2587" s="152"/>
      <c r="N2587" s="167">
        <f t="shared" si="80"/>
        <v>19000</v>
      </c>
      <c r="O2587" s="167">
        <f t="shared" si="81"/>
        <v>202412</v>
      </c>
    </row>
    <row r="2588" spans="1:15">
      <c r="A2588" s="146">
        <v>2587</v>
      </c>
      <c r="B2588" s="144" t="s">
        <v>293</v>
      </c>
      <c r="C2588" s="146" t="s">
        <v>294</v>
      </c>
      <c r="D2588" s="147" t="s">
        <v>3120</v>
      </c>
      <c r="E2588" s="219" t="s">
        <v>98</v>
      </c>
      <c r="F2588" s="148">
        <v>45628</v>
      </c>
      <c r="G2588" s="153"/>
      <c r="H2588" s="154">
        <v>5175.2</v>
      </c>
      <c r="I2588" s="144" t="s">
        <v>66</v>
      </c>
      <c r="J2588" s="155"/>
      <c r="K2588" s="146"/>
      <c r="L2588" s="147"/>
      <c r="M2588" s="156"/>
      <c r="N2588" s="167">
        <f t="shared" si="80"/>
        <v>5175.2</v>
      </c>
      <c r="O2588" s="167">
        <f t="shared" si="81"/>
        <v>202412</v>
      </c>
    </row>
    <row r="2589" spans="1:15">
      <c r="A2589" s="146">
        <v>2588</v>
      </c>
      <c r="B2589" s="144" t="s">
        <v>1415</v>
      </c>
      <c r="C2589" s="145" t="s">
        <v>1416</v>
      </c>
      <c r="D2589" s="145" t="s">
        <v>3121</v>
      </c>
      <c r="E2589" s="219" t="s">
        <v>98</v>
      </c>
      <c r="F2589" s="148">
        <v>45629</v>
      </c>
      <c r="G2589" s="149"/>
      <c r="H2589" s="150">
        <v>3274.97</v>
      </c>
      <c r="I2589" s="144" t="s">
        <v>33</v>
      </c>
      <c r="J2589" s="151"/>
      <c r="K2589" s="145"/>
      <c r="L2589" s="152"/>
      <c r="M2589" s="152"/>
      <c r="N2589" s="167">
        <f t="shared" si="80"/>
        <v>3274.97</v>
      </c>
      <c r="O2589" s="167">
        <f t="shared" si="81"/>
        <v>202412</v>
      </c>
    </row>
    <row r="2590" spans="1:15">
      <c r="A2590" s="146">
        <v>2589</v>
      </c>
      <c r="B2590" s="144" t="s">
        <v>1691</v>
      </c>
      <c r="C2590" s="146" t="s">
        <v>1692</v>
      </c>
      <c r="D2590" s="147" t="s">
        <v>3122</v>
      </c>
      <c r="E2590" s="219" t="s">
        <v>98</v>
      </c>
      <c r="F2590" s="148">
        <v>45629</v>
      </c>
      <c r="G2590" s="153"/>
      <c r="H2590" s="154">
        <v>882</v>
      </c>
      <c r="I2590" s="144" t="s">
        <v>60</v>
      </c>
      <c r="J2590" s="155" t="s">
        <v>66</v>
      </c>
      <c r="K2590" s="146"/>
      <c r="L2590" s="147"/>
      <c r="M2590" s="156"/>
      <c r="N2590" s="167">
        <f t="shared" si="80"/>
        <v>441</v>
      </c>
      <c r="O2590" s="167">
        <f t="shared" si="81"/>
        <v>202412</v>
      </c>
    </row>
    <row r="2591" spans="1:15">
      <c r="A2591" s="146">
        <v>2590</v>
      </c>
      <c r="B2591" s="144" t="s">
        <v>2733</v>
      </c>
      <c r="C2591" s="145" t="s">
        <v>2734</v>
      </c>
      <c r="D2591" s="145" t="s">
        <v>3123</v>
      </c>
      <c r="E2591" s="219" t="s">
        <v>98</v>
      </c>
      <c r="F2591" s="148">
        <v>45629</v>
      </c>
      <c r="G2591" s="149"/>
      <c r="H2591" s="150">
        <v>20906.740000000002</v>
      </c>
      <c r="I2591" s="144" t="s">
        <v>62</v>
      </c>
      <c r="J2591" s="151"/>
      <c r="K2591" s="145"/>
      <c r="L2591" s="152"/>
      <c r="M2591" s="152"/>
      <c r="N2591" s="167">
        <f t="shared" si="80"/>
        <v>20906.740000000002</v>
      </c>
      <c r="O2591" s="167">
        <f t="shared" si="81"/>
        <v>202412</v>
      </c>
    </row>
    <row r="2592" spans="1:15">
      <c r="A2592" s="146">
        <v>2591</v>
      </c>
      <c r="B2592" s="144" t="s">
        <v>1681</v>
      </c>
      <c r="C2592" s="146" t="s">
        <v>1682</v>
      </c>
      <c r="D2592" s="147" t="s">
        <v>3124</v>
      </c>
      <c r="E2592" s="219" t="s">
        <v>98</v>
      </c>
      <c r="F2592" s="148">
        <v>45629</v>
      </c>
      <c r="G2592" s="153"/>
      <c r="H2592" s="154">
        <v>8781.56</v>
      </c>
      <c r="I2592" s="144" t="s">
        <v>33</v>
      </c>
      <c r="J2592" s="155"/>
      <c r="K2592" s="146"/>
      <c r="L2592" s="147"/>
      <c r="M2592" s="156"/>
      <c r="N2592" s="167">
        <f t="shared" si="80"/>
        <v>8781.56</v>
      </c>
      <c r="O2592" s="167">
        <f t="shared" si="81"/>
        <v>202412</v>
      </c>
    </row>
    <row r="2593" spans="1:15">
      <c r="A2593" s="146">
        <v>2592</v>
      </c>
      <c r="B2593" s="144" t="s">
        <v>2287</v>
      </c>
      <c r="C2593" s="145" t="s">
        <v>2288</v>
      </c>
      <c r="D2593" s="145" t="s">
        <v>3125</v>
      </c>
      <c r="E2593" s="219" t="s">
        <v>98</v>
      </c>
      <c r="F2593" s="148">
        <v>45629</v>
      </c>
      <c r="G2593" s="149"/>
      <c r="H2593" s="150">
        <v>6250</v>
      </c>
      <c r="I2593" s="144" t="s">
        <v>62</v>
      </c>
      <c r="J2593" s="151"/>
      <c r="K2593" s="145"/>
      <c r="L2593" s="152"/>
      <c r="M2593" s="152"/>
      <c r="N2593" s="167">
        <f t="shared" si="80"/>
        <v>6250</v>
      </c>
      <c r="O2593" s="167">
        <f t="shared" si="81"/>
        <v>202412</v>
      </c>
    </row>
    <row r="2594" spans="1:15">
      <c r="A2594" s="146">
        <v>2593</v>
      </c>
      <c r="B2594" s="144" t="s">
        <v>1828</v>
      </c>
      <c r="C2594" s="146" t="s">
        <v>1829</v>
      </c>
      <c r="D2594" s="147" t="s">
        <v>3126</v>
      </c>
      <c r="E2594" s="219" t="s">
        <v>98</v>
      </c>
      <c r="F2594" s="148">
        <v>45629</v>
      </c>
      <c r="G2594" s="153"/>
      <c r="H2594" s="154">
        <v>23200</v>
      </c>
      <c r="I2594" s="144" t="s">
        <v>67</v>
      </c>
      <c r="J2594" s="155"/>
      <c r="K2594" s="146"/>
      <c r="L2594" s="147"/>
      <c r="M2594" s="156"/>
      <c r="N2594" s="167">
        <f t="shared" si="80"/>
        <v>23200</v>
      </c>
      <c r="O2594" s="167">
        <f t="shared" si="81"/>
        <v>202412</v>
      </c>
    </row>
    <row r="2595" spans="1:15">
      <c r="A2595" s="146">
        <v>2594</v>
      </c>
      <c r="B2595" s="144" t="s">
        <v>1411</v>
      </c>
      <c r="C2595" s="145" t="s">
        <v>1412</v>
      </c>
      <c r="D2595" s="145" t="s">
        <v>3127</v>
      </c>
      <c r="E2595" s="219" t="s">
        <v>98</v>
      </c>
      <c r="F2595" s="148">
        <v>45629</v>
      </c>
      <c r="G2595" s="149"/>
      <c r="H2595" s="150">
        <v>2764.53</v>
      </c>
      <c r="I2595" s="144" t="s">
        <v>60</v>
      </c>
      <c r="J2595" s="151"/>
      <c r="K2595" s="145"/>
      <c r="L2595" s="152"/>
      <c r="M2595" s="152"/>
      <c r="N2595" s="167">
        <f t="shared" si="80"/>
        <v>2764.53</v>
      </c>
      <c r="O2595" s="167">
        <f t="shared" si="81"/>
        <v>202412</v>
      </c>
    </row>
    <row r="2596" spans="1:15">
      <c r="A2596" s="146">
        <v>2595</v>
      </c>
      <c r="B2596" s="144" t="s">
        <v>3128</v>
      </c>
      <c r="C2596" s="146" t="s">
        <v>3129</v>
      </c>
      <c r="D2596" s="147" t="s">
        <v>3130</v>
      </c>
      <c r="E2596" s="219" t="s">
        <v>98</v>
      </c>
      <c r="F2596" s="148">
        <v>45629</v>
      </c>
      <c r="G2596" s="153"/>
      <c r="H2596" s="154">
        <v>74243.58</v>
      </c>
      <c r="I2596" s="144" t="s">
        <v>41</v>
      </c>
      <c r="J2596" s="155"/>
      <c r="K2596" s="146"/>
      <c r="L2596" s="147"/>
      <c r="M2596" s="156"/>
      <c r="N2596" s="167">
        <f t="shared" si="80"/>
        <v>74243.58</v>
      </c>
      <c r="O2596" s="167">
        <f t="shared" si="81"/>
        <v>202412</v>
      </c>
    </row>
    <row r="2597" spans="1:15">
      <c r="A2597" s="146">
        <v>2596</v>
      </c>
      <c r="B2597" s="144" t="s">
        <v>2438</v>
      </c>
      <c r="C2597" s="145" t="s">
        <v>2439</v>
      </c>
      <c r="D2597" s="145" t="s">
        <v>3131</v>
      </c>
      <c r="E2597" s="219" t="s">
        <v>98</v>
      </c>
      <c r="F2597" s="148">
        <v>45629</v>
      </c>
      <c r="G2597" s="149"/>
      <c r="H2597" s="150">
        <v>47829</v>
      </c>
      <c r="I2597" s="144" t="s">
        <v>46</v>
      </c>
      <c r="J2597" s="151"/>
      <c r="K2597" s="145"/>
      <c r="L2597" s="152"/>
      <c r="M2597" s="152"/>
      <c r="N2597" s="167">
        <f t="shared" si="80"/>
        <v>47829</v>
      </c>
      <c r="O2597" s="167">
        <f t="shared" si="81"/>
        <v>202412</v>
      </c>
    </row>
    <row r="2598" spans="1:15">
      <c r="A2598" s="146">
        <v>2597</v>
      </c>
      <c r="B2598" s="144" t="s">
        <v>2001</v>
      </c>
      <c r="C2598" s="146" t="s">
        <v>2002</v>
      </c>
      <c r="D2598" s="147" t="s">
        <v>3132</v>
      </c>
      <c r="E2598" s="219" t="s">
        <v>98</v>
      </c>
      <c r="F2598" s="148">
        <v>45630</v>
      </c>
      <c r="G2598" s="153"/>
      <c r="H2598" s="154">
        <v>21979.56</v>
      </c>
      <c r="I2598" s="144" t="s">
        <v>40</v>
      </c>
      <c r="J2598" s="155"/>
      <c r="K2598" s="146"/>
      <c r="L2598" s="147"/>
      <c r="M2598" s="156"/>
      <c r="N2598" s="167">
        <f t="shared" si="80"/>
        <v>21979.56</v>
      </c>
      <c r="O2598" s="167">
        <f t="shared" si="81"/>
        <v>202412</v>
      </c>
    </row>
    <row r="2599" spans="1:15">
      <c r="A2599" s="146">
        <v>2598</v>
      </c>
      <c r="B2599" s="144" t="s">
        <v>2001</v>
      </c>
      <c r="C2599" s="145" t="s">
        <v>2002</v>
      </c>
      <c r="D2599" s="145" t="s">
        <v>3133</v>
      </c>
      <c r="E2599" s="219" t="s">
        <v>98</v>
      </c>
      <c r="F2599" s="148">
        <v>45630</v>
      </c>
      <c r="G2599" s="149"/>
      <c r="H2599" s="150">
        <v>24560.76</v>
      </c>
      <c r="I2599" s="144" t="s">
        <v>40</v>
      </c>
      <c r="J2599" s="151"/>
      <c r="K2599" s="145"/>
      <c r="L2599" s="152"/>
      <c r="M2599" s="152"/>
      <c r="N2599" s="167">
        <f t="shared" si="80"/>
        <v>24560.76</v>
      </c>
      <c r="O2599" s="167">
        <f t="shared" si="81"/>
        <v>202412</v>
      </c>
    </row>
    <row r="2600" spans="1:15">
      <c r="A2600" s="146">
        <v>2599</v>
      </c>
      <c r="B2600" s="144" t="s">
        <v>762</v>
      </c>
      <c r="C2600" s="146" t="s">
        <v>763</v>
      </c>
      <c r="D2600" s="147" t="s">
        <v>3134</v>
      </c>
      <c r="E2600" s="219" t="s">
        <v>98</v>
      </c>
      <c r="F2600" s="148">
        <v>45630</v>
      </c>
      <c r="G2600" s="153"/>
      <c r="H2600" s="154">
        <v>99.9</v>
      </c>
      <c r="I2600" s="144" t="s">
        <v>33</v>
      </c>
      <c r="J2600" s="155"/>
      <c r="K2600" s="146"/>
      <c r="L2600" s="147"/>
      <c r="M2600" s="156"/>
      <c r="N2600" s="167">
        <f t="shared" si="80"/>
        <v>99.9</v>
      </c>
      <c r="O2600" s="167">
        <f t="shared" si="81"/>
        <v>202412</v>
      </c>
    </row>
    <row r="2601" spans="1:15">
      <c r="A2601" s="146">
        <v>2600</v>
      </c>
      <c r="B2601" s="144" t="s">
        <v>1537</v>
      </c>
      <c r="C2601" s="145" t="s">
        <v>1538</v>
      </c>
      <c r="D2601" s="145" t="s">
        <v>2278</v>
      </c>
      <c r="E2601" s="219" t="s">
        <v>98</v>
      </c>
      <c r="F2601" s="148">
        <v>45630</v>
      </c>
      <c r="G2601" s="149"/>
      <c r="H2601" s="150">
        <v>31500</v>
      </c>
      <c r="I2601" s="144" t="s">
        <v>62</v>
      </c>
      <c r="J2601" s="151"/>
      <c r="K2601" s="145"/>
      <c r="L2601" s="152"/>
      <c r="M2601" s="152"/>
      <c r="N2601" s="167">
        <f t="shared" si="80"/>
        <v>31500</v>
      </c>
      <c r="O2601" s="167">
        <f t="shared" si="81"/>
        <v>202412</v>
      </c>
    </row>
    <row r="2602" spans="1:15">
      <c r="A2602" s="146">
        <v>2601</v>
      </c>
      <c r="B2602" s="144" t="s">
        <v>884</v>
      </c>
      <c r="C2602" s="146" t="s">
        <v>885</v>
      </c>
      <c r="D2602" s="147" t="s">
        <v>3135</v>
      </c>
      <c r="E2602" s="219" t="s">
        <v>98</v>
      </c>
      <c r="F2602" s="148">
        <v>45630</v>
      </c>
      <c r="G2602" s="153"/>
      <c r="H2602" s="154">
        <v>11910</v>
      </c>
      <c r="I2602" s="144" t="s">
        <v>33</v>
      </c>
      <c r="J2602" s="155"/>
      <c r="K2602" s="146"/>
      <c r="L2602" s="147"/>
      <c r="M2602" s="156"/>
      <c r="N2602" s="167">
        <f t="shared" si="80"/>
        <v>11910</v>
      </c>
      <c r="O2602" s="167">
        <f t="shared" si="81"/>
        <v>202412</v>
      </c>
    </row>
    <row r="2603" spans="1:15">
      <c r="A2603" s="146">
        <v>2602</v>
      </c>
      <c r="B2603" s="144" t="s">
        <v>1358</v>
      </c>
      <c r="C2603" s="145" t="s">
        <v>1359</v>
      </c>
      <c r="D2603" s="145" t="s">
        <v>3136</v>
      </c>
      <c r="E2603" s="219" t="s">
        <v>98</v>
      </c>
      <c r="F2603" s="148">
        <v>45630</v>
      </c>
      <c r="G2603" s="149"/>
      <c r="H2603" s="150">
        <v>21647.83</v>
      </c>
      <c r="I2603" s="144" t="s">
        <v>43</v>
      </c>
      <c r="J2603" s="151"/>
      <c r="K2603" s="145"/>
      <c r="L2603" s="152"/>
      <c r="M2603" s="152"/>
      <c r="N2603" s="167">
        <f t="shared" si="80"/>
        <v>21647.83</v>
      </c>
      <c r="O2603" s="167">
        <f t="shared" si="81"/>
        <v>202412</v>
      </c>
    </row>
    <row r="2604" spans="1:15">
      <c r="A2604" s="146">
        <v>2603</v>
      </c>
      <c r="B2604" s="144" t="s">
        <v>3137</v>
      </c>
      <c r="C2604" s="146" t="s">
        <v>3138</v>
      </c>
      <c r="D2604" s="147" t="s">
        <v>3139</v>
      </c>
      <c r="E2604" s="219" t="s">
        <v>98</v>
      </c>
      <c r="F2604" s="148">
        <v>45630</v>
      </c>
      <c r="G2604" s="153"/>
      <c r="H2604" s="154">
        <v>4338.5600000000004</v>
      </c>
      <c r="I2604" s="144" t="s">
        <v>43</v>
      </c>
      <c r="J2604" s="155"/>
      <c r="K2604" s="146"/>
      <c r="L2604" s="147"/>
      <c r="M2604" s="156"/>
      <c r="N2604" s="167">
        <f t="shared" si="80"/>
        <v>4338.5600000000004</v>
      </c>
      <c r="O2604" s="167">
        <f t="shared" si="81"/>
        <v>202412</v>
      </c>
    </row>
    <row r="2605" spans="1:15">
      <c r="A2605" s="146">
        <v>2604</v>
      </c>
      <c r="B2605" s="144" t="s">
        <v>2959</v>
      </c>
      <c r="C2605" s="145" t="s">
        <v>2960</v>
      </c>
      <c r="D2605" s="145" t="s">
        <v>3140</v>
      </c>
      <c r="E2605" s="219" t="s">
        <v>98</v>
      </c>
      <c r="F2605" s="148">
        <v>45631</v>
      </c>
      <c r="G2605" s="149"/>
      <c r="H2605" s="150">
        <v>19750</v>
      </c>
      <c r="I2605" s="144" t="s">
        <v>64</v>
      </c>
      <c r="J2605" s="151"/>
      <c r="K2605" s="145"/>
      <c r="L2605" s="152"/>
      <c r="M2605" s="152"/>
      <c r="N2605" s="167">
        <f t="shared" si="80"/>
        <v>19750</v>
      </c>
      <c r="O2605" s="167">
        <f t="shared" si="81"/>
        <v>202412</v>
      </c>
    </row>
    <row r="2606" spans="1:15">
      <c r="A2606" s="146">
        <v>2605</v>
      </c>
      <c r="B2606" s="144" t="s">
        <v>2708</v>
      </c>
      <c r="C2606" s="146" t="s">
        <v>2709</v>
      </c>
      <c r="D2606" s="147" t="s">
        <v>3141</v>
      </c>
      <c r="E2606" s="219" t="s">
        <v>98</v>
      </c>
      <c r="F2606" s="148">
        <v>45631</v>
      </c>
      <c r="G2606" s="153"/>
      <c r="H2606" s="154">
        <v>505269.21</v>
      </c>
      <c r="I2606" s="144" t="s">
        <v>62</v>
      </c>
      <c r="J2606" s="155"/>
      <c r="K2606" s="146"/>
      <c r="L2606" s="147"/>
      <c r="M2606" s="156"/>
      <c r="N2606" s="167">
        <f t="shared" si="80"/>
        <v>505269.21</v>
      </c>
      <c r="O2606" s="167">
        <f t="shared" si="81"/>
        <v>202412</v>
      </c>
    </row>
    <row r="2607" spans="1:15">
      <c r="A2607" s="146">
        <v>2606</v>
      </c>
      <c r="B2607" s="144" t="s">
        <v>3142</v>
      </c>
      <c r="C2607" s="145" t="s">
        <v>3143</v>
      </c>
      <c r="D2607" s="145" t="s">
        <v>3144</v>
      </c>
      <c r="E2607" s="219" t="s">
        <v>98</v>
      </c>
      <c r="F2607" s="148">
        <v>45631</v>
      </c>
      <c r="G2607" s="149"/>
      <c r="H2607" s="150">
        <v>3500</v>
      </c>
      <c r="I2607" s="144" t="s">
        <v>33</v>
      </c>
      <c r="J2607" s="151"/>
      <c r="K2607" s="145"/>
      <c r="L2607" s="152"/>
      <c r="M2607" s="152"/>
      <c r="N2607" s="167">
        <f t="shared" si="80"/>
        <v>3500</v>
      </c>
      <c r="O2607" s="167">
        <f t="shared" si="81"/>
        <v>202412</v>
      </c>
    </row>
    <row r="2608" spans="1:15">
      <c r="A2608" s="146">
        <v>2607</v>
      </c>
      <c r="B2608" s="144" t="s">
        <v>3137</v>
      </c>
      <c r="C2608" s="146" t="s">
        <v>3138</v>
      </c>
      <c r="D2608" s="147" t="s">
        <v>3145</v>
      </c>
      <c r="E2608" s="219" t="s">
        <v>98</v>
      </c>
      <c r="F2608" s="148">
        <v>45631</v>
      </c>
      <c r="G2608" s="153"/>
      <c r="H2608" s="154">
        <v>2798.86</v>
      </c>
      <c r="I2608" s="144" t="s">
        <v>43</v>
      </c>
      <c r="J2608" s="155"/>
      <c r="K2608" s="146"/>
      <c r="L2608" s="147"/>
      <c r="M2608" s="156"/>
      <c r="N2608" s="167">
        <f t="shared" si="80"/>
        <v>2798.86</v>
      </c>
      <c r="O2608" s="167">
        <f t="shared" si="81"/>
        <v>202412</v>
      </c>
    </row>
    <row r="2609" spans="1:15">
      <c r="A2609" s="146">
        <v>2608</v>
      </c>
      <c r="B2609" s="144" t="s">
        <v>3137</v>
      </c>
      <c r="C2609" s="145" t="s">
        <v>3138</v>
      </c>
      <c r="D2609" s="145">
        <v>1259</v>
      </c>
      <c r="E2609" s="219" t="s">
        <v>98</v>
      </c>
      <c r="F2609" s="148">
        <v>45631</v>
      </c>
      <c r="G2609" s="149"/>
      <c r="H2609" s="150">
        <v>7823.25</v>
      </c>
      <c r="I2609" s="144" t="s">
        <v>43</v>
      </c>
      <c r="J2609" s="151" t="s">
        <v>42</v>
      </c>
      <c r="K2609" s="145"/>
      <c r="L2609" s="152"/>
      <c r="M2609" s="152"/>
      <c r="N2609" s="167">
        <f t="shared" si="80"/>
        <v>3911.625</v>
      </c>
      <c r="O2609" s="167">
        <f t="shared" si="81"/>
        <v>202412</v>
      </c>
    </row>
    <row r="2610" spans="1:15">
      <c r="A2610" s="146">
        <v>2609</v>
      </c>
      <c r="B2610" s="144" t="s">
        <v>3137</v>
      </c>
      <c r="C2610" s="146" t="s">
        <v>3138</v>
      </c>
      <c r="D2610" s="147" t="s">
        <v>3146</v>
      </c>
      <c r="E2610" s="219" t="s">
        <v>98</v>
      </c>
      <c r="F2610" s="148">
        <v>45631</v>
      </c>
      <c r="G2610" s="153"/>
      <c r="H2610" s="154">
        <v>759.75</v>
      </c>
      <c r="I2610" s="144" t="s">
        <v>43</v>
      </c>
      <c r="J2610" s="155"/>
      <c r="K2610" s="146"/>
      <c r="L2610" s="147"/>
      <c r="M2610" s="156"/>
      <c r="N2610" s="167">
        <f t="shared" si="80"/>
        <v>759.75</v>
      </c>
      <c r="O2610" s="167">
        <f t="shared" si="81"/>
        <v>202412</v>
      </c>
    </row>
    <row r="2611" spans="1:15">
      <c r="A2611" s="146">
        <v>2610</v>
      </c>
      <c r="B2611" s="144" t="s">
        <v>1072</v>
      </c>
      <c r="C2611" s="145" t="s">
        <v>3147</v>
      </c>
      <c r="D2611" s="145" t="s">
        <v>3148</v>
      </c>
      <c r="E2611" s="219" t="s">
        <v>98</v>
      </c>
      <c r="F2611" s="148">
        <v>45631</v>
      </c>
      <c r="G2611" s="149"/>
      <c r="H2611" s="150">
        <v>900749.85</v>
      </c>
      <c r="I2611" s="144" t="s">
        <v>66</v>
      </c>
      <c r="J2611" s="151" t="s">
        <v>67</v>
      </c>
      <c r="K2611" s="145" t="s">
        <v>68</v>
      </c>
      <c r="L2611" s="152"/>
      <c r="M2611" s="152"/>
      <c r="N2611" s="167">
        <f t="shared" si="80"/>
        <v>300249.95</v>
      </c>
      <c r="O2611" s="167">
        <f t="shared" si="81"/>
        <v>202412</v>
      </c>
    </row>
    <row r="2612" spans="1:15">
      <c r="A2612" s="146">
        <v>2611</v>
      </c>
      <c r="B2612" s="144" t="s">
        <v>2316</v>
      </c>
      <c r="C2612" s="146" t="s">
        <v>2317</v>
      </c>
      <c r="D2612" s="147" t="s">
        <v>3149</v>
      </c>
      <c r="E2612" s="219" t="s">
        <v>98</v>
      </c>
      <c r="F2612" s="148">
        <v>45631</v>
      </c>
      <c r="G2612" s="153"/>
      <c r="H2612" s="154">
        <v>8932.32</v>
      </c>
      <c r="I2612" s="144" t="s">
        <v>43</v>
      </c>
      <c r="J2612" s="155"/>
      <c r="K2612" s="146"/>
      <c r="L2612" s="147"/>
      <c r="M2612" s="156"/>
      <c r="N2612" s="167">
        <f t="shared" si="80"/>
        <v>8932.32</v>
      </c>
      <c r="O2612" s="167">
        <f t="shared" si="81"/>
        <v>202412</v>
      </c>
    </row>
    <row r="2613" spans="1:15">
      <c r="A2613" s="146">
        <v>2612</v>
      </c>
      <c r="B2613" s="144" t="s">
        <v>1358</v>
      </c>
      <c r="C2613" s="145" t="s">
        <v>1359</v>
      </c>
      <c r="D2613" s="145" t="s">
        <v>3150</v>
      </c>
      <c r="E2613" s="219" t="s">
        <v>98</v>
      </c>
      <c r="F2613" s="148">
        <v>45631</v>
      </c>
      <c r="G2613" s="149"/>
      <c r="H2613" s="150">
        <v>13932.91</v>
      </c>
      <c r="I2613" s="144" t="s">
        <v>43</v>
      </c>
      <c r="J2613" s="151"/>
      <c r="K2613" s="145"/>
      <c r="L2613" s="152"/>
      <c r="M2613" s="152"/>
      <c r="N2613" s="167">
        <f t="shared" si="80"/>
        <v>13932.91</v>
      </c>
      <c r="O2613" s="167">
        <f t="shared" si="81"/>
        <v>202412</v>
      </c>
    </row>
    <row r="2614" spans="1:15">
      <c r="A2614" s="146">
        <v>2613</v>
      </c>
      <c r="B2614" s="144" t="s">
        <v>1358</v>
      </c>
      <c r="C2614" s="146" t="s">
        <v>1359</v>
      </c>
      <c r="D2614" s="147" t="s">
        <v>3151</v>
      </c>
      <c r="E2614" s="219" t="s">
        <v>98</v>
      </c>
      <c r="F2614" s="148">
        <v>45631</v>
      </c>
      <c r="G2614" s="153"/>
      <c r="H2614" s="154">
        <v>3755.71</v>
      </c>
      <c r="I2614" s="144" t="s">
        <v>43</v>
      </c>
      <c r="J2614" s="155" t="s">
        <v>42</v>
      </c>
      <c r="K2614" s="146"/>
      <c r="L2614" s="147"/>
      <c r="M2614" s="156"/>
      <c r="N2614" s="167">
        <f t="shared" si="80"/>
        <v>1877.855</v>
      </c>
      <c r="O2614" s="167">
        <f t="shared" si="81"/>
        <v>202412</v>
      </c>
    </row>
    <row r="2615" spans="1:15">
      <c r="A2615" s="146">
        <v>2614</v>
      </c>
      <c r="B2615" s="144" t="s">
        <v>1358</v>
      </c>
      <c r="C2615" s="145" t="s">
        <v>1359</v>
      </c>
      <c r="D2615" s="145" t="s">
        <v>3152</v>
      </c>
      <c r="E2615" s="219" t="s">
        <v>98</v>
      </c>
      <c r="F2615" s="148">
        <v>45631</v>
      </c>
      <c r="G2615" s="149"/>
      <c r="H2615" s="150">
        <v>35917.31</v>
      </c>
      <c r="I2615" s="144" t="s">
        <v>43</v>
      </c>
      <c r="J2615" s="151" t="s">
        <v>42</v>
      </c>
      <c r="K2615" s="145"/>
      <c r="L2615" s="152"/>
      <c r="M2615" s="152"/>
      <c r="N2615" s="167">
        <f t="shared" si="80"/>
        <v>17958.654999999999</v>
      </c>
      <c r="O2615" s="167">
        <f t="shared" si="81"/>
        <v>202412</v>
      </c>
    </row>
    <row r="2616" spans="1:15">
      <c r="A2616" s="146">
        <v>2615</v>
      </c>
      <c r="B2616" s="144" t="s">
        <v>548</v>
      </c>
      <c r="C2616" s="146" t="s">
        <v>549</v>
      </c>
      <c r="D2616" s="147">
        <v>24089</v>
      </c>
      <c r="E2616" s="219" t="s">
        <v>98</v>
      </c>
      <c r="F2616" s="148">
        <v>45631</v>
      </c>
      <c r="G2616" s="153"/>
      <c r="H2616" s="154">
        <v>224</v>
      </c>
      <c r="I2616" s="144" t="s">
        <v>32</v>
      </c>
      <c r="J2616" s="155"/>
      <c r="K2616" s="146"/>
      <c r="L2616" s="147"/>
      <c r="M2616" s="156"/>
      <c r="N2616" s="167">
        <f t="shared" si="80"/>
        <v>224</v>
      </c>
      <c r="O2616" s="167">
        <f t="shared" si="81"/>
        <v>202412</v>
      </c>
    </row>
    <row r="2617" spans="1:15">
      <c r="A2617" s="146">
        <v>2616</v>
      </c>
      <c r="B2617" s="144" t="s">
        <v>3153</v>
      </c>
      <c r="C2617" s="145" t="s">
        <v>3154</v>
      </c>
      <c r="D2617" s="145" t="s">
        <v>3155</v>
      </c>
      <c r="E2617" s="219" t="s">
        <v>98</v>
      </c>
      <c r="F2617" s="148">
        <v>45632</v>
      </c>
      <c r="G2617" s="149"/>
      <c r="H2617" s="150">
        <v>16445.490000000002</v>
      </c>
      <c r="I2617" s="144" t="s">
        <v>45</v>
      </c>
      <c r="J2617" s="151"/>
      <c r="K2617" s="145"/>
      <c r="L2617" s="152"/>
      <c r="M2617" s="152"/>
      <c r="N2617" s="167">
        <f t="shared" si="80"/>
        <v>16445.490000000002</v>
      </c>
      <c r="O2617" s="167">
        <f t="shared" si="81"/>
        <v>202412</v>
      </c>
    </row>
    <row r="2618" spans="1:15">
      <c r="A2618" s="146">
        <v>2617</v>
      </c>
      <c r="B2618" s="144" t="s">
        <v>2708</v>
      </c>
      <c r="C2618" s="146" t="s">
        <v>2709</v>
      </c>
      <c r="D2618" s="147" t="s">
        <v>3156</v>
      </c>
      <c r="E2618" s="219" t="s">
        <v>98</v>
      </c>
      <c r="F2618" s="148">
        <v>45632</v>
      </c>
      <c r="G2618" s="153"/>
      <c r="H2618" s="154">
        <v>58209.45</v>
      </c>
      <c r="I2618" s="144" t="s">
        <v>37</v>
      </c>
      <c r="J2618" s="155"/>
      <c r="K2618" s="146"/>
      <c r="L2618" s="147"/>
      <c r="M2618" s="156"/>
      <c r="N2618" s="167">
        <f t="shared" si="80"/>
        <v>58209.45</v>
      </c>
      <c r="O2618" s="167">
        <f t="shared" si="81"/>
        <v>202412</v>
      </c>
    </row>
    <row r="2619" spans="1:15">
      <c r="A2619" s="146">
        <v>2618</v>
      </c>
      <c r="B2619" s="144" t="s">
        <v>2194</v>
      </c>
      <c r="C2619" s="145" t="s">
        <v>2195</v>
      </c>
      <c r="D2619" s="145" t="s">
        <v>3157</v>
      </c>
      <c r="E2619" s="219" t="s">
        <v>98</v>
      </c>
      <c r="F2619" s="148">
        <v>45632</v>
      </c>
      <c r="G2619" s="149"/>
      <c r="H2619" s="150">
        <v>351355</v>
      </c>
      <c r="I2619" s="144" t="s">
        <v>41</v>
      </c>
      <c r="J2619" s="151"/>
      <c r="K2619" s="145"/>
      <c r="L2619" s="152"/>
      <c r="M2619" s="152"/>
      <c r="N2619" s="167">
        <f t="shared" si="80"/>
        <v>351355</v>
      </c>
      <c r="O2619" s="167">
        <f t="shared" si="81"/>
        <v>202412</v>
      </c>
    </row>
    <row r="2620" spans="1:15">
      <c r="A2620" s="146">
        <v>2619</v>
      </c>
      <c r="B2620" s="144" t="s">
        <v>1465</v>
      </c>
      <c r="C2620" s="146" t="s">
        <v>2651</v>
      </c>
      <c r="D2620" s="147" t="s">
        <v>3158</v>
      </c>
      <c r="E2620" s="219" t="s">
        <v>98</v>
      </c>
      <c r="F2620" s="148">
        <v>45632</v>
      </c>
      <c r="G2620" s="153"/>
      <c r="H2620" s="154">
        <v>12066</v>
      </c>
      <c r="I2620" s="144" t="s">
        <v>66</v>
      </c>
      <c r="J2620" s="155"/>
      <c r="K2620" s="146"/>
      <c r="L2620" s="147"/>
      <c r="M2620" s="156"/>
      <c r="N2620" s="167">
        <f t="shared" si="80"/>
        <v>12066</v>
      </c>
      <c r="O2620" s="167">
        <f t="shared" si="81"/>
        <v>202412</v>
      </c>
    </row>
    <row r="2621" spans="1:15">
      <c r="A2621" s="146">
        <v>2620</v>
      </c>
      <c r="B2621" s="144" t="s">
        <v>120</v>
      </c>
      <c r="C2621" s="145" t="s">
        <v>121</v>
      </c>
      <c r="D2621" s="145">
        <v>291257</v>
      </c>
      <c r="E2621" s="219" t="s">
        <v>98</v>
      </c>
      <c r="F2621" s="148">
        <v>45632</v>
      </c>
      <c r="G2621" s="149"/>
      <c r="H2621" s="150">
        <v>4893</v>
      </c>
      <c r="I2621" s="144" t="s">
        <v>62</v>
      </c>
      <c r="J2621" s="151"/>
      <c r="K2621" s="145"/>
      <c r="L2621" s="152"/>
      <c r="M2621" s="152"/>
      <c r="N2621" s="167">
        <f t="shared" si="80"/>
        <v>4893</v>
      </c>
      <c r="O2621" s="167">
        <f t="shared" si="81"/>
        <v>202412</v>
      </c>
    </row>
    <row r="2622" spans="1:15">
      <c r="A2622" s="146">
        <v>2621</v>
      </c>
      <c r="B2622" s="144" t="s">
        <v>320</v>
      </c>
      <c r="C2622" s="146" t="s">
        <v>321</v>
      </c>
      <c r="D2622" s="147" t="s">
        <v>2097</v>
      </c>
      <c r="E2622" s="219" t="s">
        <v>98</v>
      </c>
      <c r="F2622" s="148">
        <v>45633</v>
      </c>
      <c r="G2622" s="153"/>
      <c r="H2622" s="154">
        <v>1000000</v>
      </c>
      <c r="I2622" s="144" t="s">
        <v>70</v>
      </c>
      <c r="J2622" s="155"/>
      <c r="K2622" s="146"/>
      <c r="L2622" s="147"/>
      <c r="M2622" s="156"/>
      <c r="N2622" s="167">
        <f t="shared" si="80"/>
        <v>1000000</v>
      </c>
      <c r="O2622" s="167">
        <f t="shared" si="81"/>
        <v>202412</v>
      </c>
    </row>
    <row r="2623" spans="1:15">
      <c r="A2623" s="146">
        <v>2622</v>
      </c>
      <c r="B2623" s="144" t="s">
        <v>1465</v>
      </c>
      <c r="C2623" s="145" t="s">
        <v>2651</v>
      </c>
      <c r="D2623" s="145" t="s">
        <v>3159</v>
      </c>
      <c r="E2623" s="219" t="s">
        <v>98</v>
      </c>
      <c r="F2623" s="148">
        <v>45633</v>
      </c>
      <c r="G2623" s="149"/>
      <c r="H2623" s="150">
        <v>82926.5</v>
      </c>
      <c r="I2623" s="144" t="s">
        <v>66</v>
      </c>
      <c r="J2623" s="151"/>
      <c r="K2623" s="145"/>
      <c r="L2623" s="152"/>
      <c r="M2623" s="152"/>
      <c r="N2623" s="167">
        <f t="shared" si="80"/>
        <v>82926.5</v>
      </c>
      <c r="O2623" s="167">
        <f t="shared" si="81"/>
        <v>202412</v>
      </c>
    </row>
    <row r="2624" spans="1:15">
      <c r="A2624" s="146">
        <v>2623</v>
      </c>
      <c r="B2624" s="144" t="s">
        <v>2001</v>
      </c>
      <c r="C2624" s="146" t="s">
        <v>2002</v>
      </c>
      <c r="D2624" s="147" t="s">
        <v>3160</v>
      </c>
      <c r="E2624" s="219" t="s">
        <v>98</v>
      </c>
      <c r="F2624" s="148">
        <v>45635</v>
      </c>
      <c r="G2624" s="153"/>
      <c r="H2624" s="154">
        <v>87918.28</v>
      </c>
      <c r="I2624" s="144" t="s">
        <v>44</v>
      </c>
      <c r="J2624" s="155"/>
      <c r="K2624" s="146"/>
      <c r="L2624" s="147"/>
      <c r="M2624" s="156"/>
      <c r="N2624" s="167">
        <f t="shared" si="80"/>
        <v>87918.28</v>
      </c>
      <c r="O2624" s="167">
        <f t="shared" si="81"/>
        <v>202412</v>
      </c>
    </row>
    <row r="2625" spans="1:15">
      <c r="A2625" s="146">
        <v>2624</v>
      </c>
      <c r="B2625" s="144" t="s">
        <v>2001</v>
      </c>
      <c r="C2625" s="145" t="s">
        <v>2002</v>
      </c>
      <c r="D2625" s="145" t="s">
        <v>3161</v>
      </c>
      <c r="E2625" s="219" t="s">
        <v>98</v>
      </c>
      <c r="F2625" s="148">
        <v>45635</v>
      </c>
      <c r="G2625" s="149"/>
      <c r="H2625" s="150">
        <v>98243.04</v>
      </c>
      <c r="I2625" s="144" t="s">
        <v>44</v>
      </c>
      <c r="J2625" s="151"/>
      <c r="K2625" s="145"/>
      <c r="L2625" s="152"/>
      <c r="M2625" s="152"/>
      <c r="N2625" s="167">
        <f t="shared" si="80"/>
        <v>98243.04</v>
      </c>
      <c r="O2625" s="167">
        <f t="shared" si="81"/>
        <v>202412</v>
      </c>
    </row>
    <row r="2626" spans="1:15">
      <c r="A2626" s="146">
        <v>2625</v>
      </c>
      <c r="B2626" s="144" t="s">
        <v>1415</v>
      </c>
      <c r="C2626" s="146" t="s">
        <v>1416</v>
      </c>
      <c r="D2626" s="147" t="s">
        <v>3162</v>
      </c>
      <c r="E2626" s="219" t="s">
        <v>98</v>
      </c>
      <c r="F2626" s="148">
        <v>45635</v>
      </c>
      <c r="G2626" s="153"/>
      <c r="H2626" s="154">
        <v>3274.97</v>
      </c>
      <c r="I2626" s="144" t="s">
        <v>33</v>
      </c>
      <c r="J2626" s="155"/>
      <c r="K2626" s="146"/>
      <c r="L2626" s="147"/>
      <c r="M2626" s="156"/>
      <c r="N2626" s="167">
        <f t="shared" ref="N2626:N2689" si="82">H2626/COUNTIF(I2626:M2626,"&lt;&gt;")</f>
        <v>3274.97</v>
      </c>
      <c r="O2626" s="167">
        <f t="shared" ref="O2626:O2689" si="83">YEAR(F2626)*100+MONTH(F2626)</f>
        <v>202412</v>
      </c>
    </row>
    <row r="2627" spans="1:15">
      <c r="A2627" s="146">
        <v>2626</v>
      </c>
      <c r="B2627" s="144" t="s">
        <v>2164</v>
      </c>
      <c r="C2627" s="145" t="s">
        <v>2165</v>
      </c>
      <c r="D2627" s="145" t="s">
        <v>3163</v>
      </c>
      <c r="E2627" s="219" t="s">
        <v>98</v>
      </c>
      <c r="F2627" s="148">
        <v>45635</v>
      </c>
      <c r="G2627" s="149"/>
      <c r="H2627" s="150">
        <v>2300</v>
      </c>
      <c r="I2627" s="144" t="s">
        <v>33</v>
      </c>
      <c r="J2627" s="151"/>
      <c r="K2627" s="145"/>
      <c r="L2627" s="152"/>
      <c r="M2627" s="152"/>
      <c r="N2627" s="167">
        <f t="shared" si="82"/>
        <v>2300</v>
      </c>
      <c r="O2627" s="167">
        <f t="shared" si="83"/>
        <v>202412</v>
      </c>
    </row>
    <row r="2628" spans="1:15">
      <c r="A2628" s="146">
        <v>2627</v>
      </c>
      <c r="B2628" s="144" t="s">
        <v>120</v>
      </c>
      <c r="C2628" s="146" t="s">
        <v>121</v>
      </c>
      <c r="D2628" s="147" t="s">
        <v>3164</v>
      </c>
      <c r="E2628" s="219" t="s">
        <v>98</v>
      </c>
      <c r="F2628" s="148">
        <v>45635</v>
      </c>
      <c r="G2628" s="153"/>
      <c r="H2628" s="154">
        <v>4104</v>
      </c>
      <c r="I2628" s="144" t="s">
        <v>62</v>
      </c>
      <c r="J2628" s="155"/>
      <c r="K2628" s="146"/>
      <c r="L2628" s="147"/>
      <c r="M2628" s="156"/>
      <c r="N2628" s="167">
        <f t="shared" si="82"/>
        <v>4104</v>
      </c>
      <c r="O2628" s="167">
        <f t="shared" si="83"/>
        <v>202412</v>
      </c>
    </row>
    <row r="2629" spans="1:15">
      <c r="A2629" s="146">
        <v>2628</v>
      </c>
      <c r="B2629" s="144" t="s">
        <v>1007</v>
      </c>
      <c r="C2629" s="145" t="s">
        <v>1008</v>
      </c>
      <c r="D2629" s="145" t="s">
        <v>3165</v>
      </c>
      <c r="E2629" s="219" t="s">
        <v>98</v>
      </c>
      <c r="F2629" s="148">
        <v>45635</v>
      </c>
      <c r="G2629" s="149"/>
      <c r="H2629" s="150">
        <v>1856</v>
      </c>
      <c r="I2629" s="144" t="s">
        <v>62</v>
      </c>
      <c r="J2629" s="151"/>
      <c r="K2629" s="145"/>
      <c r="L2629" s="152"/>
      <c r="M2629" s="152"/>
      <c r="N2629" s="167">
        <f t="shared" si="82"/>
        <v>1856</v>
      </c>
      <c r="O2629" s="167">
        <f t="shared" si="83"/>
        <v>202412</v>
      </c>
    </row>
    <row r="2630" spans="1:15">
      <c r="A2630" s="146">
        <v>2629</v>
      </c>
      <c r="B2630" s="144" t="s">
        <v>1007</v>
      </c>
      <c r="C2630" s="146" t="s">
        <v>1008</v>
      </c>
      <c r="D2630" s="147" t="s">
        <v>3166</v>
      </c>
      <c r="E2630" s="219" t="s">
        <v>98</v>
      </c>
      <c r="F2630" s="148">
        <v>45635</v>
      </c>
      <c r="G2630" s="153"/>
      <c r="H2630" s="154">
        <v>1847</v>
      </c>
      <c r="I2630" s="144" t="s">
        <v>62</v>
      </c>
      <c r="J2630" s="155"/>
      <c r="K2630" s="146"/>
      <c r="L2630" s="147"/>
      <c r="M2630" s="156"/>
      <c r="N2630" s="167">
        <f t="shared" si="82"/>
        <v>1847</v>
      </c>
      <c r="O2630" s="167">
        <f t="shared" si="83"/>
        <v>202412</v>
      </c>
    </row>
    <row r="2631" spans="1:15">
      <c r="A2631" s="146">
        <v>2630</v>
      </c>
      <c r="B2631" s="144" t="s">
        <v>1007</v>
      </c>
      <c r="C2631" s="145" t="s">
        <v>1008</v>
      </c>
      <c r="D2631" s="145" t="s">
        <v>3167</v>
      </c>
      <c r="E2631" s="219" t="s">
        <v>98</v>
      </c>
      <c r="F2631" s="148">
        <v>45635</v>
      </c>
      <c r="G2631" s="149"/>
      <c r="H2631" s="150">
        <v>1897</v>
      </c>
      <c r="I2631" s="144" t="s">
        <v>62</v>
      </c>
      <c r="J2631" s="151"/>
      <c r="K2631" s="145"/>
      <c r="L2631" s="152"/>
      <c r="M2631" s="152"/>
      <c r="N2631" s="167">
        <f t="shared" si="82"/>
        <v>1897</v>
      </c>
      <c r="O2631" s="167">
        <f t="shared" si="83"/>
        <v>202412</v>
      </c>
    </row>
    <row r="2632" spans="1:15">
      <c r="A2632" s="146">
        <v>2631</v>
      </c>
      <c r="B2632" s="144" t="s">
        <v>1007</v>
      </c>
      <c r="C2632" s="146" t="s">
        <v>1008</v>
      </c>
      <c r="D2632" s="147" t="s">
        <v>3168</v>
      </c>
      <c r="E2632" s="219" t="s">
        <v>98</v>
      </c>
      <c r="F2632" s="148">
        <v>45635</v>
      </c>
      <c r="G2632" s="153"/>
      <c r="H2632" s="154">
        <v>1760</v>
      </c>
      <c r="I2632" s="144" t="s">
        <v>62</v>
      </c>
      <c r="J2632" s="155"/>
      <c r="K2632" s="146"/>
      <c r="L2632" s="147"/>
      <c r="M2632" s="156"/>
      <c r="N2632" s="167">
        <f t="shared" si="82"/>
        <v>1760</v>
      </c>
      <c r="O2632" s="167">
        <f t="shared" si="83"/>
        <v>202412</v>
      </c>
    </row>
    <row r="2633" spans="1:15">
      <c r="A2633" s="146">
        <v>2632</v>
      </c>
      <c r="B2633" s="144" t="s">
        <v>1007</v>
      </c>
      <c r="C2633" s="145" t="s">
        <v>1008</v>
      </c>
      <c r="D2633" s="145" t="s">
        <v>3169</v>
      </c>
      <c r="E2633" s="219" t="s">
        <v>98</v>
      </c>
      <c r="F2633" s="148">
        <v>45635</v>
      </c>
      <c r="G2633" s="149"/>
      <c r="H2633" s="150">
        <v>1895</v>
      </c>
      <c r="I2633" s="144" t="s">
        <v>62</v>
      </c>
      <c r="J2633" s="151"/>
      <c r="K2633" s="145"/>
      <c r="L2633" s="152"/>
      <c r="M2633" s="152"/>
      <c r="N2633" s="167">
        <f t="shared" si="82"/>
        <v>1895</v>
      </c>
      <c r="O2633" s="167">
        <f t="shared" si="83"/>
        <v>202412</v>
      </c>
    </row>
    <row r="2634" spans="1:15">
      <c r="A2634" s="146">
        <v>2633</v>
      </c>
      <c r="B2634" s="144" t="s">
        <v>1007</v>
      </c>
      <c r="C2634" s="146" t="s">
        <v>1008</v>
      </c>
      <c r="D2634" s="147" t="s">
        <v>3170</v>
      </c>
      <c r="E2634" s="219" t="s">
        <v>98</v>
      </c>
      <c r="F2634" s="148">
        <v>45635</v>
      </c>
      <c r="G2634" s="153"/>
      <c r="H2634" s="154">
        <v>1853</v>
      </c>
      <c r="I2634" s="144" t="s">
        <v>62</v>
      </c>
      <c r="J2634" s="155"/>
      <c r="K2634" s="146"/>
      <c r="L2634" s="147"/>
      <c r="M2634" s="156"/>
      <c r="N2634" s="167">
        <f t="shared" si="82"/>
        <v>1853</v>
      </c>
      <c r="O2634" s="167">
        <f t="shared" si="83"/>
        <v>202412</v>
      </c>
    </row>
    <row r="2635" spans="1:15">
      <c r="A2635" s="146">
        <v>2634</v>
      </c>
      <c r="B2635" s="144" t="s">
        <v>1007</v>
      </c>
      <c r="C2635" s="145" t="s">
        <v>1008</v>
      </c>
      <c r="D2635" s="145" t="s">
        <v>3171</v>
      </c>
      <c r="E2635" s="219" t="s">
        <v>98</v>
      </c>
      <c r="F2635" s="148">
        <v>45635</v>
      </c>
      <c r="G2635" s="149"/>
      <c r="H2635" s="150">
        <v>1733</v>
      </c>
      <c r="I2635" s="144" t="s">
        <v>62</v>
      </c>
      <c r="J2635" s="151"/>
      <c r="K2635" s="145"/>
      <c r="L2635" s="152"/>
      <c r="M2635" s="152"/>
      <c r="N2635" s="167">
        <f t="shared" si="82"/>
        <v>1733</v>
      </c>
      <c r="O2635" s="167">
        <f t="shared" si="83"/>
        <v>202412</v>
      </c>
    </row>
    <row r="2636" spans="1:15">
      <c r="A2636" s="146">
        <v>2635</v>
      </c>
      <c r="B2636" s="144" t="s">
        <v>1007</v>
      </c>
      <c r="C2636" s="146" t="s">
        <v>1008</v>
      </c>
      <c r="D2636" s="147" t="s">
        <v>3172</v>
      </c>
      <c r="E2636" s="219" t="s">
        <v>98</v>
      </c>
      <c r="F2636" s="148">
        <v>45635</v>
      </c>
      <c r="G2636" s="153"/>
      <c r="H2636" s="154">
        <v>1774</v>
      </c>
      <c r="I2636" s="144" t="s">
        <v>62</v>
      </c>
      <c r="J2636" s="155"/>
      <c r="K2636" s="146"/>
      <c r="L2636" s="147"/>
      <c r="M2636" s="156"/>
      <c r="N2636" s="167">
        <f t="shared" si="82"/>
        <v>1774</v>
      </c>
      <c r="O2636" s="167">
        <f t="shared" si="83"/>
        <v>202412</v>
      </c>
    </row>
    <row r="2637" spans="1:15">
      <c r="A2637" s="146">
        <v>2636</v>
      </c>
      <c r="B2637" s="144" t="s">
        <v>1007</v>
      </c>
      <c r="C2637" s="145" t="s">
        <v>1008</v>
      </c>
      <c r="D2637" s="145" t="s">
        <v>3173</v>
      </c>
      <c r="E2637" s="219" t="s">
        <v>98</v>
      </c>
      <c r="F2637" s="148">
        <v>45635</v>
      </c>
      <c r="G2637" s="149"/>
      <c r="H2637" s="150">
        <v>1746</v>
      </c>
      <c r="I2637" s="144" t="s">
        <v>62</v>
      </c>
      <c r="J2637" s="151"/>
      <c r="K2637" s="145"/>
      <c r="L2637" s="152"/>
      <c r="M2637" s="152"/>
      <c r="N2637" s="167">
        <f t="shared" si="82"/>
        <v>1746</v>
      </c>
      <c r="O2637" s="167">
        <f t="shared" si="83"/>
        <v>202412</v>
      </c>
    </row>
    <row r="2638" spans="1:15">
      <c r="A2638" s="146">
        <v>2637</v>
      </c>
      <c r="B2638" s="144" t="s">
        <v>1358</v>
      </c>
      <c r="C2638" s="146" t="s">
        <v>1359</v>
      </c>
      <c r="D2638" s="147" t="s">
        <v>3174</v>
      </c>
      <c r="E2638" s="219" t="s">
        <v>98</v>
      </c>
      <c r="F2638" s="148">
        <v>45635</v>
      </c>
      <c r="G2638" s="153"/>
      <c r="H2638" s="154">
        <v>11497.87</v>
      </c>
      <c r="I2638" s="144" t="s">
        <v>43</v>
      </c>
      <c r="J2638" s="155"/>
      <c r="K2638" s="146"/>
      <c r="L2638" s="147"/>
      <c r="M2638" s="156"/>
      <c r="N2638" s="167">
        <f t="shared" si="82"/>
        <v>11497.87</v>
      </c>
      <c r="O2638" s="167">
        <f t="shared" si="83"/>
        <v>202412</v>
      </c>
    </row>
    <row r="2639" spans="1:15">
      <c r="A2639" s="146">
        <v>2638</v>
      </c>
      <c r="B2639" s="144" t="s">
        <v>184</v>
      </c>
      <c r="C2639" s="145" t="s">
        <v>185</v>
      </c>
      <c r="D2639" s="145" t="s">
        <v>3175</v>
      </c>
      <c r="E2639" s="219" t="s">
        <v>98</v>
      </c>
      <c r="F2639" s="148">
        <v>45636</v>
      </c>
      <c r="G2639" s="149"/>
      <c r="H2639" s="150">
        <v>36910.81</v>
      </c>
      <c r="I2639" s="144" t="s">
        <v>34</v>
      </c>
      <c r="J2639" s="151"/>
      <c r="K2639" s="145"/>
      <c r="L2639" s="152"/>
      <c r="M2639" s="152"/>
      <c r="N2639" s="167">
        <f t="shared" si="82"/>
        <v>36910.81</v>
      </c>
      <c r="O2639" s="167">
        <f t="shared" si="83"/>
        <v>202412</v>
      </c>
    </row>
    <row r="2640" spans="1:15">
      <c r="A2640" s="146">
        <v>2639</v>
      </c>
      <c r="B2640" s="144" t="s">
        <v>299</v>
      </c>
      <c r="C2640" s="146" t="s">
        <v>300</v>
      </c>
      <c r="D2640" s="147" t="s">
        <v>3176</v>
      </c>
      <c r="E2640" s="219" t="s">
        <v>98</v>
      </c>
      <c r="F2640" s="148">
        <v>45636</v>
      </c>
      <c r="G2640" s="153"/>
      <c r="H2640" s="154">
        <v>117974.22</v>
      </c>
      <c r="I2640" s="144" t="s">
        <v>69</v>
      </c>
      <c r="J2640" s="155"/>
      <c r="K2640" s="146"/>
      <c r="L2640" s="147"/>
      <c r="M2640" s="156"/>
      <c r="N2640" s="167">
        <f t="shared" si="82"/>
        <v>117974.22</v>
      </c>
      <c r="O2640" s="167">
        <f t="shared" si="83"/>
        <v>202412</v>
      </c>
    </row>
    <row r="2641" spans="1:15">
      <c r="A2641" s="146">
        <v>2640</v>
      </c>
      <c r="B2641" s="144" t="s">
        <v>1681</v>
      </c>
      <c r="C2641" s="145" t="s">
        <v>1682</v>
      </c>
      <c r="D2641" s="145" t="s">
        <v>3177</v>
      </c>
      <c r="E2641" s="219" t="s">
        <v>98</v>
      </c>
      <c r="F2641" s="148">
        <v>45636</v>
      </c>
      <c r="G2641" s="149"/>
      <c r="H2641" s="150">
        <v>7999.2</v>
      </c>
      <c r="I2641" s="144" t="s">
        <v>33</v>
      </c>
      <c r="J2641" s="151"/>
      <c r="K2641" s="145"/>
      <c r="L2641" s="152"/>
      <c r="M2641" s="152"/>
      <c r="N2641" s="167">
        <f t="shared" si="82"/>
        <v>7999.2</v>
      </c>
      <c r="O2641" s="167">
        <f t="shared" si="83"/>
        <v>202412</v>
      </c>
    </row>
    <row r="2642" spans="1:15">
      <c r="A2642" s="146">
        <v>2641</v>
      </c>
      <c r="B2642" s="144" t="s">
        <v>841</v>
      </c>
      <c r="C2642" s="146" t="s">
        <v>842</v>
      </c>
      <c r="D2642" s="147" t="s">
        <v>3178</v>
      </c>
      <c r="E2642" s="219" t="s">
        <v>98</v>
      </c>
      <c r="F2642" s="148">
        <v>45636</v>
      </c>
      <c r="G2642" s="153"/>
      <c r="H2642" s="154">
        <v>1027.5</v>
      </c>
      <c r="I2642" s="144" t="s">
        <v>33</v>
      </c>
      <c r="J2642" s="155"/>
      <c r="K2642" s="146"/>
      <c r="L2642" s="147"/>
      <c r="M2642" s="156"/>
      <c r="N2642" s="167">
        <f t="shared" si="82"/>
        <v>1027.5</v>
      </c>
      <c r="O2642" s="167">
        <f t="shared" si="83"/>
        <v>202412</v>
      </c>
    </row>
    <row r="2643" spans="1:15">
      <c r="A2643" s="146">
        <v>2642</v>
      </c>
      <c r="B2643" s="144" t="s">
        <v>1007</v>
      </c>
      <c r="C2643" s="145" t="s">
        <v>1008</v>
      </c>
      <c r="D2643" s="145" t="s">
        <v>3179</v>
      </c>
      <c r="E2643" s="219" t="s">
        <v>98</v>
      </c>
      <c r="F2643" s="148">
        <v>45636</v>
      </c>
      <c r="G2643" s="149"/>
      <c r="H2643" s="150">
        <v>1869</v>
      </c>
      <c r="I2643" s="144" t="s">
        <v>62</v>
      </c>
      <c r="J2643" s="151"/>
      <c r="K2643" s="145"/>
      <c r="L2643" s="152"/>
      <c r="M2643" s="152"/>
      <c r="N2643" s="167">
        <f t="shared" si="82"/>
        <v>1869</v>
      </c>
      <c r="O2643" s="167">
        <f t="shared" si="83"/>
        <v>202412</v>
      </c>
    </row>
    <row r="2644" spans="1:15">
      <c r="A2644" s="146">
        <v>2643</v>
      </c>
      <c r="B2644" s="144" t="s">
        <v>1007</v>
      </c>
      <c r="C2644" s="146" t="s">
        <v>1008</v>
      </c>
      <c r="D2644" s="147" t="s">
        <v>3180</v>
      </c>
      <c r="E2644" s="219" t="s">
        <v>98</v>
      </c>
      <c r="F2644" s="148">
        <v>45636</v>
      </c>
      <c r="G2644" s="153"/>
      <c r="H2644" s="154">
        <v>1840</v>
      </c>
      <c r="I2644" s="144" t="s">
        <v>62</v>
      </c>
      <c r="J2644" s="155"/>
      <c r="K2644" s="146"/>
      <c r="L2644" s="147"/>
      <c r="M2644" s="156"/>
      <c r="N2644" s="167">
        <f t="shared" si="82"/>
        <v>1840</v>
      </c>
      <c r="O2644" s="167">
        <f t="shared" si="83"/>
        <v>202412</v>
      </c>
    </row>
    <row r="2645" spans="1:15">
      <c r="A2645" s="146">
        <v>2644</v>
      </c>
      <c r="B2645" s="144" t="s">
        <v>1007</v>
      </c>
      <c r="C2645" s="145" t="s">
        <v>1008</v>
      </c>
      <c r="D2645" s="145" t="s">
        <v>3181</v>
      </c>
      <c r="E2645" s="219" t="s">
        <v>98</v>
      </c>
      <c r="F2645" s="148">
        <v>45636</v>
      </c>
      <c r="G2645" s="149"/>
      <c r="H2645" s="150">
        <v>1853</v>
      </c>
      <c r="I2645" s="144" t="s">
        <v>62</v>
      </c>
      <c r="J2645" s="151"/>
      <c r="K2645" s="145"/>
      <c r="L2645" s="152"/>
      <c r="M2645" s="152"/>
      <c r="N2645" s="167">
        <f t="shared" si="82"/>
        <v>1853</v>
      </c>
      <c r="O2645" s="167">
        <f t="shared" si="83"/>
        <v>202412</v>
      </c>
    </row>
    <row r="2646" spans="1:15">
      <c r="A2646" s="146">
        <v>2645</v>
      </c>
      <c r="B2646" s="144" t="s">
        <v>1007</v>
      </c>
      <c r="C2646" s="146" t="s">
        <v>1008</v>
      </c>
      <c r="D2646" s="147" t="s">
        <v>3182</v>
      </c>
      <c r="E2646" s="219" t="s">
        <v>98</v>
      </c>
      <c r="F2646" s="148">
        <v>45636</v>
      </c>
      <c r="G2646" s="153"/>
      <c r="H2646" s="154">
        <v>1911</v>
      </c>
      <c r="I2646" s="144" t="s">
        <v>62</v>
      </c>
      <c r="J2646" s="155"/>
      <c r="K2646" s="146"/>
      <c r="L2646" s="147"/>
      <c r="M2646" s="156"/>
      <c r="N2646" s="167">
        <f t="shared" si="82"/>
        <v>1911</v>
      </c>
      <c r="O2646" s="167">
        <f t="shared" si="83"/>
        <v>202412</v>
      </c>
    </row>
    <row r="2647" spans="1:15">
      <c r="A2647" s="146">
        <v>2646</v>
      </c>
      <c r="B2647" s="144" t="s">
        <v>1007</v>
      </c>
      <c r="C2647" s="145" t="s">
        <v>1008</v>
      </c>
      <c r="D2647" s="145" t="s">
        <v>3183</v>
      </c>
      <c r="E2647" s="219" t="s">
        <v>98</v>
      </c>
      <c r="F2647" s="148">
        <v>45636</v>
      </c>
      <c r="G2647" s="149"/>
      <c r="H2647" s="150">
        <v>1801</v>
      </c>
      <c r="I2647" s="144" t="s">
        <v>62</v>
      </c>
      <c r="J2647" s="151"/>
      <c r="K2647" s="145"/>
      <c r="L2647" s="152"/>
      <c r="M2647" s="152"/>
      <c r="N2647" s="167">
        <f t="shared" si="82"/>
        <v>1801</v>
      </c>
      <c r="O2647" s="167">
        <f t="shared" si="83"/>
        <v>202412</v>
      </c>
    </row>
    <row r="2648" spans="1:15">
      <c r="A2648" s="146">
        <v>2647</v>
      </c>
      <c r="B2648" s="144" t="s">
        <v>1007</v>
      </c>
      <c r="C2648" s="146" t="s">
        <v>1008</v>
      </c>
      <c r="D2648" s="147" t="s">
        <v>3184</v>
      </c>
      <c r="E2648" s="219" t="s">
        <v>98</v>
      </c>
      <c r="F2648" s="148">
        <v>45636</v>
      </c>
      <c r="G2648" s="153"/>
      <c r="H2648" s="154">
        <v>1814</v>
      </c>
      <c r="I2648" s="144" t="s">
        <v>62</v>
      </c>
      <c r="J2648" s="155"/>
      <c r="K2648" s="146"/>
      <c r="L2648" s="147"/>
      <c r="M2648" s="156"/>
      <c r="N2648" s="167">
        <f t="shared" si="82"/>
        <v>1814</v>
      </c>
      <c r="O2648" s="167">
        <f t="shared" si="83"/>
        <v>202412</v>
      </c>
    </row>
    <row r="2649" spans="1:15">
      <c r="A2649" s="146">
        <v>2648</v>
      </c>
      <c r="B2649" s="144" t="s">
        <v>1007</v>
      </c>
      <c r="C2649" s="145" t="s">
        <v>1008</v>
      </c>
      <c r="D2649" s="145" t="s">
        <v>3185</v>
      </c>
      <c r="E2649" s="219" t="s">
        <v>98</v>
      </c>
      <c r="F2649" s="148">
        <v>45636</v>
      </c>
      <c r="G2649" s="149"/>
      <c r="H2649" s="150">
        <v>1879</v>
      </c>
      <c r="I2649" s="144" t="s">
        <v>62</v>
      </c>
      <c r="J2649" s="151"/>
      <c r="K2649" s="145"/>
      <c r="L2649" s="152"/>
      <c r="M2649" s="152"/>
      <c r="N2649" s="167">
        <f t="shared" si="82"/>
        <v>1879</v>
      </c>
      <c r="O2649" s="167">
        <f t="shared" si="83"/>
        <v>202412</v>
      </c>
    </row>
    <row r="2650" spans="1:15">
      <c r="A2650" s="146">
        <v>2649</v>
      </c>
      <c r="B2650" s="144" t="s">
        <v>1007</v>
      </c>
      <c r="C2650" s="146" t="s">
        <v>1008</v>
      </c>
      <c r="D2650" s="147" t="s">
        <v>3186</v>
      </c>
      <c r="E2650" s="219" t="s">
        <v>98</v>
      </c>
      <c r="F2650" s="148">
        <v>45636</v>
      </c>
      <c r="G2650" s="153"/>
      <c r="H2650" s="154">
        <v>1762</v>
      </c>
      <c r="I2650" s="144" t="s">
        <v>62</v>
      </c>
      <c r="J2650" s="155"/>
      <c r="K2650" s="146"/>
      <c r="L2650" s="147"/>
      <c r="M2650" s="156"/>
      <c r="N2650" s="167">
        <f t="shared" si="82"/>
        <v>1762</v>
      </c>
      <c r="O2650" s="167">
        <f t="shared" si="83"/>
        <v>202412</v>
      </c>
    </row>
    <row r="2651" spans="1:15">
      <c r="A2651" s="146">
        <v>2650</v>
      </c>
      <c r="B2651" s="144" t="s">
        <v>1007</v>
      </c>
      <c r="C2651" s="145" t="s">
        <v>1008</v>
      </c>
      <c r="D2651" s="145" t="s">
        <v>3187</v>
      </c>
      <c r="E2651" s="219" t="s">
        <v>98</v>
      </c>
      <c r="F2651" s="148">
        <v>45636</v>
      </c>
      <c r="G2651" s="149"/>
      <c r="H2651" s="150">
        <v>1858</v>
      </c>
      <c r="I2651" s="144" t="s">
        <v>62</v>
      </c>
      <c r="J2651" s="151"/>
      <c r="K2651" s="145"/>
      <c r="L2651" s="152"/>
      <c r="M2651" s="152"/>
      <c r="N2651" s="167">
        <f t="shared" si="82"/>
        <v>1858</v>
      </c>
      <c r="O2651" s="167">
        <f t="shared" si="83"/>
        <v>202412</v>
      </c>
    </row>
    <row r="2652" spans="1:15">
      <c r="A2652" s="146">
        <v>2651</v>
      </c>
      <c r="B2652" s="144" t="s">
        <v>1007</v>
      </c>
      <c r="C2652" s="146" t="s">
        <v>1008</v>
      </c>
      <c r="D2652" s="147" t="s">
        <v>3188</v>
      </c>
      <c r="E2652" s="219" t="s">
        <v>98</v>
      </c>
      <c r="F2652" s="148">
        <v>45636</v>
      </c>
      <c r="G2652" s="153"/>
      <c r="H2652" s="154">
        <v>1780</v>
      </c>
      <c r="I2652" s="144" t="s">
        <v>62</v>
      </c>
      <c r="J2652" s="155"/>
      <c r="K2652" s="146"/>
      <c r="L2652" s="147"/>
      <c r="M2652" s="156"/>
      <c r="N2652" s="167">
        <f t="shared" si="82"/>
        <v>1780</v>
      </c>
      <c r="O2652" s="167">
        <f t="shared" si="83"/>
        <v>202412</v>
      </c>
    </row>
    <row r="2653" spans="1:15">
      <c r="A2653" s="146">
        <v>2652</v>
      </c>
      <c r="B2653" s="144" t="s">
        <v>1007</v>
      </c>
      <c r="C2653" s="145" t="s">
        <v>1008</v>
      </c>
      <c r="D2653" s="145" t="s">
        <v>3189</v>
      </c>
      <c r="E2653" s="219" t="s">
        <v>98</v>
      </c>
      <c r="F2653" s="148">
        <v>45636</v>
      </c>
      <c r="G2653" s="149"/>
      <c r="H2653" s="150">
        <v>1820</v>
      </c>
      <c r="I2653" s="144" t="s">
        <v>62</v>
      </c>
      <c r="J2653" s="151"/>
      <c r="K2653" s="145"/>
      <c r="L2653" s="152"/>
      <c r="M2653" s="152"/>
      <c r="N2653" s="167">
        <f t="shared" si="82"/>
        <v>1820</v>
      </c>
      <c r="O2653" s="167">
        <f t="shared" si="83"/>
        <v>202412</v>
      </c>
    </row>
    <row r="2654" spans="1:15">
      <c r="A2654" s="146">
        <v>2653</v>
      </c>
      <c r="B2654" s="144" t="s">
        <v>1007</v>
      </c>
      <c r="C2654" s="146" t="s">
        <v>1008</v>
      </c>
      <c r="D2654" s="147" t="s">
        <v>3190</v>
      </c>
      <c r="E2654" s="219" t="s">
        <v>98</v>
      </c>
      <c r="F2654" s="148">
        <v>45636</v>
      </c>
      <c r="G2654" s="153"/>
      <c r="H2654" s="154">
        <v>1779</v>
      </c>
      <c r="I2654" s="144" t="s">
        <v>62</v>
      </c>
      <c r="J2654" s="155"/>
      <c r="K2654" s="146"/>
      <c r="L2654" s="147"/>
      <c r="M2654" s="156"/>
      <c r="N2654" s="167">
        <f t="shared" si="82"/>
        <v>1779</v>
      </c>
      <c r="O2654" s="167">
        <f t="shared" si="83"/>
        <v>202412</v>
      </c>
    </row>
    <row r="2655" spans="1:15">
      <c r="A2655" s="146">
        <v>2654</v>
      </c>
      <c r="B2655" s="144" t="s">
        <v>1007</v>
      </c>
      <c r="C2655" s="145" t="s">
        <v>1008</v>
      </c>
      <c r="D2655" s="145" t="s">
        <v>3191</v>
      </c>
      <c r="E2655" s="219" t="s">
        <v>98</v>
      </c>
      <c r="F2655" s="148">
        <v>45636</v>
      </c>
      <c r="G2655" s="149"/>
      <c r="H2655" s="150">
        <v>1773</v>
      </c>
      <c r="I2655" s="144" t="s">
        <v>62</v>
      </c>
      <c r="J2655" s="151"/>
      <c r="K2655" s="145"/>
      <c r="L2655" s="152"/>
      <c r="M2655" s="152"/>
      <c r="N2655" s="167">
        <f t="shared" si="82"/>
        <v>1773</v>
      </c>
      <c r="O2655" s="167">
        <f t="shared" si="83"/>
        <v>202412</v>
      </c>
    </row>
    <row r="2656" spans="1:15">
      <c r="A2656" s="146">
        <v>2655</v>
      </c>
      <c r="B2656" s="144" t="s">
        <v>1007</v>
      </c>
      <c r="C2656" s="146" t="s">
        <v>1008</v>
      </c>
      <c r="D2656" s="147" t="s">
        <v>3192</v>
      </c>
      <c r="E2656" s="219" t="s">
        <v>98</v>
      </c>
      <c r="F2656" s="148">
        <v>45636</v>
      </c>
      <c r="G2656" s="153"/>
      <c r="H2656" s="154">
        <v>1842</v>
      </c>
      <c r="I2656" s="144" t="s">
        <v>62</v>
      </c>
      <c r="J2656" s="155"/>
      <c r="K2656" s="146"/>
      <c r="L2656" s="147"/>
      <c r="M2656" s="156"/>
      <c r="N2656" s="167">
        <f t="shared" si="82"/>
        <v>1842</v>
      </c>
      <c r="O2656" s="167">
        <f t="shared" si="83"/>
        <v>202412</v>
      </c>
    </row>
    <row r="2657" spans="1:15">
      <c r="A2657" s="146">
        <v>2656</v>
      </c>
      <c r="B2657" s="144" t="s">
        <v>1007</v>
      </c>
      <c r="C2657" s="145" t="s">
        <v>1008</v>
      </c>
      <c r="D2657" s="145" t="s">
        <v>3193</v>
      </c>
      <c r="E2657" s="219" t="s">
        <v>98</v>
      </c>
      <c r="F2657" s="148">
        <v>45636</v>
      </c>
      <c r="G2657" s="149"/>
      <c r="H2657" s="150">
        <v>1852</v>
      </c>
      <c r="I2657" s="144" t="s">
        <v>62</v>
      </c>
      <c r="J2657" s="151"/>
      <c r="K2657" s="145"/>
      <c r="L2657" s="152"/>
      <c r="M2657" s="152"/>
      <c r="N2657" s="167">
        <f t="shared" si="82"/>
        <v>1852</v>
      </c>
      <c r="O2657" s="167">
        <f t="shared" si="83"/>
        <v>202412</v>
      </c>
    </row>
    <row r="2658" spans="1:15">
      <c r="A2658" s="146">
        <v>2657</v>
      </c>
      <c r="B2658" s="144" t="s">
        <v>1007</v>
      </c>
      <c r="C2658" s="146" t="s">
        <v>1008</v>
      </c>
      <c r="D2658" s="147" t="s">
        <v>3194</v>
      </c>
      <c r="E2658" s="219" t="s">
        <v>98</v>
      </c>
      <c r="F2658" s="148">
        <v>45636</v>
      </c>
      <c r="G2658" s="153"/>
      <c r="H2658" s="154">
        <v>1890</v>
      </c>
      <c r="I2658" s="144" t="s">
        <v>62</v>
      </c>
      <c r="J2658" s="155"/>
      <c r="K2658" s="146"/>
      <c r="L2658" s="147"/>
      <c r="M2658" s="156"/>
      <c r="N2658" s="167">
        <f t="shared" si="82"/>
        <v>1890</v>
      </c>
      <c r="O2658" s="167">
        <f t="shared" si="83"/>
        <v>202412</v>
      </c>
    </row>
    <row r="2659" spans="1:15">
      <c r="A2659" s="146">
        <v>2658</v>
      </c>
      <c r="B2659" s="144" t="s">
        <v>1007</v>
      </c>
      <c r="C2659" s="145" t="s">
        <v>1008</v>
      </c>
      <c r="D2659" s="145" t="s">
        <v>3195</v>
      </c>
      <c r="E2659" s="219" t="s">
        <v>98</v>
      </c>
      <c r="F2659" s="148">
        <v>45636</v>
      </c>
      <c r="G2659" s="149"/>
      <c r="H2659" s="150">
        <v>1917</v>
      </c>
      <c r="I2659" s="144" t="s">
        <v>62</v>
      </c>
      <c r="J2659" s="151"/>
      <c r="K2659" s="145"/>
      <c r="L2659" s="152"/>
      <c r="M2659" s="152"/>
      <c r="N2659" s="167">
        <f t="shared" si="82"/>
        <v>1917</v>
      </c>
      <c r="O2659" s="167">
        <f t="shared" si="83"/>
        <v>202412</v>
      </c>
    </row>
    <row r="2660" spans="1:15">
      <c r="A2660" s="146">
        <v>2659</v>
      </c>
      <c r="B2660" s="144" t="s">
        <v>1007</v>
      </c>
      <c r="C2660" s="146" t="s">
        <v>1008</v>
      </c>
      <c r="D2660" s="147" t="s">
        <v>3196</v>
      </c>
      <c r="E2660" s="219" t="s">
        <v>98</v>
      </c>
      <c r="F2660" s="148">
        <v>45636</v>
      </c>
      <c r="G2660" s="153"/>
      <c r="H2660" s="154">
        <v>1957</v>
      </c>
      <c r="I2660" s="144" t="s">
        <v>62</v>
      </c>
      <c r="J2660" s="155"/>
      <c r="K2660" s="146"/>
      <c r="L2660" s="147"/>
      <c r="M2660" s="156"/>
      <c r="N2660" s="167">
        <f t="shared" si="82"/>
        <v>1957</v>
      </c>
      <c r="O2660" s="167">
        <f t="shared" si="83"/>
        <v>202412</v>
      </c>
    </row>
    <row r="2661" spans="1:15">
      <c r="A2661" s="146">
        <v>2660</v>
      </c>
      <c r="B2661" s="144" t="s">
        <v>1007</v>
      </c>
      <c r="C2661" s="145" t="s">
        <v>1008</v>
      </c>
      <c r="D2661" s="145" t="s">
        <v>3197</v>
      </c>
      <c r="E2661" s="219" t="s">
        <v>98</v>
      </c>
      <c r="F2661" s="148">
        <v>45636</v>
      </c>
      <c r="G2661" s="149"/>
      <c r="H2661" s="150">
        <v>1928</v>
      </c>
      <c r="I2661" s="144" t="s">
        <v>62</v>
      </c>
      <c r="J2661" s="151"/>
      <c r="K2661" s="145"/>
      <c r="L2661" s="152"/>
      <c r="M2661" s="152"/>
      <c r="N2661" s="167">
        <f t="shared" si="82"/>
        <v>1928</v>
      </c>
      <c r="O2661" s="167">
        <f t="shared" si="83"/>
        <v>202412</v>
      </c>
    </row>
    <row r="2662" spans="1:15">
      <c r="A2662" s="146">
        <v>2661</v>
      </c>
      <c r="B2662" s="144" t="s">
        <v>1007</v>
      </c>
      <c r="C2662" s="146" t="s">
        <v>1008</v>
      </c>
      <c r="D2662" s="147" t="s">
        <v>3198</v>
      </c>
      <c r="E2662" s="219" t="s">
        <v>98</v>
      </c>
      <c r="F2662" s="148">
        <v>45636</v>
      </c>
      <c r="G2662" s="153"/>
      <c r="H2662" s="154">
        <v>1811</v>
      </c>
      <c r="I2662" s="144" t="s">
        <v>62</v>
      </c>
      <c r="J2662" s="155"/>
      <c r="K2662" s="146"/>
      <c r="L2662" s="147"/>
      <c r="M2662" s="156"/>
      <c r="N2662" s="167">
        <f t="shared" si="82"/>
        <v>1811</v>
      </c>
      <c r="O2662" s="167">
        <f t="shared" si="83"/>
        <v>202412</v>
      </c>
    </row>
    <row r="2663" spans="1:15">
      <c r="A2663" s="146">
        <v>2662</v>
      </c>
      <c r="B2663" s="144" t="s">
        <v>1007</v>
      </c>
      <c r="C2663" s="145" t="s">
        <v>1008</v>
      </c>
      <c r="D2663" s="145" t="s">
        <v>3199</v>
      </c>
      <c r="E2663" s="219" t="s">
        <v>98</v>
      </c>
      <c r="F2663" s="148">
        <v>45636</v>
      </c>
      <c r="G2663" s="149"/>
      <c r="H2663" s="150">
        <v>1818</v>
      </c>
      <c r="I2663" s="144" t="s">
        <v>62</v>
      </c>
      <c r="J2663" s="151"/>
      <c r="K2663" s="145"/>
      <c r="L2663" s="152"/>
      <c r="M2663" s="152"/>
      <c r="N2663" s="167">
        <f t="shared" si="82"/>
        <v>1818</v>
      </c>
      <c r="O2663" s="167">
        <f t="shared" si="83"/>
        <v>202412</v>
      </c>
    </row>
    <row r="2664" spans="1:15">
      <c r="A2664" s="146">
        <v>2663</v>
      </c>
      <c r="B2664" s="144" t="s">
        <v>2506</v>
      </c>
      <c r="C2664" s="146" t="s">
        <v>2507</v>
      </c>
      <c r="D2664" s="147" t="s">
        <v>3200</v>
      </c>
      <c r="E2664" s="219" t="s">
        <v>98</v>
      </c>
      <c r="F2664" s="148">
        <v>45636</v>
      </c>
      <c r="G2664" s="153"/>
      <c r="H2664" s="154">
        <v>839.36</v>
      </c>
      <c r="I2664" s="144" t="s">
        <v>70</v>
      </c>
      <c r="J2664" s="155"/>
      <c r="K2664" s="146"/>
      <c r="L2664" s="147"/>
      <c r="M2664" s="156"/>
      <c r="N2664" s="167">
        <f t="shared" si="82"/>
        <v>839.36</v>
      </c>
      <c r="O2664" s="167">
        <f t="shared" si="83"/>
        <v>202412</v>
      </c>
    </row>
    <row r="2665" spans="1:15">
      <c r="A2665" s="146">
        <v>2664</v>
      </c>
      <c r="B2665" s="144" t="s">
        <v>154</v>
      </c>
      <c r="C2665" s="145" t="s">
        <v>503</v>
      </c>
      <c r="D2665" s="145" t="s">
        <v>3201</v>
      </c>
      <c r="E2665" s="219" t="s">
        <v>98</v>
      </c>
      <c r="F2665" s="148">
        <v>45636</v>
      </c>
      <c r="G2665" s="149">
        <v>103250.79</v>
      </c>
      <c r="H2665" s="150">
        <v>105146.59</v>
      </c>
      <c r="I2665" s="144" t="s">
        <v>72</v>
      </c>
      <c r="J2665" s="151"/>
      <c r="K2665" s="145"/>
      <c r="L2665" s="152"/>
      <c r="M2665" s="152"/>
      <c r="N2665" s="167">
        <f t="shared" si="82"/>
        <v>105146.59</v>
      </c>
      <c r="O2665" s="167">
        <f t="shared" si="83"/>
        <v>202412</v>
      </c>
    </row>
    <row r="2666" spans="1:15">
      <c r="A2666" s="146">
        <v>2665</v>
      </c>
      <c r="B2666" s="144" t="s">
        <v>3137</v>
      </c>
      <c r="C2666" s="146" t="s">
        <v>3138</v>
      </c>
      <c r="D2666" s="147" t="s">
        <v>3202</v>
      </c>
      <c r="E2666" s="219" t="s">
        <v>98</v>
      </c>
      <c r="F2666" s="148">
        <v>45636</v>
      </c>
      <c r="G2666" s="153"/>
      <c r="H2666" s="154">
        <v>2134.59</v>
      </c>
      <c r="I2666" s="144" t="s">
        <v>43</v>
      </c>
      <c r="J2666" s="155"/>
      <c r="K2666" s="146"/>
      <c r="L2666" s="147"/>
      <c r="M2666" s="156"/>
      <c r="N2666" s="167">
        <f t="shared" si="82"/>
        <v>2134.59</v>
      </c>
      <c r="O2666" s="167">
        <f t="shared" si="83"/>
        <v>202412</v>
      </c>
    </row>
    <row r="2667" spans="1:15">
      <c r="A2667" s="146">
        <v>2666</v>
      </c>
      <c r="B2667" s="144" t="s">
        <v>1852</v>
      </c>
      <c r="C2667" s="145" t="s">
        <v>1853</v>
      </c>
      <c r="D2667" s="145" t="s">
        <v>3203</v>
      </c>
      <c r="E2667" s="219" t="s">
        <v>98</v>
      </c>
      <c r="F2667" s="148">
        <v>45637</v>
      </c>
      <c r="G2667" s="149"/>
      <c r="H2667" s="150">
        <v>260</v>
      </c>
      <c r="I2667" s="144" t="s">
        <v>46</v>
      </c>
      <c r="J2667" s="151"/>
      <c r="K2667" s="145"/>
      <c r="L2667" s="152"/>
      <c r="M2667" s="152"/>
      <c r="N2667" s="167">
        <f t="shared" si="82"/>
        <v>260</v>
      </c>
      <c r="O2667" s="167">
        <f t="shared" si="83"/>
        <v>202412</v>
      </c>
    </row>
    <row r="2668" spans="1:15">
      <c r="A2668" s="146">
        <v>2667</v>
      </c>
      <c r="B2668" s="144" t="s">
        <v>120</v>
      </c>
      <c r="C2668" s="146" t="s">
        <v>121</v>
      </c>
      <c r="D2668" s="147" t="s">
        <v>3204</v>
      </c>
      <c r="E2668" s="219" t="s">
        <v>98</v>
      </c>
      <c r="F2668" s="148">
        <v>45637</v>
      </c>
      <c r="G2668" s="153"/>
      <c r="H2668" s="154">
        <v>4104</v>
      </c>
      <c r="I2668" s="144" t="s">
        <v>62</v>
      </c>
      <c r="J2668" s="155"/>
      <c r="K2668" s="146"/>
      <c r="L2668" s="147"/>
      <c r="M2668" s="156"/>
      <c r="N2668" s="167">
        <f t="shared" si="82"/>
        <v>4104</v>
      </c>
      <c r="O2668" s="167">
        <f t="shared" si="83"/>
        <v>202412</v>
      </c>
    </row>
    <row r="2669" spans="1:15">
      <c r="A2669" s="146">
        <v>2668</v>
      </c>
      <c r="B2669" s="144" t="s">
        <v>120</v>
      </c>
      <c r="C2669" s="145" t="s">
        <v>121</v>
      </c>
      <c r="D2669" s="145" t="s">
        <v>3205</v>
      </c>
      <c r="E2669" s="219" t="s">
        <v>98</v>
      </c>
      <c r="F2669" s="148">
        <v>45637</v>
      </c>
      <c r="G2669" s="149"/>
      <c r="H2669" s="150">
        <v>4104</v>
      </c>
      <c r="I2669" s="144" t="s">
        <v>62</v>
      </c>
      <c r="J2669" s="151"/>
      <c r="K2669" s="145"/>
      <c r="L2669" s="152"/>
      <c r="M2669" s="152"/>
      <c r="N2669" s="167">
        <f t="shared" si="82"/>
        <v>4104</v>
      </c>
      <c r="O2669" s="167">
        <f t="shared" si="83"/>
        <v>202412</v>
      </c>
    </row>
    <row r="2670" spans="1:15">
      <c r="A2670" s="146">
        <v>2669</v>
      </c>
      <c r="B2670" s="144" t="s">
        <v>1007</v>
      </c>
      <c r="C2670" s="146" t="s">
        <v>1008</v>
      </c>
      <c r="D2670" s="147" t="s">
        <v>3206</v>
      </c>
      <c r="E2670" s="219" t="s">
        <v>98</v>
      </c>
      <c r="F2670" s="148">
        <v>45637</v>
      </c>
      <c r="G2670" s="153"/>
      <c r="H2670" s="154">
        <v>2199</v>
      </c>
      <c r="I2670" s="144" t="s">
        <v>62</v>
      </c>
      <c r="J2670" s="155"/>
      <c r="K2670" s="146"/>
      <c r="L2670" s="147"/>
      <c r="M2670" s="156"/>
      <c r="N2670" s="167">
        <f t="shared" si="82"/>
        <v>2199</v>
      </c>
      <c r="O2670" s="167">
        <f t="shared" si="83"/>
        <v>202412</v>
      </c>
    </row>
    <row r="2671" spans="1:15">
      <c r="A2671" s="146">
        <v>2670</v>
      </c>
      <c r="B2671" s="144" t="s">
        <v>1007</v>
      </c>
      <c r="C2671" s="145" t="s">
        <v>1008</v>
      </c>
      <c r="D2671" s="145" t="s">
        <v>3207</v>
      </c>
      <c r="E2671" s="219" t="s">
        <v>98</v>
      </c>
      <c r="F2671" s="148">
        <v>45637</v>
      </c>
      <c r="G2671" s="149"/>
      <c r="H2671" s="150">
        <v>1848</v>
      </c>
      <c r="I2671" s="144" t="s">
        <v>62</v>
      </c>
      <c r="J2671" s="151"/>
      <c r="K2671" s="145"/>
      <c r="L2671" s="152"/>
      <c r="M2671" s="152"/>
      <c r="N2671" s="167">
        <f t="shared" si="82"/>
        <v>1848</v>
      </c>
      <c r="O2671" s="167">
        <f t="shared" si="83"/>
        <v>202412</v>
      </c>
    </row>
    <row r="2672" spans="1:15">
      <c r="A2672" s="146">
        <v>2671</v>
      </c>
      <c r="B2672" s="144" t="s">
        <v>1007</v>
      </c>
      <c r="C2672" s="146" t="s">
        <v>1008</v>
      </c>
      <c r="D2672" s="147" t="s">
        <v>3208</v>
      </c>
      <c r="E2672" s="219" t="s">
        <v>98</v>
      </c>
      <c r="F2672" s="148">
        <v>45637</v>
      </c>
      <c r="G2672" s="153"/>
      <c r="H2672" s="154">
        <v>1891</v>
      </c>
      <c r="I2672" s="144" t="s">
        <v>62</v>
      </c>
      <c r="J2672" s="155"/>
      <c r="K2672" s="146"/>
      <c r="L2672" s="147"/>
      <c r="M2672" s="156"/>
      <c r="N2672" s="167">
        <f t="shared" si="82"/>
        <v>1891</v>
      </c>
      <c r="O2672" s="167">
        <f t="shared" si="83"/>
        <v>202412</v>
      </c>
    </row>
    <row r="2673" spans="1:15">
      <c r="A2673" s="146">
        <v>2672</v>
      </c>
      <c r="B2673" s="144" t="s">
        <v>1007</v>
      </c>
      <c r="C2673" s="145" t="s">
        <v>1008</v>
      </c>
      <c r="D2673" s="145" t="s">
        <v>3209</v>
      </c>
      <c r="E2673" s="219" t="s">
        <v>98</v>
      </c>
      <c r="F2673" s="148">
        <v>45637</v>
      </c>
      <c r="G2673" s="149"/>
      <c r="H2673" s="150">
        <v>1942</v>
      </c>
      <c r="I2673" s="144" t="s">
        <v>62</v>
      </c>
      <c r="J2673" s="151"/>
      <c r="K2673" s="145"/>
      <c r="L2673" s="152"/>
      <c r="M2673" s="152"/>
      <c r="N2673" s="167">
        <f t="shared" si="82"/>
        <v>1942</v>
      </c>
      <c r="O2673" s="167">
        <f t="shared" si="83"/>
        <v>202412</v>
      </c>
    </row>
    <row r="2674" spans="1:15">
      <c r="A2674" s="146">
        <v>2673</v>
      </c>
      <c r="B2674" s="144" t="s">
        <v>1007</v>
      </c>
      <c r="C2674" s="146" t="s">
        <v>1008</v>
      </c>
      <c r="D2674" s="147" t="s">
        <v>3210</v>
      </c>
      <c r="E2674" s="219" t="s">
        <v>98</v>
      </c>
      <c r="F2674" s="148">
        <v>45637</v>
      </c>
      <c r="G2674" s="153"/>
      <c r="H2674" s="154">
        <v>1697</v>
      </c>
      <c r="I2674" s="144" t="s">
        <v>62</v>
      </c>
      <c r="J2674" s="155"/>
      <c r="K2674" s="146"/>
      <c r="L2674" s="147"/>
      <c r="M2674" s="156"/>
      <c r="N2674" s="167">
        <f t="shared" si="82"/>
        <v>1697</v>
      </c>
      <c r="O2674" s="167">
        <f t="shared" si="83"/>
        <v>202412</v>
      </c>
    </row>
    <row r="2675" spans="1:15">
      <c r="A2675" s="146">
        <v>2674</v>
      </c>
      <c r="B2675" s="144" t="s">
        <v>1007</v>
      </c>
      <c r="C2675" s="145" t="s">
        <v>1008</v>
      </c>
      <c r="D2675" s="145" t="s">
        <v>3211</v>
      </c>
      <c r="E2675" s="219" t="s">
        <v>98</v>
      </c>
      <c r="F2675" s="148">
        <v>45637</v>
      </c>
      <c r="G2675" s="149"/>
      <c r="H2675" s="150">
        <v>1809</v>
      </c>
      <c r="I2675" s="144" t="s">
        <v>62</v>
      </c>
      <c r="J2675" s="151"/>
      <c r="K2675" s="145"/>
      <c r="L2675" s="152"/>
      <c r="M2675" s="152"/>
      <c r="N2675" s="167">
        <f t="shared" si="82"/>
        <v>1809</v>
      </c>
      <c r="O2675" s="167">
        <f t="shared" si="83"/>
        <v>202412</v>
      </c>
    </row>
    <row r="2676" spans="1:15">
      <c r="A2676" s="146">
        <v>2675</v>
      </c>
      <c r="B2676" s="144" t="s">
        <v>1007</v>
      </c>
      <c r="C2676" s="146" t="s">
        <v>1008</v>
      </c>
      <c r="D2676" s="147" t="s">
        <v>3212</v>
      </c>
      <c r="E2676" s="219" t="s">
        <v>98</v>
      </c>
      <c r="F2676" s="148">
        <v>45637</v>
      </c>
      <c r="G2676" s="153"/>
      <c r="H2676" s="154">
        <v>1999</v>
      </c>
      <c r="I2676" s="144" t="s">
        <v>62</v>
      </c>
      <c r="J2676" s="155"/>
      <c r="K2676" s="146"/>
      <c r="L2676" s="147"/>
      <c r="M2676" s="156"/>
      <c r="N2676" s="167">
        <f t="shared" si="82"/>
        <v>1999</v>
      </c>
      <c r="O2676" s="167">
        <f t="shared" si="83"/>
        <v>202412</v>
      </c>
    </row>
    <row r="2677" spans="1:15">
      <c r="A2677" s="146">
        <v>2676</v>
      </c>
      <c r="B2677" s="144" t="s">
        <v>1007</v>
      </c>
      <c r="C2677" s="145" t="s">
        <v>1008</v>
      </c>
      <c r="D2677" s="145" t="s">
        <v>3213</v>
      </c>
      <c r="E2677" s="219" t="s">
        <v>98</v>
      </c>
      <c r="F2677" s="148">
        <v>45637</v>
      </c>
      <c r="G2677" s="149"/>
      <c r="H2677" s="150">
        <v>1826</v>
      </c>
      <c r="I2677" s="144" t="s">
        <v>62</v>
      </c>
      <c r="J2677" s="151"/>
      <c r="K2677" s="145"/>
      <c r="L2677" s="152"/>
      <c r="M2677" s="152"/>
      <c r="N2677" s="167">
        <f t="shared" si="82"/>
        <v>1826</v>
      </c>
      <c r="O2677" s="167">
        <f t="shared" si="83"/>
        <v>202412</v>
      </c>
    </row>
    <row r="2678" spans="1:15">
      <c r="A2678" s="146">
        <v>2677</v>
      </c>
      <c r="B2678" s="144" t="s">
        <v>1007</v>
      </c>
      <c r="C2678" s="146" t="s">
        <v>1008</v>
      </c>
      <c r="D2678" s="147" t="s">
        <v>3214</v>
      </c>
      <c r="E2678" s="219" t="s">
        <v>98</v>
      </c>
      <c r="F2678" s="148">
        <v>45637</v>
      </c>
      <c r="G2678" s="153"/>
      <c r="H2678" s="154">
        <v>1926</v>
      </c>
      <c r="I2678" s="144" t="s">
        <v>62</v>
      </c>
      <c r="J2678" s="155"/>
      <c r="K2678" s="146"/>
      <c r="L2678" s="147"/>
      <c r="M2678" s="156"/>
      <c r="N2678" s="167">
        <f t="shared" si="82"/>
        <v>1926</v>
      </c>
      <c r="O2678" s="167">
        <f t="shared" si="83"/>
        <v>202412</v>
      </c>
    </row>
    <row r="2679" spans="1:15">
      <c r="A2679" s="146">
        <v>2678</v>
      </c>
      <c r="B2679" s="144" t="s">
        <v>1007</v>
      </c>
      <c r="C2679" s="145" t="s">
        <v>1008</v>
      </c>
      <c r="D2679" s="145" t="s">
        <v>3215</v>
      </c>
      <c r="E2679" s="219" t="s">
        <v>98</v>
      </c>
      <c r="F2679" s="148">
        <v>45637</v>
      </c>
      <c r="G2679" s="149"/>
      <c r="H2679" s="150">
        <v>1804</v>
      </c>
      <c r="I2679" s="144" t="s">
        <v>62</v>
      </c>
      <c r="J2679" s="151"/>
      <c r="K2679" s="145"/>
      <c r="L2679" s="152"/>
      <c r="M2679" s="152"/>
      <c r="N2679" s="167">
        <f t="shared" si="82"/>
        <v>1804</v>
      </c>
      <c r="O2679" s="167">
        <f t="shared" si="83"/>
        <v>202412</v>
      </c>
    </row>
    <row r="2680" spans="1:15">
      <c r="A2680" s="146">
        <v>2679</v>
      </c>
      <c r="B2680" s="144" t="s">
        <v>1007</v>
      </c>
      <c r="C2680" s="146" t="s">
        <v>1008</v>
      </c>
      <c r="D2680" s="147" t="s">
        <v>3216</v>
      </c>
      <c r="E2680" s="219" t="s">
        <v>98</v>
      </c>
      <c r="F2680" s="148">
        <v>45637</v>
      </c>
      <c r="G2680" s="153"/>
      <c r="H2680" s="154">
        <v>1841</v>
      </c>
      <c r="I2680" s="144" t="s">
        <v>62</v>
      </c>
      <c r="J2680" s="155"/>
      <c r="K2680" s="146"/>
      <c r="L2680" s="147"/>
      <c r="M2680" s="156"/>
      <c r="N2680" s="167">
        <f t="shared" si="82"/>
        <v>1841</v>
      </c>
      <c r="O2680" s="167">
        <f t="shared" si="83"/>
        <v>202412</v>
      </c>
    </row>
    <row r="2681" spans="1:15">
      <c r="A2681" s="146">
        <v>2680</v>
      </c>
      <c r="B2681" s="144" t="s">
        <v>1465</v>
      </c>
      <c r="C2681" s="145" t="s">
        <v>2651</v>
      </c>
      <c r="D2681" s="145" t="s">
        <v>3217</v>
      </c>
      <c r="E2681" s="219" t="s">
        <v>98</v>
      </c>
      <c r="F2681" s="148">
        <v>45637</v>
      </c>
      <c r="G2681" s="149"/>
      <c r="H2681" s="150">
        <v>11637</v>
      </c>
      <c r="I2681" s="144" t="s">
        <v>66</v>
      </c>
      <c r="J2681" s="151"/>
      <c r="K2681" s="145"/>
      <c r="L2681" s="152"/>
      <c r="M2681" s="152"/>
      <c r="N2681" s="167">
        <f t="shared" si="82"/>
        <v>11637</v>
      </c>
      <c r="O2681" s="167">
        <f t="shared" si="83"/>
        <v>202412</v>
      </c>
    </row>
    <row r="2682" spans="1:15">
      <c r="A2682" s="146">
        <v>2681</v>
      </c>
      <c r="B2682" s="144" t="s">
        <v>1465</v>
      </c>
      <c r="C2682" s="146" t="s">
        <v>2651</v>
      </c>
      <c r="D2682" s="147" t="s">
        <v>3218</v>
      </c>
      <c r="E2682" s="219" t="s">
        <v>98</v>
      </c>
      <c r="F2682" s="148">
        <v>45637</v>
      </c>
      <c r="G2682" s="153"/>
      <c r="H2682" s="154">
        <v>6671.15</v>
      </c>
      <c r="I2682" s="144" t="s">
        <v>66</v>
      </c>
      <c r="J2682" s="155"/>
      <c r="K2682" s="146"/>
      <c r="L2682" s="147"/>
      <c r="M2682" s="156"/>
      <c r="N2682" s="167">
        <f t="shared" si="82"/>
        <v>6671.15</v>
      </c>
      <c r="O2682" s="167">
        <f t="shared" si="83"/>
        <v>202412</v>
      </c>
    </row>
    <row r="2683" spans="1:15">
      <c r="A2683" s="146">
        <v>2682</v>
      </c>
      <c r="B2683" s="144" t="s">
        <v>241</v>
      </c>
      <c r="C2683" s="145" t="s">
        <v>242</v>
      </c>
      <c r="D2683" s="145">
        <v>2024113182918</v>
      </c>
      <c r="E2683" s="219" t="s">
        <v>98</v>
      </c>
      <c r="F2683" s="148">
        <v>45638</v>
      </c>
      <c r="G2683" s="149"/>
      <c r="H2683" s="150">
        <v>39466.699999999997</v>
      </c>
      <c r="I2683" s="144" t="s">
        <v>33</v>
      </c>
      <c r="J2683" s="151"/>
      <c r="K2683" s="145"/>
      <c r="L2683" s="152"/>
      <c r="M2683" s="152"/>
      <c r="N2683" s="167">
        <f t="shared" si="82"/>
        <v>39466.699999999997</v>
      </c>
      <c r="O2683" s="167">
        <f t="shared" si="83"/>
        <v>202412</v>
      </c>
    </row>
    <row r="2684" spans="1:15">
      <c r="A2684" s="146">
        <v>2683</v>
      </c>
      <c r="B2684" s="144" t="s">
        <v>1470</v>
      </c>
      <c r="C2684" s="146" t="s">
        <v>1673</v>
      </c>
      <c r="D2684" s="147" t="s">
        <v>3219</v>
      </c>
      <c r="E2684" s="219" t="s">
        <v>98</v>
      </c>
      <c r="F2684" s="148">
        <v>45638</v>
      </c>
      <c r="G2684" s="153"/>
      <c r="H2684" s="154">
        <v>309897.40000000002</v>
      </c>
      <c r="I2684" s="144" t="s">
        <v>40</v>
      </c>
      <c r="J2684" s="155" t="s">
        <v>43</v>
      </c>
      <c r="K2684" s="146" t="s">
        <v>43</v>
      </c>
      <c r="L2684" s="147" t="s">
        <v>45</v>
      </c>
      <c r="M2684" s="156" t="s">
        <v>62</v>
      </c>
      <c r="N2684" s="167">
        <f t="shared" si="82"/>
        <v>61979.48</v>
      </c>
      <c r="O2684" s="167">
        <f t="shared" si="83"/>
        <v>202412</v>
      </c>
    </row>
    <row r="2685" spans="1:15">
      <c r="A2685" s="146">
        <v>2684</v>
      </c>
      <c r="B2685" s="144" t="s">
        <v>1007</v>
      </c>
      <c r="C2685" s="145" t="s">
        <v>1008</v>
      </c>
      <c r="D2685" s="145" t="s">
        <v>3220</v>
      </c>
      <c r="E2685" s="219" t="s">
        <v>98</v>
      </c>
      <c r="F2685" s="148">
        <v>45638</v>
      </c>
      <c r="G2685" s="149"/>
      <c r="H2685" s="150">
        <v>1764</v>
      </c>
      <c r="I2685" s="144" t="s">
        <v>62</v>
      </c>
      <c r="J2685" s="151"/>
      <c r="K2685" s="145"/>
      <c r="L2685" s="152"/>
      <c r="M2685" s="152"/>
      <c r="N2685" s="167">
        <f t="shared" si="82"/>
        <v>1764</v>
      </c>
      <c r="O2685" s="167">
        <f t="shared" si="83"/>
        <v>202412</v>
      </c>
    </row>
    <row r="2686" spans="1:15">
      <c r="A2686" s="146">
        <v>2685</v>
      </c>
      <c r="B2686" s="144" t="s">
        <v>1007</v>
      </c>
      <c r="C2686" s="146" t="s">
        <v>1008</v>
      </c>
      <c r="D2686" s="147" t="s">
        <v>3221</v>
      </c>
      <c r="E2686" s="219" t="s">
        <v>98</v>
      </c>
      <c r="F2686" s="148">
        <v>45638</v>
      </c>
      <c r="G2686" s="153"/>
      <c r="H2686" s="154">
        <v>1995</v>
      </c>
      <c r="I2686" s="144" t="s">
        <v>62</v>
      </c>
      <c r="J2686" s="155"/>
      <c r="K2686" s="146"/>
      <c r="L2686" s="147"/>
      <c r="M2686" s="156"/>
      <c r="N2686" s="167">
        <f t="shared" si="82"/>
        <v>1995</v>
      </c>
      <c r="O2686" s="167">
        <f t="shared" si="83"/>
        <v>202412</v>
      </c>
    </row>
    <row r="2687" spans="1:15">
      <c r="A2687" s="146">
        <v>2686</v>
      </c>
      <c r="B2687" s="144" t="s">
        <v>1007</v>
      </c>
      <c r="C2687" s="145" t="s">
        <v>1008</v>
      </c>
      <c r="D2687" s="145" t="s">
        <v>3222</v>
      </c>
      <c r="E2687" s="219" t="s">
        <v>98</v>
      </c>
      <c r="F2687" s="148">
        <v>45638</v>
      </c>
      <c r="G2687" s="149"/>
      <c r="H2687" s="150">
        <v>1882</v>
      </c>
      <c r="I2687" s="144" t="s">
        <v>62</v>
      </c>
      <c r="J2687" s="151"/>
      <c r="K2687" s="145"/>
      <c r="L2687" s="152"/>
      <c r="M2687" s="152"/>
      <c r="N2687" s="167">
        <f t="shared" si="82"/>
        <v>1882</v>
      </c>
      <c r="O2687" s="167">
        <f t="shared" si="83"/>
        <v>202412</v>
      </c>
    </row>
    <row r="2688" spans="1:15">
      <c r="A2688" s="146">
        <v>2687</v>
      </c>
      <c r="B2688" s="144" t="s">
        <v>1007</v>
      </c>
      <c r="C2688" s="146" t="s">
        <v>1008</v>
      </c>
      <c r="D2688" s="147" t="s">
        <v>3223</v>
      </c>
      <c r="E2688" s="219" t="s">
        <v>98</v>
      </c>
      <c r="F2688" s="148">
        <v>45638</v>
      </c>
      <c r="G2688" s="153"/>
      <c r="H2688" s="154">
        <v>1905</v>
      </c>
      <c r="I2688" s="144" t="s">
        <v>62</v>
      </c>
      <c r="J2688" s="155"/>
      <c r="K2688" s="146"/>
      <c r="L2688" s="147"/>
      <c r="M2688" s="156"/>
      <c r="N2688" s="167">
        <f t="shared" si="82"/>
        <v>1905</v>
      </c>
      <c r="O2688" s="167">
        <f t="shared" si="83"/>
        <v>202412</v>
      </c>
    </row>
    <row r="2689" spans="1:15">
      <c r="A2689" s="146">
        <v>2688</v>
      </c>
      <c r="B2689" s="144" t="s">
        <v>1007</v>
      </c>
      <c r="C2689" s="145" t="s">
        <v>1008</v>
      </c>
      <c r="D2689" s="145" t="s">
        <v>3224</v>
      </c>
      <c r="E2689" s="219" t="s">
        <v>98</v>
      </c>
      <c r="F2689" s="148">
        <v>45638</v>
      </c>
      <c r="G2689" s="149"/>
      <c r="H2689" s="150">
        <v>1892</v>
      </c>
      <c r="I2689" s="144" t="s">
        <v>62</v>
      </c>
      <c r="J2689" s="151"/>
      <c r="K2689" s="145"/>
      <c r="L2689" s="152"/>
      <c r="M2689" s="152"/>
      <c r="N2689" s="167">
        <f t="shared" si="82"/>
        <v>1892</v>
      </c>
      <c r="O2689" s="167">
        <f t="shared" si="83"/>
        <v>202412</v>
      </c>
    </row>
    <row r="2690" spans="1:15">
      <c r="A2690" s="146">
        <v>2689</v>
      </c>
      <c r="B2690" s="144" t="s">
        <v>1007</v>
      </c>
      <c r="C2690" s="146" t="s">
        <v>1008</v>
      </c>
      <c r="D2690" s="147" t="s">
        <v>3225</v>
      </c>
      <c r="E2690" s="219" t="s">
        <v>98</v>
      </c>
      <c r="F2690" s="148">
        <v>45638</v>
      </c>
      <c r="G2690" s="153"/>
      <c r="H2690" s="154">
        <v>1912</v>
      </c>
      <c r="I2690" s="144" t="s">
        <v>62</v>
      </c>
      <c r="J2690" s="155"/>
      <c r="K2690" s="146"/>
      <c r="L2690" s="147"/>
      <c r="M2690" s="156"/>
      <c r="N2690" s="167">
        <f t="shared" ref="N2690:N2753" si="84">H2690/COUNTIF(I2690:M2690,"&lt;&gt;")</f>
        <v>1912</v>
      </c>
      <c r="O2690" s="167">
        <f t="shared" ref="O2690:O2753" si="85">YEAR(F2690)*100+MONTH(F2690)</f>
        <v>202412</v>
      </c>
    </row>
    <row r="2691" spans="1:15">
      <c r="A2691" s="146">
        <v>2690</v>
      </c>
      <c r="B2691" s="144" t="s">
        <v>1007</v>
      </c>
      <c r="C2691" s="145" t="s">
        <v>1008</v>
      </c>
      <c r="D2691" s="145" t="s">
        <v>3226</v>
      </c>
      <c r="E2691" s="219" t="s">
        <v>98</v>
      </c>
      <c r="F2691" s="148">
        <v>45638</v>
      </c>
      <c r="G2691" s="149"/>
      <c r="H2691" s="150">
        <v>2016</v>
      </c>
      <c r="I2691" s="144" t="s">
        <v>62</v>
      </c>
      <c r="J2691" s="151"/>
      <c r="K2691" s="145"/>
      <c r="L2691" s="152"/>
      <c r="M2691" s="152"/>
      <c r="N2691" s="167">
        <f t="shared" si="84"/>
        <v>2016</v>
      </c>
      <c r="O2691" s="167">
        <f t="shared" si="85"/>
        <v>202412</v>
      </c>
    </row>
    <row r="2692" spans="1:15">
      <c r="A2692" s="146">
        <v>2691</v>
      </c>
      <c r="B2692" s="144" t="s">
        <v>1007</v>
      </c>
      <c r="C2692" s="146" t="s">
        <v>1008</v>
      </c>
      <c r="D2692" s="147" t="s">
        <v>3227</v>
      </c>
      <c r="E2692" s="219" t="s">
        <v>98</v>
      </c>
      <c r="F2692" s="148">
        <v>45638</v>
      </c>
      <c r="G2692" s="153"/>
      <c r="H2692" s="154">
        <v>1826</v>
      </c>
      <c r="I2692" s="144" t="s">
        <v>62</v>
      </c>
      <c r="J2692" s="155"/>
      <c r="K2692" s="146"/>
      <c r="L2692" s="147"/>
      <c r="M2692" s="156"/>
      <c r="N2692" s="167">
        <f t="shared" si="84"/>
        <v>1826</v>
      </c>
      <c r="O2692" s="167">
        <f t="shared" si="85"/>
        <v>202412</v>
      </c>
    </row>
    <row r="2693" spans="1:15">
      <c r="A2693" s="146">
        <v>2692</v>
      </c>
      <c r="B2693" s="144" t="s">
        <v>1007</v>
      </c>
      <c r="C2693" s="145" t="s">
        <v>1008</v>
      </c>
      <c r="D2693" s="145" t="s">
        <v>3228</v>
      </c>
      <c r="E2693" s="219" t="s">
        <v>98</v>
      </c>
      <c r="F2693" s="148">
        <v>45638</v>
      </c>
      <c r="G2693" s="149"/>
      <c r="H2693" s="150">
        <v>1764</v>
      </c>
      <c r="I2693" s="144" t="s">
        <v>62</v>
      </c>
      <c r="J2693" s="151"/>
      <c r="K2693" s="145"/>
      <c r="L2693" s="152"/>
      <c r="M2693" s="152"/>
      <c r="N2693" s="167">
        <f t="shared" si="84"/>
        <v>1764</v>
      </c>
      <c r="O2693" s="167">
        <f t="shared" si="85"/>
        <v>202412</v>
      </c>
    </row>
    <row r="2694" spans="1:15">
      <c r="A2694" s="146">
        <v>2693</v>
      </c>
      <c r="B2694" s="144" t="s">
        <v>1007</v>
      </c>
      <c r="C2694" s="146" t="s">
        <v>1008</v>
      </c>
      <c r="D2694" s="147" t="s">
        <v>3229</v>
      </c>
      <c r="E2694" s="219" t="s">
        <v>98</v>
      </c>
      <c r="F2694" s="148">
        <v>45638</v>
      </c>
      <c r="G2694" s="153"/>
      <c r="H2694" s="154">
        <v>1857</v>
      </c>
      <c r="I2694" s="144" t="s">
        <v>62</v>
      </c>
      <c r="J2694" s="155"/>
      <c r="K2694" s="146"/>
      <c r="L2694" s="147"/>
      <c r="M2694" s="156"/>
      <c r="N2694" s="167">
        <f t="shared" si="84"/>
        <v>1857</v>
      </c>
      <c r="O2694" s="167">
        <f t="shared" si="85"/>
        <v>202412</v>
      </c>
    </row>
    <row r="2695" spans="1:15">
      <c r="A2695" s="146">
        <v>2694</v>
      </c>
      <c r="B2695" s="144" t="s">
        <v>1007</v>
      </c>
      <c r="C2695" s="145" t="s">
        <v>1008</v>
      </c>
      <c r="D2695" s="145" t="s">
        <v>3230</v>
      </c>
      <c r="E2695" s="219" t="s">
        <v>98</v>
      </c>
      <c r="F2695" s="148">
        <v>45638</v>
      </c>
      <c r="G2695" s="149"/>
      <c r="H2695" s="150">
        <v>1671</v>
      </c>
      <c r="I2695" s="144" t="s">
        <v>62</v>
      </c>
      <c r="J2695" s="151"/>
      <c r="K2695" s="145"/>
      <c r="L2695" s="152"/>
      <c r="M2695" s="152"/>
      <c r="N2695" s="167">
        <f t="shared" si="84"/>
        <v>1671</v>
      </c>
      <c r="O2695" s="167">
        <f t="shared" si="85"/>
        <v>202412</v>
      </c>
    </row>
    <row r="2696" spans="1:15">
      <c r="A2696" s="146">
        <v>2695</v>
      </c>
      <c r="B2696" s="144" t="s">
        <v>1007</v>
      </c>
      <c r="C2696" s="146" t="s">
        <v>1008</v>
      </c>
      <c r="D2696" s="147" t="s">
        <v>3231</v>
      </c>
      <c r="E2696" s="219" t="s">
        <v>98</v>
      </c>
      <c r="F2696" s="148">
        <v>45638</v>
      </c>
      <c r="G2696" s="153"/>
      <c r="H2696" s="154">
        <v>1826</v>
      </c>
      <c r="I2696" s="144" t="s">
        <v>62</v>
      </c>
      <c r="J2696" s="155"/>
      <c r="K2696" s="146"/>
      <c r="L2696" s="147"/>
      <c r="M2696" s="156"/>
      <c r="N2696" s="167">
        <f t="shared" si="84"/>
        <v>1826</v>
      </c>
      <c r="O2696" s="167">
        <f t="shared" si="85"/>
        <v>202412</v>
      </c>
    </row>
    <row r="2697" spans="1:15">
      <c r="A2697" s="146">
        <v>2696</v>
      </c>
      <c r="B2697" s="144" t="s">
        <v>1007</v>
      </c>
      <c r="C2697" s="145" t="s">
        <v>1008</v>
      </c>
      <c r="D2697" s="145" t="s">
        <v>3232</v>
      </c>
      <c r="E2697" s="219" t="s">
        <v>98</v>
      </c>
      <c r="F2697" s="148">
        <v>45638</v>
      </c>
      <c r="G2697" s="149"/>
      <c r="H2697" s="150">
        <v>1793</v>
      </c>
      <c r="I2697" s="144" t="s">
        <v>62</v>
      </c>
      <c r="J2697" s="151"/>
      <c r="K2697" s="145"/>
      <c r="L2697" s="152"/>
      <c r="M2697" s="152"/>
      <c r="N2697" s="167">
        <f t="shared" si="84"/>
        <v>1793</v>
      </c>
      <c r="O2697" s="167">
        <f t="shared" si="85"/>
        <v>202412</v>
      </c>
    </row>
    <row r="2698" spans="1:15">
      <c r="A2698" s="146">
        <v>2697</v>
      </c>
      <c r="B2698" s="144" t="s">
        <v>1007</v>
      </c>
      <c r="C2698" s="146" t="s">
        <v>1008</v>
      </c>
      <c r="D2698" s="147" t="s">
        <v>3233</v>
      </c>
      <c r="E2698" s="219" t="s">
        <v>98</v>
      </c>
      <c r="F2698" s="148">
        <v>45638</v>
      </c>
      <c r="G2698" s="153"/>
      <c r="H2698" s="154">
        <v>1812</v>
      </c>
      <c r="I2698" s="144" t="s">
        <v>62</v>
      </c>
      <c r="J2698" s="155"/>
      <c r="K2698" s="146"/>
      <c r="L2698" s="147"/>
      <c r="M2698" s="156"/>
      <c r="N2698" s="167">
        <f t="shared" si="84"/>
        <v>1812</v>
      </c>
      <c r="O2698" s="167">
        <f t="shared" si="85"/>
        <v>202412</v>
      </c>
    </row>
    <row r="2699" spans="1:15">
      <c r="A2699" s="146">
        <v>2698</v>
      </c>
      <c r="B2699" s="144" t="s">
        <v>1007</v>
      </c>
      <c r="C2699" s="145" t="s">
        <v>1008</v>
      </c>
      <c r="D2699" s="145" t="s">
        <v>3234</v>
      </c>
      <c r="E2699" s="219" t="s">
        <v>98</v>
      </c>
      <c r="F2699" s="148">
        <v>45638</v>
      </c>
      <c r="G2699" s="149"/>
      <c r="H2699" s="150">
        <v>1938</v>
      </c>
      <c r="I2699" s="144" t="s">
        <v>62</v>
      </c>
      <c r="J2699" s="151"/>
      <c r="K2699" s="145"/>
      <c r="L2699" s="152"/>
      <c r="M2699" s="152"/>
      <c r="N2699" s="167">
        <f t="shared" si="84"/>
        <v>1938</v>
      </c>
      <c r="O2699" s="167">
        <f t="shared" si="85"/>
        <v>202412</v>
      </c>
    </row>
    <row r="2700" spans="1:15">
      <c r="A2700" s="146">
        <v>2699</v>
      </c>
      <c r="B2700" s="144" t="s">
        <v>1007</v>
      </c>
      <c r="C2700" s="146" t="s">
        <v>1008</v>
      </c>
      <c r="D2700" s="147" t="s">
        <v>3235</v>
      </c>
      <c r="E2700" s="219" t="s">
        <v>98</v>
      </c>
      <c r="F2700" s="148">
        <v>45638</v>
      </c>
      <c r="G2700" s="153"/>
      <c r="H2700" s="154">
        <v>2113</v>
      </c>
      <c r="I2700" s="144" t="s">
        <v>62</v>
      </c>
      <c r="J2700" s="155"/>
      <c r="K2700" s="146"/>
      <c r="L2700" s="147"/>
      <c r="M2700" s="156"/>
      <c r="N2700" s="167">
        <f t="shared" si="84"/>
        <v>2113</v>
      </c>
      <c r="O2700" s="167">
        <f t="shared" si="85"/>
        <v>202412</v>
      </c>
    </row>
    <row r="2701" spans="1:15">
      <c r="A2701" s="146">
        <v>2700</v>
      </c>
      <c r="B2701" s="144" t="s">
        <v>1007</v>
      </c>
      <c r="C2701" s="145" t="s">
        <v>1008</v>
      </c>
      <c r="D2701" s="145" t="s">
        <v>3236</v>
      </c>
      <c r="E2701" s="219" t="s">
        <v>98</v>
      </c>
      <c r="F2701" s="148">
        <v>45638</v>
      </c>
      <c r="G2701" s="149"/>
      <c r="H2701" s="150">
        <v>1866</v>
      </c>
      <c r="I2701" s="144" t="s">
        <v>62</v>
      </c>
      <c r="J2701" s="151"/>
      <c r="K2701" s="145"/>
      <c r="L2701" s="152"/>
      <c r="M2701" s="152"/>
      <c r="N2701" s="167">
        <f t="shared" si="84"/>
        <v>1866</v>
      </c>
      <c r="O2701" s="167">
        <f t="shared" si="85"/>
        <v>202412</v>
      </c>
    </row>
    <row r="2702" spans="1:15">
      <c r="A2702" s="146">
        <v>2701</v>
      </c>
      <c r="B2702" s="144" t="s">
        <v>1007</v>
      </c>
      <c r="C2702" s="146" t="s">
        <v>1008</v>
      </c>
      <c r="D2702" s="147" t="s">
        <v>3237</v>
      </c>
      <c r="E2702" s="219" t="s">
        <v>98</v>
      </c>
      <c r="F2702" s="148">
        <v>45638</v>
      </c>
      <c r="G2702" s="153"/>
      <c r="H2702" s="154">
        <v>1938</v>
      </c>
      <c r="I2702" s="144" t="s">
        <v>62</v>
      </c>
      <c r="J2702" s="155"/>
      <c r="K2702" s="146"/>
      <c r="L2702" s="147"/>
      <c r="M2702" s="156"/>
      <c r="N2702" s="167">
        <f t="shared" si="84"/>
        <v>1938</v>
      </c>
      <c r="O2702" s="167">
        <f t="shared" si="85"/>
        <v>202412</v>
      </c>
    </row>
    <row r="2703" spans="1:15">
      <c r="A2703" s="146">
        <v>2702</v>
      </c>
      <c r="B2703" s="144" t="s">
        <v>1007</v>
      </c>
      <c r="C2703" s="145" t="s">
        <v>1008</v>
      </c>
      <c r="D2703" s="145" t="s">
        <v>3238</v>
      </c>
      <c r="E2703" s="219" t="s">
        <v>98</v>
      </c>
      <c r="F2703" s="148">
        <v>45638</v>
      </c>
      <c r="G2703" s="149"/>
      <c r="H2703" s="150">
        <v>1935</v>
      </c>
      <c r="I2703" s="144" t="s">
        <v>62</v>
      </c>
      <c r="J2703" s="151"/>
      <c r="K2703" s="145"/>
      <c r="L2703" s="152"/>
      <c r="M2703" s="152"/>
      <c r="N2703" s="167">
        <f t="shared" si="84"/>
        <v>1935</v>
      </c>
      <c r="O2703" s="167">
        <f t="shared" si="85"/>
        <v>202412</v>
      </c>
    </row>
    <row r="2704" spans="1:15">
      <c r="A2704" s="146">
        <v>2703</v>
      </c>
      <c r="B2704" s="144" t="s">
        <v>1007</v>
      </c>
      <c r="C2704" s="146" t="s">
        <v>1008</v>
      </c>
      <c r="D2704" s="147" t="s">
        <v>3239</v>
      </c>
      <c r="E2704" s="219" t="s">
        <v>98</v>
      </c>
      <c r="F2704" s="148">
        <v>45638</v>
      </c>
      <c r="G2704" s="153"/>
      <c r="H2704" s="154">
        <v>1997.9</v>
      </c>
      <c r="I2704" s="144" t="s">
        <v>62</v>
      </c>
      <c r="J2704" s="155"/>
      <c r="K2704" s="146"/>
      <c r="L2704" s="147"/>
      <c r="M2704" s="156"/>
      <c r="N2704" s="167">
        <f t="shared" si="84"/>
        <v>1997.9</v>
      </c>
      <c r="O2704" s="167">
        <f t="shared" si="85"/>
        <v>202412</v>
      </c>
    </row>
    <row r="2705" spans="1:15">
      <c r="A2705" s="146">
        <v>2704</v>
      </c>
      <c r="B2705" s="144" t="s">
        <v>1007</v>
      </c>
      <c r="C2705" s="145" t="s">
        <v>1008</v>
      </c>
      <c r="D2705" s="145" t="s">
        <v>3240</v>
      </c>
      <c r="E2705" s="219" t="s">
        <v>98</v>
      </c>
      <c r="F2705" s="148">
        <v>45638</v>
      </c>
      <c r="G2705" s="149"/>
      <c r="H2705" s="150">
        <v>1907</v>
      </c>
      <c r="I2705" s="144" t="s">
        <v>62</v>
      </c>
      <c r="J2705" s="151"/>
      <c r="K2705" s="145"/>
      <c r="L2705" s="152"/>
      <c r="M2705" s="152"/>
      <c r="N2705" s="167">
        <f t="shared" si="84"/>
        <v>1907</v>
      </c>
      <c r="O2705" s="167">
        <f t="shared" si="85"/>
        <v>202412</v>
      </c>
    </row>
    <row r="2706" spans="1:15">
      <c r="A2706" s="146">
        <v>2705</v>
      </c>
      <c r="B2706" s="144" t="s">
        <v>1007</v>
      </c>
      <c r="C2706" s="146" t="s">
        <v>1008</v>
      </c>
      <c r="D2706" s="147" t="s">
        <v>3241</v>
      </c>
      <c r="E2706" s="219" t="s">
        <v>98</v>
      </c>
      <c r="F2706" s="148">
        <v>45638</v>
      </c>
      <c r="G2706" s="153"/>
      <c r="H2706" s="154">
        <v>1756</v>
      </c>
      <c r="I2706" s="144" t="s">
        <v>62</v>
      </c>
      <c r="J2706" s="155"/>
      <c r="K2706" s="146"/>
      <c r="L2706" s="147"/>
      <c r="M2706" s="156"/>
      <c r="N2706" s="167">
        <f t="shared" si="84"/>
        <v>1756</v>
      </c>
      <c r="O2706" s="167">
        <f t="shared" si="85"/>
        <v>202412</v>
      </c>
    </row>
    <row r="2707" spans="1:15">
      <c r="A2707" s="146">
        <v>2706</v>
      </c>
      <c r="B2707" s="144" t="s">
        <v>1007</v>
      </c>
      <c r="C2707" s="145" t="s">
        <v>1008</v>
      </c>
      <c r="D2707" s="145" t="s">
        <v>3242</v>
      </c>
      <c r="E2707" s="219" t="s">
        <v>98</v>
      </c>
      <c r="F2707" s="148">
        <v>45638</v>
      </c>
      <c r="G2707" s="149"/>
      <c r="H2707" s="150">
        <v>1869</v>
      </c>
      <c r="I2707" s="144" t="s">
        <v>62</v>
      </c>
      <c r="J2707" s="151"/>
      <c r="K2707" s="145"/>
      <c r="L2707" s="152"/>
      <c r="M2707" s="152"/>
      <c r="N2707" s="167">
        <f t="shared" si="84"/>
        <v>1869</v>
      </c>
      <c r="O2707" s="167">
        <f t="shared" si="85"/>
        <v>202412</v>
      </c>
    </row>
    <row r="2708" spans="1:15">
      <c r="A2708" s="146">
        <v>2707</v>
      </c>
      <c r="B2708" s="144" t="s">
        <v>1465</v>
      </c>
      <c r="C2708" s="146" t="s">
        <v>2651</v>
      </c>
      <c r="D2708" s="147" t="s">
        <v>3243</v>
      </c>
      <c r="E2708" s="219" t="s">
        <v>98</v>
      </c>
      <c r="F2708" s="148">
        <v>45638</v>
      </c>
      <c r="G2708" s="153"/>
      <c r="H2708" s="154">
        <v>500.45</v>
      </c>
      <c r="I2708" s="144" t="s">
        <v>66</v>
      </c>
      <c r="J2708" s="155"/>
      <c r="K2708" s="146"/>
      <c r="L2708" s="147"/>
      <c r="M2708" s="156"/>
      <c r="N2708" s="167">
        <f t="shared" si="84"/>
        <v>500.45</v>
      </c>
      <c r="O2708" s="167">
        <f t="shared" si="85"/>
        <v>202412</v>
      </c>
    </row>
    <row r="2709" spans="1:15">
      <c r="A2709" s="146">
        <v>2708</v>
      </c>
      <c r="B2709" s="144" t="s">
        <v>1698</v>
      </c>
      <c r="C2709" s="145" t="s">
        <v>1699</v>
      </c>
      <c r="D2709" s="145" t="s">
        <v>3244</v>
      </c>
      <c r="E2709" s="219" t="s">
        <v>98</v>
      </c>
      <c r="F2709" s="148">
        <v>45638</v>
      </c>
      <c r="G2709" s="149"/>
      <c r="H2709" s="150">
        <v>21840</v>
      </c>
      <c r="I2709" s="144" t="s">
        <v>33</v>
      </c>
      <c r="J2709" s="151"/>
      <c r="K2709" s="145"/>
      <c r="L2709" s="152"/>
      <c r="M2709" s="152"/>
      <c r="N2709" s="167">
        <f t="shared" si="84"/>
        <v>21840</v>
      </c>
      <c r="O2709" s="167">
        <f t="shared" si="85"/>
        <v>202412</v>
      </c>
    </row>
    <row r="2710" spans="1:15">
      <c r="A2710" s="146">
        <v>2709</v>
      </c>
      <c r="B2710" s="144" t="s">
        <v>386</v>
      </c>
      <c r="C2710" s="146" t="s">
        <v>387</v>
      </c>
      <c r="D2710" s="147">
        <v>2245145263</v>
      </c>
      <c r="E2710" s="219" t="s">
        <v>98</v>
      </c>
      <c r="F2710" s="148">
        <v>45639</v>
      </c>
      <c r="G2710" s="153"/>
      <c r="H2710" s="154">
        <v>2588.19</v>
      </c>
      <c r="I2710" s="144" t="s">
        <v>33</v>
      </c>
      <c r="J2710" s="155"/>
      <c r="K2710" s="146"/>
      <c r="L2710" s="147"/>
      <c r="M2710" s="156"/>
      <c r="N2710" s="167">
        <f t="shared" si="84"/>
        <v>2588.19</v>
      </c>
      <c r="O2710" s="167">
        <f t="shared" si="85"/>
        <v>202412</v>
      </c>
    </row>
    <row r="2711" spans="1:15">
      <c r="A2711" s="146">
        <v>2710</v>
      </c>
      <c r="B2711" s="144" t="s">
        <v>2753</v>
      </c>
      <c r="C2711" s="145" t="s">
        <v>1218</v>
      </c>
      <c r="D2711" s="145" t="s">
        <v>3245</v>
      </c>
      <c r="E2711" s="219" t="s">
        <v>98</v>
      </c>
      <c r="F2711" s="148">
        <v>45639</v>
      </c>
      <c r="G2711" s="149"/>
      <c r="H2711" s="150">
        <v>225</v>
      </c>
      <c r="I2711" s="144" t="s">
        <v>68</v>
      </c>
      <c r="J2711" s="151"/>
      <c r="K2711" s="145"/>
      <c r="L2711" s="152"/>
      <c r="M2711" s="152"/>
      <c r="N2711" s="167">
        <f t="shared" si="84"/>
        <v>225</v>
      </c>
      <c r="O2711" s="167">
        <f t="shared" si="85"/>
        <v>202412</v>
      </c>
    </row>
    <row r="2712" spans="1:15">
      <c r="A2712" s="146">
        <v>2711</v>
      </c>
      <c r="B2712" s="144" t="s">
        <v>1698</v>
      </c>
      <c r="C2712" s="146" t="s">
        <v>1699</v>
      </c>
      <c r="D2712" s="147" t="s">
        <v>3246</v>
      </c>
      <c r="E2712" s="219" t="s">
        <v>98</v>
      </c>
      <c r="F2712" s="148">
        <v>45639</v>
      </c>
      <c r="G2712" s="153"/>
      <c r="H2712" s="154">
        <v>4047.33</v>
      </c>
      <c r="I2712" s="144" t="s">
        <v>33</v>
      </c>
      <c r="J2712" s="155"/>
      <c r="K2712" s="146"/>
      <c r="L2712" s="147"/>
      <c r="M2712" s="156"/>
      <c r="N2712" s="167">
        <f t="shared" si="84"/>
        <v>4047.33</v>
      </c>
      <c r="O2712" s="167">
        <f t="shared" si="85"/>
        <v>202412</v>
      </c>
    </row>
    <row r="2713" spans="1:15">
      <c r="A2713" s="146">
        <v>2712</v>
      </c>
      <c r="B2713" s="144" t="s">
        <v>2986</v>
      </c>
      <c r="C2713" s="145" t="s">
        <v>1001</v>
      </c>
      <c r="D2713" s="145" t="s">
        <v>3247</v>
      </c>
      <c r="E2713" s="219" t="s">
        <v>98</v>
      </c>
      <c r="F2713" s="148">
        <v>45639</v>
      </c>
      <c r="G2713" s="149"/>
      <c r="H2713" s="150">
        <v>352.64</v>
      </c>
      <c r="I2713" s="144" t="s">
        <v>66</v>
      </c>
      <c r="J2713" s="151"/>
      <c r="K2713" s="145"/>
      <c r="L2713" s="152"/>
      <c r="M2713" s="152"/>
      <c r="N2713" s="167">
        <f t="shared" si="84"/>
        <v>352.64</v>
      </c>
      <c r="O2713" s="167">
        <f t="shared" si="85"/>
        <v>202412</v>
      </c>
    </row>
    <row r="2714" spans="1:15">
      <c r="A2714" s="146">
        <v>2713</v>
      </c>
      <c r="B2714" s="144" t="s">
        <v>2986</v>
      </c>
      <c r="C2714" s="146" t="s">
        <v>1001</v>
      </c>
      <c r="D2714" s="147" t="s">
        <v>3248</v>
      </c>
      <c r="E2714" s="219" t="s">
        <v>98</v>
      </c>
      <c r="F2714" s="148">
        <v>45639</v>
      </c>
      <c r="G2714" s="153"/>
      <c r="H2714" s="154">
        <v>82.63</v>
      </c>
      <c r="I2714" s="144" t="s">
        <v>33</v>
      </c>
      <c r="J2714" s="155"/>
      <c r="K2714" s="146"/>
      <c r="L2714" s="147"/>
      <c r="M2714" s="156"/>
      <c r="N2714" s="167">
        <f t="shared" si="84"/>
        <v>82.63</v>
      </c>
      <c r="O2714" s="167">
        <f t="shared" si="85"/>
        <v>202412</v>
      </c>
    </row>
    <row r="2715" spans="1:15">
      <c r="A2715" s="146">
        <v>2714</v>
      </c>
      <c r="B2715" s="144" t="s">
        <v>2753</v>
      </c>
      <c r="C2715" s="145" t="s">
        <v>1218</v>
      </c>
      <c r="D2715" s="145" t="s">
        <v>3249</v>
      </c>
      <c r="E2715" s="219" t="s">
        <v>98</v>
      </c>
      <c r="F2715" s="148">
        <v>45640</v>
      </c>
      <c r="G2715" s="149"/>
      <c r="H2715" s="150">
        <v>283.95</v>
      </c>
      <c r="I2715" s="144" t="s">
        <v>68</v>
      </c>
      <c r="J2715" s="151"/>
      <c r="K2715" s="145"/>
      <c r="L2715" s="152"/>
      <c r="M2715" s="152"/>
      <c r="N2715" s="167">
        <f t="shared" si="84"/>
        <v>283.95</v>
      </c>
      <c r="O2715" s="167">
        <f t="shared" si="85"/>
        <v>202412</v>
      </c>
    </row>
    <row r="2716" spans="1:15">
      <c r="A2716" s="146">
        <v>2715</v>
      </c>
      <c r="B2716" s="144" t="s">
        <v>2930</v>
      </c>
      <c r="C2716" s="146" t="s">
        <v>2931</v>
      </c>
      <c r="D2716" s="147" t="s">
        <v>3250</v>
      </c>
      <c r="E2716" s="219" t="s">
        <v>98</v>
      </c>
      <c r="F2716" s="148">
        <v>45640</v>
      </c>
      <c r="G2716" s="153"/>
      <c r="H2716" s="154">
        <v>7365.2</v>
      </c>
      <c r="I2716" s="144" t="s">
        <v>66</v>
      </c>
      <c r="J2716" s="155"/>
      <c r="K2716" s="146"/>
      <c r="L2716" s="147"/>
      <c r="M2716" s="156"/>
      <c r="N2716" s="167">
        <f t="shared" si="84"/>
        <v>7365.2</v>
      </c>
      <c r="O2716" s="167">
        <f t="shared" si="85"/>
        <v>202412</v>
      </c>
    </row>
    <row r="2717" spans="1:15">
      <c r="A2717" s="146">
        <v>2716</v>
      </c>
      <c r="B2717" s="144" t="s">
        <v>177</v>
      </c>
      <c r="C2717" s="145" t="s">
        <v>178</v>
      </c>
      <c r="D2717" s="145" t="s">
        <v>3251</v>
      </c>
      <c r="E2717" s="219" t="s">
        <v>98</v>
      </c>
      <c r="F2717" s="148">
        <v>45641</v>
      </c>
      <c r="G2717" s="149"/>
      <c r="H2717" s="150">
        <v>884.05</v>
      </c>
      <c r="I2717" s="144" t="s">
        <v>33</v>
      </c>
      <c r="J2717" s="151"/>
      <c r="K2717" s="145"/>
      <c r="L2717" s="152"/>
      <c r="M2717" s="152"/>
      <c r="N2717" s="167">
        <f t="shared" si="84"/>
        <v>884.05</v>
      </c>
      <c r="O2717" s="167">
        <f t="shared" si="85"/>
        <v>202412</v>
      </c>
    </row>
    <row r="2718" spans="1:15">
      <c r="A2718" s="146">
        <v>2717</v>
      </c>
      <c r="B2718" s="144" t="s">
        <v>1415</v>
      </c>
      <c r="C2718" s="146" t="s">
        <v>1416</v>
      </c>
      <c r="D2718" s="147" t="s">
        <v>3252</v>
      </c>
      <c r="E2718" s="219" t="s">
        <v>98</v>
      </c>
      <c r="F2718" s="148">
        <v>45642</v>
      </c>
      <c r="G2718" s="153"/>
      <c r="H2718" s="154">
        <v>2040</v>
      </c>
      <c r="I2718" s="144" t="s">
        <v>33</v>
      </c>
      <c r="J2718" s="155"/>
      <c r="K2718" s="146"/>
      <c r="L2718" s="147"/>
      <c r="M2718" s="156"/>
      <c r="N2718" s="167">
        <f t="shared" si="84"/>
        <v>2040</v>
      </c>
      <c r="O2718" s="167">
        <f t="shared" si="85"/>
        <v>202412</v>
      </c>
    </row>
    <row r="2719" spans="1:15">
      <c r="A2719" s="146">
        <v>2718</v>
      </c>
      <c r="B2719" s="144" t="s">
        <v>1415</v>
      </c>
      <c r="C2719" s="145" t="s">
        <v>1416</v>
      </c>
      <c r="D2719" s="145" t="s">
        <v>3253</v>
      </c>
      <c r="E2719" s="219" t="s">
        <v>98</v>
      </c>
      <c r="F2719" s="148">
        <v>45642</v>
      </c>
      <c r="G2719" s="149"/>
      <c r="H2719" s="150">
        <v>750.05</v>
      </c>
      <c r="I2719" s="144" t="s">
        <v>33</v>
      </c>
      <c r="J2719" s="151"/>
      <c r="K2719" s="145"/>
      <c r="L2719" s="152"/>
      <c r="M2719" s="152"/>
      <c r="N2719" s="167">
        <f t="shared" si="84"/>
        <v>750.05</v>
      </c>
      <c r="O2719" s="167">
        <f t="shared" si="85"/>
        <v>202412</v>
      </c>
    </row>
    <row r="2720" spans="1:15">
      <c r="A2720" s="146">
        <v>2719</v>
      </c>
      <c r="B2720" s="144" t="s">
        <v>1415</v>
      </c>
      <c r="C2720" s="146" t="s">
        <v>1416</v>
      </c>
      <c r="D2720" s="147" t="s">
        <v>3254</v>
      </c>
      <c r="E2720" s="219" t="s">
        <v>98</v>
      </c>
      <c r="F2720" s="148">
        <v>45642</v>
      </c>
      <c r="G2720" s="153"/>
      <c r="H2720" s="154">
        <v>2300.08</v>
      </c>
      <c r="I2720" s="144" t="s">
        <v>33</v>
      </c>
      <c r="J2720" s="155"/>
      <c r="K2720" s="146"/>
      <c r="L2720" s="147"/>
      <c r="M2720" s="156"/>
      <c r="N2720" s="167">
        <f t="shared" si="84"/>
        <v>2300.08</v>
      </c>
      <c r="O2720" s="167">
        <f t="shared" si="85"/>
        <v>202412</v>
      </c>
    </row>
    <row r="2721" spans="1:15">
      <c r="A2721" s="146">
        <v>2720</v>
      </c>
      <c r="B2721" s="144" t="s">
        <v>1415</v>
      </c>
      <c r="C2721" s="145" t="s">
        <v>1416</v>
      </c>
      <c r="D2721" s="145" t="s">
        <v>3255</v>
      </c>
      <c r="E2721" s="219" t="s">
        <v>98</v>
      </c>
      <c r="F2721" s="148">
        <v>45642</v>
      </c>
      <c r="G2721" s="149"/>
      <c r="H2721" s="150">
        <v>463</v>
      </c>
      <c r="I2721" s="144" t="s">
        <v>33</v>
      </c>
      <c r="J2721" s="151"/>
      <c r="K2721" s="145"/>
      <c r="L2721" s="152"/>
      <c r="M2721" s="152"/>
      <c r="N2721" s="167">
        <f t="shared" si="84"/>
        <v>463</v>
      </c>
      <c r="O2721" s="167">
        <f t="shared" si="85"/>
        <v>202412</v>
      </c>
    </row>
    <row r="2722" spans="1:15">
      <c r="A2722" s="146">
        <v>2721</v>
      </c>
      <c r="B2722" s="144" t="s">
        <v>3097</v>
      </c>
      <c r="C2722" s="146" t="s">
        <v>3098</v>
      </c>
      <c r="D2722" s="147" t="s">
        <v>146</v>
      </c>
      <c r="E2722" s="219" t="s">
        <v>98</v>
      </c>
      <c r="F2722" s="148">
        <v>45642</v>
      </c>
      <c r="G2722" s="153"/>
      <c r="H2722" s="154">
        <v>22776.45</v>
      </c>
      <c r="I2722" s="144" t="s">
        <v>66</v>
      </c>
      <c r="J2722" s="155"/>
      <c r="K2722" s="146"/>
      <c r="L2722" s="147"/>
      <c r="M2722" s="156"/>
      <c r="N2722" s="167">
        <f t="shared" si="84"/>
        <v>22776.45</v>
      </c>
      <c r="O2722" s="167">
        <f t="shared" si="85"/>
        <v>202412</v>
      </c>
    </row>
    <row r="2723" spans="1:15">
      <c r="A2723" s="146">
        <v>2722</v>
      </c>
      <c r="B2723" s="144" t="s">
        <v>177</v>
      </c>
      <c r="C2723" s="145" t="s">
        <v>178</v>
      </c>
      <c r="D2723" s="145" t="s">
        <v>3256</v>
      </c>
      <c r="E2723" s="219" t="s">
        <v>98</v>
      </c>
      <c r="F2723" s="148">
        <v>45642</v>
      </c>
      <c r="G2723" s="149"/>
      <c r="H2723" s="150">
        <v>884.05</v>
      </c>
      <c r="I2723" s="144" t="s">
        <v>33</v>
      </c>
      <c r="J2723" s="151"/>
      <c r="K2723" s="145"/>
      <c r="L2723" s="152"/>
      <c r="M2723" s="152"/>
      <c r="N2723" s="167">
        <f t="shared" si="84"/>
        <v>884.05</v>
      </c>
      <c r="O2723" s="167">
        <f t="shared" si="85"/>
        <v>202412</v>
      </c>
    </row>
    <row r="2724" spans="1:15">
      <c r="A2724" s="146">
        <v>2723</v>
      </c>
      <c r="B2724" s="144" t="s">
        <v>177</v>
      </c>
      <c r="C2724" s="146" t="s">
        <v>178</v>
      </c>
      <c r="D2724" s="147" t="s">
        <v>3257</v>
      </c>
      <c r="E2724" s="219" t="s">
        <v>98</v>
      </c>
      <c r="F2724" s="148">
        <v>45642</v>
      </c>
      <c r="G2724" s="153"/>
      <c r="H2724" s="154">
        <v>884.05</v>
      </c>
      <c r="I2724" s="144" t="s">
        <v>33</v>
      </c>
      <c r="J2724" s="155"/>
      <c r="K2724" s="146"/>
      <c r="L2724" s="147"/>
      <c r="M2724" s="156"/>
      <c r="N2724" s="167">
        <f t="shared" si="84"/>
        <v>884.05</v>
      </c>
      <c r="O2724" s="167">
        <f t="shared" si="85"/>
        <v>202412</v>
      </c>
    </row>
    <row r="2725" spans="1:15">
      <c r="A2725" s="146">
        <v>2724</v>
      </c>
      <c r="B2725" s="144" t="s">
        <v>3258</v>
      </c>
      <c r="C2725" s="145" t="s">
        <v>3259</v>
      </c>
      <c r="D2725" s="145" t="s">
        <v>3260</v>
      </c>
      <c r="E2725" s="219" t="s">
        <v>98</v>
      </c>
      <c r="F2725" s="148">
        <v>45642</v>
      </c>
      <c r="G2725" s="149"/>
      <c r="H2725" s="150">
        <v>2674.5</v>
      </c>
      <c r="I2725" s="144" t="s">
        <v>66</v>
      </c>
      <c r="J2725" s="151"/>
      <c r="K2725" s="145"/>
      <c r="L2725" s="152"/>
      <c r="M2725" s="152"/>
      <c r="N2725" s="167">
        <f t="shared" si="84"/>
        <v>2674.5</v>
      </c>
      <c r="O2725" s="167">
        <f t="shared" si="85"/>
        <v>202412</v>
      </c>
    </row>
    <row r="2726" spans="1:15">
      <c r="A2726" s="146">
        <v>2725</v>
      </c>
      <c r="B2726" s="144" t="s">
        <v>2930</v>
      </c>
      <c r="C2726" s="146" t="s">
        <v>2931</v>
      </c>
      <c r="D2726" s="147" t="s">
        <v>3261</v>
      </c>
      <c r="E2726" s="219" t="s">
        <v>98</v>
      </c>
      <c r="F2726" s="148">
        <v>45642</v>
      </c>
      <c r="G2726" s="153"/>
      <c r="H2726" s="154">
        <v>224.94</v>
      </c>
      <c r="I2726" s="144" t="s">
        <v>66</v>
      </c>
      <c r="J2726" s="155"/>
      <c r="K2726" s="146"/>
      <c r="L2726" s="147"/>
      <c r="M2726" s="156"/>
      <c r="N2726" s="167">
        <f t="shared" si="84"/>
        <v>224.94</v>
      </c>
      <c r="O2726" s="167">
        <f t="shared" si="85"/>
        <v>202412</v>
      </c>
    </row>
    <row r="2727" spans="1:15">
      <c r="A2727" s="146">
        <v>2726</v>
      </c>
      <c r="B2727" s="144" t="s">
        <v>2930</v>
      </c>
      <c r="C2727" s="145" t="s">
        <v>2931</v>
      </c>
      <c r="D2727" s="145" t="s">
        <v>3262</v>
      </c>
      <c r="E2727" s="219" t="s">
        <v>98</v>
      </c>
      <c r="F2727" s="148">
        <v>45642</v>
      </c>
      <c r="G2727" s="149"/>
      <c r="H2727" s="150">
        <v>225</v>
      </c>
      <c r="I2727" s="144" t="s">
        <v>66</v>
      </c>
      <c r="J2727" s="151"/>
      <c r="K2727" s="145"/>
      <c r="L2727" s="152"/>
      <c r="M2727" s="152"/>
      <c r="N2727" s="167">
        <f t="shared" si="84"/>
        <v>225</v>
      </c>
      <c r="O2727" s="167">
        <f t="shared" si="85"/>
        <v>202412</v>
      </c>
    </row>
    <row r="2728" spans="1:15">
      <c r="A2728" s="146">
        <v>2727</v>
      </c>
      <c r="B2728" s="144" t="s">
        <v>2438</v>
      </c>
      <c r="C2728" s="146" t="s">
        <v>2439</v>
      </c>
      <c r="D2728" s="147" t="s">
        <v>3263</v>
      </c>
      <c r="E2728" s="219" t="s">
        <v>98</v>
      </c>
      <c r="F2728" s="148">
        <v>45642</v>
      </c>
      <c r="G2728" s="153"/>
      <c r="H2728" s="154">
        <v>64933.5</v>
      </c>
      <c r="I2728" s="144" t="s">
        <v>46</v>
      </c>
      <c r="J2728" s="155"/>
      <c r="K2728" s="146"/>
      <c r="L2728" s="147"/>
      <c r="M2728" s="156"/>
      <c r="N2728" s="167">
        <f t="shared" si="84"/>
        <v>64933.5</v>
      </c>
      <c r="O2728" s="167">
        <f t="shared" si="85"/>
        <v>202412</v>
      </c>
    </row>
    <row r="2729" spans="1:15">
      <c r="A2729" s="146">
        <v>2728</v>
      </c>
      <c r="B2729" s="144" t="s">
        <v>1698</v>
      </c>
      <c r="C2729" s="145" t="s">
        <v>1699</v>
      </c>
      <c r="D2729" s="145" t="s">
        <v>3264</v>
      </c>
      <c r="E2729" s="219" t="s">
        <v>98</v>
      </c>
      <c r="F2729" s="148">
        <v>45642</v>
      </c>
      <c r="G2729" s="149"/>
      <c r="H2729" s="150">
        <v>6740</v>
      </c>
      <c r="I2729" s="144" t="s">
        <v>33</v>
      </c>
      <c r="J2729" s="151"/>
      <c r="K2729" s="145"/>
      <c r="L2729" s="152"/>
      <c r="M2729" s="152"/>
      <c r="N2729" s="167">
        <f t="shared" si="84"/>
        <v>6740</v>
      </c>
      <c r="O2729" s="167">
        <f t="shared" si="85"/>
        <v>202412</v>
      </c>
    </row>
    <row r="2730" spans="1:15">
      <c r="A2730" s="146">
        <v>2729</v>
      </c>
      <c r="B2730" s="144" t="s">
        <v>940</v>
      </c>
      <c r="C2730" s="146" t="s">
        <v>941</v>
      </c>
      <c r="D2730" s="147">
        <v>88781</v>
      </c>
      <c r="E2730" s="219" t="s">
        <v>98</v>
      </c>
      <c r="F2730" s="148">
        <v>45642</v>
      </c>
      <c r="G2730" s="153"/>
      <c r="H2730" s="154">
        <v>104805.14</v>
      </c>
      <c r="I2730" s="144" t="s">
        <v>40</v>
      </c>
      <c r="J2730" s="155"/>
      <c r="K2730" s="146"/>
      <c r="L2730" s="147"/>
      <c r="M2730" s="156"/>
      <c r="N2730" s="167">
        <f t="shared" si="84"/>
        <v>104805.14</v>
      </c>
      <c r="O2730" s="167">
        <f t="shared" si="85"/>
        <v>202412</v>
      </c>
    </row>
    <row r="2731" spans="1:15">
      <c r="A2731" s="146">
        <v>2730</v>
      </c>
      <c r="B2731" s="144" t="s">
        <v>1415</v>
      </c>
      <c r="C2731" s="145" t="s">
        <v>1416</v>
      </c>
      <c r="D2731" s="145" t="s">
        <v>3265</v>
      </c>
      <c r="E2731" s="219" t="s">
        <v>98</v>
      </c>
      <c r="F2731" s="148">
        <v>45643</v>
      </c>
      <c r="G2731" s="149"/>
      <c r="H2731" s="150">
        <v>2300.08</v>
      </c>
      <c r="I2731" s="144" t="s">
        <v>33</v>
      </c>
      <c r="J2731" s="151"/>
      <c r="K2731" s="145"/>
      <c r="L2731" s="152"/>
      <c r="M2731" s="152"/>
      <c r="N2731" s="167">
        <f t="shared" si="84"/>
        <v>2300.08</v>
      </c>
      <c r="O2731" s="167">
        <f t="shared" si="85"/>
        <v>202412</v>
      </c>
    </row>
    <row r="2732" spans="1:15">
      <c r="A2732" s="146">
        <v>2731</v>
      </c>
      <c r="B2732" s="144" t="s">
        <v>1415</v>
      </c>
      <c r="C2732" s="146" t="s">
        <v>1416</v>
      </c>
      <c r="D2732" s="147" t="s">
        <v>3266</v>
      </c>
      <c r="E2732" s="219" t="s">
        <v>98</v>
      </c>
      <c r="F2732" s="148">
        <v>45643</v>
      </c>
      <c r="G2732" s="153"/>
      <c r="H2732" s="154">
        <v>750.05</v>
      </c>
      <c r="I2732" s="144" t="s">
        <v>33</v>
      </c>
      <c r="J2732" s="155"/>
      <c r="K2732" s="146"/>
      <c r="L2732" s="147"/>
      <c r="M2732" s="156"/>
      <c r="N2732" s="167">
        <f t="shared" si="84"/>
        <v>750.05</v>
      </c>
      <c r="O2732" s="167">
        <f t="shared" si="85"/>
        <v>202412</v>
      </c>
    </row>
    <row r="2733" spans="1:15">
      <c r="A2733" s="146">
        <v>2732</v>
      </c>
      <c r="B2733" s="144" t="s">
        <v>1773</v>
      </c>
      <c r="C2733" s="145" t="s">
        <v>1774</v>
      </c>
      <c r="D2733" s="145" t="s">
        <v>2066</v>
      </c>
      <c r="E2733" s="219" t="s">
        <v>98</v>
      </c>
      <c r="F2733" s="148">
        <v>45643</v>
      </c>
      <c r="G2733" s="149"/>
      <c r="H2733" s="150">
        <v>8680</v>
      </c>
      <c r="I2733" s="144" t="s">
        <v>39</v>
      </c>
      <c r="J2733" s="151" t="s">
        <v>62</v>
      </c>
      <c r="K2733" s="145"/>
      <c r="L2733" s="152"/>
      <c r="M2733" s="152"/>
      <c r="N2733" s="167">
        <f t="shared" si="84"/>
        <v>4340</v>
      </c>
      <c r="O2733" s="167">
        <f t="shared" si="85"/>
        <v>202412</v>
      </c>
    </row>
    <row r="2734" spans="1:15">
      <c r="A2734" s="146">
        <v>2733</v>
      </c>
      <c r="B2734" s="144" t="s">
        <v>1681</v>
      </c>
      <c r="C2734" s="146" t="s">
        <v>1682</v>
      </c>
      <c r="D2734" s="147" t="s">
        <v>3267</v>
      </c>
      <c r="E2734" s="219" t="s">
        <v>98</v>
      </c>
      <c r="F2734" s="148">
        <v>45643</v>
      </c>
      <c r="G2734" s="153"/>
      <c r="H2734" s="154">
        <v>8223.4699999999993</v>
      </c>
      <c r="I2734" s="144" t="s">
        <v>33</v>
      </c>
      <c r="J2734" s="155"/>
      <c r="K2734" s="146"/>
      <c r="L2734" s="147"/>
      <c r="M2734" s="156"/>
      <c r="N2734" s="167">
        <f t="shared" si="84"/>
        <v>8223.4699999999993</v>
      </c>
      <c r="O2734" s="167">
        <f t="shared" si="85"/>
        <v>202412</v>
      </c>
    </row>
    <row r="2735" spans="1:15">
      <c r="A2735" s="146">
        <v>2734</v>
      </c>
      <c r="B2735" s="144" t="s">
        <v>306</v>
      </c>
      <c r="C2735" s="145" t="s">
        <v>3268</v>
      </c>
      <c r="D2735" s="145" t="s">
        <v>3269</v>
      </c>
      <c r="E2735" s="219" t="s">
        <v>98</v>
      </c>
      <c r="F2735" s="148">
        <v>45643</v>
      </c>
      <c r="G2735" s="149"/>
      <c r="H2735" s="150">
        <v>16051.78</v>
      </c>
      <c r="I2735" s="144" t="s">
        <v>39</v>
      </c>
      <c r="J2735" s="151"/>
      <c r="K2735" s="145"/>
      <c r="L2735" s="152"/>
      <c r="M2735" s="152"/>
      <c r="N2735" s="167">
        <f t="shared" si="84"/>
        <v>16051.78</v>
      </c>
      <c r="O2735" s="167">
        <f t="shared" si="85"/>
        <v>202412</v>
      </c>
    </row>
    <row r="2736" spans="1:15">
      <c r="A2736" s="146">
        <v>2735</v>
      </c>
      <c r="B2736" s="144" t="s">
        <v>1007</v>
      </c>
      <c r="C2736" s="146" t="s">
        <v>1008</v>
      </c>
      <c r="D2736" s="147" t="s">
        <v>3270</v>
      </c>
      <c r="E2736" s="219" t="s">
        <v>98</v>
      </c>
      <c r="F2736" s="148">
        <v>45643</v>
      </c>
      <c r="G2736" s="153"/>
      <c r="H2736" s="154">
        <v>1875</v>
      </c>
      <c r="I2736" s="144" t="s">
        <v>62</v>
      </c>
      <c r="J2736" s="155"/>
      <c r="K2736" s="146"/>
      <c r="L2736" s="147"/>
      <c r="M2736" s="156"/>
      <c r="N2736" s="167">
        <f t="shared" si="84"/>
        <v>1875</v>
      </c>
      <c r="O2736" s="167">
        <f t="shared" si="85"/>
        <v>202412</v>
      </c>
    </row>
    <row r="2737" spans="1:15">
      <c r="A2737" s="146">
        <v>2736</v>
      </c>
      <c r="B2737" s="144" t="s">
        <v>1007</v>
      </c>
      <c r="C2737" s="145" t="s">
        <v>1008</v>
      </c>
      <c r="D2737" s="145" t="s">
        <v>3271</v>
      </c>
      <c r="E2737" s="219" t="s">
        <v>98</v>
      </c>
      <c r="F2737" s="148">
        <v>45643</v>
      </c>
      <c r="G2737" s="149"/>
      <c r="H2737" s="150">
        <v>1796</v>
      </c>
      <c r="I2737" s="144" t="s">
        <v>62</v>
      </c>
      <c r="J2737" s="151"/>
      <c r="K2737" s="145"/>
      <c r="L2737" s="152"/>
      <c r="M2737" s="152"/>
      <c r="N2737" s="167">
        <f t="shared" si="84"/>
        <v>1796</v>
      </c>
      <c r="O2737" s="167">
        <f t="shared" si="85"/>
        <v>202412</v>
      </c>
    </row>
    <row r="2738" spans="1:15">
      <c r="A2738" s="146">
        <v>2737</v>
      </c>
      <c r="B2738" s="144" t="s">
        <v>1007</v>
      </c>
      <c r="C2738" s="146" t="s">
        <v>1008</v>
      </c>
      <c r="D2738" s="147" t="s">
        <v>3272</v>
      </c>
      <c r="E2738" s="219" t="s">
        <v>98</v>
      </c>
      <c r="F2738" s="148">
        <v>45643</v>
      </c>
      <c r="G2738" s="153"/>
      <c r="H2738" s="154">
        <v>1794</v>
      </c>
      <c r="I2738" s="144" t="s">
        <v>62</v>
      </c>
      <c r="J2738" s="155"/>
      <c r="K2738" s="146"/>
      <c r="L2738" s="147"/>
      <c r="M2738" s="156"/>
      <c r="N2738" s="167">
        <f t="shared" si="84"/>
        <v>1794</v>
      </c>
      <c r="O2738" s="167">
        <f t="shared" si="85"/>
        <v>202412</v>
      </c>
    </row>
    <row r="2739" spans="1:15">
      <c r="A2739" s="146">
        <v>2738</v>
      </c>
      <c r="B2739" s="144" t="s">
        <v>1007</v>
      </c>
      <c r="C2739" s="145" t="s">
        <v>1008</v>
      </c>
      <c r="D2739" s="145" t="s">
        <v>3273</v>
      </c>
      <c r="E2739" s="219" t="s">
        <v>98</v>
      </c>
      <c r="F2739" s="148">
        <v>45643</v>
      </c>
      <c r="G2739" s="149"/>
      <c r="H2739" s="150">
        <v>1956</v>
      </c>
      <c r="I2739" s="144" t="s">
        <v>62</v>
      </c>
      <c r="J2739" s="151"/>
      <c r="K2739" s="145"/>
      <c r="L2739" s="152"/>
      <c r="M2739" s="152"/>
      <c r="N2739" s="167">
        <f t="shared" si="84"/>
        <v>1956</v>
      </c>
      <c r="O2739" s="167">
        <f t="shared" si="85"/>
        <v>202412</v>
      </c>
    </row>
    <row r="2740" spans="1:15">
      <c r="A2740" s="146">
        <v>2739</v>
      </c>
      <c r="B2740" s="144" t="s">
        <v>1007</v>
      </c>
      <c r="C2740" s="146" t="s">
        <v>1008</v>
      </c>
      <c r="D2740" s="147" t="s">
        <v>3274</v>
      </c>
      <c r="E2740" s="219" t="s">
        <v>98</v>
      </c>
      <c r="F2740" s="148">
        <v>45643</v>
      </c>
      <c r="G2740" s="153"/>
      <c r="H2740" s="154">
        <v>1996</v>
      </c>
      <c r="I2740" s="144" t="s">
        <v>62</v>
      </c>
      <c r="J2740" s="155"/>
      <c r="K2740" s="146"/>
      <c r="L2740" s="147"/>
      <c r="M2740" s="156"/>
      <c r="N2740" s="167">
        <f t="shared" si="84"/>
        <v>1996</v>
      </c>
      <c r="O2740" s="167">
        <f t="shared" si="85"/>
        <v>202412</v>
      </c>
    </row>
    <row r="2741" spans="1:15">
      <c r="A2741" s="146">
        <v>2740</v>
      </c>
      <c r="B2741" s="144" t="s">
        <v>1007</v>
      </c>
      <c r="C2741" s="145" t="s">
        <v>1008</v>
      </c>
      <c r="D2741" s="145" t="s">
        <v>3275</v>
      </c>
      <c r="E2741" s="219" t="s">
        <v>98</v>
      </c>
      <c r="F2741" s="148">
        <v>45643</v>
      </c>
      <c r="G2741" s="149"/>
      <c r="H2741" s="150">
        <v>1924</v>
      </c>
      <c r="I2741" s="144" t="s">
        <v>62</v>
      </c>
      <c r="J2741" s="151"/>
      <c r="K2741" s="145"/>
      <c r="L2741" s="152"/>
      <c r="M2741" s="152"/>
      <c r="N2741" s="167">
        <f t="shared" si="84"/>
        <v>1924</v>
      </c>
      <c r="O2741" s="167">
        <f t="shared" si="85"/>
        <v>202412</v>
      </c>
    </row>
    <row r="2742" spans="1:15">
      <c r="A2742" s="146">
        <v>2741</v>
      </c>
      <c r="B2742" s="144" t="s">
        <v>1007</v>
      </c>
      <c r="C2742" s="146" t="s">
        <v>1008</v>
      </c>
      <c r="D2742" s="147" t="s">
        <v>3276</v>
      </c>
      <c r="E2742" s="219" t="s">
        <v>98</v>
      </c>
      <c r="F2742" s="148">
        <v>45643</v>
      </c>
      <c r="G2742" s="153"/>
      <c r="H2742" s="154">
        <v>1776</v>
      </c>
      <c r="I2742" s="144" t="s">
        <v>62</v>
      </c>
      <c r="J2742" s="155"/>
      <c r="K2742" s="146"/>
      <c r="L2742" s="147"/>
      <c r="M2742" s="156"/>
      <c r="N2742" s="167">
        <f t="shared" si="84"/>
        <v>1776</v>
      </c>
      <c r="O2742" s="167">
        <f t="shared" si="85"/>
        <v>202412</v>
      </c>
    </row>
    <row r="2743" spans="1:15">
      <c r="A2743" s="146">
        <v>2742</v>
      </c>
      <c r="B2743" s="144" t="s">
        <v>1007</v>
      </c>
      <c r="C2743" s="145" t="s">
        <v>1008</v>
      </c>
      <c r="D2743" s="145" t="s">
        <v>3277</v>
      </c>
      <c r="E2743" s="219" t="s">
        <v>98</v>
      </c>
      <c r="F2743" s="148">
        <v>45643</v>
      </c>
      <c r="G2743" s="149"/>
      <c r="H2743" s="150">
        <v>1918</v>
      </c>
      <c r="I2743" s="144" t="s">
        <v>62</v>
      </c>
      <c r="J2743" s="151"/>
      <c r="K2743" s="145"/>
      <c r="L2743" s="152"/>
      <c r="M2743" s="152"/>
      <c r="N2743" s="167">
        <f t="shared" si="84"/>
        <v>1918</v>
      </c>
      <c r="O2743" s="167">
        <f t="shared" si="85"/>
        <v>202412</v>
      </c>
    </row>
    <row r="2744" spans="1:15">
      <c r="A2744" s="146">
        <v>2743</v>
      </c>
      <c r="B2744" s="144" t="s">
        <v>1007</v>
      </c>
      <c r="C2744" s="146" t="s">
        <v>1008</v>
      </c>
      <c r="D2744" s="147" t="s">
        <v>3278</v>
      </c>
      <c r="E2744" s="219" t="s">
        <v>98</v>
      </c>
      <c r="F2744" s="148">
        <v>45643</v>
      </c>
      <c r="G2744" s="153"/>
      <c r="H2744" s="154">
        <v>1774</v>
      </c>
      <c r="I2744" s="144" t="s">
        <v>62</v>
      </c>
      <c r="J2744" s="155"/>
      <c r="K2744" s="146"/>
      <c r="L2744" s="147"/>
      <c r="M2744" s="156"/>
      <c r="N2744" s="167">
        <f t="shared" si="84"/>
        <v>1774</v>
      </c>
      <c r="O2744" s="167">
        <f t="shared" si="85"/>
        <v>202412</v>
      </c>
    </row>
    <row r="2745" spans="1:15">
      <c r="A2745" s="146">
        <v>2744</v>
      </c>
      <c r="B2745" s="144" t="s">
        <v>1007</v>
      </c>
      <c r="C2745" s="145" t="s">
        <v>1008</v>
      </c>
      <c r="D2745" s="145" t="s">
        <v>3279</v>
      </c>
      <c r="E2745" s="219" t="s">
        <v>98</v>
      </c>
      <c r="F2745" s="148">
        <v>45643</v>
      </c>
      <c r="G2745" s="149"/>
      <c r="H2745" s="150">
        <v>1790</v>
      </c>
      <c r="I2745" s="144" t="s">
        <v>62</v>
      </c>
      <c r="J2745" s="151"/>
      <c r="K2745" s="145"/>
      <c r="L2745" s="152"/>
      <c r="M2745" s="152"/>
      <c r="N2745" s="167">
        <f t="shared" si="84"/>
        <v>1790</v>
      </c>
      <c r="O2745" s="167">
        <f t="shared" si="85"/>
        <v>202412</v>
      </c>
    </row>
    <row r="2746" spans="1:15">
      <c r="A2746" s="146">
        <v>2745</v>
      </c>
      <c r="B2746" s="144" t="s">
        <v>1007</v>
      </c>
      <c r="C2746" s="146" t="s">
        <v>1008</v>
      </c>
      <c r="D2746" s="147" t="s">
        <v>3280</v>
      </c>
      <c r="E2746" s="219" t="s">
        <v>98</v>
      </c>
      <c r="F2746" s="148">
        <v>45643</v>
      </c>
      <c r="G2746" s="153"/>
      <c r="H2746" s="154">
        <v>1909</v>
      </c>
      <c r="I2746" s="144" t="s">
        <v>62</v>
      </c>
      <c r="J2746" s="155"/>
      <c r="K2746" s="146"/>
      <c r="L2746" s="147"/>
      <c r="M2746" s="156"/>
      <c r="N2746" s="167">
        <f t="shared" si="84"/>
        <v>1909</v>
      </c>
      <c r="O2746" s="167">
        <f t="shared" si="85"/>
        <v>202412</v>
      </c>
    </row>
    <row r="2747" spans="1:15">
      <c r="A2747" s="146">
        <v>2746</v>
      </c>
      <c r="B2747" s="144" t="s">
        <v>1007</v>
      </c>
      <c r="C2747" s="145" t="s">
        <v>1008</v>
      </c>
      <c r="D2747" s="145" t="s">
        <v>3281</v>
      </c>
      <c r="E2747" s="219" t="s">
        <v>98</v>
      </c>
      <c r="F2747" s="148">
        <v>45643</v>
      </c>
      <c r="G2747" s="149"/>
      <c r="H2747" s="150">
        <v>1965</v>
      </c>
      <c r="I2747" s="144" t="s">
        <v>62</v>
      </c>
      <c r="J2747" s="151"/>
      <c r="K2747" s="145"/>
      <c r="L2747" s="152"/>
      <c r="M2747" s="152"/>
      <c r="N2747" s="167">
        <f t="shared" si="84"/>
        <v>1965</v>
      </c>
      <c r="O2747" s="167">
        <f t="shared" si="85"/>
        <v>202412</v>
      </c>
    </row>
    <row r="2748" spans="1:15">
      <c r="A2748" s="146">
        <v>2747</v>
      </c>
      <c r="B2748" s="144" t="s">
        <v>1007</v>
      </c>
      <c r="C2748" s="146" t="s">
        <v>1008</v>
      </c>
      <c r="D2748" s="147" t="s">
        <v>3282</v>
      </c>
      <c r="E2748" s="219" t="s">
        <v>98</v>
      </c>
      <c r="F2748" s="148">
        <v>45643</v>
      </c>
      <c r="G2748" s="153"/>
      <c r="H2748" s="154">
        <v>2105</v>
      </c>
      <c r="I2748" s="144" t="s">
        <v>62</v>
      </c>
      <c r="J2748" s="155"/>
      <c r="K2748" s="146"/>
      <c r="L2748" s="147"/>
      <c r="M2748" s="156"/>
      <c r="N2748" s="167">
        <f t="shared" si="84"/>
        <v>2105</v>
      </c>
      <c r="O2748" s="167">
        <f t="shared" si="85"/>
        <v>202412</v>
      </c>
    </row>
    <row r="2749" spans="1:15">
      <c r="A2749" s="146">
        <v>2748</v>
      </c>
      <c r="B2749" s="144" t="s">
        <v>1007</v>
      </c>
      <c r="C2749" s="145" t="s">
        <v>1008</v>
      </c>
      <c r="D2749" s="145" t="s">
        <v>3283</v>
      </c>
      <c r="E2749" s="219" t="s">
        <v>98</v>
      </c>
      <c r="F2749" s="148">
        <v>45643</v>
      </c>
      <c r="G2749" s="149"/>
      <c r="H2749" s="150">
        <v>1782</v>
      </c>
      <c r="I2749" s="144" t="s">
        <v>62</v>
      </c>
      <c r="J2749" s="151"/>
      <c r="K2749" s="145"/>
      <c r="L2749" s="152"/>
      <c r="M2749" s="152"/>
      <c r="N2749" s="167">
        <f t="shared" si="84"/>
        <v>1782</v>
      </c>
      <c r="O2749" s="167">
        <f t="shared" si="85"/>
        <v>202412</v>
      </c>
    </row>
    <row r="2750" spans="1:15">
      <c r="A2750" s="146">
        <v>2749</v>
      </c>
      <c r="B2750" s="144" t="s">
        <v>1007</v>
      </c>
      <c r="C2750" s="146" t="s">
        <v>1008</v>
      </c>
      <c r="D2750" s="147" t="s">
        <v>3284</v>
      </c>
      <c r="E2750" s="219" t="s">
        <v>98</v>
      </c>
      <c r="F2750" s="148">
        <v>45643</v>
      </c>
      <c r="G2750" s="153"/>
      <c r="H2750" s="154">
        <v>1962</v>
      </c>
      <c r="I2750" s="144" t="s">
        <v>62</v>
      </c>
      <c r="J2750" s="155"/>
      <c r="K2750" s="146"/>
      <c r="L2750" s="147"/>
      <c r="M2750" s="156"/>
      <c r="N2750" s="167">
        <f t="shared" si="84"/>
        <v>1962</v>
      </c>
      <c r="O2750" s="167">
        <f t="shared" si="85"/>
        <v>202412</v>
      </c>
    </row>
    <row r="2751" spans="1:15">
      <c r="A2751" s="146">
        <v>2750</v>
      </c>
      <c r="B2751" s="144" t="s">
        <v>1007</v>
      </c>
      <c r="C2751" s="145" t="s">
        <v>1008</v>
      </c>
      <c r="D2751" s="145" t="s">
        <v>3285</v>
      </c>
      <c r="E2751" s="219" t="s">
        <v>98</v>
      </c>
      <c r="F2751" s="148">
        <v>45643</v>
      </c>
      <c r="G2751" s="149"/>
      <c r="H2751" s="150">
        <v>1959</v>
      </c>
      <c r="I2751" s="144" t="s">
        <v>62</v>
      </c>
      <c r="J2751" s="151"/>
      <c r="K2751" s="145"/>
      <c r="L2751" s="152"/>
      <c r="M2751" s="152"/>
      <c r="N2751" s="167">
        <f t="shared" si="84"/>
        <v>1959</v>
      </c>
      <c r="O2751" s="167">
        <f t="shared" si="85"/>
        <v>202412</v>
      </c>
    </row>
    <row r="2752" spans="1:15">
      <c r="A2752" s="146">
        <v>2751</v>
      </c>
      <c r="B2752" s="144" t="s">
        <v>1007</v>
      </c>
      <c r="C2752" s="146" t="s">
        <v>1008</v>
      </c>
      <c r="D2752" s="147" t="s">
        <v>3286</v>
      </c>
      <c r="E2752" s="219" t="s">
        <v>98</v>
      </c>
      <c r="F2752" s="148">
        <v>45643</v>
      </c>
      <c r="G2752" s="153"/>
      <c r="H2752" s="154">
        <v>1783</v>
      </c>
      <c r="I2752" s="144" t="s">
        <v>62</v>
      </c>
      <c r="J2752" s="155"/>
      <c r="K2752" s="146"/>
      <c r="L2752" s="147"/>
      <c r="M2752" s="156"/>
      <c r="N2752" s="167">
        <f t="shared" si="84"/>
        <v>1783</v>
      </c>
      <c r="O2752" s="167">
        <f t="shared" si="85"/>
        <v>202412</v>
      </c>
    </row>
    <row r="2753" spans="1:15">
      <c r="A2753" s="146">
        <v>2752</v>
      </c>
      <c r="B2753" s="144" t="s">
        <v>1007</v>
      </c>
      <c r="C2753" s="145" t="s">
        <v>1008</v>
      </c>
      <c r="D2753" s="145" t="s">
        <v>3287</v>
      </c>
      <c r="E2753" s="219" t="s">
        <v>98</v>
      </c>
      <c r="F2753" s="148">
        <v>45643</v>
      </c>
      <c r="G2753" s="149"/>
      <c r="H2753" s="150">
        <v>1907</v>
      </c>
      <c r="I2753" s="144" t="s">
        <v>62</v>
      </c>
      <c r="J2753" s="151"/>
      <c r="K2753" s="145"/>
      <c r="L2753" s="152"/>
      <c r="M2753" s="152"/>
      <c r="N2753" s="167">
        <f t="shared" si="84"/>
        <v>1907</v>
      </c>
      <c r="O2753" s="167">
        <f t="shared" si="85"/>
        <v>202412</v>
      </c>
    </row>
    <row r="2754" spans="1:15">
      <c r="A2754" s="146">
        <v>2753</v>
      </c>
      <c r="B2754" s="144" t="s">
        <v>1007</v>
      </c>
      <c r="C2754" s="146" t="s">
        <v>1008</v>
      </c>
      <c r="D2754" s="147" t="s">
        <v>3288</v>
      </c>
      <c r="E2754" s="220" t="s">
        <v>98</v>
      </c>
      <c r="F2754" s="148">
        <v>45643</v>
      </c>
      <c r="G2754" s="153"/>
      <c r="H2754" s="154">
        <v>1784</v>
      </c>
      <c r="I2754" s="144" t="s">
        <v>62</v>
      </c>
      <c r="J2754" s="155"/>
      <c r="K2754" s="146"/>
      <c r="L2754" s="147"/>
      <c r="M2754" s="156"/>
      <c r="N2754" s="167">
        <f t="shared" ref="N2754:N2817" si="86">H2754/COUNTIF(I2754:M2754,"&lt;&gt;")</f>
        <v>1784</v>
      </c>
      <c r="O2754" s="167">
        <f t="shared" ref="O2754:O2817" si="87">YEAR(F2754)*100+MONTH(F2754)</f>
        <v>202412</v>
      </c>
    </row>
    <row r="2755" spans="1:15">
      <c r="A2755" s="146">
        <v>2754</v>
      </c>
      <c r="B2755" s="144" t="s">
        <v>1007</v>
      </c>
      <c r="C2755" s="145" t="s">
        <v>1008</v>
      </c>
      <c r="D2755" s="145" t="s">
        <v>3289</v>
      </c>
      <c r="E2755" s="219" t="s">
        <v>98</v>
      </c>
      <c r="F2755" s="148">
        <v>45643</v>
      </c>
      <c r="G2755" s="149"/>
      <c r="H2755" s="150">
        <v>1866</v>
      </c>
      <c r="I2755" s="144" t="s">
        <v>62</v>
      </c>
      <c r="J2755" s="151"/>
      <c r="K2755" s="145"/>
      <c r="L2755" s="152"/>
      <c r="M2755" s="152"/>
      <c r="N2755" s="167">
        <f t="shared" si="86"/>
        <v>1866</v>
      </c>
      <c r="O2755" s="167">
        <f t="shared" si="87"/>
        <v>202412</v>
      </c>
    </row>
    <row r="2756" spans="1:15">
      <c r="A2756" s="146">
        <v>2755</v>
      </c>
      <c r="B2756" s="144" t="s">
        <v>1007</v>
      </c>
      <c r="C2756" s="146" t="s">
        <v>1008</v>
      </c>
      <c r="D2756" s="147" t="s">
        <v>3290</v>
      </c>
      <c r="E2756" s="220" t="s">
        <v>98</v>
      </c>
      <c r="F2756" s="148">
        <v>45643</v>
      </c>
      <c r="G2756" s="153"/>
      <c r="H2756" s="154">
        <v>1873</v>
      </c>
      <c r="I2756" s="144" t="s">
        <v>62</v>
      </c>
      <c r="J2756" s="155"/>
      <c r="K2756" s="146"/>
      <c r="L2756" s="147"/>
      <c r="M2756" s="156"/>
      <c r="N2756" s="167">
        <f t="shared" si="86"/>
        <v>1873</v>
      </c>
      <c r="O2756" s="167">
        <f t="shared" si="87"/>
        <v>202412</v>
      </c>
    </row>
    <row r="2757" spans="1:15">
      <c r="A2757" s="146">
        <v>2756</v>
      </c>
      <c r="B2757" s="144" t="s">
        <v>1007</v>
      </c>
      <c r="C2757" s="145" t="s">
        <v>1008</v>
      </c>
      <c r="D2757" s="145" t="s">
        <v>3291</v>
      </c>
      <c r="E2757" s="219" t="s">
        <v>98</v>
      </c>
      <c r="F2757" s="148">
        <v>45643</v>
      </c>
      <c r="G2757" s="149"/>
      <c r="H2757" s="150">
        <v>1916</v>
      </c>
      <c r="I2757" s="144" t="s">
        <v>62</v>
      </c>
      <c r="J2757" s="151"/>
      <c r="K2757" s="145"/>
      <c r="L2757" s="152"/>
      <c r="M2757" s="152"/>
      <c r="N2757" s="167">
        <f t="shared" si="86"/>
        <v>1916</v>
      </c>
      <c r="O2757" s="167">
        <f t="shared" si="87"/>
        <v>202412</v>
      </c>
    </row>
    <row r="2758" spans="1:15">
      <c r="A2758" s="146">
        <v>2757</v>
      </c>
      <c r="B2758" s="144" t="s">
        <v>1007</v>
      </c>
      <c r="C2758" s="146" t="s">
        <v>1008</v>
      </c>
      <c r="D2758" s="147" t="s">
        <v>3292</v>
      </c>
      <c r="E2758" s="220" t="s">
        <v>98</v>
      </c>
      <c r="F2758" s="148">
        <v>45643</v>
      </c>
      <c r="G2758" s="153"/>
      <c r="H2758" s="154">
        <v>1928</v>
      </c>
      <c r="I2758" s="144" t="s">
        <v>62</v>
      </c>
      <c r="J2758" s="155"/>
      <c r="K2758" s="146"/>
      <c r="L2758" s="147"/>
      <c r="M2758" s="156"/>
      <c r="N2758" s="167">
        <f t="shared" si="86"/>
        <v>1928</v>
      </c>
      <c r="O2758" s="167">
        <f t="shared" si="87"/>
        <v>202412</v>
      </c>
    </row>
    <row r="2759" spans="1:15">
      <c r="A2759" s="146">
        <v>2758</v>
      </c>
      <c r="B2759" s="144" t="s">
        <v>1007</v>
      </c>
      <c r="C2759" s="145" t="s">
        <v>1008</v>
      </c>
      <c r="D2759" s="145" t="s">
        <v>3293</v>
      </c>
      <c r="E2759" s="219" t="s">
        <v>98</v>
      </c>
      <c r="F2759" s="148">
        <v>45643</v>
      </c>
      <c r="G2759" s="149"/>
      <c r="H2759" s="150">
        <v>2078</v>
      </c>
      <c r="I2759" s="144" t="s">
        <v>62</v>
      </c>
      <c r="J2759" s="151"/>
      <c r="K2759" s="145"/>
      <c r="L2759" s="152"/>
      <c r="M2759" s="152"/>
      <c r="N2759" s="167">
        <f t="shared" si="86"/>
        <v>2078</v>
      </c>
      <c r="O2759" s="167">
        <f t="shared" si="87"/>
        <v>202412</v>
      </c>
    </row>
    <row r="2760" spans="1:15">
      <c r="A2760" s="146">
        <v>2759</v>
      </c>
      <c r="B2760" s="144" t="s">
        <v>1007</v>
      </c>
      <c r="C2760" s="146" t="s">
        <v>1008</v>
      </c>
      <c r="D2760" s="147" t="s">
        <v>3294</v>
      </c>
      <c r="E2760" s="220" t="s">
        <v>98</v>
      </c>
      <c r="F2760" s="148">
        <v>45643</v>
      </c>
      <c r="G2760" s="153"/>
      <c r="H2760" s="154">
        <v>1836</v>
      </c>
      <c r="I2760" s="144" t="s">
        <v>62</v>
      </c>
      <c r="J2760" s="155"/>
      <c r="K2760" s="146"/>
      <c r="L2760" s="147"/>
      <c r="M2760" s="156"/>
      <c r="N2760" s="167">
        <f t="shared" si="86"/>
        <v>1836</v>
      </c>
      <c r="O2760" s="167">
        <f t="shared" si="87"/>
        <v>202412</v>
      </c>
    </row>
    <row r="2761" spans="1:15">
      <c r="A2761" s="146">
        <v>2760</v>
      </c>
      <c r="B2761" s="144" t="s">
        <v>1007</v>
      </c>
      <c r="C2761" s="145" t="s">
        <v>1008</v>
      </c>
      <c r="D2761" s="145" t="s">
        <v>3295</v>
      </c>
      <c r="E2761" s="219" t="s">
        <v>98</v>
      </c>
      <c r="F2761" s="148">
        <v>45643</v>
      </c>
      <c r="G2761" s="149"/>
      <c r="H2761" s="150">
        <v>1854</v>
      </c>
      <c r="I2761" s="144" t="s">
        <v>62</v>
      </c>
      <c r="J2761" s="151"/>
      <c r="K2761" s="145"/>
      <c r="L2761" s="152"/>
      <c r="M2761" s="152"/>
      <c r="N2761" s="167">
        <f t="shared" si="86"/>
        <v>1854</v>
      </c>
      <c r="O2761" s="167">
        <f t="shared" si="87"/>
        <v>202412</v>
      </c>
    </row>
    <row r="2762" spans="1:15">
      <c r="A2762" s="146">
        <v>2761</v>
      </c>
      <c r="B2762" s="144" t="s">
        <v>1007</v>
      </c>
      <c r="C2762" s="146" t="s">
        <v>1008</v>
      </c>
      <c r="D2762" s="147" t="s">
        <v>3296</v>
      </c>
      <c r="E2762" s="220" t="s">
        <v>98</v>
      </c>
      <c r="F2762" s="148">
        <v>45643</v>
      </c>
      <c r="G2762" s="153"/>
      <c r="H2762" s="154">
        <v>1916</v>
      </c>
      <c r="I2762" s="144" t="s">
        <v>62</v>
      </c>
      <c r="J2762" s="155"/>
      <c r="K2762" s="146"/>
      <c r="L2762" s="147"/>
      <c r="M2762" s="156"/>
      <c r="N2762" s="167">
        <f t="shared" si="86"/>
        <v>1916</v>
      </c>
      <c r="O2762" s="167">
        <f t="shared" si="87"/>
        <v>202412</v>
      </c>
    </row>
    <row r="2763" spans="1:15">
      <c r="A2763" s="146">
        <v>2762</v>
      </c>
      <c r="B2763" s="144" t="s">
        <v>1007</v>
      </c>
      <c r="C2763" s="145" t="s">
        <v>1008</v>
      </c>
      <c r="D2763" s="145" t="s">
        <v>3297</v>
      </c>
      <c r="E2763" s="219" t="s">
        <v>98</v>
      </c>
      <c r="F2763" s="148">
        <v>45643</v>
      </c>
      <c r="G2763" s="149"/>
      <c r="H2763" s="150">
        <v>1828</v>
      </c>
      <c r="I2763" s="144" t="s">
        <v>62</v>
      </c>
      <c r="J2763" s="151"/>
      <c r="K2763" s="145"/>
      <c r="L2763" s="152"/>
      <c r="M2763" s="152"/>
      <c r="N2763" s="167">
        <f t="shared" si="86"/>
        <v>1828</v>
      </c>
      <c r="O2763" s="167">
        <f t="shared" si="87"/>
        <v>202412</v>
      </c>
    </row>
    <row r="2764" spans="1:15">
      <c r="A2764" s="146">
        <v>2763</v>
      </c>
      <c r="B2764" s="144" t="s">
        <v>1007</v>
      </c>
      <c r="C2764" s="146" t="s">
        <v>1008</v>
      </c>
      <c r="D2764" s="147" t="s">
        <v>3298</v>
      </c>
      <c r="E2764" s="220" t="s">
        <v>98</v>
      </c>
      <c r="F2764" s="148">
        <v>45643</v>
      </c>
      <c r="G2764" s="153"/>
      <c r="H2764" s="154">
        <v>1845</v>
      </c>
      <c r="I2764" s="144" t="s">
        <v>62</v>
      </c>
      <c r="J2764" s="155"/>
      <c r="K2764" s="146"/>
      <c r="L2764" s="147"/>
      <c r="M2764" s="156"/>
      <c r="N2764" s="167">
        <f t="shared" si="86"/>
        <v>1845</v>
      </c>
      <c r="O2764" s="167">
        <f t="shared" si="87"/>
        <v>202412</v>
      </c>
    </row>
    <row r="2765" spans="1:15">
      <c r="A2765" s="146">
        <v>2764</v>
      </c>
      <c r="B2765" s="144" t="s">
        <v>1007</v>
      </c>
      <c r="C2765" s="145" t="s">
        <v>1008</v>
      </c>
      <c r="D2765" s="145" t="s">
        <v>3299</v>
      </c>
      <c r="E2765" s="219" t="s">
        <v>98</v>
      </c>
      <c r="F2765" s="148">
        <v>45643</v>
      </c>
      <c r="G2765" s="149"/>
      <c r="H2765" s="150">
        <v>2009</v>
      </c>
      <c r="I2765" s="144" t="s">
        <v>62</v>
      </c>
      <c r="J2765" s="151"/>
      <c r="K2765" s="145"/>
      <c r="L2765" s="152"/>
      <c r="M2765" s="152"/>
      <c r="N2765" s="167">
        <f t="shared" si="86"/>
        <v>2009</v>
      </c>
      <c r="O2765" s="167">
        <f t="shared" si="87"/>
        <v>202412</v>
      </c>
    </row>
    <row r="2766" spans="1:15">
      <c r="A2766" s="146">
        <v>2765</v>
      </c>
      <c r="B2766" s="144" t="s">
        <v>1007</v>
      </c>
      <c r="C2766" s="146" t="s">
        <v>1008</v>
      </c>
      <c r="D2766" s="147" t="s">
        <v>3300</v>
      </c>
      <c r="E2766" s="220" t="s">
        <v>98</v>
      </c>
      <c r="F2766" s="148">
        <v>45643</v>
      </c>
      <c r="G2766" s="153"/>
      <c r="H2766" s="154">
        <v>1900</v>
      </c>
      <c r="I2766" s="144" t="s">
        <v>62</v>
      </c>
      <c r="J2766" s="155"/>
      <c r="K2766" s="146"/>
      <c r="L2766" s="147"/>
      <c r="M2766" s="156"/>
      <c r="N2766" s="167">
        <f t="shared" si="86"/>
        <v>1900</v>
      </c>
      <c r="O2766" s="167">
        <f t="shared" si="87"/>
        <v>202412</v>
      </c>
    </row>
    <row r="2767" spans="1:15">
      <c r="A2767" s="146">
        <v>2766</v>
      </c>
      <c r="B2767" s="144" t="s">
        <v>1007</v>
      </c>
      <c r="C2767" s="145" t="s">
        <v>1008</v>
      </c>
      <c r="D2767" s="145" t="s">
        <v>3301</v>
      </c>
      <c r="E2767" s="219" t="s">
        <v>98</v>
      </c>
      <c r="F2767" s="148">
        <v>45643</v>
      </c>
      <c r="G2767" s="149"/>
      <c r="H2767" s="150">
        <v>1938</v>
      </c>
      <c r="I2767" s="144" t="s">
        <v>62</v>
      </c>
      <c r="J2767" s="151"/>
      <c r="K2767" s="145"/>
      <c r="L2767" s="152"/>
      <c r="M2767" s="152"/>
      <c r="N2767" s="167">
        <f t="shared" si="86"/>
        <v>1938</v>
      </c>
      <c r="O2767" s="167">
        <f t="shared" si="87"/>
        <v>202412</v>
      </c>
    </row>
    <row r="2768" spans="1:15">
      <c r="A2768" s="146">
        <v>2767</v>
      </c>
      <c r="B2768" s="144" t="s">
        <v>1007</v>
      </c>
      <c r="C2768" s="146" t="s">
        <v>1008</v>
      </c>
      <c r="D2768" s="147" t="s">
        <v>3302</v>
      </c>
      <c r="E2768" s="220" t="s">
        <v>98</v>
      </c>
      <c r="F2768" s="148">
        <v>45643</v>
      </c>
      <c r="G2768" s="153"/>
      <c r="H2768" s="154">
        <v>1955</v>
      </c>
      <c r="I2768" s="144" t="s">
        <v>62</v>
      </c>
      <c r="J2768" s="155"/>
      <c r="K2768" s="146"/>
      <c r="L2768" s="147"/>
      <c r="M2768" s="156"/>
      <c r="N2768" s="167">
        <f t="shared" si="86"/>
        <v>1955</v>
      </c>
      <c r="O2768" s="167">
        <f t="shared" si="87"/>
        <v>202412</v>
      </c>
    </row>
    <row r="2769" spans="1:15">
      <c r="A2769" s="146">
        <v>2768</v>
      </c>
      <c r="B2769" s="144" t="s">
        <v>1007</v>
      </c>
      <c r="C2769" s="145" t="s">
        <v>1008</v>
      </c>
      <c r="D2769" s="145" t="s">
        <v>3303</v>
      </c>
      <c r="E2769" s="219" t="s">
        <v>98</v>
      </c>
      <c r="F2769" s="148">
        <v>45643</v>
      </c>
      <c r="G2769" s="149"/>
      <c r="H2769" s="150">
        <v>1727</v>
      </c>
      <c r="I2769" s="144" t="s">
        <v>62</v>
      </c>
      <c r="J2769" s="151"/>
      <c r="K2769" s="145"/>
      <c r="L2769" s="152"/>
      <c r="M2769" s="152"/>
      <c r="N2769" s="167">
        <f t="shared" si="86"/>
        <v>1727</v>
      </c>
      <c r="O2769" s="167">
        <f t="shared" si="87"/>
        <v>202412</v>
      </c>
    </row>
    <row r="2770" spans="1:15">
      <c r="A2770" s="146">
        <v>2769</v>
      </c>
      <c r="B2770" s="144" t="s">
        <v>1007</v>
      </c>
      <c r="C2770" s="146" t="s">
        <v>1008</v>
      </c>
      <c r="D2770" s="147" t="s">
        <v>3304</v>
      </c>
      <c r="E2770" s="220" t="s">
        <v>98</v>
      </c>
      <c r="F2770" s="148">
        <v>45643</v>
      </c>
      <c r="G2770" s="153"/>
      <c r="H2770" s="154">
        <v>1990</v>
      </c>
      <c r="I2770" s="144" t="s">
        <v>62</v>
      </c>
      <c r="J2770" s="155"/>
      <c r="K2770" s="146"/>
      <c r="L2770" s="147"/>
      <c r="M2770" s="156"/>
      <c r="N2770" s="167">
        <f t="shared" si="86"/>
        <v>1990</v>
      </c>
      <c r="O2770" s="167">
        <f t="shared" si="87"/>
        <v>202412</v>
      </c>
    </row>
    <row r="2771" spans="1:15">
      <c r="A2771" s="146">
        <v>2770</v>
      </c>
      <c r="B2771" s="144" t="s">
        <v>1007</v>
      </c>
      <c r="C2771" s="145" t="s">
        <v>1008</v>
      </c>
      <c r="D2771" s="145" t="s">
        <v>3305</v>
      </c>
      <c r="E2771" s="219" t="s">
        <v>98</v>
      </c>
      <c r="F2771" s="148">
        <v>45643</v>
      </c>
      <c r="G2771" s="149"/>
      <c r="H2771" s="150">
        <v>2086</v>
      </c>
      <c r="I2771" s="144" t="s">
        <v>62</v>
      </c>
      <c r="J2771" s="151"/>
      <c r="K2771" s="145"/>
      <c r="L2771" s="152"/>
      <c r="M2771" s="152"/>
      <c r="N2771" s="167">
        <f t="shared" si="86"/>
        <v>2086</v>
      </c>
      <c r="O2771" s="167">
        <f t="shared" si="87"/>
        <v>202412</v>
      </c>
    </row>
    <row r="2772" spans="1:15">
      <c r="A2772" s="146">
        <v>2771</v>
      </c>
      <c r="B2772" s="144" t="s">
        <v>1007</v>
      </c>
      <c r="C2772" s="146" t="s">
        <v>1008</v>
      </c>
      <c r="D2772" s="147" t="s">
        <v>3306</v>
      </c>
      <c r="E2772" s="220" t="s">
        <v>98</v>
      </c>
      <c r="F2772" s="148">
        <v>45643</v>
      </c>
      <c r="G2772" s="153"/>
      <c r="H2772" s="154">
        <v>1875</v>
      </c>
      <c r="I2772" s="144" t="s">
        <v>62</v>
      </c>
      <c r="J2772" s="155"/>
      <c r="K2772" s="146"/>
      <c r="L2772" s="147"/>
      <c r="M2772" s="156"/>
      <c r="N2772" s="167">
        <f t="shared" si="86"/>
        <v>1875</v>
      </c>
      <c r="O2772" s="167">
        <f t="shared" si="87"/>
        <v>202412</v>
      </c>
    </row>
    <row r="2773" spans="1:15">
      <c r="A2773" s="146">
        <v>2772</v>
      </c>
      <c r="B2773" s="144" t="s">
        <v>1007</v>
      </c>
      <c r="C2773" s="145" t="s">
        <v>1008</v>
      </c>
      <c r="D2773" s="145" t="s">
        <v>3307</v>
      </c>
      <c r="E2773" s="219" t="s">
        <v>98</v>
      </c>
      <c r="F2773" s="148">
        <v>45643</v>
      </c>
      <c r="G2773" s="149"/>
      <c r="H2773" s="150">
        <v>1842</v>
      </c>
      <c r="I2773" s="144" t="s">
        <v>62</v>
      </c>
      <c r="J2773" s="151"/>
      <c r="K2773" s="145"/>
      <c r="L2773" s="152"/>
      <c r="M2773" s="152"/>
      <c r="N2773" s="167">
        <f t="shared" si="86"/>
        <v>1842</v>
      </c>
      <c r="O2773" s="167">
        <f t="shared" si="87"/>
        <v>202412</v>
      </c>
    </row>
    <row r="2774" spans="1:15">
      <c r="A2774" s="146">
        <v>2773</v>
      </c>
      <c r="B2774" s="144" t="s">
        <v>1007</v>
      </c>
      <c r="C2774" s="146" t="s">
        <v>1008</v>
      </c>
      <c r="D2774" s="147" t="s">
        <v>3308</v>
      </c>
      <c r="E2774" s="220" t="s">
        <v>98</v>
      </c>
      <c r="F2774" s="148">
        <v>45643</v>
      </c>
      <c r="G2774" s="153"/>
      <c r="H2774" s="154">
        <v>1802</v>
      </c>
      <c r="I2774" s="144" t="s">
        <v>62</v>
      </c>
      <c r="J2774" s="155"/>
      <c r="K2774" s="146"/>
      <c r="L2774" s="147"/>
      <c r="M2774" s="156"/>
      <c r="N2774" s="167">
        <f t="shared" si="86"/>
        <v>1802</v>
      </c>
      <c r="O2774" s="167">
        <f t="shared" si="87"/>
        <v>202412</v>
      </c>
    </row>
    <row r="2775" spans="1:15">
      <c r="A2775" s="146">
        <v>2774</v>
      </c>
      <c r="B2775" s="144" t="s">
        <v>1122</v>
      </c>
      <c r="C2775" s="145" t="s">
        <v>1123</v>
      </c>
      <c r="D2775" s="145" t="s">
        <v>3309</v>
      </c>
      <c r="E2775" s="219" t="s">
        <v>98</v>
      </c>
      <c r="F2775" s="148">
        <v>45643</v>
      </c>
      <c r="G2775" s="149"/>
      <c r="H2775" s="150">
        <v>17761</v>
      </c>
      <c r="I2775" s="144" t="s">
        <v>68</v>
      </c>
      <c r="J2775" s="151"/>
      <c r="K2775" s="145"/>
      <c r="L2775" s="152"/>
      <c r="M2775" s="152"/>
      <c r="N2775" s="167">
        <f t="shared" si="86"/>
        <v>17761</v>
      </c>
      <c r="O2775" s="167">
        <f t="shared" si="87"/>
        <v>202412</v>
      </c>
    </row>
    <row r="2776" spans="1:15">
      <c r="A2776" s="146">
        <v>2775</v>
      </c>
      <c r="B2776" s="144" t="s">
        <v>2653</v>
      </c>
      <c r="C2776" s="146" t="s">
        <v>2654</v>
      </c>
      <c r="D2776" s="147" t="s">
        <v>3310</v>
      </c>
      <c r="E2776" s="220" t="s">
        <v>98</v>
      </c>
      <c r="F2776" s="148">
        <v>45643</v>
      </c>
      <c r="G2776" s="153"/>
      <c r="H2776" s="154">
        <v>58300.08</v>
      </c>
      <c r="I2776" s="144" t="s">
        <v>40</v>
      </c>
      <c r="J2776" s="155"/>
      <c r="K2776" s="146"/>
      <c r="L2776" s="147"/>
      <c r="M2776" s="156"/>
      <c r="N2776" s="167">
        <f t="shared" si="86"/>
        <v>58300.08</v>
      </c>
      <c r="O2776" s="167">
        <f t="shared" si="87"/>
        <v>202412</v>
      </c>
    </row>
    <row r="2777" spans="1:15">
      <c r="A2777" s="146">
        <v>2776</v>
      </c>
      <c r="B2777" s="144" t="s">
        <v>1415</v>
      </c>
      <c r="C2777" s="145" t="s">
        <v>1416</v>
      </c>
      <c r="D2777" s="145" t="s">
        <v>3311</v>
      </c>
      <c r="E2777" s="219" t="s">
        <v>98</v>
      </c>
      <c r="F2777" s="148">
        <v>45644</v>
      </c>
      <c r="G2777" s="149"/>
      <c r="H2777" s="150">
        <v>2040</v>
      </c>
      <c r="I2777" s="144" t="s">
        <v>33</v>
      </c>
      <c r="J2777" s="151"/>
      <c r="K2777" s="145"/>
      <c r="L2777" s="152"/>
      <c r="M2777" s="152"/>
      <c r="N2777" s="167">
        <f t="shared" si="86"/>
        <v>2040</v>
      </c>
      <c r="O2777" s="167">
        <f t="shared" si="87"/>
        <v>202412</v>
      </c>
    </row>
    <row r="2778" spans="1:15">
      <c r="A2778" s="146">
        <v>2777</v>
      </c>
      <c r="B2778" s="144" t="s">
        <v>1415</v>
      </c>
      <c r="C2778" s="146" t="s">
        <v>1416</v>
      </c>
      <c r="D2778" s="147" t="s">
        <v>3312</v>
      </c>
      <c r="E2778" s="220" t="s">
        <v>98</v>
      </c>
      <c r="F2778" s="148">
        <v>45644</v>
      </c>
      <c r="G2778" s="153"/>
      <c r="H2778" s="154">
        <v>463</v>
      </c>
      <c r="I2778" s="144" t="s">
        <v>33</v>
      </c>
      <c r="J2778" s="155"/>
      <c r="K2778" s="146"/>
      <c r="L2778" s="147"/>
      <c r="M2778" s="156"/>
      <c r="N2778" s="167">
        <f t="shared" si="86"/>
        <v>463</v>
      </c>
      <c r="O2778" s="167">
        <f t="shared" si="87"/>
        <v>202412</v>
      </c>
    </row>
    <row r="2779" spans="1:15">
      <c r="A2779" s="146">
        <v>2778</v>
      </c>
      <c r="B2779" s="144" t="s">
        <v>1007</v>
      </c>
      <c r="C2779" s="145" t="s">
        <v>1008</v>
      </c>
      <c r="D2779" s="145" t="s">
        <v>3313</v>
      </c>
      <c r="E2779" s="219" t="s">
        <v>98</v>
      </c>
      <c r="F2779" s="148">
        <v>45644</v>
      </c>
      <c r="G2779" s="149"/>
      <c r="H2779" s="150">
        <v>1781</v>
      </c>
      <c r="I2779" s="144" t="s">
        <v>62</v>
      </c>
      <c r="J2779" s="151"/>
      <c r="K2779" s="145"/>
      <c r="L2779" s="152"/>
      <c r="M2779" s="152"/>
      <c r="N2779" s="167">
        <f t="shared" si="86"/>
        <v>1781</v>
      </c>
      <c r="O2779" s="167">
        <f t="shared" si="87"/>
        <v>202412</v>
      </c>
    </row>
    <row r="2780" spans="1:15">
      <c r="A2780" s="146">
        <v>2779</v>
      </c>
      <c r="B2780" s="144" t="s">
        <v>1007</v>
      </c>
      <c r="C2780" s="146" t="s">
        <v>1008</v>
      </c>
      <c r="D2780" s="147" t="s">
        <v>3314</v>
      </c>
      <c r="E2780" s="220" t="s">
        <v>98</v>
      </c>
      <c r="F2780" s="148">
        <v>45644</v>
      </c>
      <c r="G2780" s="153"/>
      <c r="H2780" s="154">
        <v>1961</v>
      </c>
      <c r="I2780" s="144" t="s">
        <v>62</v>
      </c>
      <c r="J2780" s="155"/>
      <c r="K2780" s="146"/>
      <c r="L2780" s="147"/>
      <c r="M2780" s="156"/>
      <c r="N2780" s="167">
        <f t="shared" si="86"/>
        <v>1961</v>
      </c>
      <c r="O2780" s="167">
        <f t="shared" si="87"/>
        <v>202412</v>
      </c>
    </row>
    <row r="2781" spans="1:15">
      <c r="A2781" s="146">
        <v>2780</v>
      </c>
      <c r="B2781" s="144" t="s">
        <v>1007</v>
      </c>
      <c r="C2781" s="145" t="s">
        <v>1008</v>
      </c>
      <c r="D2781" s="145" t="s">
        <v>3315</v>
      </c>
      <c r="E2781" s="219" t="s">
        <v>98</v>
      </c>
      <c r="F2781" s="148">
        <v>45644</v>
      </c>
      <c r="G2781" s="149"/>
      <c r="H2781" s="150">
        <v>1860</v>
      </c>
      <c r="I2781" s="144" t="s">
        <v>62</v>
      </c>
      <c r="J2781" s="151"/>
      <c r="K2781" s="145"/>
      <c r="L2781" s="152"/>
      <c r="M2781" s="152"/>
      <c r="N2781" s="167">
        <f t="shared" si="86"/>
        <v>1860</v>
      </c>
      <c r="O2781" s="167">
        <f t="shared" si="87"/>
        <v>202412</v>
      </c>
    </row>
    <row r="2782" spans="1:15">
      <c r="A2782" s="146">
        <v>2781</v>
      </c>
      <c r="B2782" s="144" t="s">
        <v>1007</v>
      </c>
      <c r="C2782" s="146" t="s">
        <v>1008</v>
      </c>
      <c r="D2782" s="147" t="s">
        <v>3316</v>
      </c>
      <c r="E2782" s="220" t="s">
        <v>98</v>
      </c>
      <c r="F2782" s="148">
        <v>45644</v>
      </c>
      <c r="G2782" s="153"/>
      <c r="H2782" s="154">
        <v>1840</v>
      </c>
      <c r="I2782" s="144" t="s">
        <v>62</v>
      </c>
      <c r="J2782" s="155"/>
      <c r="K2782" s="146"/>
      <c r="L2782" s="147"/>
      <c r="M2782" s="156"/>
      <c r="N2782" s="167">
        <f t="shared" si="86"/>
        <v>1840</v>
      </c>
      <c r="O2782" s="167">
        <f t="shared" si="87"/>
        <v>202412</v>
      </c>
    </row>
    <row r="2783" spans="1:15">
      <c r="A2783" s="146">
        <v>2782</v>
      </c>
      <c r="B2783" s="144" t="s">
        <v>1007</v>
      </c>
      <c r="C2783" s="145" t="s">
        <v>1008</v>
      </c>
      <c r="D2783" s="145" t="s">
        <v>3317</v>
      </c>
      <c r="E2783" s="219" t="s">
        <v>98</v>
      </c>
      <c r="F2783" s="148">
        <v>45644</v>
      </c>
      <c r="G2783" s="149"/>
      <c r="H2783" s="150">
        <v>1809</v>
      </c>
      <c r="I2783" s="144" t="s">
        <v>62</v>
      </c>
      <c r="J2783" s="151"/>
      <c r="K2783" s="145"/>
      <c r="L2783" s="152"/>
      <c r="M2783" s="152"/>
      <c r="N2783" s="167">
        <f t="shared" si="86"/>
        <v>1809</v>
      </c>
      <c r="O2783" s="167">
        <f t="shared" si="87"/>
        <v>202412</v>
      </c>
    </row>
    <row r="2784" spans="1:15">
      <c r="A2784" s="146">
        <v>2783</v>
      </c>
      <c r="B2784" s="144" t="s">
        <v>1007</v>
      </c>
      <c r="C2784" s="146" t="s">
        <v>1008</v>
      </c>
      <c r="D2784" s="147" t="s">
        <v>3318</v>
      </c>
      <c r="E2784" s="220" t="s">
        <v>98</v>
      </c>
      <c r="F2784" s="148">
        <v>45644</v>
      </c>
      <c r="G2784" s="153"/>
      <c r="H2784" s="154">
        <v>1848</v>
      </c>
      <c r="I2784" s="144" t="s">
        <v>62</v>
      </c>
      <c r="J2784" s="155"/>
      <c r="K2784" s="146"/>
      <c r="L2784" s="147"/>
      <c r="M2784" s="156"/>
      <c r="N2784" s="167">
        <f t="shared" si="86"/>
        <v>1848</v>
      </c>
      <c r="O2784" s="167">
        <f t="shared" si="87"/>
        <v>202412</v>
      </c>
    </row>
    <row r="2785" spans="1:15">
      <c r="A2785" s="146">
        <v>2784</v>
      </c>
      <c r="B2785" s="144" t="s">
        <v>1007</v>
      </c>
      <c r="C2785" s="145" t="s">
        <v>1008</v>
      </c>
      <c r="D2785" s="145" t="s">
        <v>3319</v>
      </c>
      <c r="E2785" s="219" t="s">
        <v>98</v>
      </c>
      <c r="F2785" s="148">
        <v>45644</v>
      </c>
      <c r="G2785" s="149"/>
      <c r="H2785" s="150">
        <v>1778</v>
      </c>
      <c r="I2785" s="144" t="s">
        <v>62</v>
      </c>
      <c r="J2785" s="151"/>
      <c r="K2785" s="145"/>
      <c r="L2785" s="152"/>
      <c r="M2785" s="152"/>
      <c r="N2785" s="167">
        <f t="shared" si="86"/>
        <v>1778</v>
      </c>
      <c r="O2785" s="167">
        <f t="shared" si="87"/>
        <v>202412</v>
      </c>
    </row>
    <row r="2786" spans="1:15">
      <c r="A2786" s="146">
        <v>2785</v>
      </c>
      <c r="B2786" s="144" t="s">
        <v>1007</v>
      </c>
      <c r="C2786" s="146" t="s">
        <v>1008</v>
      </c>
      <c r="D2786" s="147" t="s">
        <v>3320</v>
      </c>
      <c r="E2786" s="220" t="s">
        <v>98</v>
      </c>
      <c r="F2786" s="148">
        <v>45644</v>
      </c>
      <c r="G2786" s="153"/>
      <c r="H2786" s="154">
        <v>2074</v>
      </c>
      <c r="I2786" s="144" t="s">
        <v>62</v>
      </c>
      <c r="J2786" s="155"/>
      <c r="K2786" s="146"/>
      <c r="L2786" s="147"/>
      <c r="M2786" s="156"/>
      <c r="N2786" s="167">
        <f t="shared" si="86"/>
        <v>2074</v>
      </c>
      <c r="O2786" s="167">
        <f t="shared" si="87"/>
        <v>202412</v>
      </c>
    </row>
    <row r="2787" spans="1:15">
      <c r="A2787" s="146">
        <v>2786</v>
      </c>
      <c r="B2787" s="144" t="s">
        <v>1007</v>
      </c>
      <c r="C2787" s="145" t="s">
        <v>1008</v>
      </c>
      <c r="D2787" s="145" t="s">
        <v>3321</v>
      </c>
      <c r="E2787" s="219" t="s">
        <v>98</v>
      </c>
      <c r="F2787" s="148">
        <v>45644</v>
      </c>
      <c r="G2787" s="149"/>
      <c r="H2787" s="150">
        <v>1999</v>
      </c>
      <c r="I2787" s="144" t="s">
        <v>62</v>
      </c>
      <c r="J2787" s="151"/>
      <c r="K2787" s="145"/>
      <c r="L2787" s="152"/>
      <c r="M2787" s="152"/>
      <c r="N2787" s="167">
        <f t="shared" si="86"/>
        <v>1999</v>
      </c>
      <c r="O2787" s="167">
        <f t="shared" si="87"/>
        <v>202412</v>
      </c>
    </row>
    <row r="2788" spans="1:15">
      <c r="A2788" s="146">
        <v>2787</v>
      </c>
      <c r="B2788" s="144" t="s">
        <v>1007</v>
      </c>
      <c r="C2788" s="146" t="s">
        <v>1008</v>
      </c>
      <c r="D2788" s="147" t="s">
        <v>3322</v>
      </c>
      <c r="E2788" s="220" t="s">
        <v>98</v>
      </c>
      <c r="F2788" s="148">
        <v>45644</v>
      </c>
      <c r="G2788" s="153"/>
      <c r="H2788" s="154">
        <v>1899</v>
      </c>
      <c r="I2788" s="144" t="s">
        <v>62</v>
      </c>
      <c r="J2788" s="155"/>
      <c r="K2788" s="146"/>
      <c r="L2788" s="147"/>
      <c r="M2788" s="156"/>
      <c r="N2788" s="167">
        <f t="shared" si="86"/>
        <v>1899</v>
      </c>
      <c r="O2788" s="167">
        <f t="shared" si="87"/>
        <v>202412</v>
      </c>
    </row>
    <row r="2789" spans="1:15">
      <c r="A2789" s="146">
        <v>2788</v>
      </c>
      <c r="B2789" s="144" t="s">
        <v>1007</v>
      </c>
      <c r="C2789" s="145" t="s">
        <v>1008</v>
      </c>
      <c r="D2789" s="145" t="s">
        <v>3323</v>
      </c>
      <c r="E2789" s="219" t="s">
        <v>98</v>
      </c>
      <c r="F2789" s="148">
        <v>45644</v>
      </c>
      <c r="G2789" s="149"/>
      <c r="H2789" s="150">
        <v>1847</v>
      </c>
      <c r="I2789" s="144" t="s">
        <v>62</v>
      </c>
      <c r="J2789" s="151"/>
      <c r="K2789" s="145"/>
      <c r="L2789" s="152"/>
      <c r="M2789" s="152"/>
      <c r="N2789" s="167">
        <f t="shared" si="86"/>
        <v>1847</v>
      </c>
      <c r="O2789" s="167">
        <f t="shared" si="87"/>
        <v>202412</v>
      </c>
    </row>
    <row r="2790" spans="1:15">
      <c r="A2790" s="146">
        <v>2789</v>
      </c>
      <c r="B2790" s="144" t="s">
        <v>1007</v>
      </c>
      <c r="C2790" s="146" t="s">
        <v>1008</v>
      </c>
      <c r="D2790" s="147" t="s">
        <v>3324</v>
      </c>
      <c r="E2790" s="220" t="s">
        <v>98</v>
      </c>
      <c r="F2790" s="148">
        <v>45644</v>
      </c>
      <c r="G2790" s="153"/>
      <c r="H2790" s="154">
        <v>1858</v>
      </c>
      <c r="I2790" s="144" t="s">
        <v>62</v>
      </c>
      <c r="J2790" s="155"/>
      <c r="K2790" s="146"/>
      <c r="L2790" s="147"/>
      <c r="M2790" s="156"/>
      <c r="N2790" s="167">
        <f t="shared" si="86"/>
        <v>1858</v>
      </c>
      <c r="O2790" s="167">
        <f t="shared" si="87"/>
        <v>202412</v>
      </c>
    </row>
    <row r="2791" spans="1:15">
      <c r="A2791" s="146">
        <v>2790</v>
      </c>
      <c r="B2791" s="144" t="s">
        <v>1007</v>
      </c>
      <c r="C2791" s="145" t="s">
        <v>1008</v>
      </c>
      <c r="D2791" s="145" t="s">
        <v>3325</v>
      </c>
      <c r="E2791" s="219" t="s">
        <v>98</v>
      </c>
      <c r="F2791" s="148">
        <v>45644</v>
      </c>
      <c r="G2791" s="149"/>
      <c r="H2791" s="150">
        <v>1785</v>
      </c>
      <c r="I2791" s="144" t="s">
        <v>62</v>
      </c>
      <c r="J2791" s="151"/>
      <c r="K2791" s="145"/>
      <c r="L2791" s="152"/>
      <c r="M2791" s="152"/>
      <c r="N2791" s="167">
        <f t="shared" si="86"/>
        <v>1785</v>
      </c>
      <c r="O2791" s="167">
        <f t="shared" si="87"/>
        <v>202412</v>
      </c>
    </row>
    <row r="2792" spans="1:15">
      <c r="A2792" s="146">
        <v>2791</v>
      </c>
      <c r="B2792" s="144" t="s">
        <v>1007</v>
      </c>
      <c r="C2792" s="146" t="s">
        <v>1008</v>
      </c>
      <c r="D2792" s="147" t="s">
        <v>3326</v>
      </c>
      <c r="E2792" s="220" t="s">
        <v>98</v>
      </c>
      <c r="F2792" s="148">
        <v>45644</v>
      </c>
      <c r="G2792" s="153"/>
      <c r="H2792" s="154">
        <v>2095</v>
      </c>
      <c r="I2792" s="144" t="s">
        <v>62</v>
      </c>
      <c r="J2792" s="155"/>
      <c r="K2792" s="146"/>
      <c r="L2792" s="147"/>
      <c r="M2792" s="156"/>
      <c r="N2792" s="167">
        <f t="shared" si="86"/>
        <v>2095</v>
      </c>
      <c r="O2792" s="167">
        <f t="shared" si="87"/>
        <v>202412</v>
      </c>
    </row>
    <row r="2793" spans="1:15">
      <c r="A2793" s="146">
        <v>2792</v>
      </c>
      <c r="B2793" s="144" t="s">
        <v>1007</v>
      </c>
      <c r="C2793" s="145" t="s">
        <v>1008</v>
      </c>
      <c r="D2793" s="145" t="s">
        <v>3327</v>
      </c>
      <c r="E2793" s="219" t="s">
        <v>98</v>
      </c>
      <c r="F2793" s="148">
        <v>45644</v>
      </c>
      <c r="G2793" s="149"/>
      <c r="H2793" s="150">
        <v>2050</v>
      </c>
      <c r="I2793" s="144" t="s">
        <v>62</v>
      </c>
      <c r="J2793" s="151"/>
      <c r="K2793" s="145"/>
      <c r="L2793" s="152"/>
      <c r="M2793" s="152"/>
      <c r="N2793" s="167">
        <f t="shared" si="86"/>
        <v>2050</v>
      </c>
      <c r="O2793" s="167">
        <f t="shared" si="87"/>
        <v>202412</v>
      </c>
    </row>
    <row r="2794" spans="1:15">
      <c r="A2794" s="146">
        <v>2793</v>
      </c>
      <c r="B2794" s="144" t="s">
        <v>1007</v>
      </c>
      <c r="C2794" s="146" t="s">
        <v>1008</v>
      </c>
      <c r="D2794" s="147" t="s">
        <v>3328</v>
      </c>
      <c r="E2794" s="220" t="s">
        <v>98</v>
      </c>
      <c r="F2794" s="148">
        <v>45644</v>
      </c>
      <c r="G2794" s="153"/>
      <c r="H2794" s="154">
        <v>2108</v>
      </c>
      <c r="I2794" s="144" t="s">
        <v>62</v>
      </c>
      <c r="J2794" s="155"/>
      <c r="K2794" s="146"/>
      <c r="L2794" s="147"/>
      <c r="M2794" s="156"/>
      <c r="N2794" s="167">
        <f t="shared" si="86"/>
        <v>2108</v>
      </c>
      <c r="O2794" s="167">
        <f t="shared" si="87"/>
        <v>202412</v>
      </c>
    </row>
    <row r="2795" spans="1:15">
      <c r="A2795" s="146">
        <v>2794</v>
      </c>
      <c r="B2795" s="144" t="s">
        <v>1007</v>
      </c>
      <c r="C2795" s="145" t="s">
        <v>1008</v>
      </c>
      <c r="D2795" s="145" t="s">
        <v>3329</v>
      </c>
      <c r="E2795" s="219" t="s">
        <v>98</v>
      </c>
      <c r="F2795" s="148">
        <v>45644</v>
      </c>
      <c r="G2795" s="149"/>
      <c r="H2795" s="150">
        <v>1872</v>
      </c>
      <c r="I2795" s="144" t="s">
        <v>62</v>
      </c>
      <c r="J2795" s="151"/>
      <c r="K2795" s="145"/>
      <c r="L2795" s="152"/>
      <c r="M2795" s="152"/>
      <c r="N2795" s="167">
        <f t="shared" si="86"/>
        <v>1872</v>
      </c>
      <c r="O2795" s="167">
        <f t="shared" si="87"/>
        <v>202412</v>
      </c>
    </row>
    <row r="2796" spans="1:15">
      <c r="A2796" s="146">
        <v>2795</v>
      </c>
      <c r="B2796" s="144" t="s">
        <v>1007</v>
      </c>
      <c r="C2796" s="146" t="s">
        <v>1008</v>
      </c>
      <c r="D2796" s="147" t="s">
        <v>3330</v>
      </c>
      <c r="E2796" s="220" t="s">
        <v>98</v>
      </c>
      <c r="F2796" s="148">
        <v>45644</v>
      </c>
      <c r="G2796" s="153"/>
      <c r="H2796" s="154">
        <v>1871</v>
      </c>
      <c r="I2796" s="144" t="s">
        <v>62</v>
      </c>
      <c r="J2796" s="155"/>
      <c r="K2796" s="146"/>
      <c r="L2796" s="147"/>
      <c r="M2796" s="156"/>
      <c r="N2796" s="167">
        <f t="shared" si="86"/>
        <v>1871</v>
      </c>
      <c r="O2796" s="167">
        <f t="shared" si="87"/>
        <v>202412</v>
      </c>
    </row>
    <row r="2797" spans="1:15">
      <c r="A2797" s="146">
        <v>2796</v>
      </c>
      <c r="B2797" s="144" t="s">
        <v>1007</v>
      </c>
      <c r="C2797" s="145" t="s">
        <v>1008</v>
      </c>
      <c r="D2797" s="145" t="s">
        <v>3331</v>
      </c>
      <c r="E2797" s="219" t="s">
        <v>98</v>
      </c>
      <c r="F2797" s="148">
        <v>45644</v>
      </c>
      <c r="G2797" s="149"/>
      <c r="H2797" s="150">
        <v>1771</v>
      </c>
      <c r="I2797" s="144" t="s">
        <v>62</v>
      </c>
      <c r="J2797" s="151"/>
      <c r="K2797" s="145"/>
      <c r="L2797" s="152"/>
      <c r="M2797" s="152"/>
      <c r="N2797" s="167">
        <f t="shared" si="86"/>
        <v>1771</v>
      </c>
      <c r="O2797" s="167">
        <f t="shared" si="87"/>
        <v>202412</v>
      </c>
    </row>
    <row r="2798" spans="1:15">
      <c r="A2798" s="146">
        <v>2797</v>
      </c>
      <c r="B2798" s="144" t="s">
        <v>1007</v>
      </c>
      <c r="C2798" s="146" t="s">
        <v>1008</v>
      </c>
      <c r="D2798" s="147" t="s">
        <v>3332</v>
      </c>
      <c r="E2798" s="220" t="s">
        <v>98</v>
      </c>
      <c r="F2798" s="148">
        <v>45644</v>
      </c>
      <c r="G2798" s="153"/>
      <c r="H2798" s="154">
        <v>1911</v>
      </c>
      <c r="I2798" s="144" t="s">
        <v>62</v>
      </c>
      <c r="J2798" s="155"/>
      <c r="K2798" s="146"/>
      <c r="L2798" s="147"/>
      <c r="M2798" s="156"/>
      <c r="N2798" s="167">
        <f t="shared" si="86"/>
        <v>1911</v>
      </c>
      <c r="O2798" s="167">
        <f t="shared" si="87"/>
        <v>202412</v>
      </c>
    </row>
    <row r="2799" spans="1:15">
      <c r="A2799" s="146">
        <v>2798</v>
      </c>
      <c r="B2799" s="144" t="s">
        <v>1007</v>
      </c>
      <c r="C2799" s="145" t="s">
        <v>1008</v>
      </c>
      <c r="D2799" s="145" t="s">
        <v>3333</v>
      </c>
      <c r="E2799" s="219" t="s">
        <v>98</v>
      </c>
      <c r="F2799" s="148">
        <v>45644</v>
      </c>
      <c r="G2799" s="149"/>
      <c r="H2799" s="150">
        <v>1908</v>
      </c>
      <c r="I2799" s="144" t="s">
        <v>62</v>
      </c>
      <c r="J2799" s="151"/>
      <c r="K2799" s="145"/>
      <c r="L2799" s="152"/>
      <c r="M2799" s="152"/>
      <c r="N2799" s="167">
        <f t="shared" si="86"/>
        <v>1908</v>
      </c>
      <c r="O2799" s="167">
        <f t="shared" si="87"/>
        <v>202412</v>
      </c>
    </row>
    <row r="2800" spans="1:15">
      <c r="A2800" s="146">
        <v>2799</v>
      </c>
      <c r="B2800" s="144" t="s">
        <v>1007</v>
      </c>
      <c r="C2800" s="146" t="s">
        <v>1008</v>
      </c>
      <c r="D2800" s="147" t="s">
        <v>3334</v>
      </c>
      <c r="E2800" s="220" t="s">
        <v>98</v>
      </c>
      <c r="F2800" s="148">
        <v>45644</v>
      </c>
      <c r="G2800" s="153"/>
      <c r="H2800" s="154">
        <v>2116</v>
      </c>
      <c r="I2800" s="144" t="s">
        <v>62</v>
      </c>
      <c r="J2800" s="155"/>
      <c r="K2800" s="146"/>
      <c r="L2800" s="147"/>
      <c r="M2800" s="156"/>
      <c r="N2800" s="167">
        <f t="shared" si="86"/>
        <v>2116</v>
      </c>
      <c r="O2800" s="167">
        <f t="shared" si="87"/>
        <v>202412</v>
      </c>
    </row>
    <row r="2801" spans="1:15">
      <c r="A2801" s="146">
        <v>2800</v>
      </c>
      <c r="B2801" s="144" t="s">
        <v>1007</v>
      </c>
      <c r="C2801" s="145" t="s">
        <v>1008</v>
      </c>
      <c r="D2801" s="145" t="s">
        <v>3335</v>
      </c>
      <c r="E2801" s="219" t="s">
        <v>98</v>
      </c>
      <c r="F2801" s="148">
        <v>45644</v>
      </c>
      <c r="G2801" s="149"/>
      <c r="H2801" s="150">
        <v>1954</v>
      </c>
      <c r="I2801" s="144" t="s">
        <v>62</v>
      </c>
      <c r="J2801" s="151"/>
      <c r="K2801" s="145"/>
      <c r="L2801" s="152"/>
      <c r="M2801" s="152"/>
      <c r="N2801" s="167">
        <f t="shared" si="86"/>
        <v>1954</v>
      </c>
      <c r="O2801" s="167">
        <f t="shared" si="87"/>
        <v>202412</v>
      </c>
    </row>
    <row r="2802" spans="1:15">
      <c r="A2802" s="146">
        <v>2801</v>
      </c>
      <c r="B2802" s="144" t="s">
        <v>1007</v>
      </c>
      <c r="C2802" s="146" t="s">
        <v>1008</v>
      </c>
      <c r="D2802" s="147" t="s">
        <v>3336</v>
      </c>
      <c r="E2802" s="220" t="s">
        <v>98</v>
      </c>
      <c r="F2802" s="148">
        <v>45644</v>
      </c>
      <c r="G2802" s="153"/>
      <c r="H2802" s="154">
        <v>2029</v>
      </c>
      <c r="I2802" s="144" t="s">
        <v>62</v>
      </c>
      <c r="J2802" s="155"/>
      <c r="K2802" s="146"/>
      <c r="L2802" s="147"/>
      <c r="M2802" s="156"/>
      <c r="N2802" s="167">
        <f t="shared" si="86"/>
        <v>2029</v>
      </c>
      <c r="O2802" s="167">
        <f t="shared" si="87"/>
        <v>202412</v>
      </c>
    </row>
    <row r="2803" spans="1:15">
      <c r="A2803" s="146">
        <v>2802</v>
      </c>
      <c r="B2803" s="144" t="s">
        <v>1007</v>
      </c>
      <c r="C2803" s="145" t="s">
        <v>1008</v>
      </c>
      <c r="D2803" s="145" t="s">
        <v>3337</v>
      </c>
      <c r="E2803" s="219" t="s">
        <v>98</v>
      </c>
      <c r="F2803" s="148">
        <v>45644</v>
      </c>
      <c r="G2803" s="149"/>
      <c r="H2803" s="150">
        <v>1829</v>
      </c>
      <c r="I2803" s="144" t="s">
        <v>62</v>
      </c>
      <c r="J2803" s="151"/>
      <c r="K2803" s="145"/>
      <c r="L2803" s="152"/>
      <c r="M2803" s="152"/>
      <c r="N2803" s="167">
        <f t="shared" si="86"/>
        <v>1829</v>
      </c>
      <c r="O2803" s="167">
        <f t="shared" si="87"/>
        <v>202412</v>
      </c>
    </row>
    <row r="2804" spans="1:15">
      <c r="A2804" s="146">
        <v>2803</v>
      </c>
      <c r="B2804" s="144" t="s">
        <v>1007</v>
      </c>
      <c r="C2804" s="146" t="s">
        <v>1008</v>
      </c>
      <c r="D2804" s="147" t="s">
        <v>3338</v>
      </c>
      <c r="E2804" s="220" t="s">
        <v>98</v>
      </c>
      <c r="F2804" s="148">
        <v>45644</v>
      </c>
      <c r="G2804" s="153"/>
      <c r="H2804" s="154">
        <v>1857</v>
      </c>
      <c r="I2804" s="144" t="s">
        <v>62</v>
      </c>
      <c r="J2804" s="155"/>
      <c r="K2804" s="146"/>
      <c r="L2804" s="147"/>
      <c r="M2804" s="156"/>
      <c r="N2804" s="167">
        <f t="shared" si="86"/>
        <v>1857</v>
      </c>
      <c r="O2804" s="167">
        <f t="shared" si="87"/>
        <v>202412</v>
      </c>
    </row>
    <row r="2805" spans="1:15">
      <c r="A2805" s="146">
        <v>2804</v>
      </c>
      <c r="B2805" s="144" t="s">
        <v>1007</v>
      </c>
      <c r="C2805" s="145" t="s">
        <v>1008</v>
      </c>
      <c r="D2805" s="145" t="s">
        <v>3339</v>
      </c>
      <c r="E2805" s="219" t="s">
        <v>98</v>
      </c>
      <c r="F2805" s="148">
        <v>45644</v>
      </c>
      <c r="G2805" s="149"/>
      <c r="H2805" s="150">
        <v>1949</v>
      </c>
      <c r="I2805" s="144" t="s">
        <v>62</v>
      </c>
      <c r="J2805" s="151"/>
      <c r="K2805" s="145"/>
      <c r="L2805" s="152"/>
      <c r="M2805" s="152"/>
      <c r="N2805" s="167">
        <f t="shared" si="86"/>
        <v>1949</v>
      </c>
      <c r="O2805" s="167">
        <f t="shared" si="87"/>
        <v>202412</v>
      </c>
    </row>
    <row r="2806" spans="1:15">
      <c r="A2806" s="146">
        <v>2805</v>
      </c>
      <c r="B2806" s="144" t="s">
        <v>1007</v>
      </c>
      <c r="C2806" s="146" t="s">
        <v>1008</v>
      </c>
      <c r="D2806" s="147" t="s">
        <v>3340</v>
      </c>
      <c r="E2806" s="220" t="s">
        <v>98</v>
      </c>
      <c r="F2806" s="148">
        <v>45644</v>
      </c>
      <c r="G2806" s="153"/>
      <c r="H2806" s="154">
        <v>1824</v>
      </c>
      <c r="I2806" s="144" t="s">
        <v>62</v>
      </c>
      <c r="J2806" s="155"/>
      <c r="K2806" s="146"/>
      <c r="L2806" s="147"/>
      <c r="M2806" s="156"/>
      <c r="N2806" s="167">
        <f t="shared" si="86"/>
        <v>1824</v>
      </c>
      <c r="O2806" s="167">
        <f t="shared" si="87"/>
        <v>202412</v>
      </c>
    </row>
    <row r="2807" spans="1:15">
      <c r="A2807" s="146">
        <v>2806</v>
      </c>
      <c r="B2807" s="144" t="s">
        <v>1007</v>
      </c>
      <c r="C2807" s="145" t="s">
        <v>1008</v>
      </c>
      <c r="D2807" s="145" t="s">
        <v>3341</v>
      </c>
      <c r="E2807" s="219" t="s">
        <v>98</v>
      </c>
      <c r="F2807" s="148">
        <v>45644</v>
      </c>
      <c r="G2807" s="149"/>
      <c r="H2807" s="150">
        <v>1974</v>
      </c>
      <c r="I2807" s="144" t="s">
        <v>62</v>
      </c>
      <c r="J2807" s="151"/>
      <c r="K2807" s="145"/>
      <c r="L2807" s="152"/>
      <c r="M2807" s="152"/>
      <c r="N2807" s="167">
        <f t="shared" si="86"/>
        <v>1974</v>
      </c>
      <c r="O2807" s="167">
        <f t="shared" si="87"/>
        <v>202412</v>
      </c>
    </row>
    <row r="2808" spans="1:15">
      <c r="A2808" s="146">
        <v>2807</v>
      </c>
      <c r="B2808" s="144" t="s">
        <v>1007</v>
      </c>
      <c r="C2808" s="146" t="s">
        <v>1008</v>
      </c>
      <c r="D2808" s="147" t="s">
        <v>3342</v>
      </c>
      <c r="E2808" s="220" t="s">
        <v>98</v>
      </c>
      <c r="F2808" s="148">
        <v>45644</v>
      </c>
      <c r="G2808" s="153"/>
      <c r="H2808" s="154">
        <v>1933</v>
      </c>
      <c r="I2808" s="144" t="s">
        <v>62</v>
      </c>
      <c r="J2808" s="155"/>
      <c r="K2808" s="146"/>
      <c r="L2808" s="147"/>
      <c r="M2808" s="156"/>
      <c r="N2808" s="167">
        <f t="shared" si="86"/>
        <v>1933</v>
      </c>
      <c r="O2808" s="167">
        <f t="shared" si="87"/>
        <v>202412</v>
      </c>
    </row>
    <row r="2809" spans="1:15">
      <c r="A2809" s="146">
        <v>2808</v>
      </c>
      <c r="B2809" s="144" t="s">
        <v>1007</v>
      </c>
      <c r="C2809" s="145" t="s">
        <v>1008</v>
      </c>
      <c r="D2809" s="145" t="s">
        <v>3343</v>
      </c>
      <c r="E2809" s="219" t="s">
        <v>98</v>
      </c>
      <c r="F2809" s="148">
        <v>45644</v>
      </c>
      <c r="G2809" s="149"/>
      <c r="H2809" s="150">
        <v>2045</v>
      </c>
      <c r="I2809" s="144" t="s">
        <v>62</v>
      </c>
      <c r="J2809" s="151"/>
      <c r="K2809" s="145"/>
      <c r="L2809" s="152"/>
      <c r="M2809" s="152"/>
      <c r="N2809" s="167">
        <f t="shared" si="86"/>
        <v>2045</v>
      </c>
      <c r="O2809" s="167">
        <f t="shared" si="87"/>
        <v>202412</v>
      </c>
    </row>
    <row r="2810" spans="1:15">
      <c r="A2810" s="146">
        <v>2809</v>
      </c>
      <c r="B2810" s="144" t="s">
        <v>340</v>
      </c>
      <c r="C2810" s="146" t="s">
        <v>341</v>
      </c>
      <c r="D2810" s="147" t="s">
        <v>3344</v>
      </c>
      <c r="E2810" s="220" t="s">
        <v>98</v>
      </c>
      <c r="F2810" s="148">
        <v>45645</v>
      </c>
      <c r="G2810" s="153"/>
      <c r="H2810" s="154">
        <v>8192</v>
      </c>
      <c r="I2810" s="144" t="s">
        <v>38</v>
      </c>
      <c r="J2810" s="155"/>
      <c r="K2810" s="146"/>
      <c r="L2810" s="147"/>
      <c r="M2810" s="158"/>
      <c r="N2810" s="167">
        <f t="shared" si="86"/>
        <v>8192</v>
      </c>
      <c r="O2810" s="167">
        <f t="shared" si="87"/>
        <v>202412</v>
      </c>
    </row>
    <row r="2811" spans="1:15">
      <c r="A2811" s="146">
        <v>2810</v>
      </c>
      <c r="B2811" s="144" t="s">
        <v>1007</v>
      </c>
      <c r="C2811" s="145" t="s">
        <v>1008</v>
      </c>
      <c r="D2811" s="145" t="s">
        <v>3345</v>
      </c>
      <c r="E2811" s="219" t="s">
        <v>98</v>
      </c>
      <c r="F2811" s="148">
        <v>45645</v>
      </c>
      <c r="G2811" s="149"/>
      <c r="H2811" s="150">
        <v>1910</v>
      </c>
      <c r="I2811" s="144" t="s">
        <v>62</v>
      </c>
      <c r="J2811" s="151"/>
      <c r="K2811" s="145"/>
      <c r="L2811" s="152"/>
      <c r="M2811" s="152"/>
      <c r="N2811" s="167">
        <f t="shared" si="86"/>
        <v>1910</v>
      </c>
      <c r="O2811" s="167">
        <f t="shared" si="87"/>
        <v>202412</v>
      </c>
    </row>
    <row r="2812" spans="1:15">
      <c r="A2812" s="146">
        <v>2811</v>
      </c>
      <c r="B2812" s="144" t="s">
        <v>1007</v>
      </c>
      <c r="C2812" s="146" t="s">
        <v>1008</v>
      </c>
      <c r="D2812" s="147" t="s">
        <v>3346</v>
      </c>
      <c r="E2812" s="220" t="s">
        <v>98</v>
      </c>
      <c r="F2812" s="148">
        <v>45645</v>
      </c>
      <c r="G2812" s="153"/>
      <c r="H2812" s="154">
        <v>1794</v>
      </c>
      <c r="I2812" s="144" t="s">
        <v>62</v>
      </c>
      <c r="J2812" s="155"/>
      <c r="K2812" s="146"/>
      <c r="L2812" s="147"/>
      <c r="M2812" s="156"/>
      <c r="N2812" s="167">
        <f t="shared" si="86"/>
        <v>1794</v>
      </c>
      <c r="O2812" s="167">
        <f t="shared" si="87"/>
        <v>202412</v>
      </c>
    </row>
    <row r="2813" spans="1:15">
      <c r="A2813" s="146">
        <v>2812</v>
      </c>
      <c r="B2813" s="144" t="s">
        <v>1007</v>
      </c>
      <c r="C2813" s="145" t="s">
        <v>1008</v>
      </c>
      <c r="D2813" s="145" t="s">
        <v>3347</v>
      </c>
      <c r="E2813" s="219" t="s">
        <v>98</v>
      </c>
      <c r="F2813" s="148">
        <v>45645</v>
      </c>
      <c r="G2813" s="149"/>
      <c r="H2813" s="150">
        <v>1925</v>
      </c>
      <c r="I2813" s="144" t="s">
        <v>62</v>
      </c>
      <c r="J2813" s="151"/>
      <c r="K2813" s="145"/>
      <c r="L2813" s="152"/>
      <c r="M2813" s="152"/>
      <c r="N2813" s="167">
        <f t="shared" si="86"/>
        <v>1925</v>
      </c>
      <c r="O2813" s="167">
        <f t="shared" si="87"/>
        <v>202412</v>
      </c>
    </row>
    <row r="2814" spans="1:15">
      <c r="A2814" s="146">
        <v>2813</v>
      </c>
      <c r="B2814" s="144" t="s">
        <v>1465</v>
      </c>
      <c r="C2814" s="146" t="s">
        <v>2651</v>
      </c>
      <c r="D2814" s="147">
        <v>829122</v>
      </c>
      <c r="E2814" s="220" t="s">
        <v>98</v>
      </c>
      <c r="F2814" s="148">
        <v>45645</v>
      </c>
      <c r="G2814" s="153"/>
      <c r="H2814" s="154">
        <v>2538.64</v>
      </c>
      <c r="I2814" s="144" t="s">
        <v>66</v>
      </c>
      <c r="J2814" s="155"/>
      <c r="K2814" s="146"/>
      <c r="L2814" s="147"/>
      <c r="M2814" s="156"/>
      <c r="N2814" s="167">
        <f t="shared" si="86"/>
        <v>2538.64</v>
      </c>
      <c r="O2814" s="167">
        <f t="shared" si="87"/>
        <v>202412</v>
      </c>
    </row>
    <row r="2815" spans="1:15">
      <c r="A2815" s="146">
        <v>2814</v>
      </c>
      <c r="B2815" s="144" t="s">
        <v>192</v>
      </c>
      <c r="C2815" s="145" t="s">
        <v>155</v>
      </c>
      <c r="D2815" s="145" t="s">
        <v>3348</v>
      </c>
      <c r="E2815" s="219" t="s">
        <v>98</v>
      </c>
      <c r="F2815" s="148">
        <v>45646</v>
      </c>
      <c r="G2815" s="149">
        <v>200128.31</v>
      </c>
      <c r="H2815" s="150">
        <v>1061121.83</v>
      </c>
      <c r="I2815" s="144" t="s">
        <v>72</v>
      </c>
      <c r="J2815" s="151"/>
      <c r="K2815" s="145"/>
      <c r="L2815" s="152"/>
      <c r="M2815" s="152"/>
      <c r="N2815" s="167">
        <f t="shared" si="86"/>
        <v>1061121.83</v>
      </c>
      <c r="O2815" s="167">
        <f t="shared" si="87"/>
        <v>202412</v>
      </c>
    </row>
    <row r="2816" spans="1:15">
      <c r="A2816" s="146">
        <v>2815</v>
      </c>
      <c r="B2816" s="144" t="s">
        <v>194</v>
      </c>
      <c r="C2816" s="146" t="s">
        <v>155</v>
      </c>
      <c r="D2816" s="147" t="s">
        <v>3349</v>
      </c>
      <c r="E2816" s="220" t="s">
        <v>98</v>
      </c>
      <c r="F2816" s="148">
        <v>45646</v>
      </c>
      <c r="G2816" s="153">
        <v>9369.11</v>
      </c>
      <c r="H2816" s="154">
        <v>268582.28999999998</v>
      </c>
      <c r="I2816" s="144" t="s">
        <v>72</v>
      </c>
      <c r="J2816" s="155"/>
      <c r="K2816" s="146"/>
      <c r="L2816" s="147"/>
      <c r="M2816" s="156"/>
      <c r="N2816" s="167">
        <f t="shared" si="86"/>
        <v>268582.28999999998</v>
      </c>
      <c r="O2816" s="167">
        <f t="shared" si="87"/>
        <v>202412</v>
      </c>
    </row>
    <row r="2817" spans="1:15">
      <c r="A2817" s="146">
        <v>2816</v>
      </c>
      <c r="B2817" s="144" t="s">
        <v>196</v>
      </c>
      <c r="C2817" s="145" t="s">
        <v>155</v>
      </c>
      <c r="D2817" s="145" t="s">
        <v>3350</v>
      </c>
      <c r="E2817" s="219" t="s">
        <v>98</v>
      </c>
      <c r="F2817" s="148">
        <v>45646</v>
      </c>
      <c r="G2817" s="149">
        <v>29616.35</v>
      </c>
      <c r="H2817" s="150">
        <v>832692.53</v>
      </c>
      <c r="I2817" s="144" t="s">
        <v>72</v>
      </c>
      <c r="J2817" s="151"/>
      <c r="K2817" s="145"/>
      <c r="L2817" s="152"/>
      <c r="M2817" s="152"/>
      <c r="N2817" s="167">
        <f t="shared" si="86"/>
        <v>832692.53</v>
      </c>
      <c r="O2817" s="167">
        <f t="shared" si="87"/>
        <v>202412</v>
      </c>
    </row>
    <row r="2818" spans="1:15">
      <c r="A2818" s="146">
        <v>2817</v>
      </c>
      <c r="B2818" s="144" t="s">
        <v>1415</v>
      </c>
      <c r="C2818" s="146" t="s">
        <v>1416</v>
      </c>
      <c r="D2818" s="147" t="s">
        <v>3351</v>
      </c>
      <c r="E2818" s="220" t="s">
        <v>98</v>
      </c>
      <c r="F2818" s="148">
        <v>45646</v>
      </c>
      <c r="G2818" s="153"/>
      <c r="H2818" s="154">
        <v>4607.58</v>
      </c>
      <c r="I2818" s="144" t="s">
        <v>33</v>
      </c>
      <c r="J2818" s="155"/>
      <c r="K2818" s="146"/>
      <c r="L2818" s="147"/>
      <c r="M2818" s="156"/>
      <c r="N2818" s="167">
        <f t="shared" ref="N2818:N2881" si="88">H2818/COUNTIF(I2818:M2818,"&lt;&gt;")</f>
        <v>4607.58</v>
      </c>
      <c r="O2818" s="167">
        <f t="shared" ref="O2818:O2881" si="89">YEAR(F2818)*100+MONTH(F2818)</f>
        <v>202412</v>
      </c>
    </row>
    <row r="2819" spans="1:15">
      <c r="A2819" s="146">
        <v>2818</v>
      </c>
      <c r="B2819" s="144" t="s">
        <v>1415</v>
      </c>
      <c r="C2819" s="145" t="s">
        <v>1416</v>
      </c>
      <c r="D2819" s="145" t="s">
        <v>3352</v>
      </c>
      <c r="E2819" s="219" t="s">
        <v>98</v>
      </c>
      <c r="F2819" s="148">
        <v>45646</v>
      </c>
      <c r="G2819" s="149"/>
      <c r="H2819" s="150">
        <v>680</v>
      </c>
      <c r="I2819" s="144" t="s">
        <v>33</v>
      </c>
      <c r="J2819" s="151"/>
      <c r="K2819" s="145"/>
      <c r="L2819" s="152"/>
      <c r="M2819" s="152"/>
      <c r="N2819" s="167">
        <f t="shared" si="88"/>
        <v>680</v>
      </c>
      <c r="O2819" s="167">
        <f t="shared" si="89"/>
        <v>202412</v>
      </c>
    </row>
    <row r="2820" spans="1:15">
      <c r="A2820" s="146">
        <v>2819</v>
      </c>
      <c r="B2820" s="144" t="s">
        <v>1415</v>
      </c>
      <c r="C2820" s="146" t="s">
        <v>1416</v>
      </c>
      <c r="D2820" s="147" t="s">
        <v>3353</v>
      </c>
      <c r="E2820" s="220" t="s">
        <v>98</v>
      </c>
      <c r="F2820" s="148">
        <v>45646</v>
      </c>
      <c r="G2820" s="153"/>
      <c r="H2820" s="154">
        <v>799.96</v>
      </c>
      <c r="I2820" s="144" t="s">
        <v>33</v>
      </c>
      <c r="J2820" s="155"/>
      <c r="K2820" s="146"/>
      <c r="L2820" s="147"/>
      <c r="M2820" s="156"/>
      <c r="N2820" s="167">
        <f t="shared" si="88"/>
        <v>799.96</v>
      </c>
      <c r="O2820" s="167">
        <f t="shared" si="89"/>
        <v>202412</v>
      </c>
    </row>
    <row r="2821" spans="1:15">
      <c r="A2821" s="146">
        <v>2820</v>
      </c>
      <c r="B2821" s="144" t="s">
        <v>1415</v>
      </c>
      <c r="C2821" s="145" t="s">
        <v>1416</v>
      </c>
      <c r="D2821" s="145" t="s">
        <v>3354</v>
      </c>
      <c r="E2821" s="219" t="s">
        <v>98</v>
      </c>
      <c r="F2821" s="148">
        <v>45646</v>
      </c>
      <c r="G2821" s="149"/>
      <c r="H2821" s="150">
        <v>799.96</v>
      </c>
      <c r="I2821" s="144" t="s">
        <v>33</v>
      </c>
      <c r="J2821" s="151"/>
      <c r="K2821" s="145"/>
      <c r="L2821" s="152"/>
      <c r="M2821" s="152"/>
      <c r="N2821" s="167">
        <f t="shared" si="88"/>
        <v>799.96</v>
      </c>
      <c r="O2821" s="167">
        <f t="shared" si="89"/>
        <v>202412</v>
      </c>
    </row>
    <row r="2822" spans="1:15">
      <c r="A2822" s="146">
        <v>2821</v>
      </c>
      <c r="B2822" s="144" t="s">
        <v>2681</v>
      </c>
      <c r="C2822" s="146" t="s">
        <v>2682</v>
      </c>
      <c r="D2822" s="147" t="s">
        <v>3355</v>
      </c>
      <c r="E2822" s="220" t="s">
        <v>98</v>
      </c>
      <c r="F2822" s="148">
        <v>45646</v>
      </c>
      <c r="G2822" s="153"/>
      <c r="H2822" s="154">
        <v>74803.86</v>
      </c>
      <c r="I2822" s="144" t="s">
        <v>46</v>
      </c>
      <c r="J2822" s="155"/>
      <c r="K2822" s="146"/>
      <c r="L2822" s="147"/>
      <c r="M2822" s="156"/>
      <c r="N2822" s="167">
        <f t="shared" si="88"/>
        <v>74803.86</v>
      </c>
      <c r="O2822" s="167">
        <f t="shared" si="89"/>
        <v>202412</v>
      </c>
    </row>
    <row r="2823" spans="1:15">
      <c r="A2823" s="146">
        <v>2822</v>
      </c>
      <c r="B2823" s="144" t="s">
        <v>1415</v>
      </c>
      <c r="C2823" s="145" t="s">
        <v>1416</v>
      </c>
      <c r="D2823" s="145" t="s">
        <v>3356</v>
      </c>
      <c r="E2823" s="219" t="s">
        <v>98</v>
      </c>
      <c r="F2823" s="148">
        <v>45649</v>
      </c>
      <c r="G2823" s="149"/>
      <c r="H2823" s="150">
        <v>4607.58</v>
      </c>
      <c r="I2823" s="144" t="s">
        <v>33</v>
      </c>
      <c r="J2823" s="151"/>
      <c r="K2823" s="145"/>
      <c r="L2823" s="152"/>
      <c r="M2823" s="152"/>
      <c r="N2823" s="167">
        <f t="shared" si="88"/>
        <v>4607.58</v>
      </c>
      <c r="O2823" s="167">
        <f t="shared" si="89"/>
        <v>202412</v>
      </c>
    </row>
    <row r="2824" spans="1:15">
      <c r="A2824" s="146">
        <v>2823</v>
      </c>
      <c r="B2824" s="144" t="s">
        <v>293</v>
      </c>
      <c r="C2824" s="146" t="s">
        <v>294</v>
      </c>
      <c r="D2824" s="147">
        <v>2614419</v>
      </c>
      <c r="E2824" s="220" t="s">
        <v>98</v>
      </c>
      <c r="F2824" s="148">
        <v>45649</v>
      </c>
      <c r="G2824" s="153"/>
      <c r="H2824" s="154">
        <v>660.3</v>
      </c>
      <c r="I2824" s="144" t="s">
        <v>68</v>
      </c>
      <c r="J2824" s="155"/>
      <c r="K2824" s="146"/>
      <c r="L2824" s="147"/>
      <c r="M2824" s="156"/>
      <c r="N2824" s="167">
        <f t="shared" si="88"/>
        <v>660.3</v>
      </c>
      <c r="O2824" s="167">
        <f t="shared" si="89"/>
        <v>202412</v>
      </c>
    </row>
    <row r="2825" spans="1:15">
      <c r="A2825" s="146">
        <v>2824</v>
      </c>
      <c r="B2825" s="144" t="s">
        <v>1681</v>
      </c>
      <c r="C2825" s="145" t="s">
        <v>1682</v>
      </c>
      <c r="D2825" s="145" t="s">
        <v>3255</v>
      </c>
      <c r="E2825" s="219" t="s">
        <v>98</v>
      </c>
      <c r="F2825" s="148">
        <v>45650</v>
      </c>
      <c r="G2825" s="149"/>
      <c r="H2825" s="150">
        <v>7918.25</v>
      </c>
      <c r="I2825" s="144" t="s">
        <v>33</v>
      </c>
      <c r="J2825" s="151"/>
      <c r="K2825" s="145"/>
      <c r="L2825" s="152"/>
      <c r="M2825" s="152"/>
      <c r="N2825" s="167">
        <f t="shared" si="88"/>
        <v>7918.25</v>
      </c>
      <c r="O2825" s="167">
        <f t="shared" si="89"/>
        <v>202412</v>
      </c>
    </row>
    <row r="2826" spans="1:15">
      <c r="A2826" s="146">
        <v>2825</v>
      </c>
      <c r="B2826" s="144" t="s">
        <v>1415</v>
      </c>
      <c r="C2826" s="146" t="s">
        <v>1416</v>
      </c>
      <c r="D2826" s="147" t="s">
        <v>3357</v>
      </c>
      <c r="E2826" s="220" t="s">
        <v>98</v>
      </c>
      <c r="F2826" s="148">
        <v>45652</v>
      </c>
      <c r="G2826" s="153"/>
      <c r="H2826" s="154">
        <v>680</v>
      </c>
      <c r="I2826" s="144" t="s">
        <v>33</v>
      </c>
      <c r="J2826" s="155"/>
      <c r="K2826" s="146"/>
      <c r="L2826" s="147"/>
      <c r="M2826" s="156"/>
      <c r="N2826" s="167">
        <f t="shared" si="88"/>
        <v>680</v>
      </c>
      <c r="O2826" s="167">
        <f t="shared" si="89"/>
        <v>202412</v>
      </c>
    </row>
    <row r="2827" spans="1:15">
      <c r="A2827" s="146">
        <v>2826</v>
      </c>
      <c r="B2827" s="144" t="s">
        <v>2287</v>
      </c>
      <c r="C2827" s="145" t="s">
        <v>2288</v>
      </c>
      <c r="D2827" s="145" t="s">
        <v>3358</v>
      </c>
      <c r="E2827" s="219" t="s">
        <v>98</v>
      </c>
      <c r="F2827" s="148">
        <v>45652</v>
      </c>
      <c r="G2827" s="149"/>
      <c r="H2827" s="150">
        <v>553.20000000000005</v>
      </c>
      <c r="I2827" s="144" t="s">
        <v>66</v>
      </c>
      <c r="J2827" s="151"/>
      <c r="K2827" s="145"/>
      <c r="L2827" s="152"/>
      <c r="M2827" s="152"/>
      <c r="N2827" s="167">
        <f t="shared" si="88"/>
        <v>553.20000000000005</v>
      </c>
      <c r="O2827" s="167">
        <f t="shared" si="89"/>
        <v>202412</v>
      </c>
    </row>
    <row r="2828" spans="1:15">
      <c r="A2828" s="146">
        <v>2827</v>
      </c>
      <c r="B2828" s="144" t="s">
        <v>1889</v>
      </c>
      <c r="C2828" s="146" t="s">
        <v>1890</v>
      </c>
      <c r="D2828" s="147" t="s">
        <v>3359</v>
      </c>
      <c r="E2828" s="220" t="s">
        <v>98</v>
      </c>
      <c r="F2828" s="148">
        <v>45653</v>
      </c>
      <c r="G2828" s="153"/>
      <c r="H2828" s="154">
        <v>1900</v>
      </c>
      <c r="I2828" s="144" t="s">
        <v>62</v>
      </c>
      <c r="J2828" s="155"/>
      <c r="K2828" s="146"/>
      <c r="L2828" s="147"/>
      <c r="M2828" s="156"/>
      <c r="N2828" s="167">
        <f t="shared" si="88"/>
        <v>1900</v>
      </c>
      <c r="O2828" s="167">
        <f t="shared" si="89"/>
        <v>202412</v>
      </c>
    </row>
    <row r="2829" spans="1:15">
      <c r="A2829" s="146">
        <v>2828</v>
      </c>
      <c r="B2829" s="144" t="s">
        <v>1698</v>
      </c>
      <c r="C2829" s="145" t="s">
        <v>1699</v>
      </c>
      <c r="D2829" s="145" t="s">
        <v>3360</v>
      </c>
      <c r="E2829" s="219" t="s">
        <v>98</v>
      </c>
      <c r="F2829" s="148">
        <v>45653</v>
      </c>
      <c r="G2829" s="149"/>
      <c r="H2829" s="150">
        <v>4670</v>
      </c>
      <c r="I2829" s="144" t="s">
        <v>33</v>
      </c>
      <c r="J2829" s="151"/>
      <c r="K2829" s="145"/>
      <c r="L2829" s="152"/>
      <c r="M2829" s="152"/>
      <c r="N2829" s="167">
        <f t="shared" si="88"/>
        <v>4670</v>
      </c>
      <c r="O2829" s="167">
        <f t="shared" si="89"/>
        <v>202412</v>
      </c>
    </row>
    <row r="2830" spans="1:15">
      <c r="A2830" s="146">
        <v>2829</v>
      </c>
      <c r="B2830" s="144" t="s">
        <v>1698</v>
      </c>
      <c r="C2830" s="146" t="s">
        <v>1699</v>
      </c>
      <c r="D2830" s="147" t="s">
        <v>3361</v>
      </c>
      <c r="E2830" s="220" t="s">
        <v>98</v>
      </c>
      <c r="F2830" s="148">
        <v>45653</v>
      </c>
      <c r="G2830" s="153"/>
      <c r="H2830" s="154">
        <v>7235.17</v>
      </c>
      <c r="I2830" s="144" t="s">
        <v>33</v>
      </c>
      <c r="J2830" s="155"/>
      <c r="K2830" s="146"/>
      <c r="L2830" s="147"/>
      <c r="M2830" s="156"/>
      <c r="N2830" s="167">
        <f t="shared" si="88"/>
        <v>7235.17</v>
      </c>
      <c r="O2830" s="167">
        <f t="shared" si="89"/>
        <v>202412</v>
      </c>
    </row>
    <row r="2831" spans="1:15">
      <c r="A2831" s="146">
        <v>2830</v>
      </c>
      <c r="B2831" s="144" t="s">
        <v>1122</v>
      </c>
      <c r="C2831" s="145" t="s">
        <v>1123</v>
      </c>
      <c r="D2831" s="145" t="s">
        <v>3362</v>
      </c>
      <c r="E2831" s="219" t="s">
        <v>98</v>
      </c>
      <c r="F2831" s="148">
        <v>45653</v>
      </c>
      <c r="G2831" s="149"/>
      <c r="H2831" s="150">
        <v>1264.2</v>
      </c>
      <c r="I2831" s="144" t="s">
        <v>68</v>
      </c>
      <c r="J2831" s="151"/>
      <c r="K2831" s="145"/>
      <c r="L2831" s="152"/>
      <c r="M2831" s="152"/>
      <c r="N2831" s="167">
        <f t="shared" si="88"/>
        <v>1264.2</v>
      </c>
      <c r="O2831" s="167">
        <f t="shared" si="89"/>
        <v>202412</v>
      </c>
    </row>
    <row r="2832" spans="1:15">
      <c r="A2832" s="146">
        <v>2831</v>
      </c>
      <c r="B2832" s="144" t="s">
        <v>293</v>
      </c>
      <c r="C2832" s="146" t="s">
        <v>294</v>
      </c>
      <c r="D2832" s="147">
        <v>2616220</v>
      </c>
      <c r="E2832" s="220" t="s">
        <v>98</v>
      </c>
      <c r="F2832" s="148">
        <v>45653</v>
      </c>
      <c r="G2832" s="153"/>
      <c r="H2832" s="154">
        <v>68.400000000000006</v>
      </c>
      <c r="I2832" s="144" t="s">
        <v>68</v>
      </c>
      <c r="J2832" s="155"/>
      <c r="K2832" s="146"/>
      <c r="L2832" s="147"/>
      <c r="M2832" s="156"/>
      <c r="N2832" s="167">
        <f t="shared" si="88"/>
        <v>68.400000000000006</v>
      </c>
      <c r="O2832" s="167">
        <f t="shared" si="89"/>
        <v>202412</v>
      </c>
    </row>
    <row r="2833" spans="1:15">
      <c r="A2833" s="146">
        <v>2832</v>
      </c>
      <c r="B2833" s="144" t="s">
        <v>293</v>
      </c>
      <c r="C2833" s="145" t="s">
        <v>294</v>
      </c>
      <c r="D2833" s="145">
        <v>2616217</v>
      </c>
      <c r="E2833" s="219" t="s">
        <v>98</v>
      </c>
      <c r="F2833" s="148">
        <v>45653</v>
      </c>
      <c r="G2833" s="149"/>
      <c r="H2833" s="150">
        <v>1653.75</v>
      </c>
      <c r="I2833" s="144" t="s">
        <v>68</v>
      </c>
      <c r="J2833" s="151"/>
      <c r="K2833" s="145"/>
      <c r="L2833" s="152"/>
      <c r="M2833" s="152"/>
      <c r="N2833" s="167">
        <f t="shared" si="88"/>
        <v>1653.75</v>
      </c>
      <c r="O2833" s="167">
        <f t="shared" si="89"/>
        <v>202412</v>
      </c>
    </row>
    <row r="2834" spans="1:15">
      <c r="A2834" s="146">
        <v>2833</v>
      </c>
      <c r="B2834" s="144" t="s">
        <v>123</v>
      </c>
      <c r="C2834" s="146" t="s">
        <v>124</v>
      </c>
      <c r="D2834" s="147" t="s">
        <v>3363</v>
      </c>
      <c r="E2834" s="220" t="s">
        <v>98</v>
      </c>
      <c r="F2834" s="148">
        <v>45656</v>
      </c>
      <c r="G2834" s="153"/>
      <c r="H2834" s="154">
        <v>5420</v>
      </c>
      <c r="I2834" s="144" t="s">
        <v>33</v>
      </c>
      <c r="J2834" s="155"/>
      <c r="K2834" s="146"/>
      <c r="L2834" s="147"/>
      <c r="M2834" s="156"/>
      <c r="N2834" s="167">
        <f t="shared" si="88"/>
        <v>5420</v>
      </c>
      <c r="O2834" s="167">
        <f t="shared" si="89"/>
        <v>202412</v>
      </c>
    </row>
    <row r="2835" spans="1:15">
      <c r="A2835" s="146">
        <v>2834</v>
      </c>
      <c r="B2835" s="144" t="s">
        <v>123</v>
      </c>
      <c r="C2835" s="145" t="s">
        <v>124</v>
      </c>
      <c r="D2835" s="145">
        <v>62093</v>
      </c>
      <c r="E2835" s="219" t="s">
        <v>98</v>
      </c>
      <c r="F2835" s="148">
        <v>45656</v>
      </c>
      <c r="G2835" s="149"/>
      <c r="H2835" s="150">
        <v>5469.39</v>
      </c>
      <c r="I2835" s="144" t="s">
        <v>33</v>
      </c>
      <c r="J2835" s="151"/>
      <c r="K2835" s="145"/>
      <c r="L2835" s="152"/>
      <c r="M2835" s="152"/>
      <c r="N2835" s="167">
        <f t="shared" si="88"/>
        <v>5469.39</v>
      </c>
      <c r="O2835" s="167">
        <f t="shared" si="89"/>
        <v>202412</v>
      </c>
    </row>
    <row r="2836" spans="1:15">
      <c r="A2836" s="146">
        <v>2835</v>
      </c>
      <c r="B2836" s="144" t="s">
        <v>1681</v>
      </c>
      <c r="C2836" s="146" t="s">
        <v>1682</v>
      </c>
      <c r="D2836" s="147" t="s">
        <v>3364</v>
      </c>
      <c r="E2836" s="220" t="s">
        <v>98</v>
      </c>
      <c r="F2836" s="148">
        <v>45657</v>
      </c>
      <c r="G2836" s="153"/>
      <c r="H2836" s="154">
        <v>7370.92</v>
      </c>
      <c r="I2836" s="144" t="s">
        <v>33</v>
      </c>
      <c r="J2836" s="155"/>
      <c r="K2836" s="146"/>
      <c r="L2836" s="147"/>
      <c r="M2836" s="156"/>
      <c r="N2836" s="167">
        <f t="shared" si="88"/>
        <v>7370.92</v>
      </c>
      <c r="O2836" s="167">
        <f t="shared" si="89"/>
        <v>202412</v>
      </c>
    </row>
    <row r="2837" spans="1:15">
      <c r="A2837" s="146">
        <v>2836</v>
      </c>
      <c r="B2837" s="144" t="s">
        <v>320</v>
      </c>
      <c r="C2837" s="145" t="s">
        <v>321</v>
      </c>
      <c r="D2837" s="145" t="s">
        <v>2342</v>
      </c>
      <c r="E2837" s="219" t="s">
        <v>98</v>
      </c>
      <c r="F2837" s="148">
        <v>45659</v>
      </c>
      <c r="G2837" s="149"/>
      <c r="H2837" s="150">
        <v>900000</v>
      </c>
      <c r="I2837" s="144" t="s">
        <v>70</v>
      </c>
      <c r="J2837" s="151"/>
      <c r="K2837" s="145"/>
      <c r="L2837" s="152"/>
      <c r="M2837" s="152"/>
      <c r="N2837" s="167">
        <f t="shared" si="88"/>
        <v>900000</v>
      </c>
      <c r="O2837" s="167">
        <f t="shared" si="89"/>
        <v>202501</v>
      </c>
    </row>
    <row r="2838" spans="1:15">
      <c r="A2838" s="146">
        <v>2837</v>
      </c>
      <c r="B2838" s="144" t="s">
        <v>1465</v>
      </c>
      <c r="C2838" s="146" t="s">
        <v>2651</v>
      </c>
      <c r="D2838" s="147">
        <v>831018</v>
      </c>
      <c r="E2838" s="220" t="s">
        <v>98</v>
      </c>
      <c r="F2838" s="148">
        <v>45659</v>
      </c>
      <c r="G2838" s="153"/>
      <c r="H2838" s="154">
        <v>3303</v>
      </c>
      <c r="I2838" s="144" t="s">
        <v>66</v>
      </c>
      <c r="J2838" s="155"/>
      <c r="K2838" s="146"/>
      <c r="L2838" s="147"/>
      <c r="M2838" s="156"/>
      <c r="N2838" s="167">
        <f t="shared" si="88"/>
        <v>3303</v>
      </c>
      <c r="O2838" s="167">
        <f t="shared" si="89"/>
        <v>202501</v>
      </c>
    </row>
    <row r="2839" spans="1:15">
      <c r="A2839" s="146">
        <v>2838</v>
      </c>
      <c r="B2839" s="144" t="s">
        <v>367</v>
      </c>
      <c r="C2839" s="145" t="s">
        <v>368</v>
      </c>
      <c r="D2839" s="145">
        <v>1185</v>
      </c>
      <c r="E2839" s="219" t="s">
        <v>98</v>
      </c>
      <c r="F2839" s="148">
        <v>45659</v>
      </c>
      <c r="G2839" s="149"/>
      <c r="H2839" s="150">
        <v>11296</v>
      </c>
      <c r="I2839" s="144" t="s">
        <v>34</v>
      </c>
      <c r="J2839" s="151"/>
      <c r="K2839" s="145"/>
      <c r="L2839" s="152"/>
      <c r="M2839" s="152"/>
      <c r="N2839" s="167">
        <f t="shared" si="88"/>
        <v>11296</v>
      </c>
      <c r="O2839" s="167">
        <f t="shared" si="89"/>
        <v>202501</v>
      </c>
    </row>
    <row r="2840" spans="1:15">
      <c r="A2840" s="146">
        <v>2839</v>
      </c>
      <c r="B2840" s="144" t="s">
        <v>548</v>
      </c>
      <c r="C2840" s="146" t="s">
        <v>549</v>
      </c>
      <c r="D2840" s="147" t="s">
        <v>3365</v>
      </c>
      <c r="E2840" s="220" t="s">
        <v>98</v>
      </c>
      <c r="F2840" s="148">
        <v>45660</v>
      </c>
      <c r="G2840" s="153"/>
      <c r="H2840" s="154">
        <v>111.2</v>
      </c>
      <c r="I2840" s="144" t="s">
        <v>32</v>
      </c>
      <c r="J2840" s="155"/>
      <c r="K2840" s="146"/>
      <c r="L2840" s="147"/>
      <c r="M2840" s="156"/>
      <c r="N2840" s="167">
        <f t="shared" si="88"/>
        <v>111.2</v>
      </c>
      <c r="O2840" s="167">
        <f t="shared" si="89"/>
        <v>202501</v>
      </c>
    </row>
    <row r="2841" spans="1:15">
      <c r="A2841" s="146">
        <v>2840</v>
      </c>
      <c r="B2841" s="144" t="s">
        <v>762</v>
      </c>
      <c r="C2841" s="145" t="s">
        <v>763</v>
      </c>
      <c r="D2841" s="145" t="s">
        <v>3366</v>
      </c>
      <c r="E2841" s="219" t="s">
        <v>98</v>
      </c>
      <c r="F2841" s="148">
        <v>45660</v>
      </c>
      <c r="G2841" s="149"/>
      <c r="H2841" s="150">
        <v>99.9</v>
      </c>
      <c r="I2841" s="144" t="s">
        <v>33</v>
      </c>
      <c r="J2841" s="151"/>
      <c r="K2841" s="145"/>
      <c r="L2841" s="152"/>
      <c r="M2841" s="152"/>
      <c r="N2841" s="167">
        <f t="shared" si="88"/>
        <v>99.9</v>
      </c>
      <c r="O2841" s="167">
        <f t="shared" si="89"/>
        <v>202501</v>
      </c>
    </row>
    <row r="2842" spans="1:15">
      <c r="A2842" s="146">
        <v>2841</v>
      </c>
      <c r="B2842" s="144" t="s">
        <v>1537</v>
      </c>
      <c r="C2842" s="146" t="s">
        <v>1538</v>
      </c>
      <c r="D2842" s="147" t="s">
        <v>3043</v>
      </c>
      <c r="E2842" s="220" t="s">
        <v>98</v>
      </c>
      <c r="F2842" s="148">
        <v>45660</v>
      </c>
      <c r="G2842" s="153"/>
      <c r="H2842" s="154">
        <v>49600</v>
      </c>
      <c r="I2842" s="144" t="s">
        <v>62</v>
      </c>
      <c r="J2842" s="155"/>
      <c r="K2842" s="146"/>
      <c r="L2842" s="147"/>
      <c r="M2842" s="156"/>
      <c r="N2842" s="167">
        <f t="shared" si="88"/>
        <v>49600</v>
      </c>
      <c r="O2842" s="167">
        <f t="shared" si="89"/>
        <v>202501</v>
      </c>
    </row>
    <row r="2843" spans="1:15">
      <c r="A2843" s="146">
        <v>2842</v>
      </c>
      <c r="B2843" s="144" t="s">
        <v>1537</v>
      </c>
      <c r="C2843" s="145" t="s">
        <v>1538</v>
      </c>
      <c r="D2843" s="145" t="s">
        <v>2707</v>
      </c>
      <c r="E2843" s="219" t="s">
        <v>98</v>
      </c>
      <c r="F2843" s="148">
        <v>45660</v>
      </c>
      <c r="G2843" s="149"/>
      <c r="H2843" s="150">
        <v>27000</v>
      </c>
      <c r="I2843" s="144" t="s">
        <v>62</v>
      </c>
      <c r="J2843" s="151"/>
      <c r="K2843" s="145"/>
      <c r="L2843" s="152"/>
      <c r="M2843" s="152"/>
      <c r="N2843" s="167">
        <f t="shared" si="88"/>
        <v>27000</v>
      </c>
      <c r="O2843" s="167">
        <f t="shared" si="89"/>
        <v>202501</v>
      </c>
    </row>
    <row r="2844" spans="1:15">
      <c r="A2844" s="146">
        <v>2843</v>
      </c>
      <c r="B2844" s="144" t="s">
        <v>299</v>
      </c>
      <c r="C2844" s="146" t="s">
        <v>300</v>
      </c>
      <c r="D2844" s="147" t="s">
        <v>3367</v>
      </c>
      <c r="E2844" s="220" t="s">
        <v>98</v>
      </c>
      <c r="F2844" s="148">
        <v>45660</v>
      </c>
      <c r="G2844" s="153"/>
      <c r="H2844" s="154">
        <v>113223.78</v>
      </c>
      <c r="I2844" s="144" t="s">
        <v>69</v>
      </c>
      <c r="J2844" s="155"/>
      <c r="K2844" s="146"/>
      <c r="L2844" s="147"/>
      <c r="M2844" s="156"/>
      <c r="N2844" s="167">
        <f t="shared" si="88"/>
        <v>113223.78</v>
      </c>
      <c r="O2844" s="167">
        <f t="shared" si="89"/>
        <v>202501</v>
      </c>
    </row>
    <row r="2845" spans="1:15">
      <c r="A2845" s="146">
        <v>2844</v>
      </c>
      <c r="B2845" s="144" t="s">
        <v>1465</v>
      </c>
      <c r="C2845" s="145" t="s">
        <v>2651</v>
      </c>
      <c r="D2845" s="145">
        <v>831428</v>
      </c>
      <c r="E2845" s="219" t="s">
        <v>98</v>
      </c>
      <c r="F2845" s="148">
        <v>45660</v>
      </c>
      <c r="G2845" s="149"/>
      <c r="H2845" s="150">
        <v>58560</v>
      </c>
      <c r="I2845" s="144" t="s">
        <v>66</v>
      </c>
      <c r="J2845" s="151"/>
      <c r="K2845" s="145"/>
      <c r="L2845" s="152"/>
      <c r="M2845" s="152"/>
      <c r="N2845" s="167">
        <f t="shared" si="88"/>
        <v>58560</v>
      </c>
      <c r="O2845" s="167">
        <f t="shared" si="89"/>
        <v>202501</v>
      </c>
    </row>
    <row r="2846" spans="1:15">
      <c r="A2846" s="146">
        <v>2845</v>
      </c>
      <c r="B2846" s="144" t="s">
        <v>1415</v>
      </c>
      <c r="C2846" s="146" t="s">
        <v>1416</v>
      </c>
      <c r="D2846" s="147" t="s">
        <v>3368</v>
      </c>
      <c r="E2846" s="220" t="s">
        <v>98</v>
      </c>
      <c r="F2846" s="148">
        <v>45663</v>
      </c>
      <c r="G2846" s="153"/>
      <c r="H2846" s="154">
        <v>3274.97</v>
      </c>
      <c r="I2846" s="144" t="s">
        <v>33</v>
      </c>
      <c r="J2846" s="155"/>
      <c r="K2846" s="146"/>
      <c r="L2846" s="147"/>
      <c r="M2846" s="156"/>
      <c r="N2846" s="167">
        <f t="shared" si="88"/>
        <v>3274.97</v>
      </c>
      <c r="O2846" s="167">
        <f t="shared" si="89"/>
        <v>202501</v>
      </c>
    </row>
    <row r="2847" spans="1:15">
      <c r="A2847" s="146">
        <v>2846</v>
      </c>
      <c r="B2847" s="144" t="s">
        <v>2164</v>
      </c>
      <c r="C2847" s="145" t="s">
        <v>2165</v>
      </c>
      <c r="D2847" s="145" t="s">
        <v>3369</v>
      </c>
      <c r="E2847" s="219" t="s">
        <v>98</v>
      </c>
      <c r="F2847" s="148">
        <v>45663</v>
      </c>
      <c r="G2847" s="149"/>
      <c r="H2847" s="150">
        <v>800</v>
      </c>
      <c r="I2847" s="144" t="s">
        <v>68</v>
      </c>
      <c r="J2847" s="151"/>
      <c r="K2847" s="145"/>
      <c r="L2847" s="152"/>
      <c r="M2847" s="152"/>
      <c r="N2847" s="167">
        <f t="shared" si="88"/>
        <v>800</v>
      </c>
      <c r="O2847" s="167">
        <f t="shared" si="89"/>
        <v>202501</v>
      </c>
    </row>
    <row r="2848" spans="1:15">
      <c r="A2848" s="146">
        <v>2847</v>
      </c>
      <c r="B2848" s="144" t="s">
        <v>3370</v>
      </c>
      <c r="C2848" s="146" t="s">
        <v>3371</v>
      </c>
      <c r="D2848" s="147" t="s">
        <v>3372</v>
      </c>
      <c r="E2848" s="220" t="s">
        <v>98</v>
      </c>
      <c r="F2848" s="148">
        <v>45663</v>
      </c>
      <c r="G2848" s="153"/>
      <c r="H2848" s="154">
        <v>23200</v>
      </c>
      <c r="I2848" s="144" t="s">
        <v>56</v>
      </c>
      <c r="J2848" s="155"/>
      <c r="K2848" s="146"/>
      <c r="L2848" s="147"/>
      <c r="M2848" s="156"/>
      <c r="N2848" s="167">
        <f t="shared" si="88"/>
        <v>23200</v>
      </c>
      <c r="O2848" s="167">
        <f t="shared" si="89"/>
        <v>202501</v>
      </c>
    </row>
    <row r="2849" spans="1:15">
      <c r="A2849" s="146">
        <v>2848</v>
      </c>
      <c r="B2849" s="144" t="s">
        <v>1691</v>
      </c>
      <c r="C2849" s="145" t="s">
        <v>1692</v>
      </c>
      <c r="D2849" s="145">
        <v>14186</v>
      </c>
      <c r="E2849" s="225" t="s">
        <v>98</v>
      </c>
      <c r="F2849" s="148">
        <v>45663</v>
      </c>
      <c r="G2849" s="149"/>
      <c r="H2849" s="150">
        <v>9490</v>
      </c>
      <c r="I2849" s="144" t="s">
        <v>66</v>
      </c>
      <c r="J2849" s="151"/>
      <c r="K2849" s="145"/>
      <c r="L2849" s="152"/>
      <c r="M2849" s="152"/>
      <c r="N2849" s="167">
        <f t="shared" si="88"/>
        <v>9490</v>
      </c>
      <c r="O2849" s="167">
        <f t="shared" si="89"/>
        <v>202501</v>
      </c>
    </row>
    <row r="2850" spans="1:15">
      <c r="A2850" s="146">
        <v>2849</v>
      </c>
      <c r="B2850" s="144" t="s">
        <v>2001</v>
      </c>
      <c r="C2850" s="146" t="s">
        <v>2002</v>
      </c>
      <c r="D2850" s="147" t="s">
        <v>3373</v>
      </c>
      <c r="E2850" s="219" t="s">
        <v>98</v>
      </c>
      <c r="F2850" s="148">
        <v>45664</v>
      </c>
      <c r="G2850" s="153"/>
      <c r="H2850" s="154">
        <v>321258.99</v>
      </c>
      <c r="I2850" s="144" t="s">
        <v>40</v>
      </c>
      <c r="J2850" s="155" t="s">
        <v>40</v>
      </c>
      <c r="K2850" s="146" t="s">
        <v>44</v>
      </c>
      <c r="L2850" s="147"/>
      <c r="M2850" s="156"/>
      <c r="N2850" s="167">
        <f t="shared" si="88"/>
        <v>107086.33</v>
      </c>
      <c r="O2850" s="167">
        <f t="shared" si="89"/>
        <v>202501</v>
      </c>
    </row>
    <row r="2851" spans="1:15">
      <c r="A2851" s="146">
        <v>2850</v>
      </c>
      <c r="B2851" s="144" t="s">
        <v>2001</v>
      </c>
      <c r="C2851" s="145" t="s">
        <v>2002</v>
      </c>
      <c r="D2851" s="145" t="s">
        <v>1396</v>
      </c>
      <c r="E2851" s="225" t="s">
        <v>98</v>
      </c>
      <c r="F2851" s="148">
        <v>45664</v>
      </c>
      <c r="G2851" s="149"/>
      <c r="H2851" s="150">
        <v>80314.73</v>
      </c>
      <c r="I2851" s="144" t="s">
        <v>40</v>
      </c>
      <c r="J2851" s="151"/>
      <c r="K2851" s="145"/>
      <c r="L2851" s="152"/>
      <c r="M2851" s="152"/>
      <c r="N2851" s="167">
        <f t="shared" si="88"/>
        <v>80314.73</v>
      </c>
      <c r="O2851" s="167">
        <f t="shared" si="89"/>
        <v>202501</v>
      </c>
    </row>
    <row r="2852" spans="1:15">
      <c r="A2852" s="146">
        <v>2851</v>
      </c>
      <c r="B2852" s="144" t="s">
        <v>340</v>
      </c>
      <c r="C2852" s="146" t="s">
        <v>341</v>
      </c>
      <c r="D2852" s="147" t="s">
        <v>3838</v>
      </c>
      <c r="E2852" s="225" t="s">
        <v>98</v>
      </c>
      <c r="F2852" s="148">
        <v>45664</v>
      </c>
      <c r="G2852" s="153"/>
      <c r="H2852" s="154">
        <v>500</v>
      </c>
      <c r="I2852" s="144" t="s">
        <v>43</v>
      </c>
      <c r="J2852" s="155"/>
      <c r="K2852" s="146"/>
      <c r="L2852" s="147"/>
      <c r="M2852" s="156"/>
      <c r="N2852" s="167">
        <f t="shared" si="88"/>
        <v>500</v>
      </c>
      <c r="O2852" s="167">
        <f t="shared" si="89"/>
        <v>202501</v>
      </c>
    </row>
    <row r="2853" spans="1:15">
      <c r="A2853" s="146">
        <v>2852</v>
      </c>
      <c r="B2853" s="144" t="s">
        <v>340</v>
      </c>
      <c r="C2853" s="145" t="s">
        <v>341</v>
      </c>
      <c r="D2853" s="145" t="s">
        <v>3839</v>
      </c>
      <c r="E2853" s="225" t="s">
        <v>98</v>
      </c>
      <c r="F2853" s="148">
        <v>45664</v>
      </c>
      <c r="G2853" s="149"/>
      <c r="H2853" s="150">
        <v>1536</v>
      </c>
      <c r="I2853" s="144" t="s">
        <v>43</v>
      </c>
      <c r="J2853" s="151"/>
      <c r="K2853" s="145"/>
      <c r="L2853" s="152"/>
      <c r="M2853" s="152"/>
      <c r="N2853" s="167">
        <f t="shared" si="88"/>
        <v>1536</v>
      </c>
      <c r="O2853" s="167">
        <f t="shared" si="89"/>
        <v>202501</v>
      </c>
    </row>
    <row r="2854" spans="1:15">
      <c r="A2854" s="146">
        <v>2853</v>
      </c>
      <c r="B2854" s="144" t="s">
        <v>1681</v>
      </c>
      <c r="C2854" s="146" t="s">
        <v>1682</v>
      </c>
      <c r="D2854" s="147">
        <v>4407</v>
      </c>
      <c r="E2854" s="225" t="s">
        <v>98</v>
      </c>
      <c r="F2854" s="148">
        <v>45664</v>
      </c>
      <c r="G2854" s="153"/>
      <c r="H2854" s="154">
        <v>7964.3</v>
      </c>
      <c r="I2854" s="144" t="s">
        <v>33</v>
      </c>
      <c r="J2854" s="155"/>
      <c r="K2854" s="146"/>
      <c r="L2854" s="147"/>
      <c r="M2854" s="156"/>
      <c r="N2854" s="167">
        <f t="shared" si="88"/>
        <v>7964.3</v>
      </c>
      <c r="O2854" s="167">
        <f t="shared" si="89"/>
        <v>202501</v>
      </c>
    </row>
    <row r="2855" spans="1:15">
      <c r="A2855" s="146">
        <v>2854</v>
      </c>
      <c r="B2855" s="144" t="s">
        <v>154</v>
      </c>
      <c r="C2855" s="145" t="s">
        <v>503</v>
      </c>
      <c r="D2855" s="145" t="s">
        <v>3837</v>
      </c>
      <c r="E2855" s="219" t="s">
        <v>98</v>
      </c>
      <c r="F2855" s="148">
        <v>45665</v>
      </c>
      <c r="G2855" s="149">
        <v>128812.15</v>
      </c>
      <c r="H2855" s="150">
        <v>128812.15</v>
      </c>
      <c r="I2855" s="144" t="s">
        <v>72</v>
      </c>
      <c r="J2855" s="151"/>
      <c r="K2855" s="145"/>
      <c r="L2855" s="152"/>
      <c r="M2855" s="152"/>
      <c r="N2855" s="167">
        <f t="shared" si="88"/>
        <v>128812.15</v>
      </c>
      <c r="O2855" s="167">
        <f t="shared" si="89"/>
        <v>202501</v>
      </c>
    </row>
    <row r="2856" spans="1:15">
      <c r="A2856" s="146">
        <v>2855</v>
      </c>
      <c r="B2856" s="144" t="s">
        <v>1691</v>
      </c>
      <c r="C2856" s="146" t="s">
        <v>1692</v>
      </c>
      <c r="D2856" s="147">
        <v>14193</v>
      </c>
      <c r="E2856" s="225" t="s">
        <v>98</v>
      </c>
      <c r="F2856" s="148">
        <v>45665</v>
      </c>
      <c r="G2856" s="153"/>
      <c r="H2856" s="154">
        <v>1170</v>
      </c>
      <c r="I2856" s="144" t="s">
        <v>45</v>
      </c>
      <c r="J2856" s="155"/>
      <c r="K2856" s="146"/>
      <c r="L2856" s="147"/>
      <c r="M2856" s="156"/>
      <c r="N2856" s="167">
        <f t="shared" si="88"/>
        <v>1170</v>
      </c>
      <c r="O2856" s="167">
        <f t="shared" si="89"/>
        <v>202501</v>
      </c>
    </row>
    <row r="2857" spans="1:15">
      <c r="A2857" s="146">
        <v>2856</v>
      </c>
      <c r="B2857" s="144" t="s">
        <v>293</v>
      </c>
      <c r="C2857" s="145" t="s">
        <v>294</v>
      </c>
      <c r="D2857" s="145">
        <v>2621607</v>
      </c>
      <c r="E2857" s="225" t="s">
        <v>98</v>
      </c>
      <c r="F2857" s="148">
        <v>45665</v>
      </c>
      <c r="G2857" s="149"/>
      <c r="H2857" s="150">
        <v>6375</v>
      </c>
      <c r="I2857" s="144" t="s">
        <v>43</v>
      </c>
      <c r="J2857" s="151"/>
      <c r="K2857" s="145"/>
      <c r="L2857" s="152"/>
      <c r="M2857" s="152"/>
      <c r="N2857" s="167">
        <f t="shared" si="88"/>
        <v>6375</v>
      </c>
      <c r="O2857" s="167">
        <f t="shared" si="89"/>
        <v>202501</v>
      </c>
    </row>
    <row r="2858" spans="1:15">
      <c r="A2858" s="146">
        <v>2857</v>
      </c>
      <c r="B2858" s="144" t="s">
        <v>3374</v>
      </c>
      <c r="C2858" s="146" t="s">
        <v>3375</v>
      </c>
      <c r="D2858" s="147" t="s">
        <v>3376</v>
      </c>
      <c r="E2858" s="225" t="s">
        <v>98</v>
      </c>
      <c r="F2858" s="148">
        <v>45665</v>
      </c>
      <c r="G2858" s="153"/>
      <c r="H2858" s="154">
        <v>24500</v>
      </c>
      <c r="I2858" s="144" t="s">
        <v>67</v>
      </c>
      <c r="J2858" s="155"/>
      <c r="K2858" s="146"/>
      <c r="L2858" s="147"/>
      <c r="M2858" s="156"/>
      <c r="N2858" s="167">
        <f t="shared" si="88"/>
        <v>24500</v>
      </c>
      <c r="O2858" s="167">
        <f t="shared" si="89"/>
        <v>202501</v>
      </c>
    </row>
    <row r="2859" spans="1:15">
      <c r="A2859" s="146">
        <v>2858</v>
      </c>
      <c r="B2859" s="144" t="s">
        <v>1852</v>
      </c>
      <c r="C2859" s="145" t="s">
        <v>1853</v>
      </c>
      <c r="D2859" s="145" t="s">
        <v>1061</v>
      </c>
      <c r="E2859" s="225" t="s">
        <v>98</v>
      </c>
      <c r="F2859" s="148">
        <v>45666</v>
      </c>
      <c r="G2859" s="149"/>
      <c r="H2859" s="150">
        <v>246.8</v>
      </c>
      <c r="I2859" s="144" t="s">
        <v>46</v>
      </c>
      <c r="J2859" s="151"/>
      <c r="K2859" s="145"/>
      <c r="L2859" s="152"/>
      <c r="M2859" s="152"/>
      <c r="N2859" s="167">
        <f t="shared" si="88"/>
        <v>246.8</v>
      </c>
      <c r="O2859" s="167">
        <f t="shared" si="89"/>
        <v>202501</v>
      </c>
    </row>
    <row r="2860" spans="1:15">
      <c r="A2860" s="146">
        <v>2859</v>
      </c>
      <c r="B2860" s="144" t="s">
        <v>1465</v>
      </c>
      <c r="C2860" s="146" t="s">
        <v>2651</v>
      </c>
      <c r="D2860" s="147">
        <v>832701</v>
      </c>
      <c r="E2860" s="225" t="s">
        <v>98</v>
      </c>
      <c r="F2860" s="148">
        <v>45666</v>
      </c>
      <c r="G2860" s="153"/>
      <c r="H2860" s="154">
        <v>1374</v>
      </c>
      <c r="I2860" s="144" t="s">
        <v>66</v>
      </c>
      <c r="J2860" s="155"/>
      <c r="K2860" s="146"/>
      <c r="L2860" s="147"/>
      <c r="M2860" s="156"/>
      <c r="N2860" s="167">
        <f t="shared" si="88"/>
        <v>1374</v>
      </c>
      <c r="O2860" s="167">
        <f t="shared" si="89"/>
        <v>202501</v>
      </c>
    </row>
    <row r="2861" spans="1:15">
      <c r="A2861" s="146">
        <v>2860</v>
      </c>
      <c r="B2861" s="144" t="s">
        <v>1465</v>
      </c>
      <c r="C2861" s="145" t="s">
        <v>2651</v>
      </c>
      <c r="D2861" s="145">
        <v>832561</v>
      </c>
      <c r="E2861" s="225" t="s">
        <v>98</v>
      </c>
      <c r="F2861" s="148">
        <v>45666</v>
      </c>
      <c r="G2861" s="149"/>
      <c r="H2861" s="150">
        <v>18217</v>
      </c>
      <c r="I2861" s="144" t="s">
        <v>66</v>
      </c>
      <c r="J2861" s="151"/>
      <c r="K2861" s="145"/>
      <c r="L2861" s="152"/>
      <c r="M2861" s="152"/>
      <c r="N2861" s="167">
        <f t="shared" si="88"/>
        <v>18217</v>
      </c>
      <c r="O2861" s="167">
        <f t="shared" si="89"/>
        <v>202501</v>
      </c>
    </row>
    <row r="2862" spans="1:15">
      <c r="A2862" s="146">
        <v>2861</v>
      </c>
      <c r="B2862" s="144" t="s">
        <v>2506</v>
      </c>
      <c r="C2862" s="146" t="s">
        <v>2507</v>
      </c>
      <c r="D2862" s="147" t="s">
        <v>3835</v>
      </c>
      <c r="E2862" s="221" t="s">
        <v>98</v>
      </c>
      <c r="F2862" s="148">
        <v>45666</v>
      </c>
      <c r="G2862" s="153"/>
      <c r="H2862" s="154">
        <v>1553.38</v>
      </c>
      <c r="I2862" s="144" t="s">
        <v>70</v>
      </c>
      <c r="J2862" s="155"/>
      <c r="K2862" s="146"/>
      <c r="L2862" s="147"/>
      <c r="M2862" s="156"/>
      <c r="N2862" s="167">
        <f t="shared" si="88"/>
        <v>1553.38</v>
      </c>
      <c r="O2862" s="167">
        <f t="shared" si="89"/>
        <v>202501</v>
      </c>
    </row>
    <row r="2863" spans="1:15">
      <c r="A2863" s="146">
        <v>2862</v>
      </c>
      <c r="B2863" s="144" t="s">
        <v>293</v>
      </c>
      <c r="C2863" s="145" t="s">
        <v>294</v>
      </c>
      <c r="D2863" s="145">
        <v>2622465</v>
      </c>
      <c r="E2863" s="225" t="s">
        <v>98</v>
      </c>
      <c r="F2863" s="148">
        <v>45666</v>
      </c>
      <c r="G2863" s="149"/>
      <c r="H2863" s="150">
        <v>9075.6</v>
      </c>
      <c r="I2863" s="144" t="s">
        <v>68</v>
      </c>
      <c r="J2863" s="151" t="s">
        <v>45</v>
      </c>
      <c r="K2863" s="145"/>
      <c r="L2863" s="152"/>
      <c r="M2863" s="152"/>
      <c r="N2863" s="167">
        <f t="shared" si="88"/>
        <v>4537.8</v>
      </c>
      <c r="O2863" s="167">
        <f t="shared" si="89"/>
        <v>202501</v>
      </c>
    </row>
    <row r="2864" spans="1:15">
      <c r="A2864" s="146">
        <v>2863</v>
      </c>
      <c r="B2864" s="144" t="s">
        <v>832</v>
      </c>
      <c r="C2864" s="146" t="s">
        <v>833</v>
      </c>
      <c r="D2864" s="147">
        <v>36872</v>
      </c>
      <c r="E2864" s="225" t="s">
        <v>98</v>
      </c>
      <c r="F2864" s="148">
        <v>45667</v>
      </c>
      <c r="G2864" s="153"/>
      <c r="H2864" s="154">
        <v>1606.9</v>
      </c>
      <c r="I2864" s="144" t="s">
        <v>33</v>
      </c>
      <c r="J2864" s="155"/>
      <c r="K2864" s="146"/>
      <c r="L2864" s="147"/>
      <c r="M2864" s="156"/>
      <c r="N2864" s="167">
        <f t="shared" si="88"/>
        <v>1606.9</v>
      </c>
      <c r="O2864" s="167">
        <f t="shared" si="89"/>
        <v>202501</v>
      </c>
    </row>
    <row r="2865" spans="1:15">
      <c r="A2865" s="146">
        <v>2864</v>
      </c>
      <c r="B2865" s="144" t="s">
        <v>2986</v>
      </c>
      <c r="C2865" s="145" t="s">
        <v>1001</v>
      </c>
      <c r="D2865" s="145">
        <v>315751</v>
      </c>
      <c r="E2865" s="225" t="s">
        <v>98</v>
      </c>
      <c r="F2865" s="148">
        <v>45667</v>
      </c>
      <c r="G2865" s="149"/>
      <c r="H2865" s="150">
        <v>1081.22</v>
      </c>
      <c r="I2865" s="144" t="s">
        <v>66</v>
      </c>
      <c r="J2865" s="151"/>
      <c r="K2865" s="145"/>
      <c r="L2865" s="152"/>
      <c r="M2865" s="152"/>
      <c r="N2865" s="167">
        <f t="shared" si="88"/>
        <v>1081.22</v>
      </c>
      <c r="O2865" s="167">
        <f t="shared" si="89"/>
        <v>202501</v>
      </c>
    </row>
    <row r="2866" spans="1:15">
      <c r="A2866" s="146">
        <v>2865</v>
      </c>
      <c r="B2866" s="144" t="s">
        <v>2986</v>
      </c>
      <c r="C2866" s="146" t="s">
        <v>1001</v>
      </c>
      <c r="D2866" s="147">
        <v>315750</v>
      </c>
      <c r="E2866" s="225" t="s">
        <v>98</v>
      </c>
      <c r="F2866" s="148">
        <v>45667</v>
      </c>
      <c r="G2866" s="153"/>
      <c r="H2866" s="154">
        <v>2840.04</v>
      </c>
      <c r="I2866" s="144" t="s">
        <v>66</v>
      </c>
      <c r="J2866" s="155"/>
      <c r="K2866" s="146"/>
      <c r="L2866" s="147"/>
      <c r="M2866" s="156"/>
      <c r="N2866" s="167">
        <f t="shared" si="88"/>
        <v>2840.04</v>
      </c>
      <c r="O2866" s="167">
        <f t="shared" si="89"/>
        <v>202501</v>
      </c>
    </row>
    <row r="2867" spans="1:15">
      <c r="A2867" s="146">
        <v>2866</v>
      </c>
      <c r="B2867" s="144" t="s">
        <v>120</v>
      </c>
      <c r="C2867" s="145" t="s">
        <v>121</v>
      </c>
      <c r="D2867" s="145">
        <v>293140</v>
      </c>
      <c r="E2867" s="225" t="s">
        <v>98</v>
      </c>
      <c r="F2867" s="148">
        <v>45667</v>
      </c>
      <c r="G2867" s="149"/>
      <c r="H2867" s="150">
        <v>1136</v>
      </c>
      <c r="I2867" s="144" t="s">
        <v>40</v>
      </c>
      <c r="J2867" s="151"/>
      <c r="K2867" s="145"/>
      <c r="L2867" s="152"/>
      <c r="M2867" s="152"/>
      <c r="N2867" s="167">
        <f t="shared" si="88"/>
        <v>1136</v>
      </c>
      <c r="O2867" s="167">
        <f t="shared" si="89"/>
        <v>202501</v>
      </c>
    </row>
    <row r="2868" spans="1:15">
      <c r="A2868" s="146">
        <v>2867</v>
      </c>
      <c r="B2868" s="144" t="s">
        <v>1465</v>
      </c>
      <c r="C2868" s="146" t="s">
        <v>2651</v>
      </c>
      <c r="D2868" s="147">
        <v>832763</v>
      </c>
      <c r="E2868" s="225" t="s">
        <v>98</v>
      </c>
      <c r="F2868" s="148">
        <v>45667</v>
      </c>
      <c r="G2868" s="153"/>
      <c r="H2868" s="154">
        <v>7589</v>
      </c>
      <c r="I2868" s="144" t="s">
        <v>66</v>
      </c>
      <c r="J2868" s="155"/>
      <c r="K2868" s="146"/>
      <c r="L2868" s="147"/>
      <c r="M2868" s="156"/>
      <c r="N2868" s="167">
        <f t="shared" si="88"/>
        <v>7589</v>
      </c>
      <c r="O2868" s="167">
        <f t="shared" si="89"/>
        <v>202501</v>
      </c>
    </row>
    <row r="2869" spans="1:15">
      <c r="A2869" s="146">
        <v>2868</v>
      </c>
      <c r="B2869" s="144" t="s">
        <v>1122</v>
      </c>
      <c r="C2869" s="145" t="s">
        <v>1123</v>
      </c>
      <c r="D2869" s="145">
        <v>609389</v>
      </c>
      <c r="E2869" s="225" t="s">
        <v>98</v>
      </c>
      <c r="F2869" s="148">
        <v>45667</v>
      </c>
      <c r="G2869" s="149"/>
      <c r="H2869" s="150">
        <v>1277.0999999999999</v>
      </c>
      <c r="I2869" s="144" t="s">
        <v>56</v>
      </c>
      <c r="J2869" s="151"/>
      <c r="K2869" s="145"/>
      <c r="L2869" s="152"/>
      <c r="M2869" s="152"/>
      <c r="N2869" s="167">
        <f t="shared" si="88"/>
        <v>1277.0999999999999</v>
      </c>
      <c r="O2869" s="167">
        <f t="shared" si="89"/>
        <v>202501</v>
      </c>
    </row>
    <row r="2870" spans="1:15">
      <c r="A2870" s="146">
        <v>2869</v>
      </c>
      <c r="B2870" s="144" t="s">
        <v>320</v>
      </c>
      <c r="C2870" s="146" t="s">
        <v>321</v>
      </c>
      <c r="D2870" s="147" t="s">
        <v>2517</v>
      </c>
      <c r="E2870" s="219" t="s">
        <v>98</v>
      </c>
      <c r="F2870" s="148">
        <v>45668</v>
      </c>
      <c r="G2870" s="153"/>
      <c r="H2870" s="154">
        <v>1250000</v>
      </c>
      <c r="I2870" s="144" t="s">
        <v>70</v>
      </c>
      <c r="J2870" s="155"/>
      <c r="K2870" s="146"/>
      <c r="L2870" s="147"/>
      <c r="M2870" s="156"/>
      <c r="N2870" s="167">
        <f t="shared" si="88"/>
        <v>1250000</v>
      </c>
      <c r="O2870" s="167">
        <f t="shared" si="89"/>
        <v>202501</v>
      </c>
    </row>
    <row r="2871" spans="1:15">
      <c r="A2871" s="146">
        <v>2870</v>
      </c>
      <c r="B2871" s="144" t="s">
        <v>184</v>
      </c>
      <c r="C2871" s="145" t="s">
        <v>185</v>
      </c>
      <c r="D2871" s="145" t="s">
        <v>3377</v>
      </c>
      <c r="E2871" s="225" t="s">
        <v>98</v>
      </c>
      <c r="F2871" s="148">
        <v>45668</v>
      </c>
      <c r="G2871" s="149"/>
      <c r="H2871" s="150">
        <v>36910.81</v>
      </c>
      <c r="I2871" s="144" t="s">
        <v>34</v>
      </c>
      <c r="J2871" s="151"/>
      <c r="K2871" s="145"/>
      <c r="L2871" s="152"/>
      <c r="M2871" s="152"/>
      <c r="N2871" s="167">
        <f t="shared" si="88"/>
        <v>36910.81</v>
      </c>
      <c r="O2871" s="167">
        <f t="shared" si="89"/>
        <v>202501</v>
      </c>
    </row>
    <row r="2872" spans="1:15">
      <c r="A2872" s="146">
        <v>2871</v>
      </c>
      <c r="B2872" s="144" t="s">
        <v>386</v>
      </c>
      <c r="C2872" s="146" t="s">
        <v>387</v>
      </c>
      <c r="D2872" s="147">
        <v>2247689522</v>
      </c>
      <c r="E2872" s="219" t="s">
        <v>98</v>
      </c>
      <c r="F2872" s="148">
        <v>45670</v>
      </c>
      <c r="G2872" s="153"/>
      <c r="H2872" s="154">
        <v>2294.65</v>
      </c>
      <c r="I2872" s="144" t="s">
        <v>33</v>
      </c>
      <c r="J2872" s="155"/>
      <c r="K2872" s="146"/>
      <c r="L2872" s="147"/>
      <c r="M2872" s="156"/>
      <c r="N2872" s="167">
        <f t="shared" si="88"/>
        <v>2294.65</v>
      </c>
      <c r="O2872" s="167">
        <f t="shared" si="89"/>
        <v>202501</v>
      </c>
    </row>
    <row r="2873" spans="1:15">
      <c r="A2873" s="146">
        <v>2872</v>
      </c>
      <c r="B2873" s="144" t="s">
        <v>2653</v>
      </c>
      <c r="C2873" s="145" t="s">
        <v>2654</v>
      </c>
      <c r="D2873" s="145" t="s">
        <v>3378</v>
      </c>
      <c r="E2873" s="219" t="s">
        <v>98</v>
      </c>
      <c r="F2873" s="148">
        <v>45670</v>
      </c>
      <c r="G2873" s="149"/>
      <c r="H2873" s="150">
        <v>58299.64</v>
      </c>
      <c r="I2873" s="144" t="s">
        <v>40</v>
      </c>
      <c r="J2873" s="151"/>
      <c r="K2873" s="145"/>
      <c r="L2873" s="152"/>
      <c r="M2873" s="152"/>
      <c r="N2873" s="167">
        <f t="shared" si="88"/>
        <v>58299.64</v>
      </c>
      <c r="O2873" s="167">
        <f t="shared" si="89"/>
        <v>202501</v>
      </c>
    </row>
    <row r="2874" spans="1:15">
      <c r="A2874" s="146">
        <v>2873</v>
      </c>
      <c r="B2874" s="144" t="s">
        <v>340</v>
      </c>
      <c r="C2874" s="146" t="s">
        <v>341</v>
      </c>
      <c r="D2874" s="147" t="s">
        <v>3379</v>
      </c>
      <c r="E2874" s="225" t="s">
        <v>98</v>
      </c>
      <c r="F2874" s="148">
        <v>45670</v>
      </c>
      <c r="G2874" s="153"/>
      <c r="H2874" s="154">
        <v>450</v>
      </c>
      <c r="I2874" s="144" t="s">
        <v>38</v>
      </c>
      <c r="J2874" s="155"/>
      <c r="K2874" s="146"/>
      <c r="L2874" s="147"/>
      <c r="M2874" s="158"/>
      <c r="N2874" s="167">
        <f t="shared" si="88"/>
        <v>450</v>
      </c>
      <c r="O2874" s="167">
        <f t="shared" si="89"/>
        <v>202501</v>
      </c>
    </row>
    <row r="2875" spans="1:15">
      <c r="A2875" s="146">
        <v>2874</v>
      </c>
      <c r="B2875" s="144" t="s">
        <v>1852</v>
      </c>
      <c r="C2875" s="146" t="s">
        <v>1853</v>
      </c>
      <c r="D2875" s="147" t="s">
        <v>3310</v>
      </c>
      <c r="E2875" s="225" t="s">
        <v>98</v>
      </c>
      <c r="F2875" s="148">
        <v>45670</v>
      </c>
      <c r="G2875" s="153"/>
      <c r="H2875" s="154">
        <v>10890</v>
      </c>
      <c r="I2875" s="144" t="s">
        <v>46</v>
      </c>
      <c r="J2875" s="155"/>
      <c r="K2875" s="146"/>
      <c r="L2875" s="147"/>
      <c r="M2875" s="156"/>
      <c r="N2875" s="167">
        <f t="shared" si="88"/>
        <v>10890</v>
      </c>
      <c r="O2875" s="167">
        <f t="shared" si="89"/>
        <v>202501</v>
      </c>
    </row>
    <row r="2876" spans="1:15">
      <c r="A2876" s="146">
        <v>2875</v>
      </c>
      <c r="B2876" s="144" t="s">
        <v>884</v>
      </c>
      <c r="C2876" s="145" t="s">
        <v>885</v>
      </c>
      <c r="D2876" s="145">
        <v>3680</v>
      </c>
      <c r="E2876" s="225" t="s">
        <v>98</v>
      </c>
      <c r="F2876" s="148">
        <v>45670</v>
      </c>
      <c r="G2876" s="149"/>
      <c r="H2876" s="150">
        <v>23710</v>
      </c>
      <c r="I2876" s="144" t="s">
        <v>33</v>
      </c>
      <c r="J2876" s="151"/>
      <c r="K2876" s="145"/>
      <c r="L2876" s="152"/>
      <c r="M2876" s="152"/>
      <c r="N2876" s="167">
        <f t="shared" si="88"/>
        <v>23710</v>
      </c>
      <c r="O2876" s="167">
        <f t="shared" si="89"/>
        <v>202501</v>
      </c>
    </row>
    <row r="2877" spans="1:15">
      <c r="A2877" s="146">
        <v>2876</v>
      </c>
      <c r="B2877" s="144" t="s">
        <v>340</v>
      </c>
      <c r="C2877" s="145" t="s">
        <v>341</v>
      </c>
      <c r="D2877" s="145" t="s">
        <v>3380</v>
      </c>
      <c r="E2877" s="225" t="s">
        <v>98</v>
      </c>
      <c r="F2877" s="148">
        <v>45670</v>
      </c>
      <c r="G2877" s="149"/>
      <c r="H2877" s="150">
        <v>1917.44</v>
      </c>
      <c r="I2877" s="144" t="s">
        <v>43</v>
      </c>
      <c r="J2877" s="151"/>
      <c r="K2877" s="145"/>
      <c r="L2877" s="157"/>
      <c r="M2877" s="157"/>
      <c r="N2877" s="167">
        <f t="shared" si="88"/>
        <v>1917.44</v>
      </c>
      <c r="O2877" s="167">
        <f t="shared" si="89"/>
        <v>202501</v>
      </c>
    </row>
    <row r="2878" spans="1:15">
      <c r="A2878" s="146">
        <v>2877</v>
      </c>
      <c r="B2878" s="144" t="s">
        <v>241</v>
      </c>
      <c r="C2878" s="145" t="s">
        <v>242</v>
      </c>
      <c r="D2878" s="145">
        <v>2024123893351</v>
      </c>
      <c r="E2878" s="219" t="s">
        <v>98</v>
      </c>
      <c r="F2878" s="148">
        <v>45671</v>
      </c>
      <c r="G2878" s="149"/>
      <c r="H2878" s="150">
        <v>30054.67</v>
      </c>
      <c r="I2878" s="144" t="s">
        <v>33</v>
      </c>
      <c r="J2878" s="151"/>
      <c r="K2878" s="145"/>
      <c r="L2878" s="152"/>
      <c r="M2878" s="152"/>
      <c r="N2878" s="167">
        <f t="shared" si="88"/>
        <v>30054.67</v>
      </c>
      <c r="O2878" s="167">
        <f t="shared" si="89"/>
        <v>202501</v>
      </c>
    </row>
    <row r="2879" spans="1:15">
      <c r="A2879" s="146">
        <v>2878</v>
      </c>
      <c r="B2879" s="144" t="s">
        <v>2422</v>
      </c>
      <c r="C2879" s="146" t="s">
        <v>2423</v>
      </c>
      <c r="D2879" s="147" t="s">
        <v>907</v>
      </c>
      <c r="E2879" s="225" t="s">
        <v>98</v>
      </c>
      <c r="F2879" s="148">
        <v>45671</v>
      </c>
      <c r="G2879" s="153"/>
      <c r="H2879" s="154">
        <v>20408</v>
      </c>
      <c r="I2879" s="144" t="s">
        <v>64</v>
      </c>
      <c r="J2879" s="155"/>
      <c r="K2879" s="146"/>
      <c r="L2879" s="147"/>
      <c r="M2879" s="156"/>
      <c r="N2879" s="167">
        <f t="shared" si="88"/>
        <v>20408</v>
      </c>
      <c r="O2879" s="167">
        <f t="shared" si="89"/>
        <v>202501</v>
      </c>
    </row>
    <row r="2880" spans="1:15">
      <c r="A2880" s="146">
        <v>2879</v>
      </c>
      <c r="B2880" s="144" t="s">
        <v>2287</v>
      </c>
      <c r="C2880" s="145" t="s">
        <v>2288</v>
      </c>
      <c r="D2880" s="145" t="s">
        <v>3381</v>
      </c>
      <c r="E2880" s="225" t="s">
        <v>98</v>
      </c>
      <c r="F2880" s="148">
        <v>45671</v>
      </c>
      <c r="G2880" s="149"/>
      <c r="H2880" s="150">
        <v>221</v>
      </c>
      <c r="I2880" s="144" t="s">
        <v>33</v>
      </c>
      <c r="J2880" s="151"/>
      <c r="K2880" s="145"/>
      <c r="L2880" s="152"/>
      <c r="M2880" s="152"/>
      <c r="N2880" s="167">
        <f t="shared" si="88"/>
        <v>221</v>
      </c>
      <c r="O2880" s="167">
        <f t="shared" si="89"/>
        <v>202501</v>
      </c>
    </row>
    <row r="2881" spans="1:15">
      <c r="A2881" s="146">
        <v>2880</v>
      </c>
      <c r="B2881" s="144" t="s">
        <v>1597</v>
      </c>
      <c r="C2881" s="146" t="s">
        <v>3382</v>
      </c>
      <c r="D2881" s="147" t="s">
        <v>3125</v>
      </c>
      <c r="E2881" s="225" t="s">
        <v>98</v>
      </c>
      <c r="F2881" s="148">
        <v>45671</v>
      </c>
      <c r="G2881" s="153"/>
      <c r="H2881" s="154">
        <v>2289</v>
      </c>
      <c r="I2881" s="144" t="s">
        <v>68</v>
      </c>
      <c r="J2881" s="155"/>
      <c r="K2881" s="146"/>
      <c r="L2881" s="147"/>
      <c r="M2881" s="156"/>
      <c r="N2881" s="167">
        <f t="shared" si="88"/>
        <v>2289</v>
      </c>
      <c r="O2881" s="167">
        <f t="shared" si="89"/>
        <v>202501</v>
      </c>
    </row>
    <row r="2882" spans="1:15">
      <c r="A2882" s="146">
        <v>2881</v>
      </c>
      <c r="B2882" s="144" t="s">
        <v>841</v>
      </c>
      <c r="C2882" s="145" t="s">
        <v>842</v>
      </c>
      <c r="D2882" s="145">
        <v>74133</v>
      </c>
      <c r="E2882" s="225" t="s">
        <v>98</v>
      </c>
      <c r="F2882" s="148">
        <v>45671</v>
      </c>
      <c r="G2882" s="149"/>
      <c r="H2882" s="150">
        <v>1027.5</v>
      </c>
      <c r="I2882" s="144" t="s">
        <v>33</v>
      </c>
      <c r="J2882" s="151"/>
      <c r="K2882" s="145"/>
      <c r="L2882" s="152"/>
      <c r="M2882" s="152"/>
      <c r="N2882" s="167">
        <f t="shared" ref="N2882:N2945" si="90">H2882/COUNTIF(I2882:M2882,"&lt;&gt;")</f>
        <v>1027.5</v>
      </c>
      <c r="O2882" s="167">
        <f t="shared" ref="O2882:O2945" si="91">YEAR(F2882)*100+MONTH(F2882)</f>
        <v>202501</v>
      </c>
    </row>
    <row r="2883" spans="1:15">
      <c r="A2883" s="146">
        <v>2882</v>
      </c>
      <c r="B2883" s="144" t="s">
        <v>1681</v>
      </c>
      <c r="C2883" s="146" t="s">
        <v>1682</v>
      </c>
      <c r="D2883" s="147">
        <v>4532</v>
      </c>
      <c r="E2883" s="225" t="s">
        <v>98</v>
      </c>
      <c r="F2883" s="148">
        <v>45671</v>
      </c>
      <c r="G2883" s="153"/>
      <c r="H2883" s="154">
        <v>8310.84</v>
      </c>
      <c r="I2883" s="144" t="s">
        <v>33</v>
      </c>
      <c r="J2883" s="155"/>
      <c r="K2883" s="146"/>
      <c r="L2883" s="147"/>
      <c r="M2883" s="156"/>
      <c r="N2883" s="167">
        <f t="shared" si="90"/>
        <v>8310.84</v>
      </c>
      <c r="O2883" s="167">
        <f t="shared" si="91"/>
        <v>202501</v>
      </c>
    </row>
    <row r="2884" spans="1:15">
      <c r="A2884" s="146">
        <v>2883</v>
      </c>
      <c r="B2884" s="144" t="s">
        <v>120</v>
      </c>
      <c r="C2884" s="145" t="s">
        <v>121</v>
      </c>
      <c r="D2884" s="145">
        <v>293321</v>
      </c>
      <c r="E2884" s="225" t="s">
        <v>98</v>
      </c>
      <c r="F2884" s="148">
        <v>45671</v>
      </c>
      <c r="G2884" s="149"/>
      <c r="H2884" s="150">
        <v>1136</v>
      </c>
      <c r="I2884" s="144" t="s">
        <v>40</v>
      </c>
      <c r="J2884" s="151"/>
      <c r="K2884" s="145"/>
      <c r="L2884" s="152"/>
      <c r="M2884" s="152"/>
      <c r="N2884" s="167">
        <f t="shared" si="90"/>
        <v>1136</v>
      </c>
      <c r="O2884" s="167">
        <f t="shared" si="91"/>
        <v>202501</v>
      </c>
    </row>
    <row r="2885" spans="1:15">
      <c r="A2885" s="146">
        <v>2884</v>
      </c>
      <c r="B2885" s="144" t="s">
        <v>177</v>
      </c>
      <c r="C2885" s="146" t="s">
        <v>178</v>
      </c>
      <c r="D2885" s="147" t="s">
        <v>3383</v>
      </c>
      <c r="E2885" s="225" t="s">
        <v>98</v>
      </c>
      <c r="F2885" s="148">
        <v>45672</v>
      </c>
      <c r="G2885" s="153"/>
      <c r="H2885" s="154">
        <v>926.76</v>
      </c>
      <c r="I2885" s="144" t="s">
        <v>33</v>
      </c>
      <c r="J2885" s="155"/>
      <c r="K2885" s="146"/>
      <c r="L2885" s="147"/>
      <c r="M2885" s="156"/>
      <c r="N2885" s="167">
        <f t="shared" si="90"/>
        <v>926.76</v>
      </c>
      <c r="O2885" s="167">
        <f t="shared" si="91"/>
        <v>202501</v>
      </c>
    </row>
    <row r="2886" spans="1:15">
      <c r="A2886" s="146">
        <v>2885</v>
      </c>
      <c r="B2886" s="144" t="s">
        <v>841</v>
      </c>
      <c r="C2886" s="145" t="s">
        <v>842</v>
      </c>
      <c r="D2886" s="145">
        <v>74157</v>
      </c>
      <c r="E2886" s="225" t="s">
        <v>98</v>
      </c>
      <c r="F2886" s="148">
        <v>45672</v>
      </c>
      <c r="G2886" s="149"/>
      <c r="H2886" s="150">
        <v>175.5</v>
      </c>
      <c r="I2886" s="144" t="s">
        <v>33</v>
      </c>
      <c r="J2886" s="151"/>
      <c r="K2886" s="145"/>
      <c r="L2886" s="152"/>
      <c r="M2886" s="152"/>
      <c r="N2886" s="167">
        <f t="shared" si="90"/>
        <v>175.5</v>
      </c>
      <c r="O2886" s="167">
        <f t="shared" si="91"/>
        <v>202501</v>
      </c>
    </row>
    <row r="2887" spans="1:15">
      <c r="A2887" s="146">
        <v>2886</v>
      </c>
      <c r="B2887" s="144" t="s">
        <v>3384</v>
      </c>
      <c r="C2887" s="146" t="s">
        <v>3385</v>
      </c>
      <c r="D2887" s="147">
        <v>19892</v>
      </c>
      <c r="E2887" s="225" t="s">
        <v>98</v>
      </c>
      <c r="F2887" s="148">
        <v>45672</v>
      </c>
      <c r="G2887" s="153"/>
      <c r="H2887" s="154">
        <v>431772</v>
      </c>
      <c r="I2887" s="144" t="s">
        <v>68</v>
      </c>
      <c r="J2887" s="155"/>
      <c r="K2887" s="146"/>
      <c r="L2887" s="147"/>
      <c r="M2887" s="156"/>
      <c r="N2887" s="167">
        <f t="shared" si="90"/>
        <v>431772</v>
      </c>
      <c r="O2887" s="167">
        <f t="shared" si="91"/>
        <v>202501</v>
      </c>
    </row>
    <row r="2888" spans="1:15">
      <c r="A2888" s="146">
        <v>2887</v>
      </c>
      <c r="B2888" s="144" t="s">
        <v>120</v>
      </c>
      <c r="C2888" s="145" t="s">
        <v>121</v>
      </c>
      <c r="D2888" s="145">
        <v>293376</v>
      </c>
      <c r="E2888" s="225" t="s">
        <v>98</v>
      </c>
      <c r="F2888" s="148">
        <v>45672</v>
      </c>
      <c r="G2888" s="149"/>
      <c r="H2888" s="150">
        <v>4104</v>
      </c>
      <c r="I2888" s="144" t="s">
        <v>40</v>
      </c>
      <c r="J2888" s="151"/>
      <c r="K2888" s="145"/>
      <c r="L2888" s="152"/>
      <c r="M2888" s="152"/>
      <c r="N2888" s="167">
        <f t="shared" si="90"/>
        <v>4104</v>
      </c>
      <c r="O2888" s="167">
        <f t="shared" si="91"/>
        <v>202501</v>
      </c>
    </row>
    <row r="2889" spans="1:15">
      <c r="A2889" s="146">
        <v>2888</v>
      </c>
      <c r="B2889" s="144" t="s">
        <v>1465</v>
      </c>
      <c r="C2889" s="146" t="s">
        <v>2651</v>
      </c>
      <c r="D2889" s="147">
        <v>833832</v>
      </c>
      <c r="E2889" s="225" t="s">
        <v>98</v>
      </c>
      <c r="F2889" s="148">
        <v>45672</v>
      </c>
      <c r="G2889" s="153"/>
      <c r="H2889" s="154">
        <v>50220</v>
      </c>
      <c r="I2889" s="144" t="s">
        <v>66</v>
      </c>
      <c r="J2889" s="155"/>
      <c r="K2889" s="146"/>
      <c r="L2889" s="147"/>
      <c r="M2889" s="156"/>
      <c r="N2889" s="167">
        <f t="shared" si="90"/>
        <v>50220</v>
      </c>
      <c r="O2889" s="167">
        <f t="shared" si="91"/>
        <v>202501</v>
      </c>
    </row>
    <row r="2890" spans="1:15">
      <c r="A2890" s="146">
        <v>2889</v>
      </c>
      <c r="B2890" s="144" t="s">
        <v>3386</v>
      </c>
      <c r="C2890" s="145" t="s">
        <v>3387</v>
      </c>
      <c r="D2890" s="145">
        <v>275</v>
      </c>
      <c r="E2890" s="225" t="s">
        <v>98</v>
      </c>
      <c r="F2890" s="148">
        <v>45673</v>
      </c>
      <c r="G2890" s="149"/>
      <c r="H2890" s="150">
        <v>804</v>
      </c>
      <c r="I2890" s="144" t="s">
        <v>66</v>
      </c>
      <c r="J2890" s="151" t="s">
        <v>46</v>
      </c>
      <c r="K2890" s="145"/>
      <c r="L2890" s="152"/>
      <c r="M2890" s="152"/>
      <c r="N2890" s="167">
        <f t="shared" si="90"/>
        <v>402</v>
      </c>
      <c r="O2890" s="167">
        <f t="shared" si="91"/>
        <v>202501</v>
      </c>
    </row>
    <row r="2891" spans="1:15">
      <c r="A2891" s="146">
        <v>2890</v>
      </c>
      <c r="B2891" s="144" t="s">
        <v>3386</v>
      </c>
      <c r="C2891" s="146" t="s">
        <v>3387</v>
      </c>
      <c r="D2891" s="147">
        <v>274</v>
      </c>
      <c r="E2891" s="225" t="s">
        <v>98</v>
      </c>
      <c r="F2891" s="148">
        <v>45673</v>
      </c>
      <c r="G2891" s="153"/>
      <c r="H2891" s="154">
        <v>1470</v>
      </c>
      <c r="I2891" s="144" t="s">
        <v>66</v>
      </c>
      <c r="J2891" s="155"/>
      <c r="K2891" s="146"/>
      <c r="L2891" s="147"/>
      <c r="M2891" s="156"/>
      <c r="N2891" s="167">
        <f t="shared" si="90"/>
        <v>1470</v>
      </c>
      <c r="O2891" s="167">
        <f t="shared" si="91"/>
        <v>202501</v>
      </c>
    </row>
    <row r="2892" spans="1:15">
      <c r="A2892" s="146">
        <v>2891</v>
      </c>
      <c r="B2892" s="144" t="s">
        <v>1703</v>
      </c>
      <c r="C2892" s="145" t="s">
        <v>1704</v>
      </c>
      <c r="D2892" s="145">
        <v>266481</v>
      </c>
      <c r="E2892" s="225" t="s">
        <v>98</v>
      </c>
      <c r="F2892" s="148">
        <v>45673</v>
      </c>
      <c r="G2892" s="149"/>
      <c r="H2892" s="150">
        <v>10036.35</v>
      </c>
      <c r="I2892" s="144" t="s">
        <v>67</v>
      </c>
      <c r="J2892" s="151"/>
      <c r="K2892" s="145"/>
      <c r="L2892" s="152"/>
      <c r="M2892" s="152"/>
      <c r="N2892" s="167">
        <f t="shared" si="90"/>
        <v>10036.35</v>
      </c>
      <c r="O2892" s="167">
        <f t="shared" si="91"/>
        <v>202501</v>
      </c>
    </row>
    <row r="2893" spans="1:15">
      <c r="A2893" s="146">
        <v>2892</v>
      </c>
      <c r="B2893" s="144" t="s">
        <v>1698</v>
      </c>
      <c r="C2893" s="146" t="s">
        <v>1699</v>
      </c>
      <c r="D2893" s="147" t="s">
        <v>3388</v>
      </c>
      <c r="E2893" s="225" t="s">
        <v>98</v>
      </c>
      <c r="F2893" s="148">
        <v>45673</v>
      </c>
      <c r="G2893" s="153"/>
      <c r="H2893" s="154">
        <v>5410</v>
      </c>
      <c r="I2893" s="144" t="s">
        <v>33</v>
      </c>
      <c r="J2893" s="155"/>
      <c r="K2893" s="146"/>
      <c r="L2893" s="147"/>
      <c r="M2893" s="156"/>
      <c r="N2893" s="167">
        <f t="shared" si="90"/>
        <v>5410</v>
      </c>
      <c r="O2893" s="167">
        <f t="shared" si="91"/>
        <v>202501</v>
      </c>
    </row>
    <row r="2894" spans="1:15">
      <c r="A2894" s="146">
        <v>2893</v>
      </c>
      <c r="B2894" s="144" t="s">
        <v>548</v>
      </c>
      <c r="C2894" s="145" t="s">
        <v>549</v>
      </c>
      <c r="D2894" s="145" t="s">
        <v>3389</v>
      </c>
      <c r="E2894" s="225" t="s">
        <v>98</v>
      </c>
      <c r="F2894" s="148">
        <v>45673</v>
      </c>
      <c r="G2894" s="149"/>
      <c r="H2894" s="150">
        <v>224</v>
      </c>
      <c r="I2894" s="144" t="s">
        <v>32</v>
      </c>
      <c r="J2894" s="151"/>
      <c r="K2894" s="145"/>
      <c r="L2894" s="152"/>
      <c r="M2894" s="152"/>
      <c r="N2894" s="167">
        <f t="shared" si="90"/>
        <v>224</v>
      </c>
      <c r="O2894" s="167">
        <f t="shared" si="91"/>
        <v>202501</v>
      </c>
    </row>
    <row r="2895" spans="1:15">
      <c r="A2895" s="146">
        <v>2894</v>
      </c>
      <c r="B2895" s="144" t="s">
        <v>3390</v>
      </c>
      <c r="C2895" s="146" t="s">
        <v>3391</v>
      </c>
      <c r="D2895" s="147" t="s">
        <v>2680</v>
      </c>
      <c r="E2895" s="225" t="s">
        <v>98</v>
      </c>
      <c r="F2895" s="148">
        <v>45674</v>
      </c>
      <c r="G2895" s="153"/>
      <c r="H2895" s="154">
        <v>14468.5</v>
      </c>
      <c r="I2895" s="144" t="s">
        <v>64</v>
      </c>
      <c r="J2895" s="155"/>
      <c r="K2895" s="146"/>
      <c r="L2895" s="147"/>
      <c r="M2895" s="156"/>
      <c r="N2895" s="167">
        <f t="shared" si="90"/>
        <v>14468.5</v>
      </c>
      <c r="O2895" s="167">
        <f t="shared" si="91"/>
        <v>202501</v>
      </c>
    </row>
    <row r="2896" spans="1:15">
      <c r="A2896" s="146">
        <v>2895</v>
      </c>
      <c r="B2896" s="144" t="s">
        <v>1470</v>
      </c>
      <c r="C2896" s="145" t="s">
        <v>1673</v>
      </c>
      <c r="D2896" s="145" t="s">
        <v>2176</v>
      </c>
      <c r="E2896" s="225" t="s">
        <v>98</v>
      </c>
      <c r="F2896" s="148">
        <v>45674</v>
      </c>
      <c r="G2896" s="149"/>
      <c r="H2896" s="150">
        <v>98254.87</v>
      </c>
      <c r="I2896" s="144" t="s">
        <v>43</v>
      </c>
      <c r="J2896" s="151" t="s">
        <v>43</v>
      </c>
      <c r="K2896" s="145" t="s">
        <v>42</v>
      </c>
      <c r="L2896" s="152" t="s">
        <v>46</v>
      </c>
      <c r="M2896" s="152"/>
      <c r="N2896" s="167">
        <f t="shared" si="90"/>
        <v>24563.717499999999</v>
      </c>
      <c r="O2896" s="167">
        <f t="shared" si="91"/>
        <v>202501</v>
      </c>
    </row>
    <row r="2897" spans="1:15">
      <c r="A2897" s="146">
        <v>2896</v>
      </c>
      <c r="B2897" s="144" t="s">
        <v>3142</v>
      </c>
      <c r="C2897" s="146" t="s">
        <v>3143</v>
      </c>
      <c r="D2897" s="147" t="s">
        <v>3392</v>
      </c>
      <c r="E2897" s="225" t="s">
        <v>98</v>
      </c>
      <c r="F2897" s="148">
        <v>45674</v>
      </c>
      <c r="G2897" s="153"/>
      <c r="H2897" s="154">
        <v>3500</v>
      </c>
      <c r="I2897" s="144" t="s">
        <v>62</v>
      </c>
      <c r="J2897" s="155"/>
      <c r="K2897" s="146"/>
      <c r="L2897" s="147"/>
      <c r="M2897" s="156"/>
      <c r="N2897" s="167">
        <f t="shared" si="90"/>
        <v>3500</v>
      </c>
      <c r="O2897" s="167">
        <f t="shared" si="91"/>
        <v>202501</v>
      </c>
    </row>
    <row r="2898" spans="1:15">
      <c r="A2898" s="146">
        <v>2897</v>
      </c>
      <c r="B2898" s="144" t="s">
        <v>1465</v>
      </c>
      <c r="C2898" s="145" t="s">
        <v>2651</v>
      </c>
      <c r="D2898" s="145">
        <v>834584</v>
      </c>
      <c r="E2898" s="225" t="s">
        <v>98</v>
      </c>
      <c r="F2898" s="148">
        <v>45674</v>
      </c>
      <c r="G2898" s="149"/>
      <c r="H2898" s="150">
        <v>10761</v>
      </c>
      <c r="I2898" s="144" t="s">
        <v>66</v>
      </c>
      <c r="J2898" s="151"/>
      <c r="K2898" s="145"/>
      <c r="L2898" s="152"/>
      <c r="M2898" s="152"/>
      <c r="N2898" s="167">
        <f t="shared" si="90"/>
        <v>10761</v>
      </c>
      <c r="O2898" s="167">
        <f t="shared" si="91"/>
        <v>202501</v>
      </c>
    </row>
    <row r="2899" spans="1:15">
      <c r="A2899" s="146">
        <v>2898</v>
      </c>
      <c r="B2899" s="144" t="s">
        <v>192</v>
      </c>
      <c r="C2899" s="146" t="s">
        <v>503</v>
      </c>
      <c r="D2899" s="147" t="s">
        <v>3393</v>
      </c>
      <c r="E2899" s="225" t="s">
        <v>98</v>
      </c>
      <c r="F2899" s="148">
        <v>45677</v>
      </c>
      <c r="G2899" s="153">
        <v>155777.32</v>
      </c>
      <c r="H2899" s="154">
        <v>500083.96</v>
      </c>
      <c r="I2899" s="144" t="s">
        <v>72</v>
      </c>
      <c r="J2899" s="155"/>
      <c r="K2899" s="146"/>
      <c r="L2899" s="147"/>
      <c r="M2899" s="156"/>
      <c r="N2899" s="167">
        <f t="shared" si="90"/>
        <v>500083.96</v>
      </c>
      <c r="O2899" s="167">
        <f t="shared" si="91"/>
        <v>202501</v>
      </c>
    </row>
    <row r="2900" spans="1:15">
      <c r="A2900" s="146">
        <v>2899</v>
      </c>
      <c r="B2900" s="144" t="s">
        <v>194</v>
      </c>
      <c r="C2900" s="145" t="s">
        <v>503</v>
      </c>
      <c r="D2900" s="145" t="s">
        <v>3394</v>
      </c>
      <c r="E2900" s="225" t="s">
        <v>98</v>
      </c>
      <c r="F2900" s="148">
        <v>45677</v>
      </c>
      <c r="G2900" s="149">
        <v>15710.76</v>
      </c>
      <c r="H2900" s="150">
        <v>310348.68</v>
      </c>
      <c r="I2900" s="144" t="s">
        <v>72</v>
      </c>
      <c r="J2900" s="151"/>
      <c r="K2900" s="145"/>
      <c r="L2900" s="152"/>
      <c r="M2900" s="152"/>
      <c r="N2900" s="167">
        <f t="shared" si="90"/>
        <v>310348.68</v>
      </c>
      <c r="O2900" s="167">
        <f t="shared" si="91"/>
        <v>202501</v>
      </c>
    </row>
    <row r="2901" spans="1:15">
      <c r="A2901" s="146">
        <v>2900</v>
      </c>
      <c r="B2901" s="144" t="s">
        <v>196</v>
      </c>
      <c r="C2901" s="146" t="s">
        <v>503</v>
      </c>
      <c r="D2901" s="147" t="s">
        <v>3395</v>
      </c>
      <c r="E2901" s="225" t="s">
        <v>98</v>
      </c>
      <c r="F2901" s="148">
        <v>45677</v>
      </c>
      <c r="G2901" s="153">
        <v>49275.45</v>
      </c>
      <c r="H2901" s="154">
        <v>840213.31</v>
      </c>
      <c r="I2901" s="144" t="s">
        <v>72</v>
      </c>
      <c r="J2901" s="155"/>
      <c r="K2901" s="146"/>
      <c r="L2901" s="147"/>
      <c r="M2901" s="156"/>
      <c r="N2901" s="167">
        <f t="shared" si="90"/>
        <v>840213.31</v>
      </c>
      <c r="O2901" s="167">
        <f t="shared" si="91"/>
        <v>202501</v>
      </c>
    </row>
    <row r="2902" spans="1:15">
      <c r="A2902" s="146">
        <v>2901</v>
      </c>
      <c r="B2902" s="144" t="s">
        <v>910</v>
      </c>
      <c r="C2902" s="145" t="s">
        <v>911</v>
      </c>
      <c r="D2902" s="145" t="s">
        <v>2191</v>
      </c>
      <c r="E2902" s="225" t="s">
        <v>98</v>
      </c>
      <c r="F2902" s="148">
        <v>45677</v>
      </c>
      <c r="G2902" s="149"/>
      <c r="H2902" s="150">
        <v>1500</v>
      </c>
      <c r="I2902" s="144" t="s">
        <v>33</v>
      </c>
      <c r="J2902" s="151"/>
      <c r="K2902" s="145"/>
      <c r="L2902" s="152"/>
      <c r="M2902" s="152"/>
      <c r="N2902" s="167">
        <f t="shared" si="90"/>
        <v>1500</v>
      </c>
      <c r="O2902" s="167">
        <f t="shared" si="91"/>
        <v>202501</v>
      </c>
    </row>
    <row r="2903" spans="1:15">
      <c r="A2903" s="146">
        <v>2902</v>
      </c>
      <c r="B2903" s="144" t="s">
        <v>1072</v>
      </c>
      <c r="C2903" s="146" t="s">
        <v>1073</v>
      </c>
      <c r="D2903" s="147" t="s">
        <v>3396</v>
      </c>
      <c r="E2903" s="225" t="s">
        <v>98</v>
      </c>
      <c r="F2903" s="148">
        <v>45678</v>
      </c>
      <c r="G2903" s="153"/>
      <c r="H2903" s="154">
        <v>658066.80000000005</v>
      </c>
      <c r="I2903" s="144" t="s">
        <v>66</v>
      </c>
      <c r="J2903" s="155" t="s">
        <v>67</v>
      </c>
      <c r="K2903" s="146" t="s">
        <v>68</v>
      </c>
      <c r="L2903" s="147"/>
      <c r="M2903" s="156"/>
      <c r="N2903" s="167">
        <f t="shared" si="90"/>
        <v>219355.6</v>
      </c>
      <c r="O2903" s="167">
        <f t="shared" si="91"/>
        <v>202501</v>
      </c>
    </row>
    <row r="2904" spans="1:15">
      <c r="A2904" s="146">
        <v>2903</v>
      </c>
      <c r="B2904" s="144" t="s">
        <v>1681</v>
      </c>
      <c r="C2904" s="145" t="s">
        <v>1682</v>
      </c>
      <c r="D2904" s="145">
        <v>4623</v>
      </c>
      <c r="E2904" s="225" t="s">
        <v>98</v>
      </c>
      <c r="F2904" s="148">
        <v>45678</v>
      </c>
      <c r="G2904" s="149"/>
      <c r="H2904" s="150">
        <v>8649.61</v>
      </c>
      <c r="I2904" s="144" t="s">
        <v>33</v>
      </c>
      <c r="J2904" s="151"/>
      <c r="K2904" s="145"/>
      <c r="L2904" s="152"/>
      <c r="M2904" s="152"/>
      <c r="N2904" s="167">
        <f t="shared" si="90"/>
        <v>8649.61</v>
      </c>
      <c r="O2904" s="167">
        <f t="shared" si="91"/>
        <v>202501</v>
      </c>
    </row>
    <row r="2905" spans="1:15">
      <c r="A2905" s="146">
        <v>2904</v>
      </c>
      <c r="B2905" s="144" t="s">
        <v>1496</v>
      </c>
      <c r="C2905" s="146" t="s">
        <v>1497</v>
      </c>
      <c r="D2905" s="147">
        <v>5506</v>
      </c>
      <c r="E2905" s="225" t="s">
        <v>98</v>
      </c>
      <c r="F2905" s="148">
        <v>45679</v>
      </c>
      <c r="G2905" s="153"/>
      <c r="H2905" s="154">
        <v>28000.01</v>
      </c>
      <c r="I2905" s="144" t="s">
        <v>43</v>
      </c>
      <c r="J2905" s="155"/>
      <c r="K2905" s="146"/>
      <c r="L2905" s="147"/>
      <c r="M2905" s="156"/>
      <c r="N2905" s="167">
        <f t="shared" si="90"/>
        <v>28000.01</v>
      </c>
      <c r="O2905" s="167">
        <f t="shared" si="91"/>
        <v>202501</v>
      </c>
    </row>
    <row r="2906" spans="1:15">
      <c r="A2906" s="146">
        <v>2905</v>
      </c>
      <c r="B2906" s="144" t="s">
        <v>2986</v>
      </c>
      <c r="C2906" s="145" t="s">
        <v>1001</v>
      </c>
      <c r="D2906" s="145">
        <v>318456</v>
      </c>
      <c r="E2906" s="225" t="s">
        <v>98</v>
      </c>
      <c r="F2906" s="148">
        <v>45679</v>
      </c>
      <c r="G2906" s="149"/>
      <c r="H2906" s="150">
        <v>18080.38</v>
      </c>
      <c r="I2906" s="144" t="s">
        <v>66</v>
      </c>
      <c r="J2906" s="151"/>
      <c r="K2906" s="145"/>
      <c r="L2906" s="152"/>
      <c r="M2906" s="152"/>
      <c r="N2906" s="167">
        <f t="shared" si="90"/>
        <v>18080.38</v>
      </c>
      <c r="O2906" s="167">
        <f t="shared" si="91"/>
        <v>202501</v>
      </c>
    </row>
    <row r="2907" spans="1:15">
      <c r="A2907" s="146">
        <v>2906</v>
      </c>
      <c r="B2907" s="144" t="s">
        <v>120</v>
      </c>
      <c r="C2907" s="146" t="s">
        <v>121</v>
      </c>
      <c r="D2907" s="147">
        <v>293769</v>
      </c>
      <c r="E2907" s="225" t="s">
        <v>98</v>
      </c>
      <c r="F2907" s="148">
        <v>45679</v>
      </c>
      <c r="G2907" s="153"/>
      <c r="H2907" s="154">
        <v>4104</v>
      </c>
      <c r="I2907" s="144" t="s">
        <v>43</v>
      </c>
      <c r="J2907" s="155"/>
      <c r="K2907" s="146"/>
      <c r="L2907" s="147"/>
      <c r="M2907" s="156"/>
      <c r="N2907" s="167">
        <f t="shared" si="90"/>
        <v>4104</v>
      </c>
      <c r="O2907" s="167">
        <f t="shared" si="91"/>
        <v>202501</v>
      </c>
    </row>
    <row r="2908" spans="1:15">
      <c r="A2908" s="146">
        <v>2907</v>
      </c>
      <c r="B2908" s="144" t="s">
        <v>2259</v>
      </c>
      <c r="C2908" s="145" t="s">
        <v>2260</v>
      </c>
      <c r="D2908" s="145" t="s">
        <v>3834</v>
      </c>
      <c r="E2908" s="225" t="s">
        <v>98</v>
      </c>
      <c r="F2908" s="148">
        <v>45679</v>
      </c>
      <c r="G2908" s="149"/>
      <c r="H2908" s="150">
        <v>53000</v>
      </c>
      <c r="I2908" s="144" t="s">
        <v>43</v>
      </c>
      <c r="J2908" s="151"/>
      <c r="K2908" s="145"/>
      <c r="L2908" s="152"/>
      <c r="M2908" s="152"/>
      <c r="N2908" s="167">
        <f t="shared" si="90"/>
        <v>53000</v>
      </c>
      <c r="O2908" s="167">
        <f t="shared" si="91"/>
        <v>202501</v>
      </c>
    </row>
    <row r="2909" spans="1:15">
      <c r="A2909" s="146">
        <v>2908</v>
      </c>
      <c r="B2909" s="144" t="s">
        <v>1889</v>
      </c>
      <c r="C2909" s="146" t="s">
        <v>1890</v>
      </c>
      <c r="D2909" s="147" t="s">
        <v>3397</v>
      </c>
      <c r="E2909" s="225" t="s">
        <v>98</v>
      </c>
      <c r="F2909" s="148">
        <v>45680</v>
      </c>
      <c r="G2909" s="153"/>
      <c r="H2909" s="154">
        <v>1900</v>
      </c>
      <c r="I2909" s="144" t="s">
        <v>33</v>
      </c>
      <c r="J2909" s="155"/>
      <c r="K2909" s="146"/>
      <c r="L2909" s="147"/>
      <c r="M2909" s="156"/>
      <c r="N2909" s="167">
        <f t="shared" si="90"/>
        <v>1900</v>
      </c>
      <c r="O2909" s="167">
        <f t="shared" si="91"/>
        <v>202501</v>
      </c>
    </row>
    <row r="2910" spans="1:15">
      <c r="A2910" s="146">
        <v>2909</v>
      </c>
      <c r="B2910" s="144" t="s">
        <v>1852</v>
      </c>
      <c r="C2910" s="145" t="s">
        <v>1853</v>
      </c>
      <c r="D2910" s="145" t="s">
        <v>3398</v>
      </c>
      <c r="E2910" s="225" t="s">
        <v>98</v>
      </c>
      <c r="F2910" s="148">
        <v>45680</v>
      </c>
      <c r="G2910" s="149"/>
      <c r="H2910" s="150">
        <v>246.8</v>
      </c>
      <c r="I2910" s="144" t="s">
        <v>46</v>
      </c>
      <c r="J2910" s="151"/>
      <c r="K2910" s="145"/>
      <c r="L2910" s="152"/>
      <c r="M2910" s="152"/>
      <c r="N2910" s="167">
        <f t="shared" si="90"/>
        <v>246.8</v>
      </c>
      <c r="O2910" s="167">
        <f t="shared" si="91"/>
        <v>202501</v>
      </c>
    </row>
    <row r="2911" spans="1:15">
      <c r="A2911" s="146">
        <v>2910</v>
      </c>
      <c r="B2911" s="144" t="s">
        <v>3399</v>
      </c>
      <c r="C2911" s="146" t="s">
        <v>3400</v>
      </c>
      <c r="D2911" s="147">
        <v>272</v>
      </c>
      <c r="E2911" s="225" t="s">
        <v>98</v>
      </c>
      <c r="F2911" s="148">
        <v>45680</v>
      </c>
      <c r="G2911" s="153"/>
      <c r="H2911" s="154">
        <v>24770</v>
      </c>
      <c r="I2911" s="144" t="s">
        <v>38</v>
      </c>
      <c r="J2911" s="155"/>
      <c r="K2911" s="146"/>
      <c r="L2911" s="147"/>
      <c r="M2911" s="158"/>
      <c r="N2911" s="167">
        <f t="shared" si="90"/>
        <v>24770</v>
      </c>
      <c r="O2911" s="167">
        <f t="shared" si="91"/>
        <v>202501</v>
      </c>
    </row>
    <row r="2912" spans="1:15">
      <c r="A2912" s="146">
        <v>2911</v>
      </c>
      <c r="B2912" s="144" t="s">
        <v>3401</v>
      </c>
      <c r="C2912" s="145" t="s">
        <v>3402</v>
      </c>
      <c r="D2912" s="145">
        <v>410233</v>
      </c>
      <c r="E2912" s="225" t="s">
        <v>98</v>
      </c>
      <c r="F2912" s="148">
        <v>45680</v>
      </c>
      <c r="G2912" s="149"/>
      <c r="H2912" s="150">
        <v>21000</v>
      </c>
      <c r="I2912" s="144" t="s">
        <v>46</v>
      </c>
      <c r="J2912" s="151"/>
      <c r="K2912" s="145"/>
      <c r="L2912" s="152"/>
      <c r="M2912" s="152"/>
      <c r="N2912" s="167">
        <f t="shared" si="90"/>
        <v>21000</v>
      </c>
      <c r="O2912" s="167">
        <f t="shared" si="91"/>
        <v>202501</v>
      </c>
    </row>
    <row r="2913" spans="1:15">
      <c r="A2913" s="146">
        <v>2912</v>
      </c>
      <c r="B2913" s="144" t="s">
        <v>841</v>
      </c>
      <c r="C2913" s="146" t="s">
        <v>842</v>
      </c>
      <c r="D2913" s="147">
        <v>74317</v>
      </c>
      <c r="E2913" s="225" t="s">
        <v>98</v>
      </c>
      <c r="F2913" s="148">
        <v>45680</v>
      </c>
      <c r="G2913" s="153"/>
      <c r="H2913" s="154">
        <v>477</v>
      </c>
      <c r="I2913" s="144" t="s">
        <v>33</v>
      </c>
      <c r="J2913" s="155"/>
      <c r="K2913" s="146"/>
      <c r="L2913" s="147"/>
      <c r="M2913" s="156"/>
      <c r="N2913" s="167">
        <f t="shared" si="90"/>
        <v>477</v>
      </c>
      <c r="O2913" s="167">
        <f t="shared" si="91"/>
        <v>202501</v>
      </c>
    </row>
    <row r="2914" spans="1:15">
      <c r="A2914" s="146">
        <v>2913</v>
      </c>
      <c r="B2914" s="144" t="s">
        <v>1465</v>
      </c>
      <c r="C2914" s="145" t="s">
        <v>2651</v>
      </c>
      <c r="D2914" s="145">
        <v>835890</v>
      </c>
      <c r="E2914" s="225" t="s">
        <v>98</v>
      </c>
      <c r="F2914" s="148">
        <v>45680</v>
      </c>
      <c r="G2914" s="149"/>
      <c r="H2914" s="150">
        <v>8260</v>
      </c>
      <c r="I2914" s="144" t="s">
        <v>66</v>
      </c>
      <c r="J2914" s="151"/>
      <c r="K2914" s="145"/>
      <c r="L2914" s="152"/>
      <c r="M2914" s="152"/>
      <c r="N2914" s="167">
        <f t="shared" si="90"/>
        <v>8260</v>
      </c>
      <c r="O2914" s="167">
        <f t="shared" si="91"/>
        <v>202501</v>
      </c>
    </row>
    <row r="2915" spans="1:15">
      <c r="A2915" s="146">
        <v>2914</v>
      </c>
      <c r="B2915" s="144" t="s">
        <v>1465</v>
      </c>
      <c r="C2915" s="146" t="s">
        <v>2651</v>
      </c>
      <c r="D2915" s="147">
        <v>835747</v>
      </c>
      <c r="E2915" s="225" t="s">
        <v>98</v>
      </c>
      <c r="F2915" s="148">
        <v>45680</v>
      </c>
      <c r="G2915" s="153"/>
      <c r="H2915" s="154">
        <v>42163.199999999997</v>
      </c>
      <c r="I2915" s="144" t="s">
        <v>66</v>
      </c>
      <c r="J2915" s="155"/>
      <c r="K2915" s="146"/>
      <c r="L2915" s="147"/>
      <c r="M2915" s="156"/>
      <c r="N2915" s="167">
        <f t="shared" si="90"/>
        <v>42163.199999999997</v>
      </c>
      <c r="O2915" s="167">
        <f t="shared" si="91"/>
        <v>202501</v>
      </c>
    </row>
    <row r="2916" spans="1:15">
      <c r="A2916" s="146">
        <v>2915</v>
      </c>
      <c r="B2916" s="144" t="s">
        <v>3386</v>
      </c>
      <c r="C2916" s="145" t="s">
        <v>3387</v>
      </c>
      <c r="D2916" s="145">
        <v>281</v>
      </c>
      <c r="E2916" s="225" t="s">
        <v>98</v>
      </c>
      <c r="F2916" s="148">
        <v>45681</v>
      </c>
      <c r="G2916" s="149"/>
      <c r="H2916" s="150">
        <v>1445</v>
      </c>
      <c r="I2916" s="144" t="s">
        <v>66</v>
      </c>
      <c r="J2916" s="151"/>
      <c r="K2916" s="145"/>
      <c r="L2916" s="152"/>
      <c r="M2916" s="152"/>
      <c r="N2916" s="167">
        <f t="shared" si="90"/>
        <v>1445</v>
      </c>
      <c r="O2916" s="167">
        <f t="shared" si="91"/>
        <v>202501</v>
      </c>
    </row>
    <row r="2917" spans="1:15">
      <c r="A2917" s="146">
        <v>2916</v>
      </c>
      <c r="B2917" s="144" t="s">
        <v>3386</v>
      </c>
      <c r="C2917" s="146" t="s">
        <v>3387</v>
      </c>
      <c r="D2917" s="147">
        <v>280</v>
      </c>
      <c r="E2917" s="225" t="s">
        <v>98</v>
      </c>
      <c r="F2917" s="148">
        <v>45681</v>
      </c>
      <c r="G2917" s="153"/>
      <c r="H2917" s="154">
        <v>872.5</v>
      </c>
      <c r="I2917" s="144" t="s">
        <v>66</v>
      </c>
      <c r="J2917" s="155"/>
      <c r="K2917" s="146"/>
      <c r="L2917" s="147"/>
      <c r="M2917" s="156"/>
      <c r="N2917" s="167">
        <f t="shared" si="90"/>
        <v>872.5</v>
      </c>
      <c r="O2917" s="167">
        <f t="shared" si="91"/>
        <v>202501</v>
      </c>
    </row>
    <row r="2918" spans="1:15">
      <c r="A2918" s="146">
        <v>2917</v>
      </c>
      <c r="B2918" s="144" t="s">
        <v>3386</v>
      </c>
      <c r="C2918" s="145" t="s">
        <v>3387</v>
      </c>
      <c r="D2918" s="145">
        <v>279</v>
      </c>
      <c r="E2918" s="225" t="s">
        <v>98</v>
      </c>
      <c r="F2918" s="148">
        <v>45681</v>
      </c>
      <c r="G2918" s="149"/>
      <c r="H2918" s="150">
        <v>580</v>
      </c>
      <c r="I2918" s="144" t="s">
        <v>46</v>
      </c>
      <c r="J2918" s="151"/>
      <c r="K2918" s="145"/>
      <c r="L2918" s="152"/>
      <c r="M2918" s="152"/>
      <c r="N2918" s="167">
        <f t="shared" si="90"/>
        <v>580</v>
      </c>
      <c r="O2918" s="167">
        <f t="shared" si="91"/>
        <v>202501</v>
      </c>
    </row>
    <row r="2919" spans="1:15">
      <c r="A2919" s="146">
        <v>2918</v>
      </c>
      <c r="B2919" s="144" t="s">
        <v>818</v>
      </c>
      <c r="C2919" s="146" t="s">
        <v>819</v>
      </c>
      <c r="D2919" s="147">
        <v>4722</v>
      </c>
      <c r="E2919" s="225" t="s">
        <v>98</v>
      </c>
      <c r="F2919" s="148">
        <v>45681</v>
      </c>
      <c r="G2919" s="153"/>
      <c r="H2919" s="154">
        <v>6100</v>
      </c>
      <c r="I2919" s="144" t="s">
        <v>43</v>
      </c>
      <c r="J2919" s="155"/>
      <c r="K2919" s="146"/>
      <c r="L2919" s="147"/>
      <c r="M2919" s="156"/>
      <c r="N2919" s="167">
        <f t="shared" si="90"/>
        <v>6100</v>
      </c>
      <c r="O2919" s="167">
        <f t="shared" si="91"/>
        <v>202501</v>
      </c>
    </row>
    <row r="2920" spans="1:15">
      <c r="A2920" s="146">
        <v>2919</v>
      </c>
      <c r="B2920" s="144" t="s">
        <v>120</v>
      </c>
      <c r="C2920" s="145" t="s">
        <v>121</v>
      </c>
      <c r="D2920" s="145">
        <v>293873</v>
      </c>
      <c r="E2920" s="225" t="s">
        <v>98</v>
      </c>
      <c r="F2920" s="148">
        <v>45681</v>
      </c>
      <c r="G2920" s="149"/>
      <c r="H2920" s="150">
        <v>16822</v>
      </c>
      <c r="I2920" s="144" t="s">
        <v>43</v>
      </c>
      <c r="J2920" s="151"/>
      <c r="K2920" s="145"/>
      <c r="L2920" s="152"/>
      <c r="M2920" s="152"/>
      <c r="N2920" s="167">
        <f t="shared" si="90"/>
        <v>16822</v>
      </c>
      <c r="O2920" s="167">
        <f t="shared" si="91"/>
        <v>202501</v>
      </c>
    </row>
    <row r="2921" spans="1:15">
      <c r="A2921" s="146">
        <v>2920</v>
      </c>
      <c r="B2921" s="144" t="s">
        <v>2506</v>
      </c>
      <c r="C2921" s="146" t="s">
        <v>2507</v>
      </c>
      <c r="D2921" s="147">
        <v>725251</v>
      </c>
      <c r="E2921" s="225" t="s">
        <v>98</v>
      </c>
      <c r="F2921" s="148">
        <v>45681</v>
      </c>
      <c r="G2921" s="153"/>
      <c r="H2921" s="154">
        <v>1039.5</v>
      </c>
      <c r="I2921" s="144" t="s">
        <v>70</v>
      </c>
      <c r="J2921" s="155"/>
      <c r="K2921" s="146"/>
      <c r="L2921" s="147"/>
      <c r="M2921" s="156"/>
      <c r="N2921" s="167">
        <f t="shared" si="90"/>
        <v>1039.5</v>
      </c>
      <c r="O2921" s="167">
        <f t="shared" si="91"/>
        <v>202501</v>
      </c>
    </row>
    <row r="2922" spans="1:15">
      <c r="A2922" s="146">
        <v>2921</v>
      </c>
      <c r="B2922" s="144" t="s">
        <v>2001</v>
      </c>
      <c r="C2922" s="145" t="s">
        <v>2002</v>
      </c>
      <c r="D2922" s="145" t="s">
        <v>1166</v>
      </c>
      <c r="E2922" s="225" t="s">
        <v>98</v>
      </c>
      <c r="F2922" s="148">
        <v>45684</v>
      </c>
      <c r="G2922" s="149"/>
      <c r="H2922" s="150">
        <v>22075.13</v>
      </c>
      <c r="I2922" s="144" t="s">
        <v>40</v>
      </c>
      <c r="J2922" s="151"/>
      <c r="K2922" s="145"/>
      <c r="L2922" s="152"/>
      <c r="M2922" s="152"/>
      <c r="N2922" s="167">
        <f t="shared" si="90"/>
        <v>22075.13</v>
      </c>
      <c r="O2922" s="167">
        <f t="shared" si="91"/>
        <v>202501</v>
      </c>
    </row>
    <row r="2923" spans="1:15">
      <c r="A2923" s="146">
        <v>2922</v>
      </c>
      <c r="B2923" s="144" t="s">
        <v>2287</v>
      </c>
      <c r="C2923" s="146" t="s">
        <v>2288</v>
      </c>
      <c r="D2923" s="147" t="s">
        <v>3403</v>
      </c>
      <c r="E2923" s="225" t="s">
        <v>98</v>
      </c>
      <c r="F2923" s="148">
        <v>45684</v>
      </c>
      <c r="G2923" s="153"/>
      <c r="H2923" s="154">
        <v>3288</v>
      </c>
      <c r="I2923" s="144" t="s">
        <v>45</v>
      </c>
      <c r="J2923" s="155" t="s">
        <v>43</v>
      </c>
      <c r="K2923" s="146"/>
      <c r="L2923" s="147"/>
      <c r="M2923" s="156"/>
      <c r="N2923" s="167">
        <f t="shared" si="90"/>
        <v>1644</v>
      </c>
      <c r="O2923" s="167">
        <f t="shared" si="91"/>
        <v>202501</v>
      </c>
    </row>
    <row r="2924" spans="1:15">
      <c r="A2924" s="146">
        <v>2923</v>
      </c>
      <c r="B2924" s="144" t="s">
        <v>1069</v>
      </c>
      <c r="C2924" s="145" t="s">
        <v>1070</v>
      </c>
      <c r="D2924" s="145">
        <v>9418</v>
      </c>
      <c r="E2924" s="225" t="s">
        <v>98</v>
      </c>
      <c r="F2924" s="148">
        <v>45684</v>
      </c>
      <c r="G2924" s="149"/>
      <c r="H2924" s="150">
        <v>3200.88</v>
      </c>
      <c r="I2924" s="144" t="s">
        <v>66</v>
      </c>
      <c r="J2924" s="151"/>
      <c r="K2924" s="145"/>
      <c r="L2924" s="152"/>
      <c r="M2924" s="152"/>
      <c r="N2924" s="167">
        <f t="shared" si="90"/>
        <v>3200.88</v>
      </c>
      <c r="O2924" s="167">
        <f t="shared" si="91"/>
        <v>202501</v>
      </c>
    </row>
    <row r="2925" spans="1:15">
      <c r="A2925" s="146">
        <v>2924</v>
      </c>
      <c r="B2925" s="144" t="s">
        <v>2001</v>
      </c>
      <c r="C2925" s="146" t="s">
        <v>2002</v>
      </c>
      <c r="D2925" s="147" t="s">
        <v>3404</v>
      </c>
      <c r="E2925" s="225" t="s">
        <v>98</v>
      </c>
      <c r="F2925" s="148">
        <v>45685</v>
      </c>
      <c r="G2925" s="153"/>
      <c r="H2925" s="154">
        <v>88300.53</v>
      </c>
      <c r="I2925" s="144" t="s">
        <v>44</v>
      </c>
      <c r="J2925" s="155" t="s">
        <v>40</v>
      </c>
      <c r="K2925" s="146"/>
      <c r="L2925" s="147"/>
      <c r="M2925" s="156"/>
      <c r="N2925" s="167">
        <f t="shared" si="90"/>
        <v>44150.264999999999</v>
      </c>
      <c r="O2925" s="167">
        <f t="shared" si="91"/>
        <v>202501</v>
      </c>
    </row>
    <row r="2926" spans="1:15">
      <c r="A2926" s="146">
        <v>2925</v>
      </c>
      <c r="B2926" s="144" t="s">
        <v>120</v>
      </c>
      <c r="C2926" s="145" t="s">
        <v>121</v>
      </c>
      <c r="D2926" s="145">
        <v>294020</v>
      </c>
      <c r="E2926" s="225" t="s">
        <v>98</v>
      </c>
      <c r="F2926" s="148">
        <v>45685</v>
      </c>
      <c r="G2926" s="149"/>
      <c r="H2926" s="150">
        <v>4104</v>
      </c>
      <c r="I2926" s="144" t="s">
        <v>43</v>
      </c>
      <c r="J2926" s="151"/>
      <c r="K2926" s="145"/>
      <c r="L2926" s="152"/>
      <c r="M2926" s="152"/>
      <c r="N2926" s="167">
        <f t="shared" si="90"/>
        <v>4104</v>
      </c>
      <c r="O2926" s="167">
        <f t="shared" si="91"/>
        <v>202501</v>
      </c>
    </row>
    <row r="2927" spans="1:15">
      <c r="A2927" s="146">
        <v>2926</v>
      </c>
      <c r="B2927" s="144" t="s">
        <v>3773</v>
      </c>
      <c r="C2927" s="146" t="s">
        <v>1678</v>
      </c>
      <c r="D2927" s="147">
        <v>218358</v>
      </c>
      <c r="E2927" s="225" t="s">
        <v>98</v>
      </c>
      <c r="F2927" s="148">
        <v>45685</v>
      </c>
      <c r="G2927" s="153"/>
      <c r="H2927" s="154">
        <v>5898.6</v>
      </c>
      <c r="I2927" s="144" t="s">
        <v>68</v>
      </c>
      <c r="J2927" s="155"/>
      <c r="K2927" s="146"/>
      <c r="L2927" s="147"/>
      <c r="M2927" s="156"/>
      <c r="N2927" s="167">
        <f t="shared" si="90"/>
        <v>5898.6</v>
      </c>
      <c r="O2927" s="167">
        <f t="shared" si="91"/>
        <v>202501</v>
      </c>
    </row>
    <row r="2928" spans="1:15">
      <c r="A2928" s="146">
        <v>2927</v>
      </c>
      <c r="B2928" s="144" t="s">
        <v>3390</v>
      </c>
      <c r="C2928" s="145" t="s">
        <v>3391</v>
      </c>
      <c r="D2928" s="145" t="s">
        <v>205</v>
      </c>
      <c r="E2928" s="225" t="s">
        <v>98</v>
      </c>
      <c r="F2928" s="148">
        <v>45685</v>
      </c>
      <c r="G2928" s="149"/>
      <c r="H2928" s="150">
        <v>6157.57</v>
      </c>
      <c r="I2928" s="144" t="s">
        <v>64</v>
      </c>
      <c r="J2928" s="151"/>
      <c r="K2928" s="145"/>
      <c r="L2928" s="152"/>
      <c r="M2928" s="152"/>
      <c r="N2928" s="167">
        <f t="shared" si="90"/>
        <v>6157.57</v>
      </c>
      <c r="O2928" s="167">
        <f t="shared" si="91"/>
        <v>202501</v>
      </c>
    </row>
    <row r="2929" spans="1:15">
      <c r="A2929" s="146">
        <v>2928</v>
      </c>
      <c r="B2929" s="144" t="s">
        <v>1681</v>
      </c>
      <c r="C2929" s="146" t="s">
        <v>1682</v>
      </c>
      <c r="D2929" s="147">
        <v>4728</v>
      </c>
      <c r="E2929" s="225" t="s">
        <v>98</v>
      </c>
      <c r="F2929" s="148">
        <v>45685</v>
      </c>
      <c r="G2929" s="153"/>
      <c r="H2929" s="154">
        <v>7163.35</v>
      </c>
      <c r="I2929" s="144" t="s">
        <v>33</v>
      </c>
      <c r="J2929" s="155"/>
      <c r="K2929" s="146"/>
      <c r="L2929" s="147"/>
      <c r="M2929" s="156"/>
      <c r="N2929" s="167">
        <f t="shared" si="90"/>
        <v>7163.35</v>
      </c>
      <c r="O2929" s="167">
        <f t="shared" si="91"/>
        <v>202501</v>
      </c>
    </row>
    <row r="2930" spans="1:15">
      <c r="A2930" s="146">
        <v>2929</v>
      </c>
      <c r="B2930" s="144" t="s">
        <v>1698</v>
      </c>
      <c r="C2930" s="145" t="s">
        <v>1699</v>
      </c>
      <c r="D2930" s="145" t="s">
        <v>3405</v>
      </c>
      <c r="E2930" s="225" t="s">
        <v>98</v>
      </c>
      <c r="F2930" s="148">
        <v>45686</v>
      </c>
      <c r="G2930" s="149"/>
      <c r="H2930" s="150">
        <v>4670</v>
      </c>
      <c r="I2930" s="144" t="s">
        <v>33</v>
      </c>
      <c r="J2930" s="151"/>
      <c r="K2930" s="145"/>
      <c r="L2930" s="152"/>
      <c r="M2930" s="152"/>
      <c r="N2930" s="167">
        <f t="shared" si="90"/>
        <v>4670</v>
      </c>
      <c r="O2930" s="167">
        <f t="shared" si="91"/>
        <v>202501</v>
      </c>
    </row>
    <row r="2931" spans="1:15">
      <c r="A2931" s="146">
        <v>2930</v>
      </c>
      <c r="B2931" s="144" t="s">
        <v>1698</v>
      </c>
      <c r="C2931" s="146" t="s">
        <v>1699</v>
      </c>
      <c r="D2931" s="147" t="s">
        <v>3406</v>
      </c>
      <c r="E2931" s="225" t="s">
        <v>98</v>
      </c>
      <c r="F2931" s="148">
        <v>45686</v>
      </c>
      <c r="G2931" s="153"/>
      <c r="H2931" s="154">
        <v>8884.34</v>
      </c>
      <c r="I2931" s="144" t="s">
        <v>33</v>
      </c>
      <c r="J2931" s="155"/>
      <c r="K2931" s="146"/>
      <c r="L2931" s="147"/>
      <c r="M2931" s="156"/>
      <c r="N2931" s="167">
        <f t="shared" si="90"/>
        <v>8884.34</v>
      </c>
      <c r="O2931" s="167">
        <f t="shared" si="91"/>
        <v>202501</v>
      </c>
    </row>
    <row r="2932" spans="1:15">
      <c r="A2932" s="146">
        <v>2931</v>
      </c>
      <c r="B2932" s="144" t="s">
        <v>247</v>
      </c>
      <c r="C2932" s="145" t="s">
        <v>248</v>
      </c>
      <c r="D2932" s="145">
        <v>7165</v>
      </c>
      <c r="E2932" s="225" t="s">
        <v>98</v>
      </c>
      <c r="F2932" s="148">
        <v>45687</v>
      </c>
      <c r="G2932" s="149"/>
      <c r="H2932" s="150">
        <v>55000.01</v>
      </c>
      <c r="I2932" s="144" t="s">
        <v>39</v>
      </c>
      <c r="J2932" s="151"/>
      <c r="K2932" s="145"/>
      <c r="L2932" s="152"/>
      <c r="M2932" s="152"/>
      <c r="N2932" s="167">
        <f t="shared" si="90"/>
        <v>55000.01</v>
      </c>
      <c r="O2932" s="167">
        <f t="shared" si="91"/>
        <v>202501</v>
      </c>
    </row>
    <row r="2933" spans="1:15">
      <c r="A2933" s="146">
        <v>2932</v>
      </c>
      <c r="B2933" s="144" t="s">
        <v>247</v>
      </c>
      <c r="C2933" s="146" t="s">
        <v>248</v>
      </c>
      <c r="D2933" s="147">
        <v>7164</v>
      </c>
      <c r="E2933" s="225" t="s">
        <v>98</v>
      </c>
      <c r="F2933" s="148">
        <v>45687</v>
      </c>
      <c r="G2933" s="153"/>
      <c r="H2933" s="154">
        <v>13000</v>
      </c>
      <c r="I2933" s="144" t="s">
        <v>39</v>
      </c>
      <c r="J2933" s="155"/>
      <c r="K2933" s="146"/>
      <c r="L2933" s="147"/>
      <c r="M2933" s="156"/>
      <c r="N2933" s="167">
        <f t="shared" si="90"/>
        <v>13000</v>
      </c>
      <c r="O2933" s="167">
        <f t="shared" si="91"/>
        <v>202501</v>
      </c>
    </row>
    <row r="2934" spans="1:15">
      <c r="A2934" s="146">
        <v>2933</v>
      </c>
      <c r="B2934" s="144" t="s">
        <v>3401</v>
      </c>
      <c r="C2934" s="145" t="s">
        <v>3402</v>
      </c>
      <c r="D2934" s="145">
        <v>410953</v>
      </c>
      <c r="E2934" s="225" t="s">
        <v>98</v>
      </c>
      <c r="F2934" s="148">
        <v>45687</v>
      </c>
      <c r="G2934" s="149"/>
      <c r="H2934" s="150">
        <v>675</v>
      </c>
      <c r="I2934" s="144" t="s">
        <v>46</v>
      </c>
      <c r="J2934" s="151"/>
      <c r="K2934" s="145"/>
      <c r="L2934" s="152"/>
      <c r="M2934" s="152"/>
      <c r="N2934" s="167">
        <f t="shared" si="90"/>
        <v>675</v>
      </c>
      <c r="O2934" s="167">
        <f t="shared" si="91"/>
        <v>202501</v>
      </c>
    </row>
    <row r="2935" spans="1:15">
      <c r="A2935" s="146">
        <v>2934</v>
      </c>
      <c r="B2935" s="144" t="s">
        <v>120</v>
      </c>
      <c r="C2935" s="146" t="s">
        <v>121</v>
      </c>
      <c r="D2935" s="147">
        <v>294194</v>
      </c>
      <c r="E2935" s="225" t="s">
        <v>98</v>
      </c>
      <c r="F2935" s="148">
        <v>45687</v>
      </c>
      <c r="G2935" s="153"/>
      <c r="H2935" s="154">
        <v>5100</v>
      </c>
      <c r="I2935" s="144" t="s">
        <v>62</v>
      </c>
      <c r="J2935" s="155"/>
      <c r="K2935" s="146"/>
      <c r="L2935" s="147"/>
      <c r="M2935" s="156"/>
      <c r="N2935" s="167">
        <f t="shared" si="90"/>
        <v>5100</v>
      </c>
      <c r="O2935" s="167">
        <f t="shared" si="91"/>
        <v>202501</v>
      </c>
    </row>
    <row r="2936" spans="1:15">
      <c r="A2936" s="146">
        <v>2935</v>
      </c>
      <c r="B2936" s="144" t="s">
        <v>1465</v>
      </c>
      <c r="C2936" s="145" t="s">
        <v>2651</v>
      </c>
      <c r="D2936" s="145">
        <v>837603</v>
      </c>
      <c r="E2936" s="225" t="s">
        <v>98</v>
      </c>
      <c r="F2936" s="148">
        <v>45687</v>
      </c>
      <c r="G2936" s="149"/>
      <c r="H2936" s="150">
        <v>1424.54</v>
      </c>
      <c r="I2936" s="144" t="s">
        <v>66</v>
      </c>
      <c r="J2936" s="151"/>
      <c r="K2936" s="145"/>
      <c r="L2936" s="152"/>
      <c r="M2936" s="152"/>
      <c r="N2936" s="167">
        <f t="shared" si="90"/>
        <v>1424.54</v>
      </c>
      <c r="O2936" s="167">
        <f t="shared" si="91"/>
        <v>202501</v>
      </c>
    </row>
    <row r="2937" spans="1:15">
      <c r="A2937" s="146">
        <v>2936</v>
      </c>
      <c r="B2937" s="144" t="s">
        <v>3407</v>
      </c>
      <c r="C2937" s="146" t="s">
        <v>3408</v>
      </c>
      <c r="D2937" s="147">
        <v>16</v>
      </c>
      <c r="E2937" s="225" t="s">
        <v>98</v>
      </c>
      <c r="F2937" s="148">
        <v>45691</v>
      </c>
      <c r="G2937" s="153"/>
      <c r="H2937" s="154">
        <v>26752</v>
      </c>
      <c r="I2937" s="144" t="s">
        <v>69</v>
      </c>
      <c r="J2937" s="155"/>
      <c r="K2937" s="146"/>
      <c r="L2937" s="147"/>
      <c r="M2937" s="156"/>
      <c r="N2937" s="167">
        <f t="shared" si="90"/>
        <v>26752</v>
      </c>
      <c r="O2937" s="167">
        <f t="shared" si="91"/>
        <v>202502</v>
      </c>
    </row>
    <row r="2938" spans="1:15">
      <c r="A2938" s="146">
        <v>2937</v>
      </c>
      <c r="B2938" s="144" t="s">
        <v>293</v>
      </c>
      <c r="C2938" s="145" t="s">
        <v>294</v>
      </c>
      <c r="D2938" s="145">
        <v>2640834</v>
      </c>
      <c r="E2938" s="225" t="s">
        <v>98</v>
      </c>
      <c r="F2938" s="148">
        <v>45691</v>
      </c>
      <c r="G2938" s="149"/>
      <c r="H2938" s="150">
        <v>2408.58</v>
      </c>
      <c r="I2938" s="144" t="s">
        <v>68</v>
      </c>
      <c r="J2938" s="151"/>
      <c r="K2938" s="145"/>
      <c r="L2938" s="152"/>
      <c r="M2938" s="152"/>
      <c r="N2938" s="167">
        <f t="shared" si="90"/>
        <v>2408.58</v>
      </c>
      <c r="O2938" s="167">
        <f t="shared" si="91"/>
        <v>202502</v>
      </c>
    </row>
    <row r="2939" spans="1:15">
      <c r="A2939" s="146">
        <v>2938</v>
      </c>
      <c r="B2939" s="144" t="s">
        <v>1465</v>
      </c>
      <c r="C2939" s="146" t="s">
        <v>2651</v>
      </c>
      <c r="D2939" s="147">
        <v>838215</v>
      </c>
      <c r="E2939" s="225" t="s">
        <v>98</v>
      </c>
      <c r="F2939" s="148">
        <v>45691</v>
      </c>
      <c r="G2939" s="153"/>
      <c r="H2939" s="154">
        <v>9935</v>
      </c>
      <c r="I2939" s="144" t="s">
        <v>66</v>
      </c>
      <c r="J2939" s="155"/>
      <c r="K2939" s="146"/>
      <c r="L2939" s="147"/>
      <c r="M2939" s="156"/>
      <c r="N2939" s="167">
        <f t="shared" si="90"/>
        <v>9935</v>
      </c>
      <c r="O2939" s="167">
        <f t="shared" si="91"/>
        <v>202502</v>
      </c>
    </row>
    <row r="2940" spans="1:15">
      <c r="A2940" s="146">
        <v>2939</v>
      </c>
      <c r="B2940" s="144" t="s">
        <v>1415</v>
      </c>
      <c r="C2940" s="145" t="s">
        <v>1416</v>
      </c>
      <c r="D2940" s="145" t="s">
        <v>3409</v>
      </c>
      <c r="E2940" s="225" t="s">
        <v>98</v>
      </c>
      <c r="F2940" s="148">
        <v>45692</v>
      </c>
      <c r="G2940" s="149"/>
      <c r="H2940" s="150">
        <v>1719.23</v>
      </c>
      <c r="I2940" s="144" t="s">
        <v>33</v>
      </c>
      <c r="J2940" s="151"/>
      <c r="K2940" s="145"/>
      <c r="L2940" s="152"/>
      <c r="M2940" s="152"/>
      <c r="N2940" s="167">
        <f t="shared" si="90"/>
        <v>1719.23</v>
      </c>
      <c r="O2940" s="167">
        <f t="shared" si="91"/>
        <v>202502</v>
      </c>
    </row>
    <row r="2941" spans="1:15">
      <c r="A2941" s="146">
        <v>2940</v>
      </c>
      <c r="B2941" s="144" t="s">
        <v>2708</v>
      </c>
      <c r="C2941" s="146" t="s">
        <v>2709</v>
      </c>
      <c r="D2941" s="147">
        <v>9847</v>
      </c>
      <c r="E2941" s="225" t="s">
        <v>98</v>
      </c>
      <c r="F2941" s="148">
        <v>45692</v>
      </c>
      <c r="G2941" s="153"/>
      <c r="H2941" s="154">
        <v>188913.68</v>
      </c>
      <c r="I2941" s="144" t="s">
        <v>62</v>
      </c>
      <c r="J2941" s="155"/>
      <c r="K2941" s="146"/>
      <c r="L2941" s="147"/>
      <c r="M2941" s="156"/>
      <c r="N2941" s="167">
        <f t="shared" si="90"/>
        <v>188913.68</v>
      </c>
      <c r="O2941" s="167">
        <f t="shared" si="91"/>
        <v>202502</v>
      </c>
    </row>
    <row r="2942" spans="1:15">
      <c r="A2942" s="146">
        <v>2941</v>
      </c>
      <c r="B2942" s="144" t="s">
        <v>1520</v>
      </c>
      <c r="C2942" s="145" t="s">
        <v>1745</v>
      </c>
      <c r="D2942" s="145">
        <v>146335</v>
      </c>
      <c r="E2942" s="225" t="s">
        <v>98</v>
      </c>
      <c r="F2942" s="148">
        <v>45692</v>
      </c>
      <c r="G2942" s="149"/>
      <c r="H2942" s="150">
        <v>3544.27</v>
      </c>
      <c r="I2942" s="144" t="s">
        <v>39</v>
      </c>
      <c r="J2942" s="151"/>
      <c r="K2942" s="145"/>
      <c r="L2942" s="152"/>
      <c r="M2942" s="152"/>
      <c r="N2942" s="167">
        <f t="shared" si="90"/>
        <v>3544.27</v>
      </c>
      <c r="O2942" s="167">
        <f t="shared" si="91"/>
        <v>202502</v>
      </c>
    </row>
    <row r="2943" spans="1:15">
      <c r="A2943" s="146">
        <v>2942</v>
      </c>
      <c r="B2943" s="144" t="s">
        <v>1681</v>
      </c>
      <c r="C2943" s="146" t="s">
        <v>1682</v>
      </c>
      <c r="D2943" s="147" t="s">
        <v>3836</v>
      </c>
      <c r="E2943" s="221" t="s">
        <v>98</v>
      </c>
      <c r="F2943" s="148">
        <v>45692</v>
      </c>
      <c r="G2943" s="153"/>
      <c r="H2943" s="154">
        <v>13749.9</v>
      </c>
      <c r="I2943" s="144" t="s">
        <v>33</v>
      </c>
      <c r="J2943" s="155"/>
      <c r="K2943" s="146"/>
      <c r="L2943" s="147"/>
      <c r="M2943" s="156"/>
      <c r="N2943" s="167">
        <f t="shared" si="90"/>
        <v>13749.9</v>
      </c>
      <c r="O2943" s="167">
        <f t="shared" si="91"/>
        <v>202502</v>
      </c>
    </row>
    <row r="2944" spans="1:15">
      <c r="A2944" s="146">
        <v>2943</v>
      </c>
      <c r="B2944" s="144" t="s">
        <v>2681</v>
      </c>
      <c r="C2944" s="145" t="s">
        <v>2682</v>
      </c>
      <c r="D2944" s="145" t="s">
        <v>3410</v>
      </c>
      <c r="E2944" s="225" t="s">
        <v>98</v>
      </c>
      <c r="F2944" s="148">
        <v>45693</v>
      </c>
      <c r="G2944" s="149"/>
      <c r="H2944" s="150">
        <v>78397.34</v>
      </c>
      <c r="I2944" s="144" t="s">
        <v>46</v>
      </c>
      <c r="J2944" s="151"/>
      <c r="K2944" s="145"/>
      <c r="L2944" s="152"/>
      <c r="M2944" s="152"/>
      <c r="N2944" s="167">
        <f t="shared" si="90"/>
        <v>78397.34</v>
      </c>
      <c r="O2944" s="167">
        <f t="shared" si="91"/>
        <v>202502</v>
      </c>
    </row>
    <row r="2945" spans="1:15">
      <c r="A2945" s="146">
        <v>2944</v>
      </c>
      <c r="B2945" s="144" t="s">
        <v>548</v>
      </c>
      <c r="C2945" s="146" t="s">
        <v>549</v>
      </c>
      <c r="D2945" s="147" t="s">
        <v>3411</v>
      </c>
      <c r="E2945" s="225" t="s">
        <v>98</v>
      </c>
      <c r="F2945" s="148">
        <v>45693</v>
      </c>
      <c r="G2945" s="153"/>
      <c r="H2945" s="154">
        <v>352</v>
      </c>
      <c r="I2945" s="144" t="s">
        <v>32</v>
      </c>
      <c r="J2945" s="155"/>
      <c r="K2945" s="146"/>
      <c r="L2945" s="147"/>
      <c r="M2945" s="156"/>
      <c r="N2945" s="167">
        <f t="shared" si="90"/>
        <v>352</v>
      </c>
      <c r="O2945" s="167">
        <f t="shared" si="91"/>
        <v>202502</v>
      </c>
    </row>
    <row r="2946" spans="1:15">
      <c r="A2946" s="146">
        <v>2945</v>
      </c>
      <c r="B2946" s="144" t="s">
        <v>762</v>
      </c>
      <c r="C2946" s="145" t="s">
        <v>763</v>
      </c>
      <c r="D2946" s="145">
        <v>14308</v>
      </c>
      <c r="E2946" s="225" t="s">
        <v>98</v>
      </c>
      <c r="F2946" s="148">
        <v>45693</v>
      </c>
      <c r="G2946" s="149"/>
      <c r="H2946" s="150">
        <v>99.9</v>
      </c>
      <c r="I2946" s="144" t="s">
        <v>33</v>
      </c>
      <c r="J2946" s="151"/>
      <c r="K2946" s="145"/>
      <c r="L2946" s="152"/>
      <c r="M2946" s="152"/>
      <c r="N2946" s="167">
        <f t="shared" ref="N2946:N3009" si="92">H2946/COUNTIF(I2946:M2946,"&lt;&gt;")</f>
        <v>99.9</v>
      </c>
      <c r="O2946" s="167">
        <f t="shared" ref="O2946:O3009" si="93">YEAR(F2946)*100+MONTH(F2946)</f>
        <v>202502</v>
      </c>
    </row>
    <row r="2947" spans="1:15">
      <c r="A2947" s="146">
        <v>2946</v>
      </c>
      <c r="B2947" s="144" t="s">
        <v>3845</v>
      </c>
      <c r="C2947" s="146" t="s">
        <v>2242</v>
      </c>
      <c r="D2947" s="147">
        <v>36008</v>
      </c>
      <c r="E2947" s="225" t="s">
        <v>98</v>
      </c>
      <c r="F2947" s="148">
        <v>45693</v>
      </c>
      <c r="G2947" s="153"/>
      <c r="H2947" s="154">
        <v>1700</v>
      </c>
      <c r="I2947" s="144" t="s">
        <v>66</v>
      </c>
      <c r="J2947" s="155"/>
      <c r="K2947" s="146"/>
      <c r="L2947" s="147"/>
      <c r="M2947" s="156"/>
      <c r="N2947" s="167">
        <f t="shared" si="92"/>
        <v>1700</v>
      </c>
      <c r="O2947" s="167">
        <f t="shared" si="93"/>
        <v>202502</v>
      </c>
    </row>
    <row r="2948" spans="1:15">
      <c r="A2948" s="146">
        <v>2947</v>
      </c>
      <c r="B2948" s="144" t="s">
        <v>1465</v>
      </c>
      <c r="C2948" s="145" t="s">
        <v>2651</v>
      </c>
      <c r="D2948" s="145">
        <v>838719</v>
      </c>
      <c r="E2948" s="225" t="s">
        <v>98</v>
      </c>
      <c r="F2948" s="148">
        <v>45693</v>
      </c>
      <c r="G2948" s="149"/>
      <c r="H2948" s="150">
        <v>249.8</v>
      </c>
      <c r="I2948" s="144" t="s">
        <v>66</v>
      </c>
      <c r="J2948" s="151"/>
      <c r="K2948" s="145"/>
      <c r="L2948" s="152"/>
      <c r="M2948" s="152"/>
      <c r="N2948" s="167">
        <f t="shared" si="92"/>
        <v>249.8</v>
      </c>
      <c r="O2948" s="167">
        <f t="shared" si="93"/>
        <v>202502</v>
      </c>
    </row>
    <row r="2949" spans="1:15">
      <c r="A2949" s="146">
        <v>2948</v>
      </c>
      <c r="B2949" s="144" t="s">
        <v>1775</v>
      </c>
      <c r="C2949" s="146" t="s">
        <v>1776</v>
      </c>
      <c r="D2949" s="147">
        <v>4724017</v>
      </c>
      <c r="E2949" s="225" t="s">
        <v>98</v>
      </c>
      <c r="F2949" s="148">
        <v>45693</v>
      </c>
      <c r="G2949" s="153"/>
      <c r="H2949" s="154">
        <v>2846.94</v>
      </c>
      <c r="I2949" s="144" t="s">
        <v>68</v>
      </c>
      <c r="J2949" s="155"/>
      <c r="K2949" s="146"/>
      <c r="L2949" s="147"/>
      <c r="M2949" s="156"/>
      <c r="N2949" s="167">
        <f t="shared" si="92"/>
        <v>2846.94</v>
      </c>
      <c r="O2949" s="167">
        <f t="shared" si="93"/>
        <v>202502</v>
      </c>
    </row>
    <row r="2950" spans="1:15">
      <c r="A2950" s="146">
        <v>2949</v>
      </c>
      <c r="B2950" s="144" t="s">
        <v>1537</v>
      </c>
      <c r="C2950" s="145" t="s">
        <v>1538</v>
      </c>
      <c r="D2950" s="145">
        <v>54</v>
      </c>
      <c r="E2950" s="225" t="s">
        <v>98</v>
      </c>
      <c r="F2950" s="148">
        <v>45694</v>
      </c>
      <c r="G2950" s="149"/>
      <c r="H2950" s="150">
        <v>8300</v>
      </c>
      <c r="I2950" s="144" t="s">
        <v>62</v>
      </c>
      <c r="J2950" s="151"/>
      <c r="K2950" s="145"/>
      <c r="L2950" s="152"/>
      <c r="M2950" s="152"/>
      <c r="N2950" s="167">
        <f t="shared" si="92"/>
        <v>8300</v>
      </c>
      <c r="O2950" s="167">
        <f t="shared" si="93"/>
        <v>202502</v>
      </c>
    </row>
    <row r="2951" spans="1:15">
      <c r="A2951" s="146">
        <v>2950</v>
      </c>
      <c r="B2951" s="144" t="s">
        <v>1537</v>
      </c>
      <c r="C2951" s="146" t="s">
        <v>1538</v>
      </c>
      <c r="D2951" s="147">
        <v>53</v>
      </c>
      <c r="E2951" s="225" t="s">
        <v>98</v>
      </c>
      <c r="F2951" s="148">
        <v>45694</v>
      </c>
      <c r="G2951" s="153"/>
      <c r="H2951" s="154">
        <v>30000</v>
      </c>
      <c r="I2951" s="144" t="s">
        <v>62</v>
      </c>
      <c r="J2951" s="155"/>
      <c r="K2951" s="146"/>
      <c r="L2951" s="147"/>
      <c r="M2951" s="156"/>
      <c r="N2951" s="167">
        <f t="shared" si="92"/>
        <v>30000</v>
      </c>
      <c r="O2951" s="167">
        <f t="shared" si="93"/>
        <v>202502</v>
      </c>
    </row>
    <row r="2952" spans="1:15">
      <c r="A2952" s="146">
        <v>2951</v>
      </c>
      <c r="B2952" s="144" t="s">
        <v>2287</v>
      </c>
      <c r="C2952" s="145" t="s">
        <v>2288</v>
      </c>
      <c r="D2952" s="145">
        <v>2868</v>
      </c>
      <c r="E2952" s="225" t="s">
        <v>98</v>
      </c>
      <c r="F2952" s="148">
        <v>45694</v>
      </c>
      <c r="G2952" s="149"/>
      <c r="H2952" s="150">
        <v>1158.25</v>
      </c>
      <c r="I2952" s="144" t="s">
        <v>66</v>
      </c>
      <c r="J2952" s="151" t="s">
        <v>68</v>
      </c>
      <c r="K2952" s="145"/>
      <c r="L2952" s="152"/>
      <c r="M2952" s="152"/>
      <c r="N2952" s="167">
        <f t="shared" si="92"/>
        <v>579.125</v>
      </c>
      <c r="O2952" s="167">
        <f t="shared" si="93"/>
        <v>202502</v>
      </c>
    </row>
    <row r="2953" spans="1:15">
      <c r="A2953" s="146">
        <v>2952</v>
      </c>
      <c r="B2953" s="144" t="s">
        <v>3412</v>
      </c>
      <c r="C2953" s="146" t="s">
        <v>3413</v>
      </c>
      <c r="D2953" s="147">
        <v>455430</v>
      </c>
      <c r="E2953" s="225" t="s">
        <v>98</v>
      </c>
      <c r="F2953" s="148">
        <v>45694</v>
      </c>
      <c r="G2953" s="153"/>
      <c r="H2953" s="154">
        <v>1000</v>
      </c>
      <c r="I2953" s="144" t="s">
        <v>66</v>
      </c>
      <c r="J2953" s="155"/>
      <c r="K2953" s="146"/>
      <c r="L2953" s="147"/>
      <c r="M2953" s="156"/>
      <c r="N2953" s="167">
        <f t="shared" si="92"/>
        <v>1000</v>
      </c>
      <c r="O2953" s="167">
        <f t="shared" si="93"/>
        <v>202502</v>
      </c>
    </row>
    <row r="2954" spans="1:15">
      <c r="A2954" s="146">
        <v>2953</v>
      </c>
      <c r="B2954" s="144" t="s">
        <v>3412</v>
      </c>
      <c r="C2954" s="145" t="s">
        <v>3413</v>
      </c>
      <c r="D2954" s="145">
        <v>455396</v>
      </c>
      <c r="E2954" s="225" t="s">
        <v>98</v>
      </c>
      <c r="F2954" s="148">
        <v>45694</v>
      </c>
      <c r="G2954" s="149"/>
      <c r="H2954" s="150">
        <v>9440</v>
      </c>
      <c r="I2954" s="144" t="s">
        <v>66</v>
      </c>
      <c r="J2954" s="151"/>
      <c r="K2954" s="145"/>
      <c r="L2954" s="152"/>
      <c r="M2954" s="152"/>
      <c r="N2954" s="167">
        <f t="shared" si="92"/>
        <v>9440</v>
      </c>
      <c r="O2954" s="167">
        <f t="shared" si="93"/>
        <v>202502</v>
      </c>
    </row>
    <row r="2955" spans="1:15">
      <c r="A2955" s="146">
        <v>2954</v>
      </c>
      <c r="B2955" s="144" t="s">
        <v>293</v>
      </c>
      <c r="C2955" s="146" t="s">
        <v>294</v>
      </c>
      <c r="D2955" s="147">
        <v>2643824</v>
      </c>
      <c r="E2955" s="225" t="s">
        <v>98</v>
      </c>
      <c r="F2955" s="148">
        <v>45694</v>
      </c>
      <c r="G2955" s="153"/>
      <c r="H2955" s="154">
        <v>5622.48</v>
      </c>
      <c r="I2955" s="144" t="s">
        <v>68</v>
      </c>
      <c r="J2955" s="155"/>
      <c r="K2955" s="146"/>
      <c r="L2955" s="147"/>
      <c r="M2955" s="156"/>
      <c r="N2955" s="167">
        <f t="shared" si="92"/>
        <v>5622.48</v>
      </c>
      <c r="O2955" s="167">
        <f t="shared" si="93"/>
        <v>202502</v>
      </c>
    </row>
    <row r="2956" spans="1:15">
      <c r="A2956" s="146">
        <v>2955</v>
      </c>
      <c r="B2956" s="144" t="s">
        <v>884</v>
      </c>
      <c r="C2956" s="145" t="s">
        <v>885</v>
      </c>
      <c r="D2956" s="145">
        <v>3735</v>
      </c>
      <c r="E2956" s="225" t="s">
        <v>98</v>
      </c>
      <c r="F2956" s="148">
        <v>45695</v>
      </c>
      <c r="G2956" s="149"/>
      <c r="H2956" s="150">
        <v>10070</v>
      </c>
      <c r="I2956" s="144" t="s">
        <v>33</v>
      </c>
      <c r="J2956" s="151"/>
      <c r="K2956" s="145"/>
      <c r="L2956" s="152"/>
      <c r="M2956" s="152"/>
      <c r="N2956" s="167">
        <f t="shared" si="92"/>
        <v>10070</v>
      </c>
      <c r="O2956" s="167">
        <f t="shared" si="93"/>
        <v>202502</v>
      </c>
    </row>
    <row r="2957" spans="1:15">
      <c r="A2957" s="146">
        <v>2956</v>
      </c>
      <c r="B2957" s="144" t="s">
        <v>120</v>
      </c>
      <c r="C2957" s="146" t="s">
        <v>121</v>
      </c>
      <c r="D2957" s="147">
        <v>294774</v>
      </c>
      <c r="E2957" s="225" t="s">
        <v>98</v>
      </c>
      <c r="F2957" s="148">
        <v>45695</v>
      </c>
      <c r="G2957" s="153"/>
      <c r="H2957" s="154">
        <v>4104</v>
      </c>
      <c r="I2957" s="144" t="s">
        <v>62</v>
      </c>
      <c r="J2957" s="155"/>
      <c r="K2957" s="146"/>
      <c r="L2957" s="147"/>
      <c r="M2957" s="156"/>
      <c r="N2957" s="167">
        <f t="shared" si="92"/>
        <v>4104</v>
      </c>
      <c r="O2957" s="167">
        <f t="shared" si="93"/>
        <v>202502</v>
      </c>
    </row>
    <row r="2958" spans="1:15">
      <c r="A2958" s="146">
        <v>2957</v>
      </c>
      <c r="B2958" s="144" t="s">
        <v>2438</v>
      </c>
      <c r="C2958" s="145" t="s">
        <v>2439</v>
      </c>
      <c r="D2958" s="145">
        <v>2277158</v>
      </c>
      <c r="E2958" s="225" t="s">
        <v>98</v>
      </c>
      <c r="F2958" s="148">
        <v>45696</v>
      </c>
      <c r="G2958" s="149"/>
      <c r="H2958" s="150">
        <v>21589.06</v>
      </c>
      <c r="I2958" s="144" t="s">
        <v>46</v>
      </c>
      <c r="J2958" s="151"/>
      <c r="K2958" s="145"/>
      <c r="L2958" s="152"/>
      <c r="M2958" s="152"/>
      <c r="N2958" s="167">
        <f t="shared" si="92"/>
        <v>21589.06</v>
      </c>
      <c r="O2958" s="167">
        <f t="shared" si="93"/>
        <v>202502</v>
      </c>
    </row>
    <row r="2959" spans="1:15">
      <c r="A2959" s="146">
        <v>2958</v>
      </c>
      <c r="B2959" s="144" t="s">
        <v>154</v>
      </c>
      <c r="C2959" s="146" t="s">
        <v>3414</v>
      </c>
      <c r="D2959" s="147" t="s">
        <v>3415</v>
      </c>
      <c r="E2959" s="225" t="s">
        <v>98</v>
      </c>
      <c r="F2959" s="148">
        <v>45698</v>
      </c>
      <c r="G2959" s="153">
        <v>160568.87</v>
      </c>
      <c r="H2959" s="154">
        <v>160568.87</v>
      </c>
      <c r="I2959" s="144" t="s">
        <v>72</v>
      </c>
      <c r="J2959" s="155"/>
      <c r="K2959" s="146"/>
      <c r="L2959" s="147"/>
      <c r="M2959" s="156"/>
      <c r="N2959" s="167">
        <f t="shared" si="92"/>
        <v>160568.87</v>
      </c>
      <c r="O2959" s="167">
        <f t="shared" si="93"/>
        <v>202502</v>
      </c>
    </row>
    <row r="2960" spans="1:15">
      <c r="A2960" s="146">
        <v>2959</v>
      </c>
      <c r="B2960" s="144" t="s">
        <v>1415</v>
      </c>
      <c r="C2960" s="145" t="s">
        <v>1416</v>
      </c>
      <c r="D2960" s="145" t="s">
        <v>3416</v>
      </c>
      <c r="E2960" s="225" t="s">
        <v>98</v>
      </c>
      <c r="F2960" s="148">
        <v>45698</v>
      </c>
      <c r="G2960" s="149"/>
      <c r="H2960" s="150">
        <v>2300.08</v>
      </c>
      <c r="I2960" s="144" t="s">
        <v>33</v>
      </c>
      <c r="J2960" s="151"/>
      <c r="K2960" s="145"/>
      <c r="L2960" s="152"/>
      <c r="M2960" s="152"/>
      <c r="N2960" s="167">
        <f t="shared" si="92"/>
        <v>2300.08</v>
      </c>
      <c r="O2960" s="167">
        <f t="shared" si="93"/>
        <v>202502</v>
      </c>
    </row>
    <row r="2961" spans="1:15">
      <c r="A2961" s="146">
        <v>2960</v>
      </c>
      <c r="B2961" s="144" t="s">
        <v>1128</v>
      </c>
      <c r="C2961" s="146" t="s">
        <v>1129</v>
      </c>
      <c r="D2961" s="147">
        <v>77</v>
      </c>
      <c r="E2961" s="225" t="s">
        <v>98</v>
      </c>
      <c r="F2961" s="148">
        <v>45699</v>
      </c>
      <c r="G2961" s="153"/>
      <c r="H2961" s="154">
        <v>861024.3</v>
      </c>
      <c r="I2961" s="144" t="s">
        <v>40</v>
      </c>
      <c r="J2961" s="155" t="s">
        <v>40</v>
      </c>
      <c r="K2961" s="146" t="s">
        <v>44</v>
      </c>
      <c r="L2961" s="147"/>
      <c r="M2961" s="156"/>
      <c r="N2961" s="167">
        <f t="shared" si="92"/>
        <v>287008.10000000003</v>
      </c>
      <c r="O2961" s="167">
        <f t="shared" si="93"/>
        <v>202502</v>
      </c>
    </row>
    <row r="2962" spans="1:15">
      <c r="A2962" s="146">
        <v>2961</v>
      </c>
      <c r="B2962" s="144" t="s">
        <v>132</v>
      </c>
      <c r="C2962" s="145" t="s">
        <v>133</v>
      </c>
      <c r="D2962" s="145">
        <v>1791</v>
      </c>
      <c r="E2962" s="225" t="s">
        <v>98</v>
      </c>
      <c r="F2962" s="148">
        <v>45699</v>
      </c>
      <c r="G2962" s="149"/>
      <c r="H2962" s="150">
        <v>2700</v>
      </c>
      <c r="I2962" s="144" t="s">
        <v>62</v>
      </c>
      <c r="J2962" s="151"/>
      <c r="K2962" s="145"/>
      <c r="L2962" s="152"/>
      <c r="M2962" s="152"/>
      <c r="N2962" s="167">
        <f t="shared" si="92"/>
        <v>2700</v>
      </c>
      <c r="O2962" s="167">
        <f t="shared" si="93"/>
        <v>202502</v>
      </c>
    </row>
    <row r="2963" spans="1:15">
      <c r="A2963" s="146">
        <v>2962</v>
      </c>
      <c r="B2963" s="144" t="s">
        <v>3845</v>
      </c>
      <c r="C2963" s="146" t="s">
        <v>2242</v>
      </c>
      <c r="D2963" s="147">
        <v>36436</v>
      </c>
      <c r="E2963" s="225" t="s">
        <v>98</v>
      </c>
      <c r="F2963" s="148">
        <v>45699</v>
      </c>
      <c r="G2963" s="153"/>
      <c r="H2963" s="154">
        <v>544</v>
      </c>
      <c r="I2963" s="144" t="s">
        <v>66</v>
      </c>
      <c r="J2963" s="155"/>
      <c r="K2963" s="146"/>
      <c r="L2963" s="147"/>
      <c r="M2963" s="156"/>
      <c r="N2963" s="167">
        <f t="shared" si="92"/>
        <v>544</v>
      </c>
      <c r="O2963" s="167">
        <f t="shared" si="93"/>
        <v>202502</v>
      </c>
    </row>
    <row r="2964" spans="1:15">
      <c r="A2964" s="146">
        <v>2963</v>
      </c>
      <c r="B2964" s="144" t="s">
        <v>2034</v>
      </c>
      <c r="C2964" s="145" t="s">
        <v>2035</v>
      </c>
      <c r="D2964" s="145">
        <v>6556</v>
      </c>
      <c r="E2964" s="225" t="s">
        <v>98</v>
      </c>
      <c r="F2964" s="148">
        <v>45699</v>
      </c>
      <c r="G2964" s="149"/>
      <c r="H2964" s="150">
        <v>1939.95</v>
      </c>
      <c r="I2964" s="144" t="s">
        <v>66</v>
      </c>
      <c r="J2964" s="151"/>
      <c r="K2964" s="145"/>
      <c r="L2964" s="152"/>
      <c r="M2964" s="152"/>
      <c r="N2964" s="167">
        <f t="shared" si="92"/>
        <v>1939.95</v>
      </c>
      <c r="O2964" s="167">
        <f t="shared" si="93"/>
        <v>202502</v>
      </c>
    </row>
    <row r="2965" spans="1:15">
      <c r="A2965" s="146">
        <v>2964</v>
      </c>
      <c r="B2965" s="144" t="s">
        <v>1681</v>
      </c>
      <c r="C2965" s="146" t="s">
        <v>1682</v>
      </c>
      <c r="D2965" s="147">
        <v>4955</v>
      </c>
      <c r="E2965" s="225" t="s">
        <v>98</v>
      </c>
      <c r="F2965" s="148">
        <v>45699</v>
      </c>
      <c r="G2965" s="153"/>
      <c r="H2965" s="154">
        <v>12742.2</v>
      </c>
      <c r="I2965" s="144" t="s">
        <v>33</v>
      </c>
      <c r="J2965" s="155"/>
      <c r="K2965" s="146"/>
      <c r="L2965" s="147"/>
      <c r="M2965" s="156"/>
      <c r="N2965" s="167">
        <f t="shared" si="92"/>
        <v>12742.2</v>
      </c>
      <c r="O2965" s="167">
        <f t="shared" si="93"/>
        <v>202502</v>
      </c>
    </row>
    <row r="2966" spans="1:15">
      <c r="A2966" s="146">
        <v>2965</v>
      </c>
      <c r="B2966" s="144" t="s">
        <v>120</v>
      </c>
      <c r="C2966" s="145" t="s">
        <v>121</v>
      </c>
      <c r="D2966" s="145">
        <v>294950</v>
      </c>
      <c r="E2966" s="225" t="s">
        <v>98</v>
      </c>
      <c r="F2966" s="148">
        <v>45699</v>
      </c>
      <c r="G2966" s="149"/>
      <c r="H2966" s="150">
        <v>5808</v>
      </c>
      <c r="I2966" s="144" t="s">
        <v>40</v>
      </c>
      <c r="J2966" s="151"/>
      <c r="K2966" s="145"/>
      <c r="L2966" s="152"/>
      <c r="M2966" s="152"/>
      <c r="N2966" s="167">
        <f t="shared" si="92"/>
        <v>5808</v>
      </c>
      <c r="O2966" s="167">
        <f t="shared" si="93"/>
        <v>202502</v>
      </c>
    </row>
    <row r="2967" spans="1:15">
      <c r="A2967" s="146">
        <v>2966</v>
      </c>
      <c r="B2967" s="144" t="s">
        <v>1415</v>
      </c>
      <c r="C2967" s="146" t="s">
        <v>1416</v>
      </c>
      <c r="D2967" s="147" t="s">
        <v>3417</v>
      </c>
      <c r="E2967" s="225" t="s">
        <v>98</v>
      </c>
      <c r="F2967" s="148">
        <v>45700</v>
      </c>
      <c r="G2967" s="153"/>
      <c r="H2967" s="154">
        <v>750.05</v>
      </c>
      <c r="I2967" s="144" t="s">
        <v>33</v>
      </c>
      <c r="J2967" s="155"/>
      <c r="K2967" s="146"/>
      <c r="L2967" s="147"/>
      <c r="M2967" s="156"/>
      <c r="N2967" s="167">
        <f t="shared" si="92"/>
        <v>750.05</v>
      </c>
      <c r="O2967" s="167">
        <f t="shared" si="93"/>
        <v>202502</v>
      </c>
    </row>
    <row r="2968" spans="1:15">
      <c r="A2968" s="146">
        <v>2967</v>
      </c>
      <c r="B2968" s="144" t="s">
        <v>1217</v>
      </c>
      <c r="C2968" s="145" t="s">
        <v>1218</v>
      </c>
      <c r="D2968" s="145" t="s">
        <v>3418</v>
      </c>
      <c r="E2968" s="225" t="s">
        <v>98</v>
      </c>
      <c r="F2968" s="148">
        <v>45700</v>
      </c>
      <c r="G2968" s="149"/>
      <c r="H2968" s="150">
        <v>283.95</v>
      </c>
      <c r="I2968" s="144" t="s">
        <v>68</v>
      </c>
      <c r="J2968" s="151"/>
      <c r="K2968" s="145"/>
      <c r="L2968" s="152"/>
      <c r="M2968" s="152"/>
      <c r="N2968" s="167">
        <f t="shared" si="92"/>
        <v>283.95</v>
      </c>
      <c r="O2968" s="167">
        <f t="shared" si="93"/>
        <v>202502</v>
      </c>
    </row>
    <row r="2969" spans="1:15">
      <c r="A2969" s="146">
        <v>2968</v>
      </c>
      <c r="B2969" s="144" t="s">
        <v>3773</v>
      </c>
      <c r="C2969" s="146" t="s">
        <v>1678</v>
      </c>
      <c r="D2969" s="147">
        <v>219198</v>
      </c>
      <c r="E2969" s="225" t="s">
        <v>98</v>
      </c>
      <c r="F2969" s="148">
        <v>45700</v>
      </c>
      <c r="G2969" s="153"/>
      <c r="H2969" s="154">
        <v>2471</v>
      </c>
      <c r="I2969" s="144" t="s">
        <v>68</v>
      </c>
      <c r="J2969" s="155"/>
      <c r="K2969" s="146"/>
      <c r="L2969" s="147"/>
      <c r="M2969" s="156"/>
      <c r="N2969" s="167">
        <f t="shared" si="92"/>
        <v>2471</v>
      </c>
      <c r="O2969" s="167">
        <f t="shared" si="93"/>
        <v>202502</v>
      </c>
    </row>
    <row r="2970" spans="1:15">
      <c r="A2970" s="146">
        <v>2969</v>
      </c>
      <c r="B2970" s="144" t="s">
        <v>386</v>
      </c>
      <c r="C2970" s="145" t="s">
        <v>387</v>
      </c>
      <c r="D2970" s="145" t="s">
        <v>3419</v>
      </c>
      <c r="E2970" s="225" t="s">
        <v>98</v>
      </c>
      <c r="F2970" s="148">
        <v>45701</v>
      </c>
      <c r="G2970" s="149"/>
      <c r="H2970" s="150">
        <v>2610.77</v>
      </c>
      <c r="I2970" s="144" t="s">
        <v>33</v>
      </c>
      <c r="J2970" s="151"/>
      <c r="K2970" s="145"/>
      <c r="L2970" s="152"/>
      <c r="M2970" s="152"/>
      <c r="N2970" s="167">
        <f t="shared" si="92"/>
        <v>2610.77</v>
      </c>
      <c r="O2970" s="167">
        <f t="shared" si="93"/>
        <v>202502</v>
      </c>
    </row>
    <row r="2971" spans="1:15">
      <c r="A2971" s="146">
        <v>2970</v>
      </c>
      <c r="B2971" s="144" t="s">
        <v>1217</v>
      </c>
      <c r="C2971" s="146" t="s">
        <v>1218</v>
      </c>
      <c r="D2971" s="147">
        <v>97300059</v>
      </c>
      <c r="E2971" s="225" t="s">
        <v>98</v>
      </c>
      <c r="F2971" s="148">
        <v>45701</v>
      </c>
      <c r="G2971" s="153"/>
      <c r="H2971" s="154">
        <v>283.95</v>
      </c>
      <c r="I2971" s="144" t="s">
        <v>68</v>
      </c>
      <c r="J2971" s="155"/>
      <c r="K2971" s="146"/>
      <c r="L2971" s="147"/>
      <c r="M2971" s="156"/>
      <c r="N2971" s="167">
        <f t="shared" si="92"/>
        <v>283.95</v>
      </c>
      <c r="O2971" s="167">
        <f t="shared" si="93"/>
        <v>202502</v>
      </c>
    </row>
    <row r="2972" spans="1:15">
      <c r="A2972" s="146">
        <v>2971</v>
      </c>
      <c r="B2972" s="144" t="s">
        <v>1072</v>
      </c>
      <c r="C2972" s="145" t="s">
        <v>1073</v>
      </c>
      <c r="D2972" s="145">
        <v>59</v>
      </c>
      <c r="E2972" s="225" t="s">
        <v>98</v>
      </c>
      <c r="F2972" s="148">
        <v>45701</v>
      </c>
      <c r="G2972" s="149"/>
      <c r="H2972" s="150">
        <v>598685.12</v>
      </c>
      <c r="I2972" s="144" t="s">
        <v>66</v>
      </c>
      <c r="J2972" s="151" t="s">
        <v>67</v>
      </c>
      <c r="K2972" s="145" t="s">
        <v>68</v>
      </c>
      <c r="L2972" s="152"/>
      <c r="M2972" s="152"/>
      <c r="N2972" s="167">
        <f t="shared" si="92"/>
        <v>199561.70666666667</v>
      </c>
      <c r="O2972" s="167">
        <f t="shared" si="93"/>
        <v>202502</v>
      </c>
    </row>
    <row r="2973" spans="1:15">
      <c r="A2973" s="146">
        <v>2972</v>
      </c>
      <c r="B2973" s="144" t="s">
        <v>1470</v>
      </c>
      <c r="C2973" s="146" t="s">
        <v>1673</v>
      </c>
      <c r="D2973" s="147">
        <v>54</v>
      </c>
      <c r="E2973" s="225" t="s">
        <v>98</v>
      </c>
      <c r="F2973" s="148">
        <v>45701</v>
      </c>
      <c r="G2973" s="153"/>
      <c r="H2973" s="154">
        <v>137791.04000000001</v>
      </c>
      <c r="I2973" s="144" t="s">
        <v>43</v>
      </c>
      <c r="J2973" s="155" t="s">
        <v>42</v>
      </c>
      <c r="K2973" s="146" t="s">
        <v>40</v>
      </c>
      <c r="L2973" s="147" t="s">
        <v>68</v>
      </c>
      <c r="M2973" s="156"/>
      <c r="N2973" s="167">
        <f t="shared" si="92"/>
        <v>34447.760000000002</v>
      </c>
      <c r="O2973" s="167">
        <f t="shared" si="93"/>
        <v>202502</v>
      </c>
    </row>
    <row r="2974" spans="1:15">
      <c r="A2974" s="146">
        <v>2973</v>
      </c>
      <c r="B2974" s="144" t="s">
        <v>367</v>
      </c>
      <c r="C2974" s="145" t="s">
        <v>368</v>
      </c>
      <c r="D2974" s="145">
        <v>1206</v>
      </c>
      <c r="E2974" s="225" t="s">
        <v>98</v>
      </c>
      <c r="F2974" s="148">
        <v>45701</v>
      </c>
      <c r="G2974" s="149"/>
      <c r="H2974" s="150">
        <v>12144</v>
      </c>
      <c r="I2974" s="144" t="s">
        <v>34</v>
      </c>
      <c r="J2974" s="151"/>
      <c r="K2974" s="145"/>
      <c r="L2974" s="152"/>
      <c r="M2974" s="152"/>
      <c r="N2974" s="167">
        <f t="shared" si="92"/>
        <v>12144</v>
      </c>
      <c r="O2974" s="167">
        <f t="shared" si="93"/>
        <v>202502</v>
      </c>
    </row>
    <row r="2975" spans="1:15">
      <c r="A2975" s="146">
        <v>2974</v>
      </c>
      <c r="B2975" s="144" t="s">
        <v>1852</v>
      </c>
      <c r="C2975" s="146" t="s">
        <v>1853</v>
      </c>
      <c r="D2975" s="147">
        <v>1033</v>
      </c>
      <c r="E2975" s="225" t="s">
        <v>98</v>
      </c>
      <c r="F2975" s="148">
        <v>45701</v>
      </c>
      <c r="G2975" s="153"/>
      <c r="H2975" s="154">
        <v>1084</v>
      </c>
      <c r="I2975" s="144" t="s">
        <v>46</v>
      </c>
      <c r="J2975" s="155"/>
      <c r="K2975" s="146"/>
      <c r="L2975" s="147"/>
      <c r="M2975" s="156"/>
      <c r="N2975" s="167">
        <f t="shared" si="92"/>
        <v>1084</v>
      </c>
      <c r="O2975" s="167">
        <f t="shared" si="93"/>
        <v>202502</v>
      </c>
    </row>
    <row r="2976" spans="1:15">
      <c r="A2976" s="146">
        <v>2975</v>
      </c>
      <c r="B2976" s="144" t="s">
        <v>2506</v>
      </c>
      <c r="C2976" s="145" t="s">
        <v>2507</v>
      </c>
      <c r="D2976" s="145">
        <v>729499</v>
      </c>
      <c r="E2976" s="225" t="s">
        <v>98</v>
      </c>
      <c r="F2976" s="148">
        <v>45701</v>
      </c>
      <c r="G2976" s="149"/>
      <c r="H2976" s="150">
        <v>920</v>
      </c>
      <c r="I2976" s="144" t="s">
        <v>46</v>
      </c>
      <c r="J2976" s="151"/>
      <c r="K2976" s="145"/>
      <c r="L2976" s="152"/>
      <c r="M2976" s="152"/>
      <c r="N2976" s="167">
        <f t="shared" si="92"/>
        <v>920</v>
      </c>
      <c r="O2976" s="167">
        <f t="shared" si="93"/>
        <v>202502</v>
      </c>
    </row>
    <row r="2977" spans="1:16">
      <c r="A2977" s="146">
        <v>2976</v>
      </c>
      <c r="B2977" s="144" t="s">
        <v>293</v>
      </c>
      <c r="C2977" s="146" t="s">
        <v>294</v>
      </c>
      <c r="D2977" s="147">
        <v>2650071</v>
      </c>
      <c r="E2977" s="225" t="s">
        <v>98</v>
      </c>
      <c r="F2977" s="148">
        <v>45701</v>
      </c>
      <c r="G2977" s="153"/>
      <c r="H2977" s="154">
        <v>6749.16</v>
      </c>
      <c r="I2977" s="144" t="s">
        <v>68</v>
      </c>
      <c r="J2977" s="155"/>
      <c r="K2977" s="146"/>
      <c r="L2977" s="147"/>
      <c r="M2977" s="156"/>
      <c r="N2977" s="167">
        <f t="shared" si="92"/>
        <v>6749.16</v>
      </c>
      <c r="O2977" s="167">
        <f t="shared" si="93"/>
        <v>202502</v>
      </c>
    </row>
    <row r="2978" spans="1:16">
      <c r="A2978" s="146">
        <v>2977</v>
      </c>
      <c r="B2978" s="144" t="s">
        <v>177</v>
      </c>
      <c r="C2978" s="145" t="s">
        <v>178</v>
      </c>
      <c r="D2978" s="145" t="s">
        <v>3420</v>
      </c>
      <c r="E2978" s="225" t="s">
        <v>98</v>
      </c>
      <c r="F2978" s="148">
        <v>45702</v>
      </c>
      <c r="G2978" s="149"/>
      <c r="H2978" s="150">
        <v>926.76</v>
      </c>
      <c r="I2978" s="144" t="s">
        <v>33</v>
      </c>
      <c r="J2978" s="151"/>
      <c r="K2978" s="145"/>
      <c r="L2978" s="152"/>
      <c r="M2978" s="152"/>
      <c r="N2978" s="167">
        <f t="shared" si="92"/>
        <v>926.76</v>
      </c>
      <c r="O2978" s="167">
        <f t="shared" si="93"/>
        <v>202502</v>
      </c>
    </row>
    <row r="2979" spans="1:16">
      <c r="A2979" s="146">
        <v>2978</v>
      </c>
      <c r="B2979" s="144" t="s">
        <v>1415</v>
      </c>
      <c r="C2979" s="146" t="s">
        <v>1416</v>
      </c>
      <c r="D2979" s="147" t="s">
        <v>3421</v>
      </c>
      <c r="E2979" s="225" t="s">
        <v>98</v>
      </c>
      <c r="F2979" s="148">
        <v>45702</v>
      </c>
      <c r="G2979" s="153"/>
      <c r="H2979" s="154">
        <v>463</v>
      </c>
      <c r="I2979" s="144" t="s">
        <v>33</v>
      </c>
      <c r="J2979" s="155"/>
      <c r="K2979" s="146"/>
      <c r="L2979" s="147"/>
      <c r="M2979" s="156"/>
      <c r="N2979" s="167">
        <f t="shared" si="92"/>
        <v>463</v>
      </c>
      <c r="O2979" s="167">
        <f t="shared" si="93"/>
        <v>202502</v>
      </c>
    </row>
    <row r="2980" spans="1:16">
      <c r="A2980" s="146">
        <v>2979</v>
      </c>
      <c r="B2980" s="144" t="s">
        <v>1415</v>
      </c>
      <c r="C2980" s="145" t="s">
        <v>1416</v>
      </c>
      <c r="D2980" s="145" t="s">
        <v>3422</v>
      </c>
      <c r="E2980" s="225" t="s">
        <v>98</v>
      </c>
      <c r="F2980" s="148">
        <v>45702</v>
      </c>
      <c r="G2980" s="149"/>
      <c r="H2980" s="150">
        <v>2040</v>
      </c>
      <c r="I2980" s="144" t="s">
        <v>33</v>
      </c>
      <c r="J2980" s="151"/>
      <c r="K2980" s="145"/>
      <c r="L2980" s="152"/>
      <c r="M2980" s="152"/>
      <c r="N2980" s="167">
        <f t="shared" si="92"/>
        <v>2040</v>
      </c>
      <c r="O2980" s="167">
        <f t="shared" si="93"/>
        <v>202502</v>
      </c>
    </row>
    <row r="2981" spans="1:16">
      <c r="A2981" s="146">
        <v>2980</v>
      </c>
      <c r="B2981" s="229" t="s">
        <v>3386</v>
      </c>
      <c r="C2981" s="146" t="s">
        <v>3387</v>
      </c>
      <c r="D2981" s="147">
        <v>291</v>
      </c>
      <c r="E2981" s="225" t="s">
        <v>98</v>
      </c>
      <c r="F2981" s="148">
        <v>45702</v>
      </c>
      <c r="G2981" s="153"/>
      <c r="H2981" s="154">
        <v>7780</v>
      </c>
      <c r="I2981" s="144" t="s">
        <v>66</v>
      </c>
      <c r="J2981" s="155"/>
      <c r="K2981" s="146"/>
      <c r="L2981" s="147"/>
      <c r="M2981" s="156"/>
      <c r="N2981" s="167">
        <f t="shared" si="92"/>
        <v>7780</v>
      </c>
      <c r="O2981" s="167">
        <f t="shared" si="93"/>
        <v>202502</v>
      </c>
    </row>
    <row r="2982" spans="1:16">
      <c r="A2982" s="146">
        <v>2981</v>
      </c>
      <c r="B2982" s="229" t="s">
        <v>3386</v>
      </c>
      <c r="C2982" s="145" t="s">
        <v>3387</v>
      </c>
      <c r="D2982" s="145">
        <v>290</v>
      </c>
      <c r="E2982" s="225" t="s">
        <v>98</v>
      </c>
      <c r="F2982" s="148">
        <v>45702</v>
      </c>
      <c r="G2982" s="149"/>
      <c r="H2982" s="150">
        <v>3241.9</v>
      </c>
      <c r="I2982" s="144" t="s">
        <v>33</v>
      </c>
      <c r="J2982" s="151"/>
      <c r="K2982" s="145"/>
      <c r="L2982" s="152"/>
      <c r="M2982" s="152"/>
      <c r="N2982" s="167">
        <f t="shared" si="92"/>
        <v>3241.9</v>
      </c>
      <c r="O2982" s="167">
        <f t="shared" si="93"/>
        <v>202502</v>
      </c>
    </row>
    <row r="2983" spans="1:16">
      <c r="A2983" s="146">
        <v>2982</v>
      </c>
      <c r="B2983" s="229" t="s">
        <v>3773</v>
      </c>
      <c r="C2983" s="146" t="s">
        <v>1678</v>
      </c>
      <c r="D2983" s="147">
        <v>219317</v>
      </c>
      <c r="E2983" s="225" t="s">
        <v>98</v>
      </c>
      <c r="F2983" s="148">
        <v>45702</v>
      </c>
      <c r="G2983" s="153"/>
      <c r="H2983" s="154">
        <v>3097</v>
      </c>
      <c r="I2983" s="144" t="s">
        <v>68</v>
      </c>
      <c r="J2983" s="155"/>
      <c r="K2983" s="146"/>
      <c r="L2983" s="147"/>
      <c r="M2983" s="156"/>
      <c r="N2983" s="167">
        <f t="shared" si="92"/>
        <v>3097</v>
      </c>
      <c r="O2983" s="167">
        <f t="shared" si="93"/>
        <v>202502</v>
      </c>
    </row>
    <row r="2984" spans="1:16">
      <c r="A2984" s="146">
        <v>2983</v>
      </c>
      <c r="B2984" s="144" t="s">
        <v>293</v>
      </c>
      <c r="C2984" s="145" t="s">
        <v>294</v>
      </c>
      <c r="D2984" s="145">
        <v>2650549</v>
      </c>
      <c r="E2984" s="225" t="s">
        <v>98</v>
      </c>
      <c r="F2984" s="148">
        <v>45702</v>
      </c>
      <c r="G2984" s="149"/>
      <c r="H2984" s="150">
        <v>7665.05</v>
      </c>
      <c r="I2984" s="144" t="s">
        <v>43</v>
      </c>
      <c r="J2984" s="151"/>
      <c r="K2984" s="145"/>
      <c r="L2984" s="152"/>
      <c r="M2984" s="152"/>
      <c r="N2984" s="167">
        <f t="shared" si="92"/>
        <v>7665.05</v>
      </c>
      <c r="O2984" s="167">
        <f t="shared" si="93"/>
        <v>202502</v>
      </c>
    </row>
    <row r="2985" spans="1:16">
      <c r="A2985" s="146">
        <v>2984</v>
      </c>
      <c r="B2985" s="144" t="s">
        <v>1465</v>
      </c>
      <c r="C2985" s="146" t="s">
        <v>2651</v>
      </c>
      <c r="D2985" s="147">
        <v>841008</v>
      </c>
      <c r="E2985" s="225" t="s">
        <v>98</v>
      </c>
      <c r="F2985" s="148">
        <v>45702</v>
      </c>
      <c r="G2985" s="153"/>
      <c r="H2985" s="154">
        <v>793.2</v>
      </c>
      <c r="I2985" s="144" t="s">
        <v>68</v>
      </c>
      <c r="J2985" s="155"/>
      <c r="K2985" s="146"/>
      <c r="L2985" s="147"/>
      <c r="M2985" s="156"/>
      <c r="N2985" s="167">
        <f t="shared" si="92"/>
        <v>793.2</v>
      </c>
      <c r="O2985" s="167">
        <f t="shared" si="93"/>
        <v>202502</v>
      </c>
    </row>
    <row r="2986" spans="1:16">
      <c r="A2986" s="146">
        <v>2985</v>
      </c>
      <c r="B2986" s="144" t="s">
        <v>1465</v>
      </c>
      <c r="C2986" s="145" t="s">
        <v>2651</v>
      </c>
      <c r="D2986" s="145">
        <v>840922</v>
      </c>
      <c r="E2986" s="225" t="s">
        <v>98</v>
      </c>
      <c r="F2986" s="148">
        <v>45702</v>
      </c>
      <c r="G2986" s="149"/>
      <c r="H2986" s="150">
        <v>206.82</v>
      </c>
      <c r="I2986" s="144" t="s">
        <v>66</v>
      </c>
      <c r="J2986" s="151"/>
      <c r="K2986" s="145"/>
      <c r="L2986" s="152"/>
      <c r="M2986" s="152"/>
      <c r="N2986" s="167">
        <f t="shared" si="92"/>
        <v>206.82</v>
      </c>
      <c r="O2986" s="167">
        <f t="shared" si="93"/>
        <v>202502</v>
      </c>
      <c r="P2986" t="s">
        <v>3423</v>
      </c>
    </row>
    <row r="2987" spans="1:16">
      <c r="A2987" s="146">
        <v>2986</v>
      </c>
      <c r="B2987" s="144" t="s">
        <v>120</v>
      </c>
      <c r="C2987" s="146" t="s">
        <v>121</v>
      </c>
      <c r="D2987" s="147">
        <v>295171</v>
      </c>
      <c r="E2987" s="225" t="s">
        <v>98</v>
      </c>
      <c r="F2987" s="148">
        <v>45702</v>
      </c>
      <c r="G2987" s="153"/>
      <c r="H2987" s="154">
        <v>20300</v>
      </c>
      <c r="I2987" s="144" t="s">
        <v>62</v>
      </c>
      <c r="J2987" s="155"/>
      <c r="K2987" s="146"/>
      <c r="L2987" s="147"/>
      <c r="M2987" s="156"/>
      <c r="N2987" s="167">
        <f t="shared" si="92"/>
        <v>20300</v>
      </c>
      <c r="O2987" s="167">
        <f t="shared" si="93"/>
        <v>202502</v>
      </c>
    </row>
    <row r="2988" spans="1:16">
      <c r="A2988" s="146">
        <v>2987</v>
      </c>
      <c r="B2988" s="144" t="s">
        <v>2422</v>
      </c>
      <c r="C2988" s="145" t="s">
        <v>2423</v>
      </c>
      <c r="D2988" s="145">
        <v>92</v>
      </c>
      <c r="E2988" s="225" t="s">
        <v>98</v>
      </c>
      <c r="F2988" s="148">
        <v>45705</v>
      </c>
      <c r="G2988" s="149"/>
      <c r="H2988" s="150">
        <v>20450</v>
      </c>
      <c r="I2988" s="144" t="s">
        <v>64</v>
      </c>
      <c r="J2988" s="151"/>
      <c r="K2988" s="145"/>
      <c r="L2988" s="152"/>
      <c r="M2988" s="152"/>
      <c r="N2988" s="167">
        <f t="shared" si="92"/>
        <v>20450</v>
      </c>
      <c r="O2988" s="167">
        <f t="shared" si="93"/>
        <v>202502</v>
      </c>
    </row>
    <row r="2989" spans="1:16">
      <c r="A2989" s="146">
        <v>2988</v>
      </c>
      <c r="B2989" s="144" t="s">
        <v>1698</v>
      </c>
      <c r="C2989" s="146" t="s">
        <v>1699</v>
      </c>
      <c r="D2989" s="147">
        <v>22457</v>
      </c>
      <c r="E2989" s="225" t="s">
        <v>98</v>
      </c>
      <c r="F2989" s="148">
        <v>45705</v>
      </c>
      <c r="G2989" s="153"/>
      <c r="H2989" s="154">
        <v>5410</v>
      </c>
      <c r="I2989" s="144" t="s">
        <v>66</v>
      </c>
      <c r="J2989" s="155"/>
      <c r="K2989" s="146"/>
      <c r="L2989" s="147"/>
      <c r="M2989" s="156"/>
      <c r="N2989" s="167">
        <f t="shared" si="92"/>
        <v>5410</v>
      </c>
      <c r="O2989" s="167">
        <f t="shared" si="93"/>
        <v>202502</v>
      </c>
    </row>
    <row r="2990" spans="1:16">
      <c r="A2990" s="146">
        <v>2989</v>
      </c>
      <c r="B2990" s="144" t="s">
        <v>3407</v>
      </c>
      <c r="C2990" s="145" t="s">
        <v>3424</v>
      </c>
      <c r="D2990" s="145">
        <v>17</v>
      </c>
      <c r="E2990" s="225" t="s">
        <v>98</v>
      </c>
      <c r="F2990" s="148">
        <v>45705</v>
      </c>
      <c r="G2990" s="149"/>
      <c r="H2990" s="150">
        <v>26752</v>
      </c>
      <c r="I2990" s="144" t="s">
        <v>69</v>
      </c>
      <c r="J2990" s="151"/>
      <c r="K2990" s="145"/>
      <c r="L2990" s="152"/>
      <c r="M2990" s="152"/>
      <c r="N2990" s="167">
        <f t="shared" si="92"/>
        <v>26752</v>
      </c>
      <c r="O2990" s="167">
        <f t="shared" si="93"/>
        <v>202502</v>
      </c>
    </row>
    <row r="2991" spans="1:16">
      <c r="A2991" s="146">
        <v>2990</v>
      </c>
      <c r="B2991" s="144" t="s">
        <v>3425</v>
      </c>
      <c r="C2991" s="146" t="s">
        <v>3426</v>
      </c>
      <c r="D2991" s="147">
        <v>1431</v>
      </c>
      <c r="E2991" s="225" t="s">
        <v>98</v>
      </c>
      <c r="F2991" s="148">
        <v>45705</v>
      </c>
      <c r="G2991" s="153"/>
      <c r="H2991" s="154">
        <v>165370</v>
      </c>
      <c r="I2991" s="144" t="s">
        <v>60</v>
      </c>
      <c r="J2991" s="155"/>
      <c r="K2991" s="146"/>
      <c r="L2991" s="147"/>
      <c r="M2991" s="156"/>
      <c r="N2991" s="167">
        <f t="shared" si="92"/>
        <v>165370</v>
      </c>
      <c r="O2991" s="167">
        <f t="shared" si="93"/>
        <v>202502</v>
      </c>
    </row>
    <row r="2992" spans="1:16">
      <c r="A2992" s="146">
        <v>2991</v>
      </c>
      <c r="B2992" s="144" t="s">
        <v>3386</v>
      </c>
      <c r="C2992" s="145" t="s">
        <v>3387</v>
      </c>
      <c r="D2992" s="145">
        <v>293</v>
      </c>
      <c r="E2992" s="225" t="s">
        <v>98</v>
      </c>
      <c r="F2992" s="148">
        <v>45705</v>
      </c>
      <c r="G2992" s="149"/>
      <c r="H2992" s="150">
        <v>565</v>
      </c>
      <c r="I2992" s="144" t="s">
        <v>64</v>
      </c>
      <c r="J2992" s="151"/>
      <c r="K2992" s="145"/>
      <c r="L2992" s="152"/>
      <c r="M2992" s="152"/>
      <c r="N2992" s="167">
        <f t="shared" si="92"/>
        <v>565</v>
      </c>
      <c r="O2992" s="167">
        <f t="shared" si="93"/>
        <v>202502</v>
      </c>
    </row>
    <row r="2993" spans="1:15">
      <c r="A2993" s="146">
        <v>2992</v>
      </c>
      <c r="B2993" s="144" t="s">
        <v>120</v>
      </c>
      <c r="C2993" s="146" t="s">
        <v>121</v>
      </c>
      <c r="D2993" s="147">
        <v>295292</v>
      </c>
      <c r="E2993" s="225" t="s">
        <v>98</v>
      </c>
      <c r="F2993" s="148">
        <v>45705</v>
      </c>
      <c r="G2993" s="153"/>
      <c r="H2993" s="154">
        <v>4104</v>
      </c>
      <c r="I2993" s="144" t="s">
        <v>62</v>
      </c>
      <c r="J2993" s="155"/>
      <c r="K2993" s="146"/>
      <c r="L2993" s="147"/>
      <c r="M2993" s="156"/>
      <c r="N2993" s="167">
        <f t="shared" si="92"/>
        <v>4104</v>
      </c>
      <c r="O2993" s="167">
        <f t="shared" si="93"/>
        <v>202502</v>
      </c>
    </row>
    <row r="2994" spans="1:15">
      <c r="A2994" s="146">
        <v>2993</v>
      </c>
      <c r="B2994" s="144" t="s">
        <v>1415</v>
      </c>
      <c r="C2994" s="145" t="s">
        <v>1416</v>
      </c>
      <c r="D2994" s="145" t="s">
        <v>3427</v>
      </c>
      <c r="E2994" s="225" t="s">
        <v>98</v>
      </c>
      <c r="F2994" s="148">
        <v>45706</v>
      </c>
      <c r="G2994" s="149"/>
      <c r="H2994" s="150">
        <v>4607.58</v>
      </c>
      <c r="I2994" s="144" t="s">
        <v>33</v>
      </c>
      <c r="J2994" s="151"/>
      <c r="K2994" s="145"/>
      <c r="L2994" s="152"/>
      <c r="M2994" s="152"/>
      <c r="N2994" s="167">
        <f t="shared" si="92"/>
        <v>4607.58</v>
      </c>
      <c r="O2994" s="167">
        <f t="shared" si="93"/>
        <v>202502</v>
      </c>
    </row>
    <row r="2995" spans="1:15">
      <c r="A2995" s="146">
        <v>2994</v>
      </c>
      <c r="B2995" s="144" t="s">
        <v>184</v>
      </c>
      <c r="C2995" s="146" t="s">
        <v>185</v>
      </c>
      <c r="D2995" s="147">
        <v>77071</v>
      </c>
      <c r="E2995" s="225" t="s">
        <v>98</v>
      </c>
      <c r="F2995" s="148">
        <v>45706</v>
      </c>
      <c r="G2995" s="153"/>
      <c r="H2995" s="154">
        <v>36910.81</v>
      </c>
      <c r="I2995" s="144" t="s">
        <v>34</v>
      </c>
      <c r="J2995" s="155"/>
      <c r="K2995" s="146"/>
      <c r="L2995" s="147"/>
      <c r="M2995" s="156"/>
      <c r="N2995" s="167">
        <f t="shared" si="92"/>
        <v>36910.81</v>
      </c>
      <c r="O2995" s="167">
        <f t="shared" si="93"/>
        <v>202502</v>
      </c>
    </row>
    <row r="2996" spans="1:15">
      <c r="A2996" s="146">
        <v>2995</v>
      </c>
      <c r="B2996" s="144" t="s">
        <v>1681</v>
      </c>
      <c r="C2996" s="145" t="s">
        <v>1682</v>
      </c>
      <c r="D2996" s="145">
        <v>5041</v>
      </c>
      <c r="E2996" s="225" t="s">
        <v>98</v>
      </c>
      <c r="F2996" s="148">
        <v>45706</v>
      </c>
      <c r="G2996" s="149"/>
      <c r="H2996" s="150">
        <v>10749.04</v>
      </c>
      <c r="I2996" s="144" t="s">
        <v>33</v>
      </c>
      <c r="J2996" s="151"/>
      <c r="K2996" s="145"/>
      <c r="L2996" s="152"/>
      <c r="M2996" s="152"/>
      <c r="N2996" s="167">
        <f t="shared" si="92"/>
        <v>10749.04</v>
      </c>
      <c r="O2996" s="167">
        <f t="shared" si="93"/>
        <v>202502</v>
      </c>
    </row>
    <row r="2997" spans="1:15">
      <c r="A2997" s="146">
        <v>2996</v>
      </c>
      <c r="B2997" s="144" t="s">
        <v>2409</v>
      </c>
      <c r="C2997" s="146" t="s">
        <v>2410</v>
      </c>
      <c r="D2997" s="147">
        <v>1068</v>
      </c>
      <c r="E2997" s="225" t="s">
        <v>98</v>
      </c>
      <c r="F2997" s="148">
        <v>45707</v>
      </c>
      <c r="G2997" s="153"/>
      <c r="H2997" s="154">
        <v>200000</v>
      </c>
      <c r="I2997" s="144" t="s">
        <v>49</v>
      </c>
      <c r="J2997" s="155"/>
      <c r="K2997" s="146"/>
      <c r="L2997" s="147"/>
      <c r="M2997" s="156"/>
      <c r="N2997" s="167">
        <f t="shared" si="92"/>
        <v>200000</v>
      </c>
      <c r="O2997" s="167">
        <f t="shared" si="93"/>
        <v>202502</v>
      </c>
    </row>
    <row r="2998" spans="1:15">
      <c r="A2998" s="146">
        <v>2997</v>
      </c>
      <c r="B2998" s="144" t="s">
        <v>2001</v>
      </c>
      <c r="C2998" s="145" t="s">
        <v>2002</v>
      </c>
      <c r="D2998" s="145">
        <v>522</v>
      </c>
      <c r="E2998" s="225" t="s">
        <v>98</v>
      </c>
      <c r="F2998" s="148">
        <v>45707</v>
      </c>
      <c r="G2998" s="149"/>
      <c r="H2998" s="150">
        <v>21890.58</v>
      </c>
      <c r="I2998" s="144" t="s">
        <v>40</v>
      </c>
      <c r="J2998" s="151"/>
      <c r="K2998" s="145"/>
      <c r="L2998" s="152"/>
      <c r="M2998" s="152"/>
      <c r="N2998" s="167">
        <f t="shared" si="92"/>
        <v>21890.58</v>
      </c>
      <c r="O2998" s="167">
        <f t="shared" si="93"/>
        <v>202502</v>
      </c>
    </row>
    <row r="2999" spans="1:15">
      <c r="A2999" s="146">
        <v>2998</v>
      </c>
      <c r="B2999" s="144" t="s">
        <v>1889</v>
      </c>
      <c r="C2999" s="146" t="s">
        <v>1890</v>
      </c>
      <c r="D2999" s="147">
        <v>178</v>
      </c>
      <c r="E2999" s="225" t="s">
        <v>98</v>
      </c>
      <c r="F2999" s="148">
        <v>45707</v>
      </c>
      <c r="G2999" s="153"/>
      <c r="H2999" s="154">
        <v>1900</v>
      </c>
      <c r="I2999" s="144" t="s">
        <v>62</v>
      </c>
      <c r="J2999" s="155"/>
      <c r="K2999" s="146"/>
      <c r="L2999" s="147"/>
      <c r="M2999" s="156"/>
      <c r="N2999" s="167">
        <f t="shared" si="92"/>
        <v>1900</v>
      </c>
      <c r="O2999" s="167">
        <f t="shared" si="93"/>
        <v>202502</v>
      </c>
    </row>
    <row r="3000" spans="1:15">
      <c r="A3000" s="146">
        <v>2999</v>
      </c>
      <c r="B3000" s="144" t="s">
        <v>2001</v>
      </c>
      <c r="C3000" s="145" t="s">
        <v>2002</v>
      </c>
      <c r="D3000" s="145">
        <v>3766</v>
      </c>
      <c r="E3000" s="225" t="s">
        <v>98</v>
      </c>
      <c r="F3000" s="148">
        <v>45707</v>
      </c>
      <c r="G3000" s="149"/>
      <c r="H3000" s="150">
        <v>87562.29</v>
      </c>
      <c r="I3000" s="144" t="s">
        <v>40</v>
      </c>
      <c r="J3000" s="151" t="s">
        <v>44</v>
      </c>
      <c r="K3000" s="145" t="s">
        <v>44</v>
      </c>
      <c r="L3000" s="152"/>
      <c r="M3000" s="152"/>
      <c r="N3000" s="167">
        <f t="shared" si="92"/>
        <v>29187.429999999997</v>
      </c>
      <c r="O3000" s="167">
        <f t="shared" si="93"/>
        <v>202502</v>
      </c>
    </row>
    <row r="3001" spans="1:15">
      <c r="A3001" s="146">
        <v>3000</v>
      </c>
      <c r="B3001" s="144" t="s">
        <v>2401</v>
      </c>
      <c r="C3001" s="146" t="s">
        <v>2402</v>
      </c>
      <c r="D3001" s="147">
        <v>283653</v>
      </c>
      <c r="E3001" s="225" t="s">
        <v>98</v>
      </c>
      <c r="F3001" s="148">
        <v>45707</v>
      </c>
      <c r="G3001" s="153"/>
      <c r="H3001" s="154">
        <v>13700</v>
      </c>
      <c r="I3001" s="144" t="s">
        <v>43</v>
      </c>
      <c r="J3001" s="155"/>
      <c r="K3001" s="146"/>
      <c r="L3001" s="147"/>
      <c r="M3001" s="156"/>
      <c r="N3001" s="167">
        <f t="shared" si="92"/>
        <v>13700</v>
      </c>
      <c r="O3001" s="167">
        <f t="shared" si="93"/>
        <v>202502</v>
      </c>
    </row>
    <row r="3002" spans="1:15">
      <c r="A3002" s="146">
        <v>3001</v>
      </c>
      <c r="B3002" s="144" t="s">
        <v>192</v>
      </c>
      <c r="C3002" s="145" t="s">
        <v>3414</v>
      </c>
      <c r="D3002" s="145" t="s">
        <v>3428</v>
      </c>
      <c r="E3002" s="225" t="s">
        <v>98</v>
      </c>
      <c r="F3002" s="148">
        <v>45708</v>
      </c>
      <c r="G3002" s="149">
        <v>119812.63</v>
      </c>
      <c r="H3002" s="150">
        <v>445209.47</v>
      </c>
      <c r="I3002" s="144" t="s">
        <v>72</v>
      </c>
      <c r="J3002" s="151"/>
      <c r="K3002" s="145"/>
      <c r="L3002" s="152"/>
      <c r="M3002" s="152"/>
      <c r="N3002" s="167">
        <f t="shared" si="92"/>
        <v>445209.47</v>
      </c>
      <c r="O3002" s="167">
        <f t="shared" si="93"/>
        <v>202502</v>
      </c>
    </row>
    <row r="3003" spans="1:15">
      <c r="A3003" s="146">
        <v>3002</v>
      </c>
      <c r="B3003" s="144" t="s">
        <v>194</v>
      </c>
      <c r="C3003" s="146" t="s">
        <v>3414</v>
      </c>
      <c r="D3003" s="147" t="s">
        <v>3429</v>
      </c>
      <c r="E3003" s="225" t="s">
        <v>98</v>
      </c>
      <c r="F3003" s="148">
        <v>45708</v>
      </c>
      <c r="G3003" s="153">
        <v>32619.11</v>
      </c>
      <c r="H3003" s="154">
        <v>465765.07</v>
      </c>
      <c r="I3003" s="144" t="s">
        <v>72</v>
      </c>
      <c r="J3003" s="155"/>
      <c r="K3003" s="146"/>
      <c r="L3003" s="147"/>
      <c r="M3003" s="156"/>
      <c r="N3003" s="167">
        <f t="shared" si="92"/>
        <v>465765.07</v>
      </c>
      <c r="O3003" s="167">
        <f t="shared" si="93"/>
        <v>202502</v>
      </c>
    </row>
    <row r="3004" spans="1:15">
      <c r="A3004" s="146">
        <v>3003</v>
      </c>
      <c r="B3004" s="144" t="s">
        <v>196</v>
      </c>
      <c r="C3004" s="145" t="s">
        <v>503</v>
      </c>
      <c r="D3004" s="145" t="s">
        <v>3430</v>
      </c>
      <c r="E3004" s="225" t="s">
        <v>98</v>
      </c>
      <c r="F3004" s="148">
        <v>45708</v>
      </c>
      <c r="G3004" s="149">
        <v>101691.35</v>
      </c>
      <c r="H3004" s="150">
        <v>1503965.48</v>
      </c>
      <c r="I3004" s="144" t="s">
        <v>72</v>
      </c>
      <c r="J3004" s="151"/>
      <c r="K3004" s="145"/>
      <c r="L3004" s="152"/>
      <c r="M3004" s="152"/>
      <c r="N3004" s="167">
        <f t="shared" si="92"/>
        <v>1503965.48</v>
      </c>
      <c r="O3004" s="167">
        <f t="shared" si="93"/>
        <v>202502</v>
      </c>
    </row>
    <row r="3005" spans="1:15">
      <c r="A3005" s="146">
        <v>3004</v>
      </c>
      <c r="B3005" s="144" t="s">
        <v>293</v>
      </c>
      <c r="C3005" s="146" t="s">
        <v>294</v>
      </c>
      <c r="D3005" s="147">
        <v>2655690</v>
      </c>
      <c r="E3005" s="225" t="s">
        <v>98</v>
      </c>
      <c r="F3005" s="148">
        <v>45708</v>
      </c>
      <c r="G3005" s="153"/>
      <c r="H3005" s="154">
        <v>2406.4499999999998</v>
      </c>
      <c r="I3005" s="144" t="s">
        <v>68</v>
      </c>
      <c r="J3005" s="155"/>
      <c r="K3005" s="146"/>
      <c r="L3005" s="147"/>
      <c r="M3005" s="156"/>
      <c r="N3005" s="167">
        <f t="shared" si="92"/>
        <v>2406.4499999999998</v>
      </c>
      <c r="O3005" s="167">
        <f t="shared" si="93"/>
        <v>202502</v>
      </c>
    </row>
    <row r="3006" spans="1:15">
      <c r="A3006" s="146">
        <v>3005</v>
      </c>
      <c r="B3006" s="144" t="s">
        <v>293</v>
      </c>
      <c r="C3006" s="145" t="s">
        <v>294</v>
      </c>
      <c r="D3006" s="145">
        <v>2655624</v>
      </c>
      <c r="E3006" s="225" t="s">
        <v>98</v>
      </c>
      <c r="F3006" s="148">
        <v>45708</v>
      </c>
      <c r="G3006" s="149"/>
      <c r="H3006" s="150">
        <v>1961</v>
      </c>
      <c r="I3006" s="144" t="s">
        <v>68</v>
      </c>
      <c r="J3006" s="151"/>
      <c r="K3006" s="145"/>
      <c r="L3006" s="152"/>
      <c r="M3006" s="152"/>
      <c r="N3006" s="167">
        <f t="shared" si="92"/>
        <v>1961</v>
      </c>
      <c r="O3006" s="167">
        <f t="shared" si="93"/>
        <v>202502</v>
      </c>
    </row>
    <row r="3007" spans="1:15">
      <c r="A3007" s="146">
        <v>3006</v>
      </c>
      <c r="B3007" s="144" t="s">
        <v>1415</v>
      </c>
      <c r="C3007" s="146" t="s">
        <v>1416</v>
      </c>
      <c r="D3007" s="147" t="s">
        <v>3431</v>
      </c>
      <c r="E3007" s="225" t="s">
        <v>98</v>
      </c>
      <c r="F3007" s="148">
        <v>45709</v>
      </c>
      <c r="G3007" s="153"/>
      <c r="H3007" s="154">
        <v>680</v>
      </c>
      <c r="I3007" s="144" t="s">
        <v>33</v>
      </c>
      <c r="J3007" s="155"/>
      <c r="K3007" s="146"/>
      <c r="L3007" s="147"/>
      <c r="M3007" s="156"/>
      <c r="N3007" s="167">
        <f t="shared" si="92"/>
        <v>680</v>
      </c>
      <c r="O3007" s="167">
        <f t="shared" si="93"/>
        <v>202502</v>
      </c>
    </row>
    <row r="3008" spans="1:15">
      <c r="A3008" s="146">
        <v>3007</v>
      </c>
      <c r="B3008" s="144" t="s">
        <v>2259</v>
      </c>
      <c r="C3008" s="145" t="s">
        <v>3432</v>
      </c>
      <c r="D3008" s="145">
        <v>47</v>
      </c>
      <c r="E3008" s="225" t="s">
        <v>98</v>
      </c>
      <c r="F3008" s="148">
        <v>45709</v>
      </c>
      <c r="G3008" s="149"/>
      <c r="H3008" s="150">
        <v>29007</v>
      </c>
      <c r="I3008" s="144" t="s">
        <v>42</v>
      </c>
      <c r="J3008" s="151"/>
      <c r="K3008" s="145"/>
      <c r="L3008" s="152"/>
      <c r="M3008" s="152"/>
      <c r="N3008" s="167">
        <f t="shared" si="92"/>
        <v>29007</v>
      </c>
      <c r="O3008" s="167">
        <f t="shared" si="93"/>
        <v>202502</v>
      </c>
    </row>
    <row r="3009" spans="1:15">
      <c r="A3009" s="146">
        <v>3008</v>
      </c>
      <c r="B3009" s="144" t="s">
        <v>2259</v>
      </c>
      <c r="C3009" s="146" t="s">
        <v>3432</v>
      </c>
      <c r="D3009" s="147">
        <v>46</v>
      </c>
      <c r="E3009" s="225" t="s">
        <v>98</v>
      </c>
      <c r="F3009" s="148">
        <v>45709</v>
      </c>
      <c r="G3009" s="153"/>
      <c r="H3009" s="154">
        <v>16930</v>
      </c>
      <c r="I3009" s="144" t="s">
        <v>43</v>
      </c>
      <c r="J3009" s="155"/>
      <c r="K3009" s="146"/>
      <c r="L3009" s="147"/>
      <c r="M3009" s="156"/>
      <c r="N3009" s="167">
        <f t="shared" si="92"/>
        <v>16930</v>
      </c>
      <c r="O3009" s="167">
        <f t="shared" si="93"/>
        <v>202502</v>
      </c>
    </row>
    <row r="3010" spans="1:15">
      <c r="A3010" s="146">
        <v>3009</v>
      </c>
      <c r="B3010" s="144" t="s">
        <v>1703</v>
      </c>
      <c r="C3010" s="145" t="s">
        <v>1704</v>
      </c>
      <c r="D3010" s="145">
        <v>271333</v>
      </c>
      <c r="E3010" s="225" t="s">
        <v>98</v>
      </c>
      <c r="F3010" s="148">
        <v>45709</v>
      </c>
      <c r="G3010" s="149"/>
      <c r="H3010" s="150">
        <v>304.3</v>
      </c>
      <c r="I3010" s="144" t="s">
        <v>66</v>
      </c>
      <c r="J3010" s="151"/>
      <c r="K3010" s="145"/>
      <c r="L3010" s="152"/>
      <c r="M3010" s="152"/>
      <c r="N3010" s="167">
        <f t="shared" ref="N3010:N3073" si="94">H3010/COUNTIF(I3010:M3010,"&lt;&gt;")</f>
        <v>304.3</v>
      </c>
      <c r="O3010" s="167">
        <f t="shared" ref="O3010:O3073" si="95">YEAR(F3010)*100+MONTH(F3010)</f>
        <v>202502</v>
      </c>
    </row>
    <row r="3011" spans="1:15">
      <c r="A3011" s="146">
        <v>3010</v>
      </c>
      <c r="B3011" s="144" t="s">
        <v>241</v>
      </c>
      <c r="C3011" s="146" t="s">
        <v>242</v>
      </c>
      <c r="D3011" s="147" t="s">
        <v>3433</v>
      </c>
      <c r="E3011" s="225" t="s">
        <v>98</v>
      </c>
      <c r="F3011" s="148">
        <v>45712</v>
      </c>
      <c r="G3011" s="153"/>
      <c r="H3011" s="154">
        <v>29758.99</v>
      </c>
      <c r="I3011" s="144" t="s">
        <v>33</v>
      </c>
      <c r="J3011" s="155"/>
      <c r="K3011" s="146"/>
      <c r="L3011" s="147"/>
      <c r="M3011" s="156"/>
      <c r="N3011" s="167">
        <f t="shared" si="94"/>
        <v>29758.99</v>
      </c>
      <c r="O3011" s="167">
        <f t="shared" si="95"/>
        <v>202502</v>
      </c>
    </row>
    <row r="3012" spans="1:15">
      <c r="A3012" s="146">
        <v>3011</v>
      </c>
      <c r="B3012" s="144" t="s">
        <v>2164</v>
      </c>
      <c r="C3012" s="145" t="s">
        <v>2165</v>
      </c>
      <c r="D3012" s="145">
        <v>812</v>
      </c>
      <c r="E3012" s="225" t="s">
        <v>98</v>
      </c>
      <c r="F3012" s="148">
        <v>45712</v>
      </c>
      <c r="G3012" s="149"/>
      <c r="H3012" s="150">
        <v>800</v>
      </c>
      <c r="I3012" s="144" t="s">
        <v>33</v>
      </c>
      <c r="J3012" s="151"/>
      <c r="K3012" s="145"/>
      <c r="L3012" s="152"/>
      <c r="M3012" s="152"/>
      <c r="N3012" s="167">
        <f t="shared" si="94"/>
        <v>800</v>
      </c>
      <c r="O3012" s="167">
        <f t="shared" si="95"/>
        <v>202502</v>
      </c>
    </row>
    <row r="3013" spans="1:15">
      <c r="A3013" s="146">
        <v>3012</v>
      </c>
      <c r="B3013" s="144" t="s">
        <v>1465</v>
      </c>
      <c r="C3013" s="146" t="s">
        <v>2651</v>
      </c>
      <c r="D3013" s="147">
        <v>842973</v>
      </c>
      <c r="E3013" s="225" t="s">
        <v>98</v>
      </c>
      <c r="F3013" s="148">
        <v>45712</v>
      </c>
      <c r="G3013" s="153"/>
      <c r="H3013" s="154">
        <v>1586.4</v>
      </c>
      <c r="I3013" s="144" t="s">
        <v>68</v>
      </c>
      <c r="J3013" s="155"/>
      <c r="K3013" s="146"/>
      <c r="L3013" s="147"/>
      <c r="M3013" s="156"/>
      <c r="N3013" s="167">
        <f t="shared" si="94"/>
        <v>1586.4</v>
      </c>
      <c r="O3013" s="167">
        <f t="shared" si="95"/>
        <v>202502</v>
      </c>
    </row>
    <row r="3014" spans="1:15">
      <c r="A3014" s="146">
        <v>3013</v>
      </c>
      <c r="B3014" s="144" t="s">
        <v>120</v>
      </c>
      <c r="C3014" s="145" t="s">
        <v>121</v>
      </c>
      <c r="D3014" s="145">
        <v>295738</v>
      </c>
      <c r="E3014" s="225" t="s">
        <v>98</v>
      </c>
      <c r="F3014" s="148">
        <v>45712</v>
      </c>
      <c r="G3014" s="149"/>
      <c r="H3014" s="150">
        <v>4104</v>
      </c>
      <c r="I3014" s="144" t="s">
        <v>62</v>
      </c>
      <c r="J3014" s="151"/>
      <c r="K3014" s="145"/>
      <c r="L3014" s="152"/>
      <c r="M3014" s="152"/>
      <c r="N3014" s="167">
        <f t="shared" si="94"/>
        <v>4104</v>
      </c>
      <c r="O3014" s="167">
        <f t="shared" si="95"/>
        <v>202502</v>
      </c>
    </row>
    <row r="3015" spans="1:15">
      <c r="A3015" s="146">
        <v>3014</v>
      </c>
      <c r="B3015" s="144" t="s">
        <v>1465</v>
      </c>
      <c r="C3015" s="146" t="s">
        <v>2651</v>
      </c>
      <c r="D3015" s="147" t="s">
        <v>3434</v>
      </c>
      <c r="E3015" s="225" t="s">
        <v>98</v>
      </c>
      <c r="F3015" s="148">
        <v>45712</v>
      </c>
      <c r="G3015" s="153"/>
      <c r="H3015" s="154">
        <v>40324</v>
      </c>
      <c r="I3015" s="144" t="s">
        <v>66</v>
      </c>
      <c r="J3015" s="155"/>
      <c r="K3015" s="146"/>
      <c r="L3015" s="147"/>
      <c r="M3015" s="156"/>
      <c r="N3015" s="167">
        <f t="shared" si="94"/>
        <v>40324</v>
      </c>
      <c r="O3015" s="167">
        <f t="shared" si="95"/>
        <v>202502</v>
      </c>
    </row>
    <row r="3016" spans="1:15">
      <c r="A3016" s="146">
        <v>3015</v>
      </c>
      <c r="B3016" s="144" t="s">
        <v>1465</v>
      </c>
      <c r="C3016" s="145" t="s">
        <v>2651</v>
      </c>
      <c r="D3016" s="145">
        <v>843188</v>
      </c>
      <c r="E3016" s="225" t="s">
        <v>98</v>
      </c>
      <c r="F3016" s="148">
        <v>45712</v>
      </c>
      <c r="G3016" s="149"/>
      <c r="H3016" s="150">
        <v>5323.5</v>
      </c>
      <c r="I3016" s="144" t="s">
        <v>66</v>
      </c>
      <c r="J3016" s="151"/>
      <c r="K3016" s="145"/>
      <c r="L3016" s="152"/>
      <c r="M3016" s="152"/>
      <c r="N3016" s="167">
        <f t="shared" si="94"/>
        <v>5323.5</v>
      </c>
      <c r="O3016" s="167">
        <f t="shared" si="95"/>
        <v>202502</v>
      </c>
    </row>
    <row r="3017" spans="1:15">
      <c r="A3017" s="146">
        <v>3016</v>
      </c>
      <c r="B3017" s="229" t="s">
        <v>3386</v>
      </c>
      <c r="C3017" s="146" t="s">
        <v>3387</v>
      </c>
      <c r="D3017" s="147">
        <v>306</v>
      </c>
      <c r="E3017" s="225" t="s">
        <v>98</v>
      </c>
      <c r="F3017" s="148">
        <v>45713</v>
      </c>
      <c r="G3017" s="153"/>
      <c r="H3017" s="154">
        <v>615</v>
      </c>
      <c r="I3017" s="144" t="s">
        <v>46</v>
      </c>
      <c r="J3017" s="155"/>
      <c r="K3017" s="146"/>
      <c r="L3017" s="147"/>
      <c r="M3017" s="156"/>
      <c r="N3017" s="167">
        <f t="shared" si="94"/>
        <v>615</v>
      </c>
      <c r="O3017" s="167">
        <f t="shared" si="95"/>
        <v>202502</v>
      </c>
    </row>
    <row r="3018" spans="1:15">
      <c r="A3018" s="146">
        <v>3017</v>
      </c>
      <c r="B3018" s="229" t="s">
        <v>3386</v>
      </c>
      <c r="C3018" s="145" t="s">
        <v>3387</v>
      </c>
      <c r="D3018" s="145">
        <v>299</v>
      </c>
      <c r="E3018" s="225" t="s">
        <v>98</v>
      </c>
      <c r="F3018" s="148">
        <v>45713</v>
      </c>
      <c r="G3018" s="149"/>
      <c r="H3018" s="150">
        <v>2697</v>
      </c>
      <c r="I3018" s="144" t="s">
        <v>66</v>
      </c>
      <c r="J3018" s="151"/>
      <c r="K3018" s="145"/>
      <c r="L3018" s="152"/>
      <c r="M3018" s="152"/>
      <c r="N3018" s="167">
        <f t="shared" si="94"/>
        <v>2697</v>
      </c>
      <c r="O3018" s="167">
        <f t="shared" si="95"/>
        <v>202502</v>
      </c>
    </row>
    <row r="3019" spans="1:15">
      <c r="A3019" s="146">
        <v>3018</v>
      </c>
      <c r="B3019" s="144" t="s">
        <v>1681</v>
      </c>
      <c r="C3019" s="146" t="s">
        <v>1682</v>
      </c>
      <c r="D3019" s="147">
        <v>5107</v>
      </c>
      <c r="E3019" s="225" t="s">
        <v>98</v>
      </c>
      <c r="F3019" s="148">
        <v>45713</v>
      </c>
      <c r="G3019" s="153"/>
      <c r="H3019" s="154">
        <v>7912.62</v>
      </c>
      <c r="I3019" s="144" t="s">
        <v>33</v>
      </c>
      <c r="J3019" s="155"/>
      <c r="K3019" s="146"/>
      <c r="L3019" s="147"/>
      <c r="M3019" s="156"/>
      <c r="N3019" s="167">
        <f t="shared" si="94"/>
        <v>7912.62</v>
      </c>
      <c r="O3019" s="167">
        <f t="shared" si="95"/>
        <v>202502</v>
      </c>
    </row>
    <row r="3020" spans="1:15">
      <c r="A3020" s="146">
        <v>3019</v>
      </c>
      <c r="B3020" s="144" t="s">
        <v>3435</v>
      </c>
      <c r="C3020" s="145" t="s">
        <v>3436</v>
      </c>
      <c r="D3020" s="145">
        <v>4634</v>
      </c>
      <c r="E3020" s="225" t="s">
        <v>98</v>
      </c>
      <c r="F3020" s="148">
        <v>45714</v>
      </c>
      <c r="G3020" s="149"/>
      <c r="H3020" s="150">
        <v>1820</v>
      </c>
      <c r="I3020" s="144" t="s">
        <v>68</v>
      </c>
      <c r="J3020" s="151"/>
      <c r="K3020" s="145"/>
      <c r="L3020" s="152"/>
      <c r="M3020" s="152"/>
      <c r="N3020" s="167">
        <f t="shared" si="94"/>
        <v>1820</v>
      </c>
      <c r="O3020" s="167">
        <f t="shared" si="95"/>
        <v>202502</v>
      </c>
    </row>
    <row r="3021" spans="1:15">
      <c r="A3021" s="146">
        <v>3020</v>
      </c>
      <c r="B3021" s="144" t="s">
        <v>2287</v>
      </c>
      <c r="C3021" s="146" t="s">
        <v>2288</v>
      </c>
      <c r="D3021" s="147">
        <v>2944</v>
      </c>
      <c r="E3021" s="225" t="s">
        <v>98</v>
      </c>
      <c r="F3021" s="148">
        <v>45714</v>
      </c>
      <c r="G3021" s="153"/>
      <c r="H3021" s="154">
        <v>2145</v>
      </c>
      <c r="I3021" s="144" t="s">
        <v>62</v>
      </c>
      <c r="J3021" s="155"/>
      <c r="K3021" s="146"/>
      <c r="L3021" s="147"/>
      <c r="M3021" s="156"/>
      <c r="N3021" s="167">
        <f t="shared" si="94"/>
        <v>2145</v>
      </c>
      <c r="O3021" s="167">
        <f t="shared" si="95"/>
        <v>202502</v>
      </c>
    </row>
    <row r="3022" spans="1:15">
      <c r="A3022" s="146">
        <v>3021</v>
      </c>
      <c r="B3022" s="144" t="s">
        <v>841</v>
      </c>
      <c r="C3022" s="145" t="s">
        <v>842</v>
      </c>
      <c r="D3022" s="145">
        <v>74730</v>
      </c>
      <c r="E3022" s="225" t="s">
        <v>98</v>
      </c>
      <c r="F3022" s="148">
        <v>45714</v>
      </c>
      <c r="G3022" s="149"/>
      <c r="H3022" s="150">
        <v>1027.5</v>
      </c>
      <c r="I3022" s="144" t="s">
        <v>33</v>
      </c>
      <c r="J3022" s="151"/>
      <c r="K3022" s="145"/>
      <c r="L3022" s="152"/>
      <c r="M3022" s="152"/>
      <c r="N3022" s="167">
        <f t="shared" si="94"/>
        <v>1027.5</v>
      </c>
      <c r="O3022" s="167">
        <f t="shared" si="95"/>
        <v>202502</v>
      </c>
    </row>
    <row r="3023" spans="1:15">
      <c r="A3023" s="146">
        <v>3022</v>
      </c>
      <c r="B3023" s="144" t="s">
        <v>1773</v>
      </c>
      <c r="C3023" s="146" t="s">
        <v>1774</v>
      </c>
      <c r="D3023" s="147" t="s">
        <v>773</v>
      </c>
      <c r="E3023" s="225" t="s">
        <v>98</v>
      </c>
      <c r="F3023" s="148">
        <v>45714</v>
      </c>
      <c r="G3023" s="153"/>
      <c r="H3023" s="154">
        <v>10700</v>
      </c>
      <c r="I3023" s="144" t="s">
        <v>62</v>
      </c>
      <c r="J3023" s="155"/>
      <c r="K3023" s="146"/>
      <c r="L3023" s="147"/>
      <c r="M3023" s="156"/>
      <c r="N3023" s="167">
        <f t="shared" si="94"/>
        <v>10700</v>
      </c>
      <c r="O3023" s="167">
        <f t="shared" si="95"/>
        <v>202502</v>
      </c>
    </row>
    <row r="3024" spans="1:15">
      <c r="A3024" s="146">
        <v>3023</v>
      </c>
      <c r="B3024" s="144" t="s">
        <v>1773</v>
      </c>
      <c r="C3024" s="145" t="s">
        <v>1774</v>
      </c>
      <c r="D3024" s="145">
        <v>31</v>
      </c>
      <c r="E3024" s="225" t="s">
        <v>98</v>
      </c>
      <c r="F3024" s="148">
        <v>45714</v>
      </c>
      <c r="G3024" s="149"/>
      <c r="H3024" s="150">
        <v>18560</v>
      </c>
      <c r="I3024" s="144" t="s">
        <v>62</v>
      </c>
      <c r="J3024" s="151"/>
      <c r="K3024" s="145"/>
      <c r="L3024" s="152"/>
      <c r="M3024" s="152"/>
      <c r="N3024" s="167">
        <f t="shared" si="94"/>
        <v>18560</v>
      </c>
      <c r="O3024" s="167">
        <f t="shared" si="95"/>
        <v>202502</v>
      </c>
    </row>
    <row r="3025" spans="1:15">
      <c r="A3025" s="146">
        <v>3024</v>
      </c>
      <c r="B3025" s="144" t="s">
        <v>123</v>
      </c>
      <c r="C3025" s="146" t="s">
        <v>124</v>
      </c>
      <c r="D3025" s="147">
        <v>63698</v>
      </c>
      <c r="E3025" s="225" t="s">
        <v>98</v>
      </c>
      <c r="F3025" s="148">
        <v>45715</v>
      </c>
      <c r="G3025" s="153"/>
      <c r="H3025" s="154">
        <v>5526.53</v>
      </c>
      <c r="I3025" s="144" t="s">
        <v>33</v>
      </c>
      <c r="J3025" s="155"/>
      <c r="K3025" s="146"/>
      <c r="L3025" s="147"/>
      <c r="M3025" s="156"/>
      <c r="N3025" s="167">
        <f t="shared" si="94"/>
        <v>5526.53</v>
      </c>
      <c r="O3025" s="167">
        <f t="shared" si="95"/>
        <v>202502</v>
      </c>
    </row>
    <row r="3026" spans="1:15">
      <c r="A3026" s="146">
        <v>3025</v>
      </c>
      <c r="B3026" s="144" t="s">
        <v>1698</v>
      </c>
      <c r="C3026" s="145" t="s">
        <v>1699</v>
      </c>
      <c r="D3026" s="145">
        <v>22573</v>
      </c>
      <c r="E3026" s="225" t="s">
        <v>98</v>
      </c>
      <c r="F3026" s="148">
        <v>45715</v>
      </c>
      <c r="G3026" s="149"/>
      <c r="H3026" s="150">
        <v>4670</v>
      </c>
      <c r="I3026" s="144" t="s">
        <v>33</v>
      </c>
      <c r="J3026" s="151"/>
      <c r="K3026" s="145"/>
      <c r="L3026" s="152"/>
      <c r="M3026" s="152"/>
      <c r="N3026" s="167">
        <f t="shared" si="94"/>
        <v>4670</v>
      </c>
      <c r="O3026" s="167">
        <f t="shared" si="95"/>
        <v>202502</v>
      </c>
    </row>
    <row r="3027" spans="1:15">
      <c r="A3027" s="146">
        <v>3026</v>
      </c>
      <c r="B3027" s="144" t="s">
        <v>1698</v>
      </c>
      <c r="C3027" s="146" t="s">
        <v>1699</v>
      </c>
      <c r="D3027" s="147">
        <v>22572</v>
      </c>
      <c r="E3027" s="225" t="s">
        <v>98</v>
      </c>
      <c r="F3027" s="148">
        <v>45715</v>
      </c>
      <c r="G3027" s="153"/>
      <c r="H3027" s="154">
        <v>7235.17</v>
      </c>
      <c r="I3027" s="144" t="s">
        <v>33</v>
      </c>
      <c r="J3027" s="155"/>
      <c r="K3027" s="146"/>
      <c r="L3027" s="147"/>
      <c r="M3027" s="156"/>
      <c r="N3027" s="167">
        <f t="shared" si="94"/>
        <v>7235.17</v>
      </c>
      <c r="O3027" s="167">
        <f t="shared" si="95"/>
        <v>202502</v>
      </c>
    </row>
    <row r="3028" spans="1:15">
      <c r="A3028" s="146">
        <v>3027</v>
      </c>
      <c r="B3028" s="144" t="s">
        <v>461</v>
      </c>
      <c r="C3028" s="145" t="s">
        <v>462</v>
      </c>
      <c r="D3028" s="145">
        <v>3913</v>
      </c>
      <c r="E3028" s="225" t="s">
        <v>98</v>
      </c>
      <c r="F3028" s="148">
        <v>45715</v>
      </c>
      <c r="G3028" s="149"/>
      <c r="H3028" s="150">
        <v>938</v>
      </c>
      <c r="I3028" s="144" t="s">
        <v>62</v>
      </c>
      <c r="J3028" s="151"/>
      <c r="K3028" s="145"/>
      <c r="L3028" s="152"/>
      <c r="M3028" s="152"/>
      <c r="N3028" s="167">
        <f t="shared" si="94"/>
        <v>938</v>
      </c>
      <c r="O3028" s="167">
        <f t="shared" si="95"/>
        <v>202502</v>
      </c>
    </row>
    <row r="3029" spans="1:15">
      <c r="A3029" s="146">
        <v>3028</v>
      </c>
      <c r="B3029" s="144" t="s">
        <v>957</v>
      </c>
      <c r="C3029" s="146" t="s">
        <v>958</v>
      </c>
      <c r="D3029" s="147">
        <v>167323</v>
      </c>
      <c r="E3029" s="225" t="s">
        <v>98</v>
      </c>
      <c r="F3029" s="148">
        <v>45715</v>
      </c>
      <c r="G3029" s="153"/>
      <c r="H3029" s="154">
        <v>218.4</v>
      </c>
      <c r="I3029" s="144" t="s">
        <v>68</v>
      </c>
      <c r="J3029" s="155"/>
      <c r="K3029" s="146"/>
      <c r="L3029" s="147"/>
      <c r="M3029" s="156"/>
      <c r="N3029" s="167">
        <f t="shared" si="94"/>
        <v>218.4</v>
      </c>
      <c r="O3029" s="167">
        <f t="shared" si="95"/>
        <v>202502</v>
      </c>
    </row>
    <row r="3030" spans="1:15">
      <c r="A3030" s="146">
        <v>3029</v>
      </c>
      <c r="B3030" s="144" t="s">
        <v>1520</v>
      </c>
      <c r="C3030" s="145" t="s">
        <v>1745</v>
      </c>
      <c r="D3030" s="145">
        <v>147539</v>
      </c>
      <c r="E3030" s="225" t="s">
        <v>98</v>
      </c>
      <c r="F3030" s="148">
        <v>45716</v>
      </c>
      <c r="G3030" s="149"/>
      <c r="H3030" s="150">
        <v>2932.38</v>
      </c>
      <c r="I3030" s="144" t="s">
        <v>42</v>
      </c>
      <c r="J3030" s="151"/>
      <c r="K3030" s="145"/>
      <c r="L3030" s="152"/>
      <c r="M3030" s="152"/>
      <c r="N3030" s="167">
        <f t="shared" si="94"/>
        <v>2932.38</v>
      </c>
      <c r="O3030" s="167">
        <f t="shared" si="95"/>
        <v>202502</v>
      </c>
    </row>
    <row r="3031" spans="1:15">
      <c r="A3031" s="146">
        <v>3030</v>
      </c>
      <c r="B3031" s="144" t="s">
        <v>1411</v>
      </c>
      <c r="C3031" s="146" t="s">
        <v>1412</v>
      </c>
      <c r="D3031" s="147">
        <v>43294</v>
      </c>
      <c r="E3031" s="225" t="s">
        <v>98</v>
      </c>
      <c r="F3031" s="148">
        <v>45716</v>
      </c>
      <c r="G3031" s="153"/>
      <c r="H3031" s="154">
        <v>3779.36</v>
      </c>
      <c r="I3031" s="144" t="s">
        <v>60</v>
      </c>
      <c r="J3031" s="155"/>
      <c r="K3031" s="146"/>
      <c r="L3031" s="147"/>
      <c r="M3031" s="156"/>
      <c r="N3031" s="167">
        <f t="shared" si="94"/>
        <v>3779.36</v>
      </c>
      <c r="O3031" s="167">
        <f t="shared" si="95"/>
        <v>202502</v>
      </c>
    </row>
    <row r="3032" spans="1:15">
      <c r="A3032" s="146">
        <v>3031</v>
      </c>
      <c r="B3032" s="144" t="s">
        <v>1358</v>
      </c>
      <c r="C3032" s="145" t="s">
        <v>1359</v>
      </c>
      <c r="D3032" s="145">
        <v>461719</v>
      </c>
      <c r="E3032" s="225" t="s">
        <v>98</v>
      </c>
      <c r="F3032" s="148">
        <v>45716</v>
      </c>
      <c r="G3032" s="149"/>
      <c r="H3032" s="150">
        <v>6218.91</v>
      </c>
      <c r="I3032" s="144" t="s">
        <v>43</v>
      </c>
      <c r="J3032" s="151"/>
      <c r="K3032" s="145"/>
      <c r="L3032" s="152"/>
      <c r="M3032" s="152"/>
      <c r="N3032" s="167">
        <f t="shared" si="94"/>
        <v>6218.91</v>
      </c>
      <c r="O3032" s="167">
        <f t="shared" si="95"/>
        <v>202502</v>
      </c>
    </row>
    <row r="3033" spans="1:15">
      <c r="A3033" s="146">
        <v>3032</v>
      </c>
      <c r="B3033" s="144" t="s">
        <v>1358</v>
      </c>
      <c r="C3033" s="146" t="s">
        <v>1359</v>
      </c>
      <c r="D3033" s="147">
        <v>461718</v>
      </c>
      <c r="E3033" s="225" t="s">
        <v>98</v>
      </c>
      <c r="F3033" s="148">
        <v>45716</v>
      </c>
      <c r="G3033" s="153"/>
      <c r="H3033" s="154">
        <v>17376.38</v>
      </c>
      <c r="I3033" s="144" t="s">
        <v>43</v>
      </c>
      <c r="J3033" s="155"/>
      <c r="K3033" s="146"/>
      <c r="L3033" s="147"/>
      <c r="M3033" s="156"/>
      <c r="N3033" s="167">
        <f t="shared" si="94"/>
        <v>17376.38</v>
      </c>
      <c r="O3033" s="167">
        <f t="shared" si="95"/>
        <v>202502</v>
      </c>
    </row>
    <row r="3034" spans="1:15">
      <c r="A3034" s="146">
        <v>3033</v>
      </c>
      <c r="B3034" s="144" t="s">
        <v>1358</v>
      </c>
      <c r="C3034" s="145" t="s">
        <v>1359</v>
      </c>
      <c r="D3034" s="145">
        <v>367571</v>
      </c>
      <c r="E3034" s="225" t="s">
        <v>98</v>
      </c>
      <c r="F3034" s="148">
        <v>45716</v>
      </c>
      <c r="G3034" s="149"/>
      <c r="H3034" s="150">
        <v>6807.9</v>
      </c>
      <c r="I3034" s="144" t="s">
        <v>42</v>
      </c>
      <c r="J3034" s="151"/>
      <c r="K3034" s="145"/>
      <c r="L3034" s="152"/>
      <c r="M3034" s="152"/>
      <c r="N3034" s="167">
        <f t="shared" si="94"/>
        <v>6807.9</v>
      </c>
      <c r="O3034" s="167">
        <f t="shared" si="95"/>
        <v>202502</v>
      </c>
    </row>
    <row r="3035" spans="1:15">
      <c r="A3035" s="146">
        <v>3034</v>
      </c>
      <c r="B3035" s="144" t="s">
        <v>1358</v>
      </c>
      <c r="C3035" s="146" t="s">
        <v>1359</v>
      </c>
      <c r="D3035" s="147">
        <v>367570</v>
      </c>
      <c r="E3035" s="225" t="s">
        <v>98</v>
      </c>
      <c r="F3035" s="148">
        <v>45716</v>
      </c>
      <c r="G3035" s="153"/>
      <c r="H3035" s="154">
        <v>19951.849999999999</v>
      </c>
      <c r="I3035" s="144" t="s">
        <v>42</v>
      </c>
      <c r="J3035" s="155"/>
      <c r="K3035" s="146"/>
      <c r="L3035" s="147"/>
      <c r="M3035" s="156"/>
      <c r="N3035" s="167">
        <f t="shared" si="94"/>
        <v>19951.849999999999</v>
      </c>
      <c r="O3035" s="167">
        <f t="shared" si="95"/>
        <v>202502</v>
      </c>
    </row>
    <row r="3036" spans="1:15">
      <c r="A3036" s="146">
        <v>3035</v>
      </c>
      <c r="B3036" s="144" t="s">
        <v>1465</v>
      </c>
      <c r="C3036" s="145" t="s">
        <v>2651</v>
      </c>
      <c r="D3036" s="145">
        <v>844573</v>
      </c>
      <c r="E3036" s="225" t="s">
        <v>98</v>
      </c>
      <c r="F3036" s="148">
        <v>45716</v>
      </c>
      <c r="G3036" s="149"/>
      <c r="H3036" s="150">
        <v>1320</v>
      </c>
      <c r="I3036" s="144" t="s">
        <v>66</v>
      </c>
      <c r="J3036" s="151"/>
      <c r="K3036" s="145"/>
      <c r="L3036" s="152"/>
      <c r="M3036" s="152"/>
      <c r="N3036" s="167">
        <f t="shared" si="94"/>
        <v>1320</v>
      </c>
      <c r="O3036" s="167">
        <f t="shared" si="95"/>
        <v>202502</v>
      </c>
    </row>
    <row r="3037" spans="1:15">
      <c r="A3037" s="146">
        <v>3036</v>
      </c>
      <c r="B3037" s="144" t="s">
        <v>3437</v>
      </c>
      <c r="C3037" s="146" t="s">
        <v>3438</v>
      </c>
      <c r="D3037" s="147" t="s">
        <v>962</v>
      </c>
      <c r="E3037" s="225" t="s">
        <v>98</v>
      </c>
      <c r="F3037" s="148">
        <v>45716</v>
      </c>
      <c r="G3037" s="153"/>
      <c r="H3037" s="154">
        <v>1788.36</v>
      </c>
      <c r="I3037" s="144" t="s">
        <v>42</v>
      </c>
      <c r="J3037" s="155"/>
      <c r="K3037" s="146"/>
      <c r="L3037" s="147"/>
      <c r="M3037" s="156"/>
      <c r="N3037" s="167">
        <f t="shared" si="94"/>
        <v>1788.36</v>
      </c>
      <c r="O3037" s="167">
        <f t="shared" si="95"/>
        <v>202502</v>
      </c>
    </row>
    <row r="3038" spans="1:15">
      <c r="A3038" s="146">
        <v>3037</v>
      </c>
      <c r="B3038" s="144" t="s">
        <v>3437</v>
      </c>
      <c r="C3038" s="145" t="s">
        <v>3438</v>
      </c>
      <c r="D3038" s="145">
        <v>7045</v>
      </c>
      <c r="E3038" s="225" t="s">
        <v>98</v>
      </c>
      <c r="F3038" s="148">
        <v>45716</v>
      </c>
      <c r="G3038" s="149"/>
      <c r="H3038" s="150">
        <v>5226.0600000000004</v>
      </c>
      <c r="I3038" s="144" t="s">
        <v>42</v>
      </c>
      <c r="J3038" s="151"/>
      <c r="K3038" s="145"/>
      <c r="L3038" s="152"/>
      <c r="M3038" s="152"/>
      <c r="N3038" s="167">
        <f t="shared" si="94"/>
        <v>5226.0600000000004</v>
      </c>
      <c r="O3038" s="167">
        <f t="shared" si="95"/>
        <v>202502</v>
      </c>
    </row>
    <row r="3039" spans="1:15">
      <c r="A3039" s="146">
        <v>3038</v>
      </c>
      <c r="B3039" s="144" t="s">
        <v>940</v>
      </c>
      <c r="C3039" s="146" t="s">
        <v>941</v>
      </c>
      <c r="D3039" s="147">
        <v>92825</v>
      </c>
      <c r="E3039" s="225" t="s">
        <v>98</v>
      </c>
      <c r="F3039" s="148">
        <v>45717</v>
      </c>
      <c r="G3039" s="153"/>
      <c r="H3039" s="154">
        <v>586.9</v>
      </c>
      <c r="I3039" s="144" t="s">
        <v>66</v>
      </c>
      <c r="J3039" s="155"/>
      <c r="K3039" s="146"/>
      <c r="L3039" s="147"/>
      <c r="M3039" s="156"/>
      <c r="N3039" s="167">
        <f t="shared" si="94"/>
        <v>586.9</v>
      </c>
      <c r="O3039" s="167">
        <f t="shared" si="95"/>
        <v>202503</v>
      </c>
    </row>
    <row r="3040" spans="1:15">
      <c r="A3040" s="146">
        <v>3039</v>
      </c>
      <c r="B3040" s="144" t="s">
        <v>1415</v>
      </c>
      <c r="C3040" s="145" t="s">
        <v>1416</v>
      </c>
      <c r="D3040" s="145">
        <v>4983</v>
      </c>
      <c r="E3040" s="225" t="s">
        <v>98</v>
      </c>
      <c r="F3040" s="148">
        <v>45719</v>
      </c>
      <c r="G3040" s="149"/>
      <c r="H3040" s="150">
        <v>3274.97</v>
      </c>
      <c r="I3040" s="144" t="s">
        <v>33</v>
      </c>
      <c r="J3040" s="151"/>
      <c r="K3040" s="145"/>
      <c r="L3040" s="152"/>
      <c r="M3040" s="152"/>
      <c r="N3040" s="167">
        <f t="shared" si="94"/>
        <v>3274.97</v>
      </c>
      <c r="O3040" s="167">
        <f t="shared" si="95"/>
        <v>202503</v>
      </c>
    </row>
    <row r="3041" spans="1:15">
      <c r="A3041" s="146">
        <v>3040</v>
      </c>
      <c r="B3041" s="144" t="s">
        <v>762</v>
      </c>
      <c r="C3041" s="146" t="s">
        <v>763</v>
      </c>
      <c r="D3041" s="147">
        <v>14371</v>
      </c>
      <c r="E3041" s="225" t="s">
        <v>98</v>
      </c>
      <c r="F3041" s="148">
        <v>45719</v>
      </c>
      <c r="G3041" s="153"/>
      <c r="H3041" s="154">
        <v>99.9</v>
      </c>
      <c r="I3041" s="144" t="s">
        <v>33</v>
      </c>
      <c r="J3041" s="155"/>
      <c r="K3041" s="146"/>
      <c r="L3041" s="147"/>
      <c r="M3041" s="156"/>
      <c r="N3041" s="167">
        <f t="shared" si="94"/>
        <v>99.9</v>
      </c>
      <c r="O3041" s="167">
        <f t="shared" si="95"/>
        <v>202503</v>
      </c>
    </row>
    <row r="3042" spans="1:15">
      <c r="A3042" s="146">
        <v>3041</v>
      </c>
      <c r="B3042" s="144" t="s">
        <v>367</v>
      </c>
      <c r="C3042" s="145" t="s">
        <v>368</v>
      </c>
      <c r="D3042" s="145" t="s">
        <v>3439</v>
      </c>
      <c r="E3042" s="225" t="s">
        <v>98</v>
      </c>
      <c r="F3042" s="148">
        <v>45721</v>
      </c>
      <c r="G3042" s="149"/>
      <c r="H3042" s="150">
        <v>12144</v>
      </c>
      <c r="I3042" s="144" t="s">
        <v>34</v>
      </c>
      <c r="J3042" s="151"/>
      <c r="K3042" s="145"/>
      <c r="L3042" s="152"/>
      <c r="M3042" s="152"/>
      <c r="N3042" s="167">
        <f t="shared" si="94"/>
        <v>12144</v>
      </c>
      <c r="O3042" s="167">
        <f t="shared" si="95"/>
        <v>202503</v>
      </c>
    </row>
    <row r="3043" spans="1:15">
      <c r="A3043" s="146">
        <v>3042</v>
      </c>
      <c r="B3043" s="144" t="s">
        <v>3440</v>
      </c>
      <c r="C3043" s="146" t="s">
        <v>3441</v>
      </c>
      <c r="D3043" s="147">
        <v>56</v>
      </c>
      <c r="E3043" s="225" t="s">
        <v>98</v>
      </c>
      <c r="F3043" s="148">
        <v>45721</v>
      </c>
      <c r="G3043" s="153"/>
      <c r="H3043" s="154">
        <v>46424.05</v>
      </c>
      <c r="I3043" s="144" t="s">
        <v>62</v>
      </c>
      <c r="J3043" s="155"/>
      <c r="K3043" s="146"/>
      <c r="L3043" s="147"/>
      <c r="M3043" s="156"/>
      <c r="N3043" s="167">
        <f t="shared" si="94"/>
        <v>46424.05</v>
      </c>
      <c r="O3043" s="167">
        <f t="shared" si="95"/>
        <v>202503</v>
      </c>
    </row>
    <row r="3044" spans="1:15">
      <c r="A3044" s="146">
        <v>3043</v>
      </c>
      <c r="B3044" s="144" t="s">
        <v>1773</v>
      </c>
      <c r="C3044" s="145" t="s">
        <v>1774</v>
      </c>
      <c r="D3044" s="145" t="s">
        <v>1280</v>
      </c>
      <c r="E3044" s="225" t="s">
        <v>98</v>
      </c>
      <c r="F3044" s="148">
        <v>45721</v>
      </c>
      <c r="G3044" s="149"/>
      <c r="H3044" s="150">
        <v>21000</v>
      </c>
      <c r="I3044" s="144" t="s">
        <v>62</v>
      </c>
      <c r="J3044" s="151"/>
      <c r="K3044" s="145"/>
      <c r="L3044" s="152"/>
      <c r="M3044" s="152"/>
      <c r="N3044" s="167">
        <f t="shared" si="94"/>
        <v>21000</v>
      </c>
      <c r="O3044" s="167">
        <f t="shared" si="95"/>
        <v>202503</v>
      </c>
    </row>
    <row r="3045" spans="1:15">
      <c r="A3045" s="146">
        <v>3044</v>
      </c>
      <c r="B3045" s="144" t="s">
        <v>1465</v>
      </c>
      <c r="C3045" s="146" t="s">
        <v>2651</v>
      </c>
      <c r="D3045" s="147">
        <v>844980</v>
      </c>
      <c r="E3045" s="225" t="s">
        <v>98</v>
      </c>
      <c r="F3045" s="148">
        <v>45721</v>
      </c>
      <c r="G3045" s="153"/>
      <c r="H3045" s="154">
        <v>121215.8</v>
      </c>
      <c r="I3045" s="144" t="s">
        <v>66</v>
      </c>
      <c r="J3045" s="155"/>
      <c r="K3045" s="146"/>
      <c r="L3045" s="147"/>
      <c r="M3045" s="156"/>
      <c r="N3045" s="167">
        <f t="shared" si="94"/>
        <v>121215.8</v>
      </c>
      <c r="O3045" s="167">
        <f t="shared" si="95"/>
        <v>202503</v>
      </c>
    </row>
    <row r="3046" spans="1:15">
      <c r="A3046" s="146">
        <v>3045</v>
      </c>
      <c r="B3046" s="144" t="s">
        <v>1496</v>
      </c>
      <c r="C3046" s="145" t="s">
        <v>1497</v>
      </c>
      <c r="D3046" s="145" t="s">
        <v>3442</v>
      </c>
      <c r="E3046" s="225" t="s">
        <v>98</v>
      </c>
      <c r="F3046" s="148">
        <v>45721</v>
      </c>
      <c r="G3046" s="149"/>
      <c r="H3046" s="150">
        <v>21471.29</v>
      </c>
      <c r="I3046" s="144" t="s">
        <v>43</v>
      </c>
      <c r="J3046" s="151"/>
      <c r="K3046" s="145"/>
      <c r="L3046" s="152"/>
      <c r="M3046" s="152"/>
      <c r="N3046" s="167">
        <f t="shared" si="94"/>
        <v>21471.29</v>
      </c>
      <c r="O3046" s="167">
        <f t="shared" si="95"/>
        <v>202503</v>
      </c>
    </row>
    <row r="3047" spans="1:15">
      <c r="A3047" s="146">
        <v>3046</v>
      </c>
      <c r="B3047" s="144" t="s">
        <v>320</v>
      </c>
      <c r="C3047" s="146" t="s">
        <v>321</v>
      </c>
      <c r="D3047" s="147">
        <v>3</v>
      </c>
      <c r="E3047" s="225" t="s">
        <v>98</v>
      </c>
      <c r="F3047" s="148">
        <v>45722</v>
      </c>
      <c r="G3047" s="153"/>
      <c r="H3047" s="154">
        <v>3109750</v>
      </c>
      <c r="I3047" s="144" t="s">
        <v>70</v>
      </c>
      <c r="J3047" s="155"/>
      <c r="K3047" s="146"/>
      <c r="L3047" s="147"/>
      <c r="M3047" s="156"/>
      <c r="N3047" s="167">
        <f t="shared" si="94"/>
        <v>3109750</v>
      </c>
      <c r="O3047" s="167">
        <f t="shared" si="95"/>
        <v>202503</v>
      </c>
    </row>
    <row r="3048" spans="1:15">
      <c r="A3048" s="146">
        <v>3047</v>
      </c>
      <c r="B3048" s="144" t="s">
        <v>3691</v>
      </c>
      <c r="C3048" s="145" t="s">
        <v>1521</v>
      </c>
      <c r="D3048" s="145">
        <v>338557</v>
      </c>
      <c r="E3048" s="225" t="s">
        <v>98</v>
      </c>
      <c r="F3048" s="148">
        <v>45722</v>
      </c>
      <c r="G3048" s="149"/>
      <c r="H3048" s="150">
        <v>1272.55</v>
      </c>
      <c r="I3048" s="144" t="s">
        <v>66</v>
      </c>
      <c r="J3048" s="151"/>
      <c r="K3048" s="145"/>
      <c r="L3048" s="152"/>
      <c r="M3048" s="152"/>
      <c r="N3048" s="167">
        <f t="shared" si="94"/>
        <v>1272.55</v>
      </c>
      <c r="O3048" s="167">
        <f t="shared" si="95"/>
        <v>202503</v>
      </c>
    </row>
    <row r="3049" spans="1:15">
      <c r="A3049" s="146">
        <v>3048</v>
      </c>
      <c r="B3049" s="144" t="s">
        <v>884</v>
      </c>
      <c r="C3049" s="146" t="s">
        <v>885</v>
      </c>
      <c r="D3049" s="147">
        <v>3759</v>
      </c>
      <c r="E3049" s="225" t="s">
        <v>98</v>
      </c>
      <c r="F3049" s="148">
        <v>45722</v>
      </c>
      <c r="G3049" s="153"/>
      <c r="H3049" s="154">
        <v>15130</v>
      </c>
      <c r="I3049" s="144" t="s">
        <v>45</v>
      </c>
      <c r="J3049" s="155"/>
      <c r="K3049" s="146"/>
      <c r="L3049" s="147"/>
      <c r="M3049" s="156"/>
      <c r="N3049" s="167">
        <f t="shared" si="94"/>
        <v>15130</v>
      </c>
      <c r="O3049" s="167">
        <f t="shared" si="95"/>
        <v>202503</v>
      </c>
    </row>
    <row r="3050" spans="1:15">
      <c r="A3050" s="146">
        <v>3049</v>
      </c>
      <c r="B3050" s="144" t="s">
        <v>1537</v>
      </c>
      <c r="C3050" s="145" t="s">
        <v>1538</v>
      </c>
      <c r="D3050" s="145" t="s">
        <v>3396</v>
      </c>
      <c r="E3050" s="225" t="s">
        <v>98</v>
      </c>
      <c r="F3050" s="148">
        <v>45722</v>
      </c>
      <c r="G3050" s="149"/>
      <c r="H3050" s="150">
        <v>30000</v>
      </c>
      <c r="I3050" s="144" t="s">
        <v>62</v>
      </c>
      <c r="J3050" s="151"/>
      <c r="K3050" s="145"/>
      <c r="L3050" s="152"/>
      <c r="M3050" s="152"/>
      <c r="N3050" s="167">
        <f t="shared" si="94"/>
        <v>30000</v>
      </c>
      <c r="O3050" s="167">
        <f t="shared" si="95"/>
        <v>202503</v>
      </c>
    </row>
    <row r="3051" spans="1:15">
      <c r="A3051" s="146">
        <v>3050</v>
      </c>
      <c r="B3051" s="144" t="s">
        <v>120</v>
      </c>
      <c r="C3051" s="146" t="s">
        <v>121</v>
      </c>
      <c r="D3051" s="147">
        <v>296417</v>
      </c>
      <c r="E3051" s="225" t="s">
        <v>98</v>
      </c>
      <c r="F3051" s="148">
        <v>45722</v>
      </c>
      <c r="G3051" s="153"/>
      <c r="H3051" s="154">
        <v>4104</v>
      </c>
      <c r="I3051" s="144" t="s">
        <v>62</v>
      </c>
      <c r="J3051" s="155"/>
      <c r="K3051" s="146"/>
      <c r="L3051" s="147"/>
      <c r="M3051" s="156"/>
      <c r="N3051" s="167">
        <f t="shared" si="94"/>
        <v>4104</v>
      </c>
      <c r="O3051" s="167">
        <f t="shared" si="95"/>
        <v>202503</v>
      </c>
    </row>
    <row r="3052" spans="1:15">
      <c r="A3052" s="146">
        <v>3051</v>
      </c>
      <c r="B3052" s="144" t="s">
        <v>1703</v>
      </c>
      <c r="C3052" s="145" t="s">
        <v>1704</v>
      </c>
      <c r="D3052" s="145" t="s">
        <v>3443</v>
      </c>
      <c r="E3052" s="225" t="s">
        <v>98</v>
      </c>
      <c r="F3052" s="148">
        <v>45722</v>
      </c>
      <c r="G3052" s="149"/>
      <c r="H3052" s="150">
        <v>9698.18</v>
      </c>
      <c r="I3052" s="144" t="s">
        <v>66</v>
      </c>
      <c r="J3052" s="151"/>
      <c r="K3052" s="145"/>
      <c r="L3052" s="152"/>
      <c r="M3052" s="152"/>
      <c r="N3052" s="167">
        <f t="shared" si="94"/>
        <v>9698.18</v>
      </c>
      <c r="O3052" s="167">
        <f t="shared" si="95"/>
        <v>202503</v>
      </c>
    </row>
    <row r="3053" spans="1:15">
      <c r="A3053" s="146">
        <v>3052</v>
      </c>
      <c r="B3053" s="144" t="s">
        <v>651</v>
      </c>
      <c r="C3053" s="146" t="s">
        <v>652</v>
      </c>
      <c r="D3053" s="147">
        <v>78658</v>
      </c>
      <c r="E3053" s="225" t="s">
        <v>98</v>
      </c>
      <c r="F3053" s="148">
        <v>45722</v>
      </c>
      <c r="G3053" s="153"/>
      <c r="H3053" s="154">
        <v>6240</v>
      </c>
      <c r="I3053" s="144" t="s">
        <v>62</v>
      </c>
      <c r="J3053" s="155"/>
      <c r="K3053" s="146"/>
      <c r="L3053" s="147"/>
      <c r="M3053" s="156"/>
      <c r="N3053" s="167">
        <f t="shared" si="94"/>
        <v>6240</v>
      </c>
      <c r="O3053" s="167">
        <f t="shared" si="95"/>
        <v>202503</v>
      </c>
    </row>
    <row r="3054" spans="1:15">
      <c r="A3054" s="146">
        <v>3053</v>
      </c>
      <c r="B3054" s="144" t="s">
        <v>1781</v>
      </c>
      <c r="C3054" s="145" t="s">
        <v>1782</v>
      </c>
      <c r="D3054" s="145" t="s">
        <v>3444</v>
      </c>
      <c r="E3054" s="225" t="s">
        <v>98</v>
      </c>
      <c r="F3054" s="148">
        <v>45722</v>
      </c>
      <c r="G3054" s="149"/>
      <c r="H3054" s="150">
        <v>6100</v>
      </c>
      <c r="I3054" s="144" t="s">
        <v>62</v>
      </c>
      <c r="J3054" s="151"/>
      <c r="K3054" s="145"/>
      <c r="L3054" s="152"/>
      <c r="M3054" s="152"/>
      <c r="N3054" s="167">
        <f t="shared" si="94"/>
        <v>6100</v>
      </c>
      <c r="O3054" s="167">
        <f t="shared" si="95"/>
        <v>202503</v>
      </c>
    </row>
    <row r="3055" spans="1:15">
      <c r="A3055" s="146">
        <v>3054</v>
      </c>
      <c r="B3055" s="144" t="s">
        <v>461</v>
      </c>
      <c r="C3055" s="146" t="s">
        <v>462</v>
      </c>
      <c r="D3055" s="147">
        <v>3926</v>
      </c>
      <c r="E3055" s="225" t="s">
        <v>98</v>
      </c>
      <c r="F3055" s="148">
        <v>45722</v>
      </c>
      <c r="G3055" s="153"/>
      <c r="H3055" s="154">
        <v>1140</v>
      </c>
      <c r="I3055" s="144" t="s">
        <v>62</v>
      </c>
      <c r="J3055" s="155"/>
      <c r="K3055" s="146"/>
      <c r="L3055" s="147"/>
      <c r="M3055" s="156"/>
      <c r="N3055" s="167">
        <f t="shared" si="94"/>
        <v>1140</v>
      </c>
      <c r="O3055" s="167">
        <f t="shared" si="95"/>
        <v>202503</v>
      </c>
    </row>
    <row r="3056" spans="1:15">
      <c r="A3056" s="146">
        <v>3055</v>
      </c>
      <c r="B3056" s="144" t="s">
        <v>3386</v>
      </c>
      <c r="C3056" s="145" t="s">
        <v>3387</v>
      </c>
      <c r="D3056" s="145" t="s">
        <v>3445</v>
      </c>
      <c r="E3056" s="225" t="s">
        <v>98</v>
      </c>
      <c r="F3056" s="148">
        <v>45722</v>
      </c>
      <c r="G3056" s="149"/>
      <c r="H3056" s="150">
        <v>1216.7</v>
      </c>
      <c r="I3056" s="144" t="s">
        <v>66</v>
      </c>
      <c r="J3056" s="151"/>
      <c r="K3056" s="145"/>
      <c r="L3056" s="152"/>
      <c r="M3056" s="152"/>
      <c r="N3056" s="167">
        <f t="shared" si="94"/>
        <v>1216.7</v>
      </c>
      <c r="O3056" s="167">
        <f t="shared" si="95"/>
        <v>202503</v>
      </c>
    </row>
    <row r="3057" spans="1:16">
      <c r="A3057" s="146">
        <v>3056</v>
      </c>
      <c r="B3057" s="144" t="s">
        <v>1465</v>
      </c>
      <c r="C3057" s="146" t="s">
        <v>2651</v>
      </c>
      <c r="D3057" s="147">
        <v>845399</v>
      </c>
      <c r="E3057" s="225" t="s">
        <v>98</v>
      </c>
      <c r="F3057" s="148">
        <v>45723</v>
      </c>
      <c r="G3057" s="153"/>
      <c r="H3057" s="154">
        <v>6138.3</v>
      </c>
      <c r="I3057" s="144" t="s">
        <v>66</v>
      </c>
      <c r="J3057" s="155"/>
      <c r="K3057" s="146"/>
      <c r="L3057" s="147"/>
      <c r="M3057" s="156"/>
      <c r="N3057" s="167">
        <f t="shared" si="94"/>
        <v>6138.3</v>
      </c>
      <c r="O3057" s="167">
        <f t="shared" si="95"/>
        <v>202503</v>
      </c>
    </row>
    <row r="3058" spans="1:16">
      <c r="A3058" s="146">
        <v>3057</v>
      </c>
      <c r="B3058" s="144" t="s">
        <v>2282</v>
      </c>
      <c r="C3058" s="145" t="s">
        <v>2283</v>
      </c>
      <c r="D3058" s="145" t="s">
        <v>3446</v>
      </c>
      <c r="E3058" s="225" t="s">
        <v>98</v>
      </c>
      <c r="F3058" s="148">
        <v>45723</v>
      </c>
      <c r="G3058" s="149"/>
      <c r="H3058" s="150">
        <v>219205</v>
      </c>
      <c r="I3058" s="144" t="s">
        <v>40</v>
      </c>
      <c r="J3058" s="151"/>
      <c r="K3058" s="145"/>
      <c r="L3058" s="152"/>
      <c r="M3058" s="152"/>
      <c r="N3058" s="167">
        <f t="shared" si="94"/>
        <v>219205</v>
      </c>
      <c r="O3058" s="167">
        <f t="shared" si="95"/>
        <v>202503</v>
      </c>
    </row>
    <row r="3059" spans="1:16">
      <c r="A3059" s="146">
        <v>3058</v>
      </c>
      <c r="B3059" s="144" t="s">
        <v>154</v>
      </c>
      <c r="C3059" s="146" t="s">
        <v>503</v>
      </c>
      <c r="D3059" s="147">
        <v>6.2520011759202496E+17</v>
      </c>
      <c r="E3059" s="225" t="s">
        <v>98</v>
      </c>
      <c r="F3059" s="148">
        <v>45726</v>
      </c>
      <c r="G3059" s="153">
        <v>81378.81</v>
      </c>
      <c r="H3059" s="154">
        <v>832650.31</v>
      </c>
      <c r="I3059" s="144" t="s">
        <v>72</v>
      </c>
      <c r="J3059" s="155"/>
      <c r="K3059" s="146"/>
      <c r="L3059" s="147"/>
      <c r="M3059" s="156"/>
      <c r="N3059" s="167">
        <f t="shared" si="94"/>
        <v>832650.31</v>
      </c>
      <c r="O3059" s="167">
        <f t="shared" si="95"/>
        <v>202503</v>
      </c>
      <c r="P3059" t="s">
        <v>3423</v>
      </c>
    </row>
    <row r="3060" spans="1:16">
      <c r="A3060" s="146">
        <v>3059</v>
      </c>
      <c r="B3060" s="144" t="s">
        <v>3447</v>
      </c>
      <c r="C3060" s="145" t="s">
        <v>3448</v>
      </c>
      <c r="D3060" s="145">
        <v>31</v>
      </c>
      <c r="E3060" s="225" t="s">
        <v>98</v>
      </c>
      <c r="F3060" s="148">
        <v>45726</v>
      </c>
      <c r="G3060" s="149"/>
      <c r="H3060" s="150">
        <v>42000</v>
      </c>
      <c r="I3060" s="144" t="s">
        <v>46</v>
      </c>
      <c r="J3060" s="151"/>
      <c r="K3060" s="145"/>
      <c r="L3060" s="152"/>
      <c r="M3060" s="152"/>
      <c r="N3060" s="167">
        <f t="shared" si="94"/>
        <v>42000</v>
      </c>
      <c r="O3060" s="167">
        <f t="shared" si="95"/>
        <v>202503</v>
      </c>
    </row>
    <row r="3061" spans="1:16">
      <c r="A3061" s="146">
        <v>3060</v>
      </c>
      <c r="B3061" s="144" t="s">
        <v>548</v>
      </c>
      <c r="C3061" s="146" t="s">
        <v>549</v>
      </c>
      <c r="D3061" s="147">
        <v>24582</v>
      </c>
      <c r="E3061" s="225" t="s">
        <v>98</v>
      </c>
      <c r="F3061" s="148">
        <v>45726</v>
      </c>
      <c r="G3061" s="153"/>
      <c r="H3061" s="154">
        <v>122.2</v>
      </c>
      <c r="I3061" s="144" t="s">
        <v>32</v>
      </c>
      <c r="J3061" s="155"/>
      <c r="K3061" s="146"/>
      <c r="L3061" s="147"/>
      <c r="M3061" s="156"/>
      <c r="N3061" s="167">
        <f t="shared" si="94"/>
        <v>122.2</v>
      </c>
      <c r="O3061" s="167">
        <f t="shared" si="95"/>
        <v>202503</v>
      </c>
    </row>
    <row r="3062" spans="1:16">
      <c r="A3062" s="146">
        <v>3061</v>
      </c>
      <c r="B3062" s="144" t="s">
        <v>3449</v>
      </c>
      <c r="C3062" s="145" t="s">
        <v>3450</v>
      </c>
      <c r="D3062" s="145">
        <v>2347</v>
      </c>
      <c r="E3062" s="225" t="s">
        <v>98</v>
      </c>
      <c r="F3062" s="148">
        <v>45727</v>
      </c>
      <c r="G3062" s="149"/>
      <c r="H3062" s="150">
        <v>8170.55</v>
      </c>
      <c r="I3062" s="144" t="s">
        <v>66</v>
      </c>
      <c r="J3062" s="151"/>
      <c r="K3062" s="145"/>
      <c r="L3062" s="152"/>
      <c r="M3062" s="152"/>
      <c r="N3062" s="167">
        <f t="shared" si="94"/>
        <v>8170.55</v>
      </c>
      <c r="O3062" s="167">
        <f t="shared" si="95"/>
        <v>202503</v>
      </c>
    </row>
    <row r="3063" spans="1:16">
      <c r="A3063" s="146">
        <v>3062</v>
      </c>
      <c r="B3063" s="144" t="s">
        <v>2506</v>
      </c>
      <c r="C3063" s="146" t="s">
        <v>2507</v>
      </c>
      <c r="D3063" s="147">
        <v>734544</v>
      </c>
      <c r="E3063" s="225" t="s">
        <v>98</v>
      </c>
      <c r="F3063" s="148">
        <v>45727</v>
      </c>
      <c r="G3063" s="153"/>
      <c r="H3063" s="154">
        <v>920</v>
      </c>
      <c r="I3063" s="144" t="s">
        <v>46</v>
      </c>
      <c r="J3063" s="155"/>
      <c r="K3063" s="146"/>
      <c r="L3063" s="147"/>
      <c r="M3063" s="156"/>
      <c r="N3063" s="167">
        <f t="shared" si="94"/>
        <v>920</v>
      </c>
      <c r="O3063" s="167">
        <f t="shared" si="95"/>
        <v>202503</v>
      </c>
    </row>
    <row r="3064" spans="1:16">
      <c r="A3064" s="146">
        <v>3063</v>
      </c>
      <c r="B3064" s="144" t="s">
        <v>293</v>
      </c>
      <c r="C3064" s="145" t="s">
        <v>294</v>
      </c>
      <c r="D3064" s="145">
        <v>2668812</v>
      </c>
      <c r="E3064" s="225" t="s">
        <v>98</v>
      </c>
      <c r="F3064" s="148">
        <v>45727</v>
      </c>
      <c r="G3064" s="149"/>
      <c r="H3064" s="150">
        <v>3085.35</v>
      </c>
      <c r="I3064" s="144" t="s">
        <v>68</v>
      </c>
      <c r="J3064" s="151"/>
      <c r="K3064" s="145"/>
      <c r="L3064" s="152"/>
      <c r="M3064" s="152"/>
      <c r="N3064" s="167">
        <f t="shared" si="94"/>
        <v>3085.35</v>
      </c>
      <c r="O3064" s="167">
        <f t="shared" si="95"/>
        <v>202503</v>
      </c>
    </row>
    <row r="3065" spans="1:16">
      <c r="A3065" s="146">
        <v>3064</v>
      </c>
      <c r="B3065" s="144" t="s">
        <v>1470</v>
      </c>
      <c r="C3065" s="146" t="s">
        <v>1673</v>
      </c>
      <c r="D3065" s="147">
        <v>55</v>
      </c>
      <c r="E3065" s="225" t="s">
        <v>98</v>
      </c>
      <c r="F3065" s="148">
        <v>45727</v>
      </c>
      <c r="G3065" s="153"/>
      <c r="H3065" s="154">
        <v>270750.86</v>
      </c>
      <c r="I3065" s="144" t="s">
        <v>43</v>
      </c>
      <c r="J3065" s="155" t="s">
        <v>42</v>
      </c>
      <c r="K3065" s="146" t="s">
        <v>40</v>
      </c>
      <c r="L3065" s="147" t="s">
        <v>68</v>
      </c>
      <c r="M3065" s="156" t="s">
        <v>66</v>
      </c>
      <c r="N3065" s="167">
        <f t="shared" si="94"/>
        <v>54150.171999999999</v>
      </c>
      <c r="O3065" s="167">
        <f t="shared" si="95"/>
        <v>202503</v>
      </c>
    </row>
    <row r="3066" spans="1:16">
      <c r="A3066" s="146">
        <v>3065</v>
      </c>
      <c r="B3066" s="144" t="s">
        <v>3451</v>
      </c>
      <c r="C3066" s="145" t="s">
        <v>3452</v>
      </c>
      <c r="D3066" s="145" t="s">
        <v>3453</v>
      </c>
      <c r="E3066" s="225" t="s">
        <v>98</v>
      </c>
      <c r="F3066" s="148">
        <v>45727</v>
      </c>
      <c r="G3066" s="149"/>
      <c r="H3066" s="150">
        <v>1622.16</v>
      </c>
      <c r="I3066" s="144" t="s">
        <v>66</v>
      </c>
      <c r="J3066" s="151"/>
      <c r="K3066" s="145"/>
      <c r="L3066" s="152"/>
      <c r="M3066" s="152"/>
      <c r="N3066" s="167">
        <f t="shared" si="94"/>
        <v>1622.16</v>
      </c>
      <c r="O3066" s="167">
        <f t="shared" si="95"/>
        <v>202503</v>
      </c>
    </row>
    <row r="3067" spans="1:16">
      <c r="A3067" s="146">
        <v>3066</v>
      </c>
      <c r="B3067" s="144" t="s">
        <v>2506</v>
      </c>
      <c r="C3067" s="146" t="s">
        <v>2507</v>
      </c>
      <c r="D3067" s="147">
        <v>734718</v>
      </c>
      <c r="E3067" s="225" t="s">
        <v>98</v>
      </c>
      <c r="F3067" s="148">
        <v>45728</v>
      </c>
      <c r="G3067" s="153"/>
      <c r="H3067" s="154">
        <v>325.56</v>
      </c>
      <c r="I3067" s="144" t="s">
        <v>70</v>
      </c>
      <c r="J3067" s="155"/>
      <c r="K3067" s="146"/>
      <c r="L3067" s="147"/>
      <c r="M3067" s="156"/>
      <c r="N3067" s="167">
        <f t="shared" si="94"/>
        <v>325.56</v>
      </c>
      <c r="O3067" s="167">
        <f t="shared" si="95"/>
        <v>202503</v>
      </c>
    </row>
    <row r="3068" spans="1:16">
      <c r="A3068" s="146">
        <v>3067</v>
      </c>
      <c r="B3068" s="144" t="s">
        <v>386</v>
      </c>
      <c r="C3068" s="145" t="s">
        <v>387</v>
      </c>
      <c r="D3068" s="145">
        <v>2252793922</v>
      </c>
      <c r="E3068" s="225" t="s">
        <v>98</v>
      </c>
      <c r="F3068" s="148">
        <v>45729</v>
      </c>
      <c r="G3068" s="149"/>
      <c r="H3068" s="150">
        <v>8660.2999999999993</v>
      </c>
      <c r="I3068" s="144" t="s">
        <v>33</v>
      </c>
      <c r="J3068" s="151"/>
      <c r="K3068" s="145"/>
      <c r="L3068" s="152"/>
      <c r="M3068" s="152"/>
      <c r="N3068" s="167">
        <f t="shared" si="94"/>
        <v>8660.2999999999993</v>
      </c>
      <c r="O3068" s="167">
        <f t="shared" si="95"/>
        <v>202503</v>
      </c>
    </row>
    <row r="3069" spans="1:16">
      <c r="A3069" s="146">
        <v>3068</v>
      </c>
      <c r="B3069" s="144" t="s">
        <v>1415</v>
      </c>
      <c r="C3069" s="146" t="s">
        <v>1416</v>
      </c>
      <c r="D3069" s="147">
        <v>5087</v>
      </c>
      <c r="E3069" s="225" t="s">
        <v>98</v>
      </c>
      <c r="F3069" s="148">
        <v>45729</v>
      </c>
      <c r="G3069" s="153"/>
      <c r="H3069" s="154">
        <v>287.05</v>
      </c>
      <c r="I3069" s="144" t="s">
        <v>33</v>
      </c>
      <c r="J3069" s="155"/>
      <c r="K3069" s="146"/>
      <c r="L3069" s="147"/>
      <c r="M3069" s="156"/>
      <c r="N3069" s="167">
        <f t="shared" si="94"/>
        <v>287.05</v>
      </c>
      <c r="O3069" s="167">
        <f t="shared" si="95"/>
        <v>202503</v>
      </c>
    </row>
    <row r="3070" spans="1:16">
      <c r="A3070" s="146">
        <v>3069</v>
      </c>
      <c r="B3070" s="144" t="s">
        <v>1415</v>
      </c>
      <c r="C3070" s="145" t="s">
        <v>1416</v>
      </c>
      <c r="D3070" s="145">
        <v>5086</v>
      </c>
      <c r="E3070" s="225" t="s">
        <v>98</v>
      </c>
      <c r="F3070" s="148">
        <v>45729</v>
      </c>
      <c r="G3070" s="149"/>
      <c r="H3070" s="150">
        <v>2300.08</v>
      </c>
      <c r="I3070" s="144" t="s">
        <v>33</v>
      </c>
      <c r="J3070" s="151"/>
      <c r="K3070" s="145"/>
      <c r="L3070" s="152"/>
      <c r="M3070" s="152"/>
      <c r="N3070" s="167">
        <f t="shared" si="94"/>
        <v>2300.08</v>
      </c>
      <c r="O3070" s="167">
        <f t="shared" si="95"/>
        <v>202503</v>
      </c>
    </row>
    <row r="3071" spans="1:16">
      <c r="A3071" s="146">
        <v>3070</v>
      </c>
      <c r="B3071" s="144" t="s">
        <v>3454</v>
      </c>
      <c r="C3071" s="146" t="s">
        <v>3455</v>
      </c>
      <c r="D3071" s="147">
        <v>11571</v>
      </c>
      <c r="E3071" s="225" t="s">
        <v>98</v>
      </c>
      <c r="F3071" s="148">
        <v>45729</v>
      </c>
      <c r="G3071" s="153"/>
      <c r="H3071" s="154">
        <v>6000</v>
      </c>
      <c r="I3071" s="144" t="s">
        <v>41</v>
      </c>
      <c r="J3071" s="155"/>
      <c r="K3071" s="146"/>
      <c r="L3071" s="147"/>
      <c r="M3071" s="156"/>
      <c r="N3071" s="167">
        <f t="shared" si="94"/>
        <v>6000</v>
      </c>
      <c r="O3071" s="167">
        <f t="shared" si="95"/>
        <v>202503</v>
      </c>
    </row>
    <row r="3072" spans="1:16">
      <c r="A3072" s="146">
        <v>3071</v>
      </c>
      <c r="B3072" s="144" t="s">
        <v>3030</v>
      </c>
      <c r="C3072" s="145" t="s">
        <v>3031</v>
      </c>
      <c r="D3072" s="145">
        <v>27880</v>
      </c>
      <c r="E3072" s="225" t="s">
        <v>98</v>
      </c>
      <c r="F3072" s="148">
        <v>45729</v>
      </c>
      <c r="G3072" s="149"/>
      <c r="H3072" s="150">
        <v>1807.38</v>
      </c>
      <c r="I3072" s="144" t="s">
        <v>68</v>
      </c>
      <c r="J3072" s="151"/>
      <c r="K3072" s="145"/>
      <c r="L3072" s="152"/>
      <c r="M3072" s="152"/>
      <c r="N3072" s="167">
        <f t="shared" si="94"/>
        <v>1807.38</v>
      </c>
      <c r="O3072" s="167">
        <f t="shared" si="95"/>
        <v>202503</v>
      </c>
    </row>
    <row r="3073" spans="1:15">
      <c r="A3073" s="146">
        <v>3072</v>
      </c>
      <c r="B3073" s="144" t="s">
        <v>340</v>
      </c>
      <c r="C3073" s="146" t="s">
        <v>341</v>
      </c>
      <c r="D3073" s="147">
        <v>129766</v>
      </c>
      <c r="E3073" s="225" t="s">
        <v>98</v>
      </c>
      <c r="F3073" s="148">
        <v>45730</v>
      </c>
      <c r="G3073" s="153"/>
      <c r="H3073" s="154">
        <v>12540</v>
      </c>
      <c r="I3073" s="144" t="s">
        <v>62</v>
      </c>
      <c r="J3073" s="155"/>
      <c r="K3073" s="146"/>
      <c r="L3073" s="147"/>
      <c r="M3073" s="156"/>
      <c r="N3073" s="167">
        <f t="shared" si="94"/>
        <v>12540</v>
      </c>
      <c r="O3073" s="167">
        <f t="shared" si="95"/>
        <v>202503</v>
      </c>
    </row>
    <row r="3074" spans="1:15">
      <c r="A3074" s="146">
        <v>3073</v>
      </c>
      <c r="B3074" s="144" t="s">
        <v>340</v>
      </c>
      <c r="C3074" s="145" t="s">
        <v>341</v>
      </c>
      <c r="D3074" s="145">
        <v>129767</v>
      </c>
      <c r="E3074" s="225" t="s">
        <v>98</v>
      </c>
      <c r="F3074" s="148">
        <v>45730</v>
      </c>
      <c r="G3074" s="149"/>
      <c r="H3074" s="150">
        <v>1400</v>
      </c>
      <c r="I3074" s="144" t="s">
        <v>62</v>
      </c>
      <c r="J3074" s="151"/>
      <c r="K3074" s="145"/>
      <c r="L3074" s="152"/>
      <c r="M3074" s="152"/>
      <c r="N3074" s="167">
        <f t="shared" ref="N3074:N3137" si="96">H3074/COUNTIF(I3074:M3074,"&lt;&gt;")</f>
        <v>1400</v>
      </c>
      <c r="O3074" s="167">
        <f t="shared" ref="O3074:O3137" si="97">YEAR(F3074)*100+MONTH(F3074)</f>
        <v>202503</v>
      </c>
    </row>
    <row r="3075" spans="1:15">
      <c r="A3075" s="146">
        <v>3074</v>
      </c>
      <c r="B3075" s="144" t="s">
        <v>2671</v>
      </c>
      <c r="C3075" s="146" t="s">
        <v>3456</v>
      </c>
      <c r="D3075" s="147">
        <v>256</v>
      </c>
      <c r="E3075" s="225" t="s">
        <v>98</v>
      </c>
      <c r="F3075" s="148">
        <v>45730</v>
      </c>
      <c r="G3075" s="153"/>
      <c r="H3075" s="154">
        <v>47404</v>
      </c>
      <c r="I3075" s="144" t="s">
        <v>41</v>
      </c>
      <c r="J3075" s="155"/>
      <c r="K3075" s="146"/>
      <c r="L3075" s="147"/>
      <c r="M3075" s="156"/>
      <c r="N3075" s="167">
        <f t="shared" si="96"/>
        <v>47404</v>
      </c>
      <c r="O3075" s="167">
        <f t="shared" si="97"/>
        <v>202503</v>
      </c>
    </row>
    <row r="3076" spans="1:15">
      <c r="A3076" s="146">
        <v>3075</v>
      </c>
      <c r="B3076" s="144" t="s">
        <v>177</v>
      </c>
      <c r="C3076" s="145" t="s">
        <v>178</v>
      </c>
      <c r="D3076" s="145" t="s">
        <v>3832</v>
      </c>
      <c r="E3076" s="239" t="s">
        <v>98</v>
      </c>
      <c r="F3076" s="148">
        <v>45730</v>
      </c>
      <c r="G3076" s="149"/>
      <c r="H3076" s="150">
        <v>926.76</v>
      </c>
      <c r="I3076" s="144" t="s">
        <v>33</v>
      </c>
      <c r="J3076" s="151"/>
      <c r="K3076" s="145"/>
      <c r="L3076" s="152"/>
      <c r="M3076" s="152"/>
      <c r="N3076" s="167">
        <f t="shared" si="96"/>
        <v>926.76</v>
      </c>
      <c r="O3076" s="167">
        <f t="shared" si="97"/>
        <v>202503</v>
      </c>
    </row>
    <row r="3077" spans="1:15">
      <c r="A3077" s="146">
        <v>3076</v>
      </c>
      <c r="B3077" s="144" t="s">
        <v>184</v>
      </c>
      <c r="C3077" s="146" t="s">
        <v>185</v>
      </c>
      <c r="D3077" s="147">
        <v>77570</v>
      </c>
      <c r="E3077" s="225" t="s">
        <v>98</v>
      </c>
      <c r="F3077" s="148">
        <v>45731</v>
      </c>
      <c r="G3077" s="153"/>
      <c r="H3077" s="154">
        <v>11704.42</v>
      </c>
      <c r="I3077" s="144" t="s">
        <v>34</v>
      </c>
      <c r="J3077" s="155"/>
      <c r="K3077" s="146"/>
      <c r="L3077" s="147"/>
      <c r="M3077" s="156"/>
      <c r="N3077" s="167">
        <f t="shared" si="96"/>
        <v>11704.42</v>
      </c>
      <c r="O3077" s="167">
        <f t="shared" si="97"/>
        <v>202503</v>
      </c>
    </row>
    <row r="3078" spans="1:15">
      <c r="A3078" s="146">
        <v>3077</v>
      </c>
      <c r="B3078" s="144" t="s">
        <v>340</v>
      </c>
      <c r="C3078" s="145" t="s">
        <v>341</v>
      </c>
      <c r="D3078" s="145">
        <v>129890</v>
      </c>
      <c r="E3078" s="225" t="s">
        <v>98</v>
      </c>
      <c r="F3078" s="148">
        <v>45733</v>
      </c>
      <c r="G3078" s="149"/>
      <c r="H3078" s="150">
        <v>18240</v>
      </c>
      <c r="I3078" s="144" t="s">
        <v>62</v>
      </c>
      <c r="J3078" s="151"/>
      <c r="K3078" s="145"/>
      <c r="L3078" s="152"/>
      <c r="M3078" s="152"/>
      <c r="N3078" s="167">
        <f t="shared" si="96"/>
        <v>18240</v>
      </c>
      <c r="O3078" s="167">
        <f t="shared" si="97"/>
        <v>202503</v>
      </c>
    </row>
    <row r="3079" spans="1:15">
      <c r="A3079" s="146">
        <v>3078</v>
      </c>
      <c r="B3079" s="144" t="s">
        <v>340</v>
      </c>
      <c r="C3079" s="146" t="s">
        <v>341</v>
      </c>
      <c r="D3079" s="147">
        <v>129891</v>
      </c>
      <c r="E3079" s="225" t="s">
        <v>98</v>
      </c>
      <c r="F3079" s="148">
        <v>45733</v>
      </c>
      <c r="G3079" s="153"/>
      <c r="H3079" s="154">
        <v>1400</v>
      </c>
      <c r="I3079" s="144" t="s">
        <v>62</v>
      </c>
      <c r="J3079" s="155"/>
      <c r="K3079" s="146"/>
      <c r="L3079" s="147"/>
      <c r="M3079" s="156"/>
      <c r="N3079" s="167">
        <f t="shared" si="96"/>
        <v>1400</v>
      </c>
      <c r="O3079" s="167">
        <f t="shared" si="97"/>
        <v>202503</v>
      </c>
    </row>
    <row r="3080" spans="1:15">
      <c r="A3080" s="146">
        <v>3079</v>
      </c>
      <c r="B3080" s="144" t="s">
        <v>2001</v>
      </c>
      <c r="C3080" s="145" t="s">
        <v>2002</v>
      </c>
      <c r="D3080" s="145">
        <v>3767</v>
      </c>
      <c r="E3080" s="225" t="s">
        <v>98</v>
      </c>
      <c r="F3080" s="148">
        <v>45733</v>
      </c>
      <c r="G3080" s="149"/>
      <c r="H3080" s="150">
        <v>54004.480000000003</v>
      </c>
      <c r="I3080" s="144" t="s">
        <v>40</v>
      </c>
      <c r="J3080" s="151"/>
      <c r="K3080" s="145"/>
      <c r="L3080" s="152"/>
      <c r="M3080" s="152"/>
      <c r="N3080" s="167">
        <f t="shared" si="96"/>
        <v>54004.480000000003</v>
      </c>
      <c r="O3080" s="167">
        <f t="shared" si="97"/>
        <v>202503</v>
      </c>
    </row>
    <row r="3081" spans="1:15">
      <c r="A3081" s="146">
        <v>3080</v>
      </c>
      <c r="B3081" s="144" t="s">
        <v>841</v>
      </c>
      <c r="C3081" s="146" t="s">
        <v>842</v>
      </c>
      <c r="D3081" s="147">
        <v>74998</v>
      </c>
      <c r="E3081" s="225" t="s">
        <v>98</v>
      </c>
      <c r="F3081" s="148">
        <v>45733</v>
      </c>
      <c r="G3081" s="153"/>
      <c r="H3081" s="154">
        <v>477</v>
      </c>
      <c r="I3081" s="144" t="s">
        <v>33</v>
      </c>
      <c r="J3081" s="155"/>
      <c r="K3081" s="146"/>
      <c r="L3081" s="147"/>
      <c r="M3081" s="156"/>
      <c r="N3081" s="167">
        <f t="shared" si="96"/>
        <v>477</v>
      </c>
      <c r="O3081" s="167">
        <f t="shared" si="97"/>
        <v>202503</v>
      </c>
    </row>
    <row r="3082" spans="1:15">
      <c r="A3082" s="146">
        <v>3081</v>
      </c>
      <c r="B3082" s="144" t="s">
        <v>841</v>
      </c>
      <c r="C3082" s="145" t="s">
        <v>842</v>
      </c>
      <c r="D3082" s="145">
        <v>74997</v>
      </c>
      <c r="E3082" s="225" t="s">
        <v>98</v>
      </c>
      <c r="F3082" s="148">
        <v>45733</v>
      </c>
      <c r="G3082" s="149"/>
      <c r="H3082" s="150">
        <v>2236</v>
      </c>
      <c r="I3082" s="144" t="s">
        <v>33</v>
      </c>
      <c r="J3082" s="151"/>
      <c r="K3082" s="145"/>
      <c r="L3082" s="152"/>
      <c r="M3082" s="152"/>
      <c r="N3082" s="167">
        <f t="shared" si="96"/>
        <v>2236</v>
      </c>
      <c r="O3082" s="167">
        <f t="shared" si="97"/>
        <v>202503</v>
      </c>
    </row>
    <row r="3083" spans="1:15">
      <c r="A3083" s="146">
        <v>3082</v>
      </c>
      <c r="B3083" s="144" t="s">
        <v>3401</v>
      </c>
      <c r="C3083" s="146" t="s">
        <v>3402</v>
      </c>
      <c r="D3083" s="147">
        <v>415491</v>
      </c>
      <c r="E3083" s="225" t="s">
        <v>98</v>
      </c>
      <c r="F3083" s="148">
        <v>45733</v>
      </c>
      <c r="G3083" s="153"/>
      <c r="H3083" s="154">
        <v>2498.5</v>
      </c>
      <c r="I3083" s="144" t="s">
        <v>46</v>
      </c>
      <c r="J3083" s="155"/>
      <c r="K3083" s="146"/>
      <c r="L3083" s="147"/>
      <c r="M3083" s="156"/>
      <c r="N3083" s="167">
        <f t="shared" si="96"/>
        <v>2498.5</v>
      </c>
      <c r="O3083" s="167">
        <f t="shared" si="97"/>
        <v>202503</v>
      </c>
    </row>
    <row r="3084" spans="1:15">
      <c r="A3084" s="146">
        <v>3083</v>
      </c>
      <c r="B3084" s="144" t="s">
        <v>3390</v>
      </c>
      <c r="C3084" s="145" t="s">
        <v>3391</v>
      </c>
      <c r="D3084" s="145">
        <v>87</v>
      </c>
      <c r="E3084" s="225" t="s">
        <v>98</v>
      </c>
      <c r="F3084" s="148">
        <v>45734</v>
      </c>
      <c r="G3084" s="149"/>
      <c r="H3084" s="150">
        <v>11071.37</v>
      </c>
      <c r="I3084" s="144" t="s">
        <v>64</v>
      </c>
      <c r="J3084" s="151"/>
      <c r="K3084" s="145"/>
      <c r="L3084" s="152"/>
      <c r="M3084" s="152"/>
      <c r="N3084" s="167">
        <f t="shared" si="96"/>
        <v>11071.37</v>
      </c>
      <c r="O3084" s="167">
        <f t="shared" si="97"/>
        <v>202503</v>
      </c>
    </row>
    <row r="3085" spans="1:15">
      <c r="A3085" s="146">
        <v>3084</v>
      </c>
      <c r="B3085" s="144" t="s">
        <v>1698</v>
      </c>
      <c r="C3085" s="146" t="s">
        <v>1699</v>
      </c>
      <c r="D3085" s="147">
        <v>22796</v>
      </c>
      <c r="E3085" s="225" t="s">
        <v>98</v>
      </c>
      <c r="F3085" s="148">
        <v>45734</v>
      </c>
      <c r="G3085" s="153"/>
      <c r="H3085" s="154">
        <v>5410</v>
      </c>
      <c r="I3085" s="144" t="s">
        <v>33</v>
      </c>
      <c r="J3085" s="155"/>
      <c r="K3085" s="146"/>
      <c r="L3085" s="147"/>
      <c r="M3085" s="156"/>
      <c r="N3085" s="167">
        <f t="shared" si="96"/>
        <v>5410</v>
      </c>
      <c r="O3085" s="167">
        <f t="shared" si="97"/>
        <v>202503</v>
      </c>
    </row>
    <row r="3086" spans="1:15">
      <c r="A3086" s="146">
        <v>3085</v>
      </c>
      <c r="B3086" s="144" t="s">
        <v>2001</v>
      </c>
      <c r="C3086" s="145" t="s">
        <v>2002</v>
      </c>
      <c r="D3086" s="145">
        <v>523</v>
      </c>
      <c r="E3086" s="225" t="s">
        <v>98</v>
      </c>
      <c r="F3086" s="148">
        <v>45734</v>
      </c>
      <c r="G3086" s="149"/>
      <c r="H3086" s="150">
        <v>13501.11</v>
      </c>
      <c r="I3086" s="144" t="s">
        <v>40</v>
      </c>
      <c r="J3086" s="151"/>
      <c r="K3086" s="145"/>
      <c r="L3086" s="152"/>
      <c r="M3086" s="152"/>
      <c r="N3086" s="167">
        <f t="shared" si="96"/>
        <v>13501.11</v>
      </c>
      <c r="O3086" s="167">
        <f t="shared" si="97"/>
        <v>202503</v>
      </c>
    </row>
    <row r="3087" spans="1:15">
      <c r="A3087" s="146">
        <v>3086</v>
      </c>
      <c r="B3087" s="144" t="s">
        <v>3386</v>
      </c>
      <c r="C3087" s="146" t="s">
        <v>3387</v>
      </c>
      <c r="D3087" s="147">
        <v>319</v>
      </c>
      <c r="E3087" s="225" t="s">
        <v>98</v>
      </c>
      <c r="F3087" s="148">
        <v>45734</v>
      </c>
      <c r="G3087" s="153"/>
      <c r="H3087" s="154">
        <v>425</v>
      </c>
      <c r="I3087" s="144" t="s">
        <v>40</v>
      </c>
      <c r="J3087" s="155"/>
      <c r="K3087" s="146"/>
      <c r="L3087" s="147"/>
      <c r="M3087" s="156"/>
      <c r="N3087" s="167">
        <f t="shared" si="96"/>
        <v>425</v>
      </c>
      <c r="O3087" s="167">
        <f t="shared" si="97"/>
        <v>202503</v>
      </c>
    </row>
    <row r="3088" spans="1:15">
      <c r="A3088" s="146">
        <v>3087</v>
      </c>
      <c r="B3088" s="144" t="s">
        <v>3458</v>
      </c>
      <c r="C3088" s="145" t="s">
        <v>2699</v>
      </c>
      <c r="D3088" s="145">
        <v>3315</v>
      </c>
      <c r="E3088" s="225" t="s">
        <v>98</v>
      </c>
      <c r="F3088" s="148">
        <v>45734</v>
      </c>
      <c r="G3088" s="149"/>
      <c r="H3088" s="150">
        <v>1129.5</v>
      </c>
      <c r="I3088" s="144" t="s">
        <v>33</v>
      </c>
      <c r="J3088" s="151"/>
      <c r="K3088" s="145"/>
      <c r="L3088" s="152"/>
      <c r="M3088" s="152"/>
      <c r="N3088" s="167">
        <f t="shared" si="96"/>
        <v>1129.5</v>
      </c>
      <c r="O3088" s="167">
        <f t="shared" si="97"/>
        <v>202503</v>
      </c>
    </row>
    <row r="3089" spans="1:15">
      <c r="A3089" s="146">
        <v>3088</v>
      </c>
      <c r="B3089" s="144" t="s">
        <v>1225</v>
      </c>
      <c r="C3089" s="146" t="s">
        <v>1226</v>
      </c>
      <c r="D3089" s="147">
        <v>18964</v>
      </c>
      <c r="E3089" s="225" t="s">
        <v>98</v>
      </c>
      <c r="F3089" s="148">
        <v>45734</v>
      </c>
      <c r="G3089" s="153"/>
      <c r="H3089" s="154">
        <v>734.85</v>
      </c>
      <c r="I3089" s="144" t="s">
        <v>68</v>
      </c>
      <c r="J3089" s="155"/>
      <c r="K3089" s="146"/>
      <c r="L3089" s="147"/>
      <c r="M3089" s="156"/>
      <c r="N3089" s="167">
        <f t="shared" si="96"/>
        <v>734.85</v>
      </c>
      <c r="O3089" s="167">
        <f t="shared" si="97"/>
        <v>202503</v>
      </c>
    </row>
    <row r="3090" spans="1:15">
      <c r="A3090" s="146">
        <v>3089</v>
      </c>
      <c r="B3090" s="144" t="s">
        <v>3459</v>
      </c>
      <c r="C3090" s="145" t="s">
        <v>3460</v>
      </c>
      <c r="D3090" s="145">
        <v>133</v>
      </c>
      <c r="E3090" s="225" t="s">
        <v>98</v>
      </c>
      <c r="F3090" s="148">
        <v>45735</v>
      </c>
      <c r="G3090" s="149"/>
      <c r="H3090" s="150">
        <v>24115</v>
      </c>
      <c r="I3090" s="144" t="s">
        <v>60</v>
      </c>
      <c r="J3090" s="151"/>
      <c r="K3090" s="145"/>
      <c r="L3090" s="152"/>
      <c r="M3090" s="152"/>
      <c r="N3090" s="167">
        <f t="shared" si="96"/>
        <v>24115</v>
      </c>
      <c r="O3090" s="167">
        <f t="shared" si="97"/>
        <v>202503</v>
      </c>
    </row>
    <row r="3091" spans="1:15">
      <c r="A3091" s="146">
        <v>3090</v>
      </c>
      <c r="B3091" s="144" t="s">
        <v>3386</v>
      </c>
      <c r="C3091" s="146" t="s">
        <v>3387</v>
      </c>
      <c r="D3091" s="147">
        <v>325</v>
      </c>
      <c r="E3091" s="225" t="s">
        <v>98</v>
      </c>
      <c r="F3091" s="148">
        <v>45735</v>
      </c>
      <c r="G3091" s="153"/>
      <c r="H3091" s="154">
        <v>842.4</v>
      </c>
      <c r="I3091" s="144" t="s">
        <v>46</v>
      </c>
      <c r="J3091" s="155"/>
      <c r="K3091" s="146"/>
      <c r="L3091" s="147"/>
      <c r="M3091" s="156"/>
      <c r="N3091" s="167">
        <f t="shared" si="96"/>
        <v>842.4</v>
      </c>
      <c r="O3091" s="167">
        <f t="shared" si="97"/>
        <v>202503</v>
      </c>
    </row>
    <row r="3092" spans="1:15">
      <c r="A3092" s="146">
        <v>3091</v>
      </c>
      <c r="B3092" s="144" t="s">
        <v>2287</v>
      </c>
      <c r="C3092" s="145" t="s">
        <v>2288</v>
      </c>
      <c r="D3092" s="145">
        <v>3023</v>
      </c>
      <c r="E3092" s="225" t="s">
        <v>98</v>
      </c>
      <c r="F3092" s="148">
        <v>45735</v>
      </c>
      <c r="G3092" s="149"/>
      <c r="H3092" s="150">
        <v>2145</v>
      </c>
      <c r="I3092" s="144" t="s">
        <v>62</v>
      </c>
      <c r="J3092" s="151"/>
      <c r="K3092" s="145"/>
      <c r="L3092" s="152"/>
      <c r="M3092" s="152"/>
      <c r="N3092" s="167">
        <f t="shared" si="96"/>
        <v>2145</v>
      </c>
      <c r="O3092" s="167">
        <f t="shared" si="97"/>
        <v>202503</v>
      </c>
    </row>
    <row r="3093" spans="1:15">
      <c r="A3093" s="146">
        <v>3092</v>
      </c>
      <c r="B3093" s="144" t="s">
        <v>192</v>
      </c>
      <c r="C3093" s="146" t="s">
        <v>503</v>
      </c>
      <c r="D3093" s="147" t="s">
        <v>3461</v>
      </c>
      <c r="E3093" s="225" t="s">
        <v>98</v>
      </c>
      <c r="F3093" s="148">
        <v>45736</v>
      </c>
      <c r="G3093" s="153">
        <v>218248.48</v>
      </c>
      <c r="H3093" s="154">
        <v>435985.52</v>
      </c>
      <c r="I3093" s="144" t="s">
        <v>72</v>
      </c>
      <c r="J3093" s="155"/>
      <c r="K3093" s="146"/>
      <c r="L3093" s="147"/>
      <c r="M3093" s="156"/>
      <c r="N3093" s="167">
        <f t="shared" si="96"/>
        <v>435985.52</v>
      </c>
      <c r="O3093" s="167">
        <f t="shared" si="97"/>
        <v>202503</v>
      </c>
    </row>
    <row r="3094" spans="1:15">
      <c r="A3094" s="146">
        <v>3093</v>
      </c>
      <c r="B3094" s="144" t="s">
        <v>194</v>
      </c>
      <c r="C3094" s="145" t="s">
        <v>503</v>
      </c>
      <c r="D3094" s="145" t="s">
        <v>3462</v>
      </c>
      <c r="E3094" s="225" t="s">
        <v>98</v>
      </c>
      <c r="F3094" s="148">
        <v>45736</v>
      </c>
      <c r="G3094" s="149">
        <v>369.11</v>
      </c>
      <c r="H3094" s="150">
        <v>282362.78000000003</v>
      </c>
      <c r="I3094" s="144" t="s">
        <v>72</v>
      </c>
      <c r="J3094" s="151"/>
      <c r="K3094" s="145"/>
      <c r="L3094" s="152"/>
      <c r="M3094" s="152"/>
      <c r="N3094" s="167">
        <f t="shared" si="96"/>
        <v>282362.78000000003</v>
      </c>
      <c r="O3094" s="167">
        <f t="shared" si="97"/>
        <v>202503</v>
      </c>
    </row>
    <row r="3095" spans="1:15">
      <c r="A3095" s="146">
        <v>3094</v>
      </c>
      <c r="B3095" s="144" t="s">
        <v>196</v>
      </c>
      <c r="C3095" s="146" t="s">
        <v>503</v>
      </c>
      <c r="D3095" s="147" t="s">
        <v>3463</v>
      </c>
      <c r="E3095" s="225" t="s">
        <v>98</v>
      </c>
      <c r="F3095" s="148">
        <v>45736</v>
      </c>
      <c r="G3095" s="153">
        <v>1716.35</v>
      </c>
      <c r="H3095" s="154">
        <v>832650.31</v>
      </c>
      <c r="I3095" s="144" t="s">
        <v>72</v>
      </c>
      <c r="J3095" s="155"/>
      <c r="K3095" s="146"/>
      <c r="L3095" s="147"/>
      <c r="M3095" s="156"/>
      <c r="N3095" s="167">
        <f t="shared" si="96"/>
        <v>832650.31</v>
      </c>
      <c r="O3095" s="167">
        <f t="shared" si="97"/>
        <v>202503</v>
      </c>
    </row>
    <row r="3096" spans="1:15">
      <c r="A3096" s="146">
        <v>3095</v>
      </c>
      <c r="B3096" s="144" t="s">
        <v>184</v>
      </c>
      <c r="C3096" s="145" t="s">
        <v>185</v>
      </c>
      <c r="D3096" s="145">
        <v>77764</v>
      </c>
      <c r="E3096" s="225" t="s">
        <v>98</v>
      </c>
      <c r="F3096" s="148">
        <v>45736</v>
      </c>
      <c r="G3096" s="149"/>
      <c r="H3096" s="150">
        <v>36910.81</v>
      </c>
      <c r="I3096" s="144" t="s">
        <v>34</v>
      </c>
      <c r="J3096" s="151"/>
      <c r="K3096" s="145"/>
      <c r="L3096" s="152"/>
      <c r="M3096" s="152"/>
      <c r="N3096" s="167">
        <f t="shared" si="96"/>
        <v>36910.81</v>
      </c>
      <c r="O3096" s="167">
        <f t="shared" si="97"/>
        <v>202503</v>
      </c>
    </row>
    <row r="3097" spans="1:15">
      <c r="A3097" s="146">
        <v>3096</v>
      </c>
      <c r="B3097" s="144" t="s">
        <v>3386</v>
      </c>
      <c r="C3097" s="146" t="s">
        <v>3387</v>
      </c>
      <c r="D3097" s="147">
        <v>324</v>
      </c>
      <c r="E3097" s="225" t="s">
        <v>98</v>
      </c>
      <c r="F3097" s="148">
        <v>45736</v>
      </c>
      <c r="G3097" s="153"/>
      <c r="H3097" s="154">
        <v>615</v>
      </c>
      <c r="I3097" s="144" t="s">
        <v>46</v>
      </c>
      <c r="J3097" s="155"/>
      <c r="K3097" s="146"/>
      <c r="L3097" s="147"/>
      <c r="M3097" s="156"/>
      <c r="N3097" s="167">
        <f t="shared" si="96"/>
        <v>615</v>
      </c>
      <c r="O3097" s="167">
        <f t="shared" si="97"/>
        <v>202503</v>
      </c>
    </row>
    <row r="3098" spans="1:15">
      <c r="A3098" s="146">
        <v>3097</v>
      </c>
      <c r="B3098" s="144" t="s">
        <v>3464</v>
      </c>
      <c r="C3098" s="145" t="s">
        <v>3465</v>
      </c>
      <c r="D3098" s="145">
        <v>5312</v>
      </c>
      <c r="E3098" s="225" t="s">
        <v>98</v>
      </c>
      <c r="F3098" s="148">
        <v>45736</v>
      </c>
      <c r="G3098" s="149"/>
      <c r="H3098" s="150">
        <v>5230</v>
      </c>
      <c r="I3098" s="144" t="s">
        <v>62</v>
      </c>
      <c r="J3098" s="151"/>
      <c r="K3098" s="145"/>
      <c r="L3098" s="152"/>
      <c r="M3098" s="152"/>
      <c r="N3098" s="167">
        <f t="shared" si="96"/>
        <v>5230</v>
      </c>
      <c r="O3098" s="167">
        <f t="shared" si="97"/>
        <v>202503</v>
      </c>
    </row>
    <row r="3099" spans="1:15">
      <c r="A3099" s="146">
        <v>3098</v>
      </c>
      <c r="B3099" s="144" t="s">
        <v>1415</v>
      </c>
      <c r="C3099" s="146" t="s">
        <v>1416</v>
      </c>
      <c r="D3099" s="147">
        <v>5167</v>
      </c>
      <c r="E3099" s="225" t="s">
        <v>98</v>
      </c>
      <c r="F3099" s="148">
        <v>45737</v>
      </c>
      <c r="G3099" s="153"/>
      <c r="H3099" s="154">
        <v>4607.58</v>
      </c>
      <c r="I3099" s="144" t="s">
        <v>33</v>
      </c>
      <c r="J3099" s="155"/>
      <c r="K3099" s="146"/>
      <c r="L3099" s="147"/>
      <c r="M3099" s="156"/>
      <c r="N3099" s="167">
        <f t="shared" si="96"/>
        <v>4607.58</v>
      </c>
      <c r="O3099" s="167">
        <f t="shared" si="97"/>
        <v>202503</v>
      </c>
    </row>
    <row r="3100" spans="1:15">
      <c r="A3100" s="146">
        <v>3099</v>
      </c>
      <c r="B3100" s="144" t="s">
        <v>3466</v>
      </c>
      <c r="C3100" s="145" t="s">
        <v>3467</v>
      </c>
      <c r="D3100" s="145">
        <v>221</v>
      </c>
      <c r="E3100" s="225" t="s">
        <v>98</v>
      </c>
      <c r="F3100" s="148">
        <v>45737</v>
      </c>
      <c r="G3100" s="149"/>
      <c r="H3100" s="150">
        <v>8364</v>
      </c>
      <c r="I3100" s="144" t="s">
        <v>56</v>
      </c>
      <c r="J3100" s="151"/>
      <c r="K3100" s="145"/>
      <c r="L3100" s="152"/>
      <c r="M3100" s="152"/>
      <c r="N3100" s="167">
        <f t="shared" si="96"/>
        <v>8364</v>
      </c>
      <c r="O3100" s="167">
        <f t="shared" si="97"/>
        <v>202503</v>
      </c>
    </row>
    <row r="3101" spans="1:15">
      <c r="A3101" s="146">
        <v>3100</v>
      </c>
      <c r="B3101" s="144" t="s">
        <v>241</v>
      </c>
      <c r="C3101" s="146" t="s">
        <v>242</v>
      </c>
      <c r="D3101" s="147" t="s">
        <v>3831</v>
      </c>
      <c r="E3101" s="225" t="s">
        <v>98</v>
      </c>
      <c r="F3101" s="148">
        <v>45737</v>
      </c>
      <c r="G3101" s="153"/>
      <c r="H3101" s="154">
        <v>28798.29</v>
      </c>
      <c r="I3101" s="144" t="s">
        <v>33</v>
      </c>
      <c r="J3101" s="155"/>
      <c r="K3101" s="146"/>
      <c r="L3101" s="147"/>
      <c r="M3101" s="156"/>
      <c r="N3101" s="167">
        <f t="shared" si="96"/>
        <v>28798.29</v>
      </c>
      <c r="O3101" s="167">
        <f t="shared" si="97"/>
        <v>202503</v>
      </c>
    </row>
    <row r="3102" spans="1:15">
      <c r="A3102" s="146">
        <v>3101</v>
      </c>
      <c r="B3102" s="144" t="s">
        <v>120</v>
      </c>
      <c r="C3102" s="145" t="s">
        <v>121</v>
      </c>
      <c r="D3102" s="145">
        <v>297424</v>
      </c>
      <c r="E3102" s="225" t="s">
        <v>98</v>
      </c>
      <c r="F3102" s="148">
        <v>45738</v>
      </c>
      <c r="G3102" s="149"/>
      <c r="H3102" s="150">
        <v>5100</v>
      </c>
      <c r="I3102" s="144" t="s">
        <v>62</v>
      </c>
      <c r="J3102" s="151"/>
      <c r="K3102" s="145"/>
      <c r="L3102" s="152"/>
      <c r="M3102" s="152"/>
      <c r="N3102" s="167">
        <f t="shared" si="96"/>
        <v>5100</v>
      </c>
      <c r="O3102" s="167">
        <f t="shared" si="97"/>
        <v>202503</v>
      </c>
    </row>
    <row r="3103" spans="1:15">
      <c r="A3103" s="146">
        <v>3102</v>
      </c>
      <c r="B3103" s="144" t="s">
        <v>3386</v>
      </c>
      <c r="C3103" s="146" t="s">
        <v>3387</v>
      </c>
      <c r="D3103" s="147">
        <v>328</v>
      </c>
      <c r="E3103" s="225" t="s">
        <v>98</v>
      </c>
      <c r="F3103" s="148">
        <v>45739</v>
      </c>
      <c r="G3103" s="153"/>
      <c r="H3103" s="154">
        <v>1098</v>
      </c>
      <c r="I3103" s="144" t="s">
        <v>64</v>
      </c>
      <c r="J3103" s="155"/>
      <c r="K3103" s="146"/>
      <c r="L3103" s="147"/>
      <c r="M3103" s="156"/>
      <c r="N3103" s="167">
        <f t="shared" si="96"/>
        <v>1098</v>
      </c>
      <c r="O3103" s="167">
        <f t="shared" si="97"/>
        <v>202503</v>
      </c>
    </row>
    <row r="3104" spans="1:15">
      <c r="A3104" s="146">
        <v>3103</v>
      </c>
      <c r="B3104" s="144" t="s">
        <v>1415</v>
      </c>
      <c r="C3104" s="145" t="s">
        <v>1416</v>
      </c>
      <c r="D3104" s="145">
        <v>5185</v>
      </c>
      <c r="E3104" s="225" t="s">
        <v>98</v>
      </c>
      <c r="F3104" s="148">
        <v>45740</v>
      </c>
      <c r="G3104" s="149"/>
      <c r="H3104" s="150">
        <v>680</v>
      </c>
      <c r="I3104" s="144" t="s">
        <v>33</v>
      </c>
      <c r="J3104" s="151"/>
      <c r="K3104" s="145"/>
      <c r="L3104" s="152"/>
      <c r="M3104" s="152"/>
      <c r="N3104" s="167">
        <f t="shared" si="96"/>
        <v>680</v>
      </c>
      <c r="O3104" s="167">
        <f t="shared" si="97"/>
        <v>202503</v>
      </c>
    </row>
    <row r="3105" spans="1:15">
      <c r="A3105" s="146">
        <v>3104</v>
      </c>
      <c r="B3105" s="144" t="s">
        <v>3390</v>
      </c>
      <c r="C3105" s="146" t="s">
        <v>3391</v>
      </c>
      <c r="D3105" s="147">
        <v>91</v>
      </c>
      <c r="E3105" s="225" t="s">
        <v>98</v>
      </c>
      <c r="F3105" s="148">
        <v>45740</v>
      </c>
      <c r="G3105" s="153"/>
      <c r="H3105" s="154">
        <v>5622.5</v>
      </c>
      <c r="I3105" s="144" t="s">
        <v>64</v>
      </c>
      <c r="J3105" s="155"/>
      <c r="K3105" s="146"/>
      <c r="L3105" s="147"/>
      <c r="M3105" s="156"/>
      <c r="N3105" s="167">
        <f t="shared" si="96"/>
        <v>5622.5</v>
      </c>
      <c r="O3105" s="167">
        <f t="shared" si="97"/>
        <v>202503</v>
      </c>
    </row>
    <row r="3106" spans="1:15">
      <c r="A3106" s="146">
        <v>3105</v>
      </c>
      <c r="B3106" s="144" t="s">
        <v>1889</v>
      </c>
      <c r="C3106" s="145" t="s">
        <v>1890</v>
      </c>
      <c r="D3106" s="145">
        <v>187</v>
      </c>
      <c r="E3106" s="225" t="s">
        <v>98</v>
      </c>
      <c r="F3106" s="148">
        <v>45740</v>
      </c>
      <c r="G3106" s="149"/>
      <c r="H3106" s="150">
        <v>1900</v>
      </c>
      <c r="I3106" s="144" t="s">
        <v>62</v>
      </c>
      <c r="J3106" s="151"/>
      <c r="K3106" s="145"/>
      <c r="L3106" s="152"/>
      <c r="M3106" s="152"/>
      <c r="N3106" s="167">
        <f t="shared" si="96"/>
        <v>1900</v>
      </c>
      <c r="O3106" s="167">
        <f t="shared" si="97"/>
        <v>202503</v>
      </c>
    </row>
    <row r="3107" spans="1:15">
      <c r="A3107" s="146">
        <v>3106</v>
      </c>
      <c r="B3107" s="144" t="s">
        <v>3390</v>
      </c>
      <c r="C3107" s="146" t="s">
        <v>3391</v>
      </c>
      <c r="D3107" s="147">
        <v>92</v>
      </c>
      <c r="E3107" s="225" t="s">
        <v>98</v>
      </c>
      <c r="F3107" s="148">
        <v>45740</v>
      </c>
      <c r="G3107" s="153"/>
      <c r="H3107" s="154">
        <v>8362.2000000000007</v>
      </c>
      <c r="I3107" s="144" t="s">
        <v>64</v>
      </c>
      <c r="J3107" s="155"/>
      <c r="K3107" s="146"/>
      <c r="L3107" s="147"/>
      <c r="M3107" s="156"/>
      <c r="N3107" s="167">
        <f t="shared" si="96"/>
        <v>8362.2000000000007</v>
      </c>
      <c r="O3107" s="167">
        <f t="shared" si="97"/>
        <v>202503</v>
      </c>
    </row>
    <row r="3108" spans="1:15">
      <c r="A3108" s="146">
        <v>3107</v>
      </c>
      <c r="B3108" s="144" t="s">
        <v>2753</v>
      </c>
      <c r="C3108" s="145" t="s">
        <v>1218</v>
      </c>
      <c r="D3108" s="145">
        <v>3060</v>
      </c>
      <c r="E3108" s="225" t="s">
        <v>98</v>
      </c>
      <c r="F3108" s="148">
        <v>45740</v>
      </c>
      <c r="G3108" s="149"/>
      <c r="H3108" s="150">
        <v>806.91</v>
      </c>
      <c r="I3108" s="144" t="s">
        <v>68</v>
      </c>
      <c r="J3108" s="151"/>
      <c r="K3108" s="145"/>
      <c r="L3108" s="152"/>
      <c r="M3108" s="152"/>
      <c r="N3108" s="167">
        <f t="shared" si="96"/>
        <v>806.91</v>
      </c>
      <c r="O3108" s="167">
        <f t="shared" si="97"/>
        <v>202503</v>
      </c>
    </row>
    <row r="3109" spans="1:15">
      <c r="A3109" s="146">
        <v>3108</v>
      </c>
      <c r="B3109" s="144" t="s">
        <v>2986</v>
      </c>
      <c r="C3109" s="146" t="s">
        <v>1001</v>
      </c>
      <c r="D3109" s="147">
        <v>327531</v>
      </c>
      <c r="E3109" s="225" t="s">
        <v>98</v>
      </c>
      <c r="F3109" s="148">
        <v>45740</v>
      </c>
      <c r="G3109" s="153"/>
      <c r="H3109" s="154">
        <v>419.66</v>
      </c>
      <c r="I3109" s="144" t="s">
        <v>66</v>
      </c>
      <c r="J3109" s="155"/>
      <c r="K3109" s="146"/>
      <c r="L3109" s="147"/>
      <c r="M3109" s="156"/>
      <c r="N3109" s="167">
        <f t="shared" si="96"/>
        <v>419.66</v>
      </c>
      <c r="O3109" s="167">
        <f t="shared" si="97"/>
        <v>202503</v>
      </c>
    </row>
    <row r="3110" spans="1:15">
      <c r="A3110" s="146">
        <v>3109</v>
      </c>
      <c r="B3110" s="144" t="s">
        <v>2986</v>
      </c>
      <c r="C3110" s="145" t="s">
        <v>1001</v>
      </c>
      <c r="D3110" s="145">
        <v>939844</v>
      </c>
      <c r="E3110" s="225" t="s">
        <v>98</v>
      </c>
      <c r="F3110" s="148">
        <v>45740</v>
      </c>
      <c r="G3110" s="149"/>
      <c r="H3110" s="150">
        <v>3447.42</v>
      </c>
      <c r="I3110" s="144" t="s">
        <v>66</v>
      </c>
      <c r="J3110" s="151"/>
      <c r="K3110" s="145"/>
      <c r="L3110" s="152"/>
      <c r="M3110" s="152"/>
      <c r="N3110" s="167">
        <f t="shared" si="96"/>
        <v>3447.42</v>
      </c>
      <c r="O3110" s="167">
        <f t="shared" si="97"/>
        <v>202503</v>
      </c>
    </row>
    <row r="3111" spans="1:15">
      <c r="A3111" s="146">
        <v>3110</v>
      </c>
      <c r="B3111" s="144" t="s">
        <v>940</v>
      </c>
      <c r="C3111" s="146" t="s">
        <v>941</v>
      </c>
      <c r="D3111" s="147">
        <v>94321</v>
      </c>
      <c r="E3111" s="225" t="s">
        <v>98</v>
      </c>
      <c r="F3111" s="148">
        <v>45741</v>
      </c>
      <c r="G3111" s="153"/>
      <c r="H3111" s="154">
        <v>1565.93</v>
      </c>
      <c r="I3111" s="144" t="s">
        <v>66</v>
      </c>
      <c r="J3111" s="155"/>
      <c r="K3111" s="146"/>
      <c r="L3111" s="147"/>
      <c r="M3111" s="156"/>
      <c r="N3111" s="167">
        <f t="shared" si="96"/>
        <v>1565.93</v>
      </c>
      <c r="O3111" s="167">
        <f t="shared" si="97"/>
        <v>202503</v>
      </c>
    </row>
    <row r="3112" spans="1:15">
      <c r="A3112" s="146">
        <v>3111</v>
      </c>
      <c r="B3112" s="144" t="s">
        <v>635</v>
      </c>
      <c r="C3112" s="145" t="s">
        <v>636</v>
      </c>
      <c r="D3112" s="145">
        <v>81097</v>
      </c>
      <c r="E3112" s="225" t="s">
        <v>98</v>
      </c>
      <c r="F3112" s="148">
        <v>45741</v>
      </c>
      <c r="G3112" s="149"/>
      <c r="H3112" s="150">
        <v>225</v>
      </c>
      <c r="I3112" s="144" t="s">
        <v>70</v>
      </c>
      <c r="J3112" s="151"/>
      <c r="K3112" s="145"/>
      <c r="L3112" s="152"/>
      <c r="M3112" s="152"/>
      <c r="N3112" s="167">
        <f t="shared" si="96"/>
        <v>225</v>
      </c>
      <c r="O3112" s="167">
        <f t="shared" si="97"/>
        <v>202503</v>
      </c>
    </row>
    <row r="3113" spans="1:15">
      <c r="A3113" s="146">
        <v>3112</v>
      </c>
      <c r="B3113" s="229" t="s">
        <v>1261</v>
      </c>
      <c r="C3113" s="146" t="s">
        <v>1549</v>
      </c>
      <c r="D3113" s="147">
        <v>11379</v>
      </c>
      <c r="E3113" s="225" t="s">
        <v>98</v>
      </c>
      <c r="F3113" s="148">
        <v>45741</v>
      </c>
      <c r="G3113" s="153"/>
      <c r="H3113" s="154">
        <v>5600</v>
      </c>
      <c r="I3113" s="144" t="s">
        <v>40</v>
      </c>
      <c r="J3113" s="155"/>
      <c r="K3113" s="146"/>
      <c r="L3113" s="147"/>
      <c r="M3113" s="156"/>
      <c r="N3113" s="167">
        <f t="shared" si="96"/>
        <v>5600</v>
      </c>
      <c r="O3113" s="167">
        <f t="shared" si="97"/>
        <v>202503</v>
      </c>
    </row>
    <row r="3114" spans="1:15">
      <c r="A3114" s="146">
        <v>3113</v>
      </c>
      <c r="B3114" s="229" t="s">
        <v>306</v>
      </c>
      <c r="C3114" s="145" t="s">
        <v>307</v>
      </c>
      <c r="D3114" s="145">
        <v>259944</v>
      </c>
      <c r="E3114" s="225" t="s">
        <v>98</v>
      </c>
      <c r="F3114" s="148">
        <v>45741</v>
      </c>
      <c r="G3114" s="149"/>
      <c r="H3114" s="150">
        <v>2811.66</v>
      </c>
      <c r="I3114" s="144" t="s">
        <v>39</v>
      </c>
      <c r="J3114" s="151"/>
      <c r="K3114" s="145"/>
      <c r="L3114" s="152"/>
      <c r="M3114" s="152"/>
      <c r="N3114" s="167">
        <f t="shared" si="96"/>
        <v>2811.66</v>
      </c>
      <c r="O3114" s="167">
        <f t="shared" si="97"/>
        <v>202503</v>
      </c>
    </row>
    <row r="3115" spans="1:15">
      <c r="A3115" s="146">
        <v>3114</v>
      </c>
      <c r="B3115" s="229" t="s">
        <v>2401</v>
      </c>
      <c r="C3115" s="146" t="s">
        <v>2402</v>
      </c>
      <c r="D3115" s="147">
        <v>284901</v>
      </c>
      <c r="E3115" s="225" t="s">
        <v>98</v>
      </c>
      <c r="F3115" s="148">
        <v>45742</v>
      </c>
      <c r="G3115" s="153"/>
      <c r="H3115" s="154">
        <v>4932</v>
      </c>
      <c r="I3115" s="144" t="s">
        <v>43</v>
      </c>
      <c r="J3115" s="155"/>
      <c r="K3115" s="146"/>
      <c r="L3115" s="147"/>
      <c r="M3115" s="156"/>
      <c r="N3115" s="167">
        <f t="shared" si="96"/>
        <v>4932</v>
      </c>
      <c r="O3115" s="167">
        <f t="shared" si="97"/>
        <v>202503</v>
      </c>
    </row>
    <row r="3116" spans="1:15">
      <c r="A3116" s="146">
        <v>3115</v>
      </c>
      <c r="B3116" s="144" t="s">
        <v>3030</v>
      </c>
      <c r="C3116" s="145" t="s">
        <v>3031</v>
      </c>
      <c r="D3116" s="145">
        <v>28056</v>
      </c>
      <c r="E3116" s="225" t="s">
        <v>98</v>
      </c>
      <c r="F3116" s="148">
        <v>45743</v>
      </c>
      <c r="G3116" s="149"/>
      <c r="H3116" s="150">
        <v>526.6</v>
      </c>
      <c r="I3116" s="144" t="s">
        <v>68</v>
      </c>
      <c r="J3116" s="151"/>
      <c r="K3116" s="145"/>
      <c r="L3116" s="152"/>
      <c r="M3116" s="152"/>
      <c r="N3116" s="167">
        <f t="shared" si="96"/>
        <v>526.6</v>
      </c>
      <c r="O3116" s="167">
        <f t="shared" si="97"/>
        <v>202503</v>
      </c>
    </row>
    <row r="3117" spans="1:15">
      <c r="A3117" s="146">
        <v>3116</v>
      </c>
      <c r="B3117" s="144" t="s">
        <v>1304</v>
      </c>
      <c r="C3117" s="146" t="s">
        <v>1305</v>
      </c>
      <c r="D3117" s="147">
        <v>24127</v>
      </c>
      <c r="E3117" s="225" t="s">
        <v>98</v>
      </c>
      <c r="F3117" s="148">
        <v>45743</v>
      </c>
      <c r="G3117" s="153"/>
      <c r="H3117" s="154">
        <v>112070.41</v>
      </c>
      <c r="I3117" s="144" t="s">
        <v>41</v>
      </c>
      <c r="J3117" s="155"/>
      <c r="K3117" s="146"/>
      <c r="L3117" s="147"/>
      <c r="M3117" s="156"/>
      <c r="N3117" s="167">
        <f t="shared" si="96"/>
        <v>112070.41</v>
      </c>
      <c r="O3117" s="167">
        <f t="shared" si="97"/>
        <v>202503</v>
      </c>
    </row>
    <row r="3118" spans="1:15">
      <c r="A3118" s="146">
        <v>3117</v>
      </c>
      <c r="B3118" s="144" t="s">
        <v>3401</v>
      </c>
      <c r="C3118" s="145" t="s">
        <v>3402</v>
      </c>
      <c r="D3118" s="145">
        <v>416813</v>
      </c>
      <c r="E3118" s="225" t="s">
        <v>98</v>
      </c>
      <c r="F3118" s="148">
        <v>45743</v>
      </c>
      <c r="G3118" s="149"/>
      <c r="H3118" s="150">
        <v>5372.5</v>
      </c>
      <c r="I3118" s="144" t="s">
        <v>46</v>
      </c>
      <c r="J3118" s="151"/>
      <c r="K3118" s="145"/>
      <c r="L3118" s="152"/>
      <c r="M3118" s="152"/>
      <c r="N3118" s="167">
        <f t="shared" si="96"/>
        <v>5372.5</v>
      </c>
      <c r="O3118" s="167">
        <f t="shared" si="97"/>
        <v>202503</v>
      </c>
    </row>
    <row r="3119" spans="1:15">
      <c r="A3119" s="146">
        <v>3118</v>
      </c>
      <c r="B3119" s="144" t="s">
        <v>120</v>
      </c>
      <c r="C3119" s="146" t="s">
        <v>121</v>
      </c>
      <c r="D3119" s="147">
        <v>297710</v>
      </c>
      <c r="E3119" s="225" t="s">
        <v>98</v>
      </c>
      <c r="F3119" s="148">
        <v>45743</v>
      </c>
      <c r="G3119" s="153"/>
      <c r="H3119" s="154">
        <v>8911</v>
      </c>
      <c r="I3119" s="144" t="s">
        <v>43</v>
      </c>
      <c r="J3119" s="155"/>
      <c r="K3119" s="146"/>
      <c r="L3119" s="147"/>
      <c r="M3119" s="156"/>
      <c r="N3119" s="167">
        <f t="shared" si="96"/>
        <v>8911</v>
      </c>
      <c r="O3119" s="167">
        <f t="shared" si="97"/>
        <v>202503</v>
      </c>
    </row>
    <row r="3120" spans="1:15">
      <c r="A3120" s="146">
        <v>3119</v>
      </c>
      <c r="B3120" s="144" t="s">
        <v>2506</v>
      </c>
      <c r="C3120" s="145" t="s">
        <v>2507</v>
      </c>
      <c r="D3120" s="145">
        <v>738273</v>
      </c>
      <c r="E3120" s="225" t="s">
        <v>98</v>
      </c>
      <c r="F3120" s="148">
        <v>45743</v>
      </c>
      <c r="G3120" s="149"/>
      <c r="H3120" s="150">
        <v>920</v>
      </c>
      <c r="I3120" s="144" t="s">
        <v>46</v>
      </c>
      <c r="J3120" s="151"/>
      <c r="K3120" s="145"/>
      <c r="L3120" s="152"/>
      <c r="M3120" s="152"/>
      <c r="N3120" s="167">
        <f t="shared" si="96"/>
        <v>920</v>
      </c>
      <c r="O3120" s="167">
        <f t="shared" si="97"/>
        <v>202503</v>
      </c>
    </row>
    <row r="3121" spans="1:16">
      <c r="A3121" s="146">
        <v>3120</v>
      </c>
      <c r="B3121" s="144" t="s">
        <v>1698</v>
      </c>
      <c r="C3121" s="146" t="s">
        <v>1699</v>
      </c>
      <c r="D3121" s="147">
        <v>22906</v>
      </c>
      <c r="E3121" s="225" t="s">
        <v>98</v>
      </c>
      <c r="F3121" s="148">
        <v>45744</v>
      </c>
      <c r="G3121" s="153"/>
      <c r="H3121" s="154">
        <v>4670</v>
      </c>
      <c r="I3121" s="144" t="s">
        <v>33</v>
      </c>
      <c r="J3121" s="155"/>
      <c r="K3121" s="146"/>
      <c r="L3121" s="147"/>
      <c r="M3121" s="156"/>
      <c r="N3121" s="167">
        <f t="shared" si="96"/>
        <v>4670</v>
      </c>
      <c r="O3121" s="167">
        <f t="shared" si="97"/>
        <v>202503</v>
      </c>
    </row>
    <row r="3122" spans="1:16">
      <c r="A3122" s="146">
        <v>3121</v>
      </c>
      <c r="B3122" s="144" t="s">
        <v>1072</v>
      </c>
      <c r="C3122" s="145" t="s">
        <v>1073</v>
      </c>
      <c r="D3122" s="145">
        <v>66</v>
      </c>
      <c r="E3122" s="225" t="s">
        <v>98</v>
      </c>
      <c r="F3122" s="148">
        <v>45744</v>
      </c>
      <c r="G3122" s="149"/>
      <c r="H3122" s="150">
        <v>552708.21</v>
      </c>
      <c r="I3122" s="144" t="s">
        <v>66</v>
      </c>
      <c r="J3122" s="151" t="s">
        <v>67</v>
      </c>
      <c r="K3122" s="145" t="s">
        <v>68</v>
      </c>
      <c r="L3122" s="152"/>
      <c r="M3122" s="152"/>
      <c r="N3122" s="167">
        <f t="shared" si="96"/>
        <v>184236.06999999998</v>
      </c>
      <c r="O3122" s="167">
        <f t="shared" si="97"/>
        <v>202503</v>
      </c>
    </row>
    <row r="3123" spans="1:16">
      <c r="A3123" s="146">
        <v>3122</v>
      </c>
      <c r="B3123" s="144" t="s">
        <v>1069</v>
      </c>
      <c r="C3123" s="146" t="s">
        <v>1070</v>
      </c>
      <c r="D3123" s="147">
        <v>10018</v>
      </c>
      <c r="E3123" s="225" t="s">
        <v>98</v>
      </c>
      <c r="F3123" s="148">
        <v>45744</v>
      </c>
      <c r="G3123" s="153"/>
      <c r="H3123" s="154">
        <v>4276.01</v>
      </c>
      <c r="I3123" s="144" t="s">
        <v>71</v>
      </c>
      <c r="J3123" s="155"/>
      <c r="K3123" s="146"/>
      <c r="L3123" s="147"/>
      <c r="M3123" s="156"/>
      <c r="N3123" s="167">
        <f t="shared" si="96"/>
        <v>4276.01</v>
      </c>
      <c r="O3123" s="167">
        <f t="shared" si="97"/>
        <v>202503</v>
      </c>
    </row>
    <row r="3124" spans="1:16">
      <c r="A3124" s="146">
        <v>3123</v>
      </c>
      <c r="B3124" s="144" t="s">
        <v>340</v>
      </c>
      <c r="C3124" s="145" t="s">
        <v>341</v>
      </c>
      <c r="D3124" s="145">
        <v>130690</v>
      </c>
      <c r="E3124" s="225" t="s">
        <v>98</v>
      </c>
      <c r="F3124" s="148">
        <v>45747</v>
      </c>
      <c r="G3124" s="149"/>
      <c r="H3124" s="150">
        <v>18240</v>
      </c>
      <c r="I3124" s="144" t="s">
        <v>62</v>
      </c>
      <c r="J3124" s="151"/>
      <c r="K3124" s="145"/>
      <c r="L3124" s="152"/>
      <c r="M3124" s="152"/>
      <c r="N3124" s="167">
        <f t="shared" si="96"/>
        <v>18240</v>
      </c>
      <c r="O3124" s="167">
        <f t="shared" si="97"/>
        <v>202503</v>
      </c>
    </row>
    <row r="3125" spans="1:16">
      <c r="A3125" s="146">
        <v>3124</v>
      </c>
      <c r="B3125" s="144" t="s">
        <v>340</v>
      </c>
      <c r="C3125" s="146" t="s">
        <v>341</v>
      </c>
      <c r="D3125" s="147">
        <v>130691</v>
      </c>
      <c r="E3125" s="225" t="s">
        <v>98</v>
      </c>
      <c r="F3125" s="148">
        <v>45747</v>
      </c>
      <c r="G3125" s="153"/>
      <c r="H3125" s="154">
        <v>1400</v>
      </c>
      <c r="I3125" s="144" t="s">
        <v>62</v>
      </c>
      <c r="J3125" s="155"/>
      <c r="K3125" s="146"/>
      <c r="L3125" s="147"/>
      <c r="M3125" s="156"/>
      <c r="N3125" s="167">
        <f t="shared" si="96"/>
        <v>1400</v>
      </c>
      <c r="O3125" s="167">
        <f t="shared" si="97"/>
        <v>202503</v>
      </c>
      <c r="P3125" t="s">
        <v>3423</v>
      </c>
    </row>
    <row r="3126" spans="1:16">
      <c r="A3126" s="146">
        <v>3125</v>
      </c>
      <c r="B3126" s="144" t="s">
        <v>1691</v>
      </c>
      <c r="C3126" s="145" t="s">
        <v>3468</v>
      </c>
      <c r="D3126" s="145">
        <v>14417</v>
      </c>
      <c r="E3126" s="225" t="s">
        <v>98</v>
      </c>
      <c r="F3126" s="148">
        <v>45747</v>
      </c>
      <c r="G3126" s="149"/>
      <c r="H3126" s="150">
        <v>1650</v>
      </c>
      <c r="I3126" s="144" t="s">
        <v>43</v>
      </c>
      <c r="J3126" s="151"/>
      <c r="K3126" s="145"/>
      <c r="L3126" s="152"/>
      <c r="M3126" s="152"/>
      <c r="N3126" s="167">
        <f t="shared" si="96"/>
        <v>1650</v>
      </c>
      <c r="O3126" s="167">
        <f t="shared" si="97"/>
        <v>202503</v>
      </c>
    </row>
    <row r="3127" spans="1:16">
      <c r="A3127" s="146">
        <v>3126</v>
      </c>
      <c r="B3127" s="144" t="s">
        <v>3412</v>
      </c>
      <c r="C3127" s="146" t="s">
        <v>3413</v>
      </c>
      <c r="D3127" s="147">
        <v>458328</v>
      </c>
      <c r="E3127" s="225" t="s">
        <v>98</v>
      </c>
      <c r="F3127" s="148">
        <v>45747</v>
      </c>
      <c r="G3127" s="153"/>
      <c r="H3127" s="154">
        <v>2708</v>
      </c>
      <c r="I3127" s="144" t="s">
        <v>66</v>
      </c>
      <c r="J3127" s="155"/>
      <c r="K3127" s="146"/>
      <c r="L3127" s="147"/>
      <c r="M3127" s="156"/>
      <c r="N3127" s="167">
        <f t="shared" si="96"/>
        <v>2708</v>
      </c>
      <c r="O3127" s="167">
        <f t="shared" si="97"/>
        <v>202503</v>
      </c>
    </row>
    <row r="3128" spans="1:16">
      <c r="A3128" s="146">
        <v>3127</v>
      </c>
      <c r="B3128" s="144" t="s">
        <v>3401</v>
      </c>
      <c r="C3128" s="145" t="s">
        <v>3402</v>
      </c>
      <c r="D3128" s="145">
        <v>417214</v>
      </c>
      <c r="E3128" s="225" t="s">
        <v>98</v>
      </c>
      <c r="F3128" s="148">
        <v>45747</v>
      </c>
      <c r="G3128" s="149"/>
      <c r="H3128" s="150">
        <v>2428.9</v>
      </c>
      <c r="I3128" s="144" t="s">
        <v>46</v>
      </c>
      <c r="J3128" s="151"/>
      <c r="K3128" s="145"/>
      <c r="L3128" s="152"/>
      <c r="M3128" s="152"/>
      <c r="N3128" s="167">
        <f t="shared" si="96"/>
        <v>2428.9</v>
      </c>
      <c r="O3128" s="167">
        <f t="shared" si="97"/>
        <v>202503</v>
      </c>
    </row>
    <row r="3129" spans="1:16">
      <c r="A3129" s="146">
        <v>3128</v>
      </c>
      <c r="B3129" s="144" t="s">
        <v>340</v>
      </c>
      <c r="C3129" s="146" t="s">
        <v>341</v>
      </c>
      <c r="D3129" s="147">
        <v>130780</v>
      </c>
      <c r="E3129" s="225" t="s">
        <v>98</v>
      </c>
      <c r="F3129" s="148">
        <v>45748</v>
      </c>
      <c r="G3129" s="153"/>
      <c r="H3129" s="154">
        <v>2000</v>
      </c>
      <c r="I3129" s="144" t="s">
        <v>62</v>
      </c>
      <c r="J3129" s="155"/>
      <c r="K3129" s="146"/>
      <c r="L3129" s="147"/>
      <c r="M3129" s="156"/>
      <c r="N3129" s="167">
        <f t="shared" si="96"/>
        <v>2000</v>
      </c>
      <c r="O3129" s="167">
        <f t="shared" si="97"/>
        <v>202504</v>
      </c>
    </row>
    <row r="3130" spans="1:16">
      <c r="A3130" s="146">
        <v>3129</v>
      </c>
      <c r="B3130" s="144" t="s">
        <v>2164</v>
      </c>
      <c r="C3130" s="145" t="s">
        <v>2165</v>
      </c>
      <c r="D3130" s="145">
        <v>842</v>
      </c>
      <c r="E3130" s="225" t="s">
        <v>98</v>
      </c>
      <c r="F3130" s="148">
        <v>45748</v>
      </c>
      <c r="G3130" s="149"/>
      <c r="H3130" s="150">
        <v>800</v>
      </c>
      <c r="I3130" s="144" t="s">
        <v>33</v>
      </c>
      <c r="J3130" s="151"/>
      <c r="K3130" s="145"/>
      <c r="L3130" s="152"/>
      <c r="M3130" s="152"/>
      <c r="N3130" s="167">
        <f t="shared" si="96"/>
        <v>800</v>
      </c>
      <c r="O3130" s="167">
        <f t="shared" si="97"/>
        <v>202504</v>
      </c>
    </row>
    <row r="3131" spans="1:16">
      <c r="A3131" s="146">
        <v>3130</v>
      </c>
      <c r="B3131" s="144" t="s">
        <v>3386</v>
      </c>
      <c r="C3131" s="146" t="s">
        <v>3387</v>
      </c>
      <c r="D3131" s="147">
        <v>338</v>
      </c>
      <c r="E3131" s="225" t="s">
        <v>98</v>
      </c>
      <c r="F3131" s="148">
        <v>45748</v>
      </c>
      <c r="G3131" s="153"/>
      <c r="H3131" s="154">
        <v>615</v>
      </c>
      <c r="I3131" s="144" t="s">
        <v>46</v>
      </c>
      <c r="J3131" s="155"/>
      <c r="K3131" s="146"/>
      <c r="L3131" s="147"/>
      <c r="M3131" s="156"/>
      <c r="N3131" s="167">
        <f t="shared" si="96"/>
        <v>615</v>
      </c>
      <c r="O3131" s="167">
        <f t="shared" si="97"/>
        <v>202504</v>
      </c>
    </row>
    <row r="3132" spans="1:16">
      <c r="A3132" s="146">
        <v>3131</v>
      </c>
      <c r="B3132" s="144" t="s">
        <v>3386</v>
      </c>
      <c r="C3132" s="145" t="s">
        <v>3387</v>
      </c>
      <c r="D3132" s="145">
        <v>337</v>
      </c>
      <c r="E3132" s="225" t="s">
        <v>98</v>
      </c>
      <c r="F3132" s="148">
        <v>45748</v>
      </c>
      <c r="G3132" s="149"/>
      <c r="H3132" s="150">
        <v>448</v>
      </c>
      <c r="I3132" s="144" t="s">
        <v>68</v>
      </c>
      <c r="J3132" s="151"/>
      <c r="K3132" s="145"/>
      <c r="L3132" s="152"/>
      <c r="M3132" s="152"/>
      <c r="N3132" s="167">
        <f t="shared" si="96"/>
        <v>448</v>
      </c>
      <c r="O3132" s="167">
        <f t="shared" si="97"/>
        <v>202504</v>
      </c>
    </row>
    <row r="3133" spans="1:16">
      <c r="A3133" s="146">
        <v>3132</v>
      </c>
      <c r="B3133" s="144" t="s">
        <v>123</v>
      </c>
      <c r="C3133" s="146" t="s">
        <v>124</v>
      </c>
      <c r="D3133" s="147" t="s">
        <v>3469</v>
      </c>
      <c r="E3133" s="225" t="s">
        <v>98</v>
      </c>
      <c r="F3133" s="148">
        <v>45748</v>
      </c>
      <c r="G3133" s="153"/>
      <c r="H3133" s="154">
        <v>5526.53</v>
      </c>
      <c r="I3133" s="144" t="s">
        <v>33</v>
      </c>
      <c r="J3133" s="155"/>
      <c r="K3133" s="146"/>
      <c r="L3133" s="147"/>
      <c r="M3133" s="156"/>
      <c r="N3133" s="167">
        <f t="shared" si="96"/>
        <v>5526.53</v>
      </c>
      <c r="O3133" s="167">
        <f t="shared" si="97"/>
        <v>202504</v>
      </c>
    </row>
    <row r="3134" spans="1:16">
      <c r="A3134" s="146">
        <v>3133</v>
      </c>
      <c r="B3134" s="144" t="s">
        <v>1465</v>
      </c>
      <c r="C3134" s="145" t="s">
        <v>2651</v>
      </c>
      <c r="D3134" s="147" t="s">
        <v>3457</v>
      </c>
      <c r="E3134" s="225" t="s">
        <v>98</v>
      </c>
      <c r="F3134" s="148">
        <v>45748</v>
      </c>
      <c r="G3134" s="149"/>
      <c r="H3134" s="150">
        <v>1535.4</v>
      </c>
      <c r="I3134" s="144" t="s">
        <v>66</v>
      </c>
      <c r="J3134" s="151"/>
      <c r="K3134" s="145"/>
      <c r="L3134" s="152"/>
      <c r="M3134" s="152"/>
      <c r="N3134" s="167">
        <f t="shared" si="96"/>
        <v>1535.4</v>
      </c>
      <c r="O3134" s="167">
        <f t="shared" si="97"/>
        <v>202504</v>
      </c>
    </row>
    <row r="3135" spans="1:16">
      <c r="A3135" s="146">
        <v>3134</v>
      </c>
      <c r="B3135" s="144" t="s">
        <v>2259</v>
      </c>
      <c r="C3135" s="146" t="s">
        <v>2260</v>
      </c>
      <c r="D3135" s="147" t="s">
        <v>2492</v>
      </c>
      <c r="E3135" s="225" t="s">
        <v>98</v>
      </c>
      <c r="F3135" s="148">
        <v>45748</v>
      </c>
      <c r="G3135" s="153"/>
      <c r="H3135" s="154">
        <v>31593.11</v>
      </c>
      <c r="I3135" s="144" t="s">
        <v>43</v>
      </c>
      <c r="J3135" s="155"/>
      <c r="K3135" s="146"/>
      <c r="L3135" s="147"/>
      <c r="M3135" s="156"/>
      <c r="N3135" s="167">
        <f t="shared" si="96"/>
        <v>31593.11</v>
      </c>
      <c r="O3135" s="167">
        <f t="shared" si="97"/>
        <v>202504</v>
      </c>
    </row>
    <row r="3136" spans="1:16">
      <c r="A3136" s="146">
        <v>3135</v>
      </c>
      <c r="B3136" s="144" t="s">
        <v>367</v>
      </c>
      <c r="C3136" s="145" t="s">
        <v>368</v>
      </c>
      <c r="D3136" s="147" t="s">
        <v>135</v>
      </c>
      <c r="E3136" s="225" t="s">
        <v>98</v>
      </c>
      <c r="F3136" s="148">
        <v>45748</v>
      </c>
      <c r="G3136" s="149"/>
      <c r="H3136" s="150">
        <v>12144</v>
      </c>
      <c r="I3136" s="144" t="s">
        <v>34</v>
      </c>
      <c r="J3136" s="151"/>
      <c r="K3136" s="145"/>
      <c r="L3136" s="152"/>
      <c r="M3136" s="152"/>
      <c r="N3136" s="167">
        <f t="shared" si="96"/>
        <v>12144</v>
      </c>
      <c r="O3136" s="167">
        <f t="shared" si="97"/>
        <v>202504</v>
      </c>
    </row>
    <row r="3137" spans="1:15">
      <c r="A3137" s="146">
        <v>3136</v>
      </c>
      <c r="B3137" s="229" t="s">
        <v>2733</v>
      </c>
      <c r="C3137" s="146" t="s">
        <v>2734</v>
      </c>
      <c r="D3137" s="147" t="s">
        <v>3470</v>
      </c>
      <c r="E3137" s="225" t="s">
        <v>98</v>
      </c>
      <c r="F3137" s="148">
        <v>45749</v>
      </c>
      <c r="G3137" s="153"/>
      <c r="H3137" s="154">
        <v>6090</v>
      </c>
      <c r="I3137" s="144" t="s">
        <v>40</v>
      </c>
      <c r="J3137" s="155" t="s">
        <v>62</v>
      </c>
      <c r="K3137" s="146"/>
      <c r="L3137" s="147"/>
      <c r="M3137" s="156"/>
      <c r="N3137" s="167">
        <f t="shared" si="96"/>
        <v>3045</v>
      </c>
      <c r="O3137" s="167">
        <f t="shared" si="97"/>
        <v>202504</v>
      </c>
    </row>
    <row r="3138" spans="1:15">
      <c r="A3138" s="146">
        <v>3137</v>
      </c>
      <c r="B3138" s="144" t="s">
        <v>3471</v>
      </c>
      <c r="C3138" s="145" t="s">
        <v>3472</v>
      </c>
      <c r="D3138" s="147">
        <v>249</v>
      </c>
      <c r="E3138" s="225" t="s">
        <v>98</v>
      </c>
      <c r="F3138" s="148">
        <v>45749</v>
      </c>
      <c r="G3138" s="149"/>
      <c r="H3138" s="150">
        <v>4000</v>
      </c>
      <c r="I3138" s="144" t="s">
        <v>66</v>
      </c>
      <c r="J3138" s="151"/>
      <c r="K3138" s="145"/>
      <c r="L3138" s="152"/>
      <c r="M3138" s="152"/>
      <c r="N3138" s="167">
        <f t="shared" ref="N3138:N3201" si="98">H3138/COUNTIF(I3138:M3138,"&lt;&gt;")</f>
        <v>4000</v>
      </c>
      <c r="O3138" s="167">
        <f t="shared" ref="O3138:O3201" si="99">YEAR(F3138)*100+MONTH(F3138)</f>
        <v>202504</v>
      </c>
    </row>
    <row r="3139" spans="1:15">
      <c r="A3139" s="146">
        <v>3138</v>
      </c>
      <c r="B3139" s="144" t="s">
        <v>1415</v>
      </c>
      <c r="C3139" s="146" t="s">
        <v>1416</v>
      </c>
      <c r="D3139" s="147">
        <v>13</v>
      </c>
      <c r="E3139" s="225" t="s">
        <v>98</v>
      </c>
      <c r="F3139" s="148">
        <v>45749</v>
      </c>
      <c r="G3139" s="153"/>
      <c r="H3139" s="154">
        <v>3274.97</v>
      </c>
      <c r="I3139" s="144" t="s">
        <v>33</v>
      </c>
      <c r="J3139" s="155"/>
      <c r="K3139" s="146"/>
      <c r="L3139" s="147"/>
      <c r="M3139" s="156"/>
      <c r="N3139" s="167">
        <f t="shared" si="98"/>
        <v>3274.97</v>
      </c>
      <c r="O3139" s="167">
        <f t="shared" si="99"/>
        <v>202504</v>
      </c>
    </row>
    <row r="3140" spans="1:15">
      <c r="A3140" s="146">
        <v>3139</v>
      </c>
      <c r="B3140" s="144" t="s">
        <v>3440</v>
      </c>
      <c r="C3140" s="145" t="s">
        <v>3441</v>
      </c>
      <c r="D3140" s="147">
        <v>5242</v>
      </c>
      <c r="E3140" s="225" t="s">
        <v>98</v>
      </c>
      <c r="F3140" s="148">
        <v>45749</v>
      </c>
      <c r="G3140" s="149"/>
      <c r="H3140" s="150">
        <v>72000</v>
      </c>
      <c r="I3140" s="144" t="s">
        <v>62</v>
      </c>
      <c r="J3140" s="151"/>
      <c r="K3140" s="145"/>
      <c r="L3140" s="152"/>
      <c r="M3140" s="152"/>
      <c r="N3140" s="167">
        <f t="shared" si="98"/>
        <v>72000</v>
      </c>
      <c r="O3140" s="167">
        <f t="shared" si="99"/>
        <v>202504</v>
      </c>
    </row>
    <row r="3141" spans="1:15">
      <c r="A3141" s="146">
        <v>3140</v>
      </c>
      <c r="B3141" s="144" t="s">
        <v>3399</v>
      </c>
      <c r="C3141" s="146" t="s">
        <v>503</v>
      </c>
      <c r="D3141" s="147" t="s">
        <v>3473</v>
      </c>
      <c r="E3141" s="225" t="s">
        <v>98</v>
      </c>
      <c r="F3141" s="148">
        <v>45750</v>
      </c>
      <c r="G3141" s="153"/>
      <c r="H3141" s="154">
        <v>24770</v>
      </c>
      <c r="I3141" s="144" t="s">
        <v>62</v>
      </c>
      <c r="J3141" s="155"/>
      <c r="K3141" s="146"/>
      <c r="L3141" s="147"/>
      <c r="M3141" s="156"/>
      <c r="N3141" s="167">
        <f t="shared" si="98"/>
        <v>24770</v>
      </c>
      <c r="O3141" s="167">
        <f t="shared" si="99"/>
        <v>202504</v>
      </c>
    </row>
    <row r="3142" spans="1:15">
      <c r="A3142" s="146">
        <v>3141</v>
      </c>
      <c r="B3142" s="229" t="s">
        <v>2401</v>
      </c>
      <c r="C3142" s="145" t="s">
        <v>2402</v>
      </c>
      <c r="D3142" s="147" t="s">
        <v>3474</v>
      </c>
      <c r="E3142" s="225" t="s">
        <v>98</v>
      </c>
      <c r="F3142" s="148">
        <v>45750</v>
      </c>
      <c r="G3142" s="149"/>
      <c r="H3142" s="150">
        <v>548</v>
      </c>
      <c r="I3142" s="144" t="s">
        <v>62</v>
      </c>
      <c r="J3142" s="151"/>
      <c r="K3142" s="145"/>
      <c r="L3142" s="152"/>
      <c r="M3142" s="152"/>
      <c r="N3142" s="167">
        <f t="shared" si="98"/>
        <v>548</v>
      </c>
      <c r="O3142" s="167">
        <f t="shared" si="99"/>
        <v>202504</v>
      </c>
    </row>
    <row r="3143" spans="1:15">
      <c r="A3143" s="146">
        <v>3142</v>
      </c>
      <c r="B3143" s="144" t="s">
        <v>3137</v>
      </c>
      <c r="C3143" s="146" t="s">
        <v>3138</v>
      </c>
      <c r="D3143" s="147" t="s">
        <v>3475</v>
      </c>
      <c r="E3143" s="225" t="s">
        <v>98</v>
      </c>
      <c r="F3143" s="148">
        <v>45751</v>
      </c>
      <c r="G3143" s="153"/>
      <c r="H3143" s="154">
        <v>857.89</v>
      </c>
      <c r="I3143" s="144" t="s">
        <v>43</v>
      </c>
      <c r="J3143" s="155"/>
      <c r="K3143" s="146"/>
      <c r="L3143" s="147"/>
      <c r="M3143" s="156"/>
      <c r="N3143" s="167">
        <f t="shared" si="98"/>
        <v>857.89</v>
      </c>
      <c r="O3143" s="167">
        <f t="shared" si="99"/>
        <v>202504</v>
      </c>
    </row>
    <row r="3144" spans="1:15">
      <c r="A3144" s="146">
        <v>3143</v>
      </c>
      <c r="B3144" s="144" t="s">
        <v>3137</v>
      </c>
      <c r="C3144" s="145" t="s">
        <v>3138</v>
      </c>
      <c r="D3144" s="147">
        <v>2823</v>
      </c>
      <c r="E3144" s="225" t="s">
        <v>98</v>
      </c>
      <c r="F3144" s="148">
        <v>45751</v>
      </c>
      <c r="G3144" s="149"/>
      <c r="H3144" s="150">
        <v>2342.6999999999998</v>
      </c>
      <c r="I3144" s="144" t="s">
        <v>43</v>
      </c>
      <c r="J3144" s="151"/>
      <c r="K3144" s="145"/>
      <c r="L3144" s="152"/>
      <c r="M3144" s="152"/>
      <c r="N3144" s="167">
        <f t="shared" si="98"/>
        <v>2342.6999999999998</v>
      </c>
      <c r="O3144" s="167">
        <f t="shared" si="99"/>
        <v>202504</v>
      </c>
    </row>
    <row r="3145" spans="1:15">
      <c r="A3145" s="146">
        <v>3144</v>
      </c>
      <c r="B3145" s="144" t="s">
        <v>762</v>
      </c>
      <c r="C3145" s="146" t="s">
        <v>763</v>
      </c>
      <c r="D3145" s="147">
        <v>2822</v>
      </c>
      <c r="E3145" s="225" t="s">
        <v>98</v>
      </c>
      <c r="F3145" s="148">
        <v>45751</v>
      </c>
      <c r="G3145" s="153"/>
      <c r="H3145" s="154">
        <v>99.9</v>
      </c>
      <c r="I3145" s="144" t="s">
        <v>33</v>
      </c>
      <c r="J3145" s="155"/>
      <c r="K3145" s="146"/>
      <c r="L3145" s="147"/>
      <c r="M3145" s="156"/>
      <c r="N3145" s="167">
        <f t="shared" si="98"/>
        <v>99.9</v>
      </c>
      <c r="O3145" s="167">
        <f t="shared" si="99"/>
        <v>202504</v>
      </c>
    </row>
    <row r="3146" spans="1:15">
      <c r="A3146" s="146">
        <v>3145</v>
      </c>
      <c r="B3146" s="144" t="s">
        <v>548</v>
      </c>
      <c r="C3146" s="145" t="s">
        <v>549</v>
      </c>
      <c r="D3146" s="147">
        <v>14431</v>
      </c>
      <c r="E3146" s="225" t="s">
        <v>98</v>
      </c>
      <c r="F3146" s="148">
        <v>45751</v>
      </c>
      <c r="G3146" s="149"/>
      <c r="H3146" s="150">
        <v>259.8</v>
      </c>
      <c r="I3146" s="144" t="s">
        <v>32</v>
      </c>
      <c r="J3146" s="151"/>
      <c r="K3146" s="145"/>
      <c r="L3146" s="152"/>
      <c r="M3146" s="152"/>
      <c r="N3146" s="167">
        <f t="shared" si="98"/>
        <v>259.8</v>
      </c>
      <c r="O3146" s="167">
        <f t="shared" si="99"/>
        <v>202504</v>
      </c>
    </row>
    <row r="3147" spans="1:15">
      <c r="A3147" s="146">
        <v>3146</v>
      </c>
      <c r="B3147" s="144" t="s">
        <v>3447</v>
      </c>
      <c r="C3147" s="146" t="s">
        <v>3448</v>
      </c>
      <c r="D3147" s="147">
        <v>24779</v>
      </c>
      <c r="E3147" s="225" t="s">
        <v>98</v>
      </c>
      <c r="F3147" s="148">
        <v>45751</v>
      </c>
      <c r="G3147" s="153"/>
      <c r="H3147" s="154">
        <v>53269.42</v>
      </c>
      <c r="I3147" s="144" t="s">
        <v>46</v>
      </c>
      <c r="J3147" s="155"/>
      <c r="K3147" s="146"/>
      <c r="L3147" s="147"/>
      <c r="M3147" s="156"/>
      <c r="N3147" s="167">
        <f t="shared" si="98"/>
        <v>53269.42</v>
      </c>
      <c r="O3147" s="167">
        <f t="shared" si="99"/>
        <v>202504</v>
      </c>
    </row>
    <row r="3148" spans="1:15">
      <c r="A3148" s="146">
        <v>3147</v>
      </c>
      <c r="B3148" s="144" t="s">
        <v>3476</v>
      </c>
      <c r="C3148" s="145" t="s">
        <v>3477</v>
      </c>
      <c r="D3148" s="147">
        <v>35</v>
      </c>
      <c r="E3148" s="225" t="s">
        <v>98</v>
      </c>
      <c r="F3148" s="148">
        <v>45751</v>
      </c>
      <c r="G3148" s="149"/>
      <c r="H3148" s="150">
        <v>2172</v>
      </c>
      <c r="I3148" s="144" t="s">
        <v>68</v>
      </c>
      <c r="J3148" s="151"/>
      <c r="K3148" s="145"/>
      <c r="L3148" s="152"/>
      <c r="M3148" s="152"/>
      <c r="N3148" s="167">
        <f t="shared" si="98"/>
        <v>2172</v>
      </c>
      <c r="O3148" s="167">
        <f t="shared" si="99"/>
        <v>202504</v>
      </c>
    </row>
    <row r="3149" spans="1:15">
      <c r="A3149" s="146">
        <v>3148</v>
      </c>
      <c r="B3149" s="144" t="s">
        <v>1304</v>
      </c>
      <c r="C3149" s="146" t="s">
        <v>1305</v>
      </c>
      <c r="D3149" s="147">
        <v>59906</v>
      </c>
      <c r="E3149" s="225" t="s">
        <v>98</v>
      </c>
      <c r="F3149" s="148">
        <v>45751</v>
      </c>
      <c r="G3149" s="153"/>
      <c r="H3149" s="154">
        <v>45095.3</v>
      </c>
      <c r="I3149" s="144" t="s">
        <v>41</v>
      </c>
      <c r="J3149" s="155"/>
      <c r="K3149" s="146"/>
      <c r="L3149" s="147"/>
      <c r="M3149" s="156"/>
      <c r="N3149" s="167">
        <f t="shared" si="98"/>
        <v>45095.3</v>
      </c>
      <c r="O3149" s="167">
        <f t="shared" si="99"/>
        <v>202504</v>
      </c>
    </row>
    <row r="3150" spans="1:15">
      <c r="A3150" s="146">
        <v>3149</v>
      </c>
      <c r="B3150" s="144" t="s">
        <v>320</v>
      </c>
      <c r="C3150" s="145" t="s">
        <v>321</v>
      </c>
      <c r="D3150" s="147">
        <v>24174</v>
      </c>
      <c r="E3150" s="225" t="s">
        <v>98</v>
      </c>
      <c r="F3150" s="148">
        <v>45751</v>
      </c>
      <c r="G3150" s="149"/>
      <c r="H3150" s="150">
        <v>2748591.82</v>
      </c>
      <c r="I3150" s="144" t="s">
        <v>70</v>
      </c>
      <c r="J3150" s="151"/>
      <c r="K3150" s="145"/>
      <c r="L3150" s="152"/>
      <c r="M3150" s="152"/>
      <c r="N3150" s="167">
        <f t="shared" si="98"/>
        <v>2748591.82</v>
      </c>
      <c r="O3150" s="167">
        <f t="shared" si="99"/>
        <v>202504</v>
      </c>
    </row>
    <row r="3151" spans="1:15">
      <c r="A3151" s="146">
        <v>3150</v>
      </c>
      <c r="B3151" s="144" t="s">
        <v>3478</v>
      </c>
      <c r="C3151" s="146" t="s">
        <v>3479</v>
      </c>
      <c r="D3151" s="147" t="s">
        <v>3475</v>
      </c>
      <c r="E3151" s="225" t="s">
        <v>98</v>
      </c>
      <c r="F3151" s="148">
        <v>45751</v>
      </c>
      <c r="G3151" s="153"/>
      <c r="H3151" s="154">
        <v>3684</v>
      </c>
      <c r="I3151" s="144" t="s">
        <v>62</v>
      </c>
      <c r="J3151" s="155"/>
      <c r="K3151" s="146"/>
      <c r="L3151" s="147"/>
      <c r="M3151" s="156"/>
      <c r="N3151" s="167">
        <f t="shared" si="98"/>
        <v>3684</v>
      </c>
      <c r="O3151" s="167">
        <f t="shared" si="99"/>
        <v>202504</v>
      </c>
    </row>
    <row r="3152" spans="1:15">
      <c r="A3152" s="146">
        <v>3151</v>
      </c>
      <c r="B3152" s="144" t="s">
        <v>841</v>
      </c>
      <c r="C3152" s="145" t="s">
        <v>842</v>
      </c>
      <c r="D3152" s="147" t="s">
        <v>1609</v>
      </c>
      <c r="E3152" s="225" t="s">
        <v>98</v>
      </c>
      <c r="F3152" s="148">
        <v>45751</v>
      </c>
      <c r="G3152" s="149"/>
      <c r="H3152" s="150">
        <v>1027.5</v>
      </c>
      <c r="I3152" s="144" t="s">
        <v>33</v>
      </c>
      <c r="J3152" s="151"/>
      <c r="K3152" s="145"/>
      <c r="L3152" s="152"/>
      <c r="M3152" s="152"/>
      <c r="N3152" s="167">
        <f t="shared" si="98"/>
        <v>1027.5</v>
      </c>
      <c r="O3152" s="167">
        <f t="shared" si="99"/>
        <v>202504</v>
      </c>
    </row>
    <row r="3153" spans="1:15">
      <c r="A3153" s="146">
        <v>3152</v>
      </c>
      <c r="B3153" s="144" t="s">
        <v>340</v>
      </c>
      <c r="C3153" s="146" t="s">
        <v>341</v>
      </c>
      <c r="D3153" s="147" t="s">
        <v>3480</v>
      </c>
      <c r="E3153" s="225" t="s">
        <v>98</v>
      </c>
      <c r="F3153" s="148">
        <v>45751</v>
      </c>
      <c r="G3153" s="153"/>
      <c r="H3153" s="154">
        <v>1400</v>
      </c>
      <c r="I3153" s="144" t="s">
        <v>62</v>
      </c>
      <c r="J3153" s="155"/>
      <c r="K3153" s="146"/>
      <c r="L3153" s="147"/>
      <c r="M3153" s="156"/>
      <c r="N3153" s="167">
        <f t="shared" si="98"/>
        <v>1400</v>
      </c>
      <c r="O3153" s="167">
        <f t="shared" si="99"/>
        <v>202504</v>
      </c>
    </row>
    <row r="3154" spans="1:15">
      <c r="A3154" s="146">
        <v>3153</v>
      </c>
      <c r="B3154" s="144" t="s">
        <v>340</v>
      </c>
      <c r="C3154" s="145" t="s">
        <v>341</v>
      </c>
      <c r="D3154" s="147" t="s">
        <v>3481</v>
      </c>
      <c r="E3154" s="225" t="s">
        <v>98</v>
      </c>
      <c r="F3154" s="148">
        <v>45751</v>
      </c>
      <c r="G3154" s="149"/>
      <c r="H3154" s="150">
        <v>12540</v>
      </c>
      <c r="I3154" s="144" t="s">
        <v>62</v>
      </c>
      <c r="J3154" s="151"/>
      <c r="K3154" s="145"/>
      <c r="L3154" s="152"/>
      <c r="M3154" s="152"/>
      <c r="N3154" s="167">
        <f t="shared" si="98"/>
        <v>12540</v>
      </c>
      <c r="O3154" s="167">
        <f t="shared" si="99"/>
        <v>202504</v>
      </c>
    </row>
    <row r="3155" spans="1:15">
      <c r="A3155" s="146">
        <v>3154</v>
      </c>
      <c r="B3155" s="144" t="s">
        <v>3482</v>
      </c>
      <c r="C3155" s="146" t="s">
        <v>3483</v>
      </c>
      <c r="D3155" s="147" t="s">
        <v>3484</v>
      </c>
      <c r="E3155" s="225" t="s">
        <v>98</v>
      </c>
      <c r="F3155" s="148">
        <v>45754</v>
      </c>
      <c r="G3155" s="153"/>
      <c r="H3155" s="154">
        <v>1309.1600000000001</v>
      </c>
      <c r="I3155" s="144" t="s">
        <v>68</v>
      </c>
      <c r="J3155" s="155"/>
      <c r="K3155" s="146"/>
      <c r="L3155" s="147"/>
      <c r="M3155" s="156"/>
      <c r="N3155" s="167">
        <f t="shared" si="98"/>
        <v>1309.1600000000001</v>
      </c>
      <c r="O3155" s="167">
        <f t="shared" si="99"/>
        <v>202504</v>
      </c>
    </row>
    <row r="3156" spans="1:15">
      <c r="A3156" s="146">
        <v>3155</v>
      </c>
      <c r="B3156" s="144" t="s">
        <v>3478</v>
      </c>
      <c r="C3156" s="145" t="s">
        <v>3479</v>
      </c>
      <c r="D3156" s="147" t="s">
        <v>3485</v>
      </c>
      <c r="E3156" s="225" t="s">
        <v>98</v>
      </c>
      <c r="F3156" s="148">
        <v>45754</v>
      </c>
      <c r="G3156" s="149"/>
      <c r="H3156" s="150">
        <v>3715.2</v>
      </c>
      <c r="I3156" s="144" t="s">
        <v>62</v>
      </c>
      <c r="J3156" s="151"/>
      <c r="K3156" s="145"/>
      <c r="L3156" s="152"/>
      <c r="M3156" s="152"/>
      <c r="N3156" s="167">
        <f t="shared" si="98"/>
        <v>3715.2</v>
      </c>
      <c r="O3156" s="167">
        <f t="shared" si="99"/>
        <v>202504</v>
      </c>
    </row>
    <row r="3157" spans="1:15">
      <c r="A3157" s="146">
        <v>3156</v>
      </c>
      <c r="B3157" s="144" t="s">
        <v>3478</v>
      </c>
      <c r="C3157" s="146" t="s">
        <v>3479</v>
      </c>
      <c r="D3157" s="147" t="s">
        <v>3486</v>
      </c>
      <c r="E3157" s="225" t="s">
        <v>98</v>
      </c>
      <c r="F3157" s="148">
        <v>45754</v>
      </c>
      <c r="G3157" s="153"/>
      <c r="H3157" s="154">
        <v>2298</v>
      </c>
      <c r="I3157" s="144" t="s">
        <v>62</v>
      </c>
      <c r="J3157" s="155"/>
      <c r="K3157" s="146"/>
      <c r="L3157" s="147"/>
      <c r="M3157" s="156"/>
      <c r="N3157" s="167">
        <f t="shared" si="98"/>
        <v>2298</v>
      </c>
      <c r="O3157" s="167">
        <f t="shared" si="99"/>
        <v>202504</v>
      </c>
    </row>
    <row r="3158" spans="1:15">
      <c r="A3158" s="146">
        <v>3157</v>
      </c>
      <c r="B3158" s="144" t="s">
        <v>3478</v>
      </c>
      <c r="C3158" s="145" t="s">
        <v>3479</v>
      </c>
      <c r="D3158" s="147" t="s">
        <v>3487</v>
      </c>
      <c r="E3158" s="225" t="s">
        <v>98</v>
      </c>
      <c r="F3158" s="148">
        <v>45754</v>
      </c>
      <c r="G3158" s="149"/>
      <c r="H3158" s="150">
        <v>2347.1999999999998</v>
      </c>
      <c r="I3158" s="144" t="s">
        <v>62</v>
      </c>
      <c r="J3158" s="151"/>
      <c r="K3158" s="145"/>
      <c r="L3158" s="152"/>
      <c r="M3158" s="152"/>
      <c r="N3158" s="167">
        <f t="shared" si="98"/>
        <v>2347.1999999999998</v>
      </c>
      <c r="O3158" s="167">
        <f t="shared" si="99"/>
        <v>202504</v>
      </c>
    </row>
    <row r="3159" spans="1:15">
      <c r="A3159" s="146">
        <v>3158</v>
      </c>
      <c r="B3159" s="144" t="s">
        <v>3478</v>
      </c>
      <c r="C3159" s="146" t="s">
        <v>3479</v>
      </c>
      <c r="D3159" s="147" t="s">
        <v>3488</v>
      </c>
      <c r="E3159" s="225" t="s">
        <v>98</v>
      </c>
      <c r="F3159" s="148">
        <v>45754</v>
      </c>
      <c r="G3159" s="153"/>
      <c r="H3159" s="154">
        <v>3388.8</v>
      </c>
      <c r="I3159" s="144" t="s">
        <v>62</v>
      </c>
      <c r="J3159" s="155"/>
      <c r="K3159" s="146"/>
      <c r="L3159" s="147"/>
      <c r="M3159" s="156"/>
      <c r="N3159" s="167">
        <f t="shared" si="98"/>
        <v>3388.8</v>
      </c>
      <c r="O3159" s="167">
        <f t="shared" si="99"/>
        <v>202504</v>
      </c>
    </row>
    <row r="3160" spans="1:15">
      <c r="A3160" s="146">
        <v>3159</v>
      </c>
      <c r="B3160" s="144" t="s">
        <v>154</v>
      </c>
      <c r="C3160" s="145" t="s">
        <v>503</v>
      </c>
      <c r="D3160" s="147" t="s">
        <v>3489</v>
      </c>
      <c r="E3160" s="225" t="s">
        <v>98</v>
      </c>
      <c r="F3160" s="148">
        <v>45755</v>
      </c>
      <c r="G3160" s="149">
        <v>215912.95</v>
      </c>
      <c r="H3160" s="150">
        <v>215912.95</v>
      </c>
      <c r="I3160" s="144" t="s">
        <v>72</v>
      </c>
      <c r="J3160" s="151"/>
      <c r="K3160" s="145"/>
      <c r="L3160" s="152"/>
      <c r="M3160" s="152"/>
      <c r="N3160" s="167">
        <f t="shared" si="98"/>
        <v>215912.95</v>
      </c>
      <c r="O3160" s="167">
        <f t="shared" si="99"/>
        <v>202504</v>
      </c>
    </row>
    <row r="3161" spans="1:15">
      <c r="A3161" s="146">
        <v>3160</v>
      </c>
      <c r="B3161" s="144" t="s">
        <v>3449</v>
      </c>
      <c r="C3161" s="146" t="s">
        <v>3450</v>
      </c>
      <c r="D3161" s="147" t="s">
        <v>3490</v>
      </c>
      <c r="E3161" s="225" t="s">
        <v>98</v>
      </c>
      <c r="F3161" s="148">
        <v>45755</v>
      </c>
      <c r="G3161" s="153"/>
      <c r="H3161" s="154">
        <v>7037.45</v>
      </c>
      <c r="I3161" s="144" t="s">
        <v>67</v>
      </c>
      <c r="J3161" s="155"/>
      <c r="K3161" s="146"/>
      <c r="L3161" s="147"/>
      <c r="M3161" s="156"/>
      <c r="N3161" s="167">
        <f t="shared" si="98"/>
        <v>7037.45</v>
      </c>
      <c r="O3161" s="167">
        <f t="shared" si="99"/>
        <v>202504</v>
      </c>
    </row>
    <row r="3162" spans="1:15">
      <c r="A3162" s="146">
        <v>3161</v>
      </c>
      <c r="B3162" s="144" t="s">
        <v>3128</v>
      </c>
      <c r="C3162" s="145" t="s">
        <v>3129</v>
      </c>
      <c r="D3162" s="147" t="s">
        <v>3491</v>
      </c>
      <c r="E3162" s="225" t="s">
        <v>98</v>
      </c>
      <c r="F3162" s="148">
        <v>45755</v>
      </c>
      <c r="G3162" s="149"/>
      <c r="H3162" s="150">
        <v>14148.46</v>
      </c>
      <c r="I3162" s="144" t="s">
        <v>41</v>
      </c>
      <c r="J3162" s="151"/>
      <c r="K3162" s="145"/>
      <c r="L3162" s="152"/>
      <c r="M3162" s="152"/>
      <c r="N3162" s="167">
        <f t="shared" si="98"/>
        <v>14148.46</v>
      </c>
      <c r="O3162" s="167">
        <f t="shared" si="99"/>
        <v>202504</v>
      </c>
    </row>
    <row r="3163" spans="1:15">
      <c r="A3163" s="146">
        <v>3162</v>
      </c>
      <c r="B3163" s="144" t="s">
        <v>3478</v>
      </c>
      <c r="C3163" s="146" t="s">
        <v>3479</v>
      </c>
      <c r="D3163" s="147" t="s">
        <v>3492</v>
      </c>
      <c r="E3163" s="225" t="s">
        <v>98</v>
      </c>
      <c r="F3163" s="148">
        <v>45755</v>
      </c>
      <c r="G3163" s="153"/>
      <c r="H3163" s="154">
        <v>3645.6</v>
      </c>
      <c r="I3163" s="144" t="s">
        <v>62</v>
      </c>
      <c r="J3163" s="155"/>
      <c r="K3163" s="146"/>
      <c r="L3163" s="147"/>
      <c r="M3163" s="156"/>
      <c r="N3163" s="167">
        <f t="shared" si="98"/>
        <v>3645.6</v>
      </c>
      <c r="O3163" s="167">
        <f t="shared" si="99"/>
        <v>202504</v>
      </c>
    </row>
    <row r="3164" spans="1:15">
      <c r="A3164" s="146">
        <v>3163</v>
      </c>
      <c r="B3164" s="144" t="s">
        <v>651</v>
      </c>
      <c r="C3164" s="145" t="s">
        <v>652</v>
      </c>
      <c r="D3164" s="147" t="s">
        <v>3493</v>
      </c>
      <c r="E3164" s="223" t="s">
        <v>98</v>
      </c>
      <c r="F3164" s="148">
        <v>45755</v>
      </c>
      <c r="G3164" s="149"/>
      <c r="H3164" s="150">
        <v>299.7</v>
      </c>
      <c r="I3164" s="144" t="s">
        <v>68</v>
      </c>
      <c r="J3164" s="151"/>
      <c r="K3164" s="145"/>
      <c r="L3164" s="152"/>
      <c r="M3164" s="152"/>
      <c r="N3164" s="167">
        <f t="shared" si="98"/>
        <v>299.7</v>
      </c>
      <c r="O3164" s="167">
        <f t="shared" si="99"/>
        <v>202504</v>
      </c>
    </row>
    <row r="3165" spans="1:15">
      <c r="A3165" s="146">
        <v>3164</v>
      </c>
      <c r="B3165" s="144" t="s">
        <v>3478</v>
      </c>
      <c r="C3165" s="146" t="s">
        <v>3479</v>
      </c>
      <c r="D3165" s="147" t="s">
        <v>3494</v>
      </c>
      <c r="E3165" s="225" t="s">
        <v>98</v>
      </c>
      <c r="F3165" s="148">
        <v>45755</v>
      </c>
      <c r="G3165" s="153"/>
      <c r="H3165" s="154">
        <v>3734.4</v>
      </c>
      <c r="I3165" s="144" t="s">
        <v>62</v>
      </c>
      <c r="J3165" s="155"/>
      <c r="K3165" s="146"/>
      <c r="L3165" s="147"/>
      <c r="M3165" s="156"/>
      <c r="N3165" s="167">
        <f t="shared" si="98"/>
        <v>3734.4</v>
      </c>
      <c r="O3165" s="167">
        <f t="shared" si="99"/>
        <v>202504</v>
      </c>
    </row>
    <row r="3166" spans="1:15">
      <c r="A3166" s="146">
        <v>3165</v>
      </c>
      <c r="B3166" s="144" t="s">
        <v>3478</v>
      </c>
      <c r="C3166" s="145" t="s">
        <v>3479</v>
      </c>
      <c r="D3166" s="147" t="s">
        <v>3495</v>
      </c>
      <c r="E3166" s="225" t="s">
        <v>98</v>
      </c>
      <c r="F3166" s="148">
        <v>45755</v>
      </c>
      <c r="G3166" s="149"/>
      <c r="H3166" s="150">
        <v>2430</v>
      </c>
      <c r="I3166" s="144" t="s">
        <v>62</v>
      </c>
      <c r="J3166" s="151"/>
      <c r="K3166" s="145"/>
      <c r="L3166" s="152"/>
      <c r="M3166" s="152"/>
      <c r="N3166" s="167">
        <f t="shared" si="98"/>
        <v>2430</v>
      </c>
      <c r="O3166" s="167">
        <f t="shared" si="99"/>
        <v>202504</v>
      </c>
    </row>
    <row r="3167" spans="1:15">
      <c r="A3167" s="146">
        <v>3166</v>
      </c>
      <c r="B3167" s="144" t="s">
        <v>3478</v>
      </c>
      <c r="C3167" s="146" t="s">
        <v>3479</v>
      </c>
      <c r="D3167" s="147" t="s">
        <v>3496</v>
      </c>
      <c r="E3167" s="225" t="s">
        <v>98</v>
      </c>
      <c r="F3167" s="148">
        <v>45755</v>
      </c>
      <c r="G3167" s="153"/>
      <c r="H3167" s="154">
        <v>2442</v>
      </c>
      <c r="I3167" s="144" t="s">
        <v>62</v>
      </c>
      <c r="J3167" s="155"/>
      <c r="K3167" s="146"/>
      <c r="L3167" s="147"/>
      <c r="M3167" s="156"/>
      <c r="N3167" s="167">
        <f t="shared" si="98"/>
        <v>2442</v>
      </c>
      <c r="O3167" s="167">
        <f t="shared" si="99"/>
        <v>202504</v>
      </c>
    </row>
    <row r="3168" spans="1:15">
      <c r="A3168" s="146">
        <v>3167</v>
      </c>
      <c r="B3168" s="144" t="s">
        <v>3478</v>
      </c>
      <c r="C3168" s="145" t="s">
        <v>3479</v>
      </c>
      <c r="D3168" s="147" t="s">
        <v>3497</v>
      </c>
      <c r="E3168" s="225" t="s">
        <v>98</v>
      </c>
      <c r="F3168" s="148">
        <v>45755</v>
      </c>
      <c r="G3168" s="149"/>
      <c r="H3168" s="150">
        <v>3487.2</v>
      </c>
      <c r="I3168" s="144" t="s">
        <v>62</v>
      </c>
      <c r="J3168" s="151"/>
      <c r="K3168" s="145"/>
      <c r="L3168" s="152"/>
      <c r="M3168" s="152"/>
      <c r="N3168" s="167">
        <f t="shared" si="98"/>
        <v>3487.2</v>
      </c>
      <c r="O3168" s="167">
        <f t="shared" si="99"/>
        <v>202504</v>
      </c>
    </row>
    <row r="3169" spans="1:15">
      <c r="A3169" s="146">
        <v>3168</v>
      </c>
      <c r="B3169" s="144" t="s">
        <v>3478</v>
      </c>
      <c r="C3169" s="146" t="s">
        <v>3479</v>
      </c>
      <c r="D3169" s="147" t="s">
        <v>3498</v>
      </c>
      <c r="E3169" s="225" t="s">
        <v>98</v>
      </c>
      <c r="F3169" s="148">
        <v>45755</v>
      </c>
      <c r="G3169" s="153"/>
      <c r="H3169" s="154">
        <v>3602.4</v>
      </c>
      <c r="I3169" s="144" t="s">
        <v>62</v>
      </c>
      <c r="J3169" s="155"/>
      <c r="K3169" s="146"/>
      <c r="L3169" s="147"/>
      <c r="M3169" s="156"/>
      <c r="N3169" s="167">
        <f t="shared" si="98"/>
        <v>3602.4</v>
      </c>
      <c r="O3169" s="167">
        <f t="shared" si="99"/>
        <v>202504</v>
      </c>
    </row>
    <row r="3170" spans="1:15">
      <c r="A3170" s="146">
        <v>3169</v>
      </c>
      <c r="B3170" s="144" t="s">
        <v>3478</v>
      </c>
      <c r="C3170" s="145" t="s">
        <v>3479</v>
      </c>
      <c r="D3170" s="147" t="s">
        <v>3499</v>
      </c>
      <c r="E3170" s="225" t="s">
        <v>98</v>
      </c>
      <c r="F3170" s="148">
        <v>45755</v>
      </c>
      <c r="G3170" s="149"/>
      <c r="H3170" s="150">
        <v>3703.2</v>
      </c>
      <c r="I3170" s="144" t="s">
        <v>62</v>
      </c>
      <c r="J3170" s="151"/>
      <c r="K3170" s="145"/>
      <c r="L3170" s="152"/>
      <c r="M3170" s="152"/>
      <c r="N3170" s="167">
        <f t="shared" si="98"/>
        <v>3703.2</v>
      </c>
      <c r="O3170" s="167">
        <f t="shared" si="99"/>
        <v>202504</v>
      </c>
    </row>
    <row r="3171" spans="1:15">
      <c r="A3171" s="146">
        <v>3170</v>
      </c>
      <c r="B3171" s="144" t="s">
        <v>3478</v>
      </c>
      <c r="C3171" s="146" t="s">
        <v>3479</v>
      </c>
      <c r="D3171" s="147" t="s">
        <v>3500</v>
      </c>
      <c r="E3171" s="225" t="s">
        <v>98</v>
      </c>
      <c r="F3171" s="148">
        <v>45755</v>
      </c>
      <c r="G3171" s="153"/>
      <c r="H3171" s="154">
        <v>2622</v>
      </c>
      <c r="I3171" s="144" t="s">
        <v>62</v>
      </c>
      <c r="J3171" s="155"/>
      <c r="K3171" s="146"/>
      <c r="L3171" s="147"/>
      <c r="M3171" s="156"/>
      <c r="N3171" s="167">
        <f t="shared" si="98"/>
        <v>2622</v>
      </c>
      <c r="O3171" s="167">
        <f t="shared" si="99"/>
        <v>202504</v>
      </c>
    </row>
    <row r="3172" spans="1:15">
      <c r="A3172" s="146">
        <v>3171</v>
      </c>
      <c r="B3172" s="144" t="s">
        <v>3478</v>
      </c>
      <c r="C3172" s="145" t="s">
        <v>3479</v>
      </c>
      <c r="D3172" s="147" t="s">
        <v>3501</v>
      </c>
      <c r="E3172" s="225" t="s">
        <v>98</v>
      </c>
      <c r="F3172" s="148">
        <v>45755</v>
      </c>
      <c r="G3172" s="149"/>
      <c r="H3172" s="150">
        <v>3705.6</v>
      </c>
      <c r="I3172" s="144" t="s">
        <v>62</v>
      </c>
      <c r="J3172" s="151"/>
      <c r="K3172" s="145"/>
      <c r="L3172" s="152"/>
      <c r="M3172" s="152"/>
      <c r="N3172" s="167">
        <f t="shared" si="98"/>
        <v>3705.6</v>
      </c>
      <c r="O3172" s="167">
        <f t="shared" si="99"/>
        <v>202504</v>
      </c>
    </row>
    <row r="3173" spans="1:15">
      <c r="A3173" s="146">
        <v>3172</v>
      </c>
      <c r="B3173" s="144" t="s">
        <v>3478</v>
      </c>
      <c r="C3173" s="146" t="s">
        <v>3479</v>
      </c>
      <c r="D3173" s="147" t="s">
        <v>3502</v>
      </c>
      <c r="E3173" s="225" t="s">
        <v>98</v>
      </c>
      <c r="F3173" s="148">
        <v>45755</v>
      </c>
      <c r="G3173" s="153"/>
      <c r="H3173" s="154">
        <v>3372</v>
      </c>
      <c r="I3173" s="144" t="s">
        <v>62</v>
      </c>
      <c r="J3173" s="155"/>
      <c r="K3173" s="146"/>
      <c r="L3173" s="147"/>
      <c r="M3173" s="156"/>
      <c r="N3173" s="167">
        <f t="shared" si="98"/>
        <v>3372</v>
      </c>
      <c r="O3173" s="167">
        <f t="shared" si="99"/>
        <v>202504</v>
      </c>
    </row>
    <row r="3174" spans="1:15">
      <c r="A3174" s="146">
        <v>3173</v>
      </c>
      <c r="B3174" s="144" t="s">
        <v>3478</v>
      </c>
      <c r="C3174" s="145" t="s">
        <v>3479</v>
      </c>
      <c r="D3174" s="147" t="s">
        <v>3503</v>
      </c>
      <c r="E3174" s="225" t="s">
        <v>98</v>
      </c>
      <c r="F3174" s="148">
        <v>45755</v>
      </c>
      <c r="G3174" s="149"/>
      <c r="H3174" s="150">
        <v>2565.6</v>
      </c>
      <c r="I3174" s="144" t="s">
        <v>62</v>
      </c>
      <c r="J3174" s="151"/>
      <c r="K3174" s="145"/>
      <c r="L3174" s="152"/>
      <c r="M3174" s="152"/>
      <c r="N3174" s="167">
        <f t="shared" si="98"/>
        <v>2565.6</v>
      </c>
      <c r="O3174" s="167">
        <f t="shared" si="99"/>
        <v>202504</v>
      </c>
    </row>
    <row r="3175" spans="1:15">
      <c r="A3175" s="146">
        <v>3174</v>
      </c>
      <c r="B3175" s="144" t="s">
        <v>3478</v>
      </c>
      <c r="C3175" s="146" t="s">
        <v>3479</v>
      </c>
      <c r="D3175" s="147" t="s">
        <v>3504</v>
      </c>
      <c r="E3175" s="225" t="s">
        <v>98</v>
      </c>
      <c r="F3175" s="148">
        <v>45755</v>
      </c>
      <c r="G3175" s="153"/>
      <c r="H3175" s="154">
        <v>2590.8000000000002</v>
      </c>
      <c r="I3175" s="144" t="s">
        <v>62</v>
      </c>
      <c r="J3175" s="155"/>
      <c r="K3175" s="146"/>
      <c r="L3175" s="147"/>
      <c r="M3175" s="156"/>
      <c r="N3175" s="167">
        <f t="shared" si="98"/>
        <v>2590.8000000000002</v>
      </c>
      <c r="O3175" s="167">
        <f t="shared" si="99"/>
        <v>202504</v>
      </c>
    </row>
    <row r="3176" spans="1:15">
      <c r="A3176" s="146">
        <v>3175</v>
      </c>
      <c r="B3176" s="144" t="s">
        <v>340</v>
      </c>
      <c r="C3176" s="145" t="s">
        <v>341</v>
      </c>
      <c r="D3176" s="147" t="s">
        <v>3505</v>
      </c>
      <c r="E3176" s="225" t="s">
        <v>98</v>
      </c>
      <c r="F3176" s="148">
        <v>45755</v>
      </c>
      <c r="G3176" s="149"/>
      <c r="H3176" s="150">
        <v>1000</v>
      </c>
      <c r="I3176" s="144" t="s">
        <v>62</v>
      </c>
      <c r="J3176" s="151"/>
      <c r="K3176" s="145"/>
      <c r="L3176" s="152"/>
      <c r="M3176" s="152"/>
      <c r="N3176" s="167">
        <f t="shared" si="98"/>
        <v>1000</v>
      </c>
      <c r="O3176" s="167">
        <f t="shared" si="99"/>
        <v>202504</v>
      </c>
    </row>
    <row r="3177" spans="1:15">
      <c r="A3177" s="146">
        <v>3176</v>
      </c>
      <c r="B3177" s="144" t="s">
        <v>2442</v>
      </c>
      <c r="C3177" s="146" t="s">
        <v>2443</v>
      </c>
      <c r="D3177" s="147" t="s">
        <v>2073</v>
      </c>
      <c r="E3177" s="225" t="s">
        <v>98</v>
      </c>
      <c r="F3177" s="148">
        <v>45756</v>
      </c>
      <c r="G3177" s="153"/>
      <c r="H3177" s="154">
        <v>52771.9</v>
      </c>
      <c r="I3177" s="144" t="s">
        <v>62</v>
      </c>
      <c r="J3177" s="155"/>
      <c r="K3177" s="146"/>
      <c r="L3177" s="147"/>
      <c r="M3177" s="156"/>
      <c r="N3177" s="167">
        <f t="shared" si="98"/>
        <v>52771.9</v>
      </c>
      <c r="O3177" s="167">
        <f t="shared" si="99"/>
        <v>202504</v>
      </c>
    </row>
    <row r="3178" spans="1:15">
      <c r="A3178" s="146">
        <v>3177</v>
      </c>
      <c r="B3178" s="144" t="s">
        <v>3386</v>
      </c>
      <c r="C3178" s="145" t="s">
        <v>3387</v>
      </c>
      <c r="D3178" s="147" t="s">
        <v>3506</v>
      </c>
      <c r="E3178" s="225" t="s">
        <v>98</v>
      </c>
      <c r="F3178" s="148">
        <v>45756</v>
      </c>
      <c r="G3178" s="149"/>
      <c r="H3178" s="150">
        <v>963.12</v>
      </c>
      <c r="I3178" s="144" t="s">
        <v>46</v>
      </c>
      <c r="J3178" s="151"/>
      <c r="K3178" s="145"/>
      <c r="L3178" s="152"/>
      <c r="M3178" s="152"/>
      <c r="N3178" s="167">
        <f t="shared" si="98"/>
        <v>963.12</v>
      </c>
      <c r="O3178" s="167">
        <f t="shared" si="99"/>
        <v>202504</v>
      </c>
    </row>
    <row r="3179" spans="1:15">
      <c r="A3179" s="146">
        <v>3178</v>
      </c>
      <c r="B3179" s="144" t="s">
        <v>1496</v>
      </c>
      <c r="C3179" s="146" t="s">
        <v>3507</v>
      </c>
      <c r="D3179" s="147" t="s">
        <v>3508</v>
      </c>
      <c r="E3179" s="225" t="s">
        <v>98</v>
      </c>
      <c r="F3179" s="148">
        <v>45756</v>
      </c>
      <c r="G3179" s="153"/>
      <c r="H3179" s="154">
        <v>22880</v>
      </c>
      <c r="I3179" s="144" t="s">
        <v>43</v>
      </c>
      <c r="J3179" s="155"/>
      <c r="K3179" s="146"/>
      <c r="L3179" s="147"/>
      <c r="M3179" s="156"/>
      <c r="N3179" s="167">
        <f t="shared" si="98"/>
        <v>22880</v>
      </c>
      <c r="O3179" s="167">
        <f t="shared" si="99"/>
        <v>202504</v>
      </c>
    </row>
    <row r="3180" spans="1:15">
      <c r="A3180" s="146">
        <v>3179</v>
      </c>
      <c r="B3180" s="144" t="s">
        <v>3509</v>
      </c>
      <c r="C3180" s="145" t="s">
        <v>3510</v>
      </c>
      <c r="D3180" s="147" t="s">
        <v>3511</v>
      </c>
      <c r="E3180" s="225" t="s">
        <v>98</v>
      </c>
      <c r="F3180" s="148">
        <v>45756</v>
      </c>
      <c r="G3180" s="149"/>
      <c r="H3180" s="150">
        <v>720</v>
      </c>
      <c r="I3180" s="144" t="s">
        <v>46</v>
      </c>
      <c r="J3180" s="151"/>
      <c r="K3180" s="145"/>
      <c r="L3180" s="152"/>
      <c r="M3180" s="152"/>
      <c r="N3180" s="167">
        <f t="shared" si="98"/>
        <v>720</v>
      </c>
      <c r="O3180" s="167">
        <f t="shared" si="99"/>
        <v>202504</v>
      </c>
    </row>
    <row r="3181" spans="1:15">
      <c r="A3181" s="146">
        <v>3180</v>
      </c>
      <c r="B3181" s="144" t="s">
        <v>3478</v>
      </c>
      <c r="C3181" s="146" t="s">
        <v>3479</v>
      </c>
      <c r="D3181" s="147" t="s">
        <v>3512</v>
      </c>
      <c r="E3181" s="225" t="s">
        <v>98</v>
      </c>
      <c r="F3181" s="148">
        <v>45756</v>
      </c>
      <c r="G3181" s="153"/>
      <c r="H3181" s="154">
        <v>2354.4</v>
      </c>
      <c r="I3181" s="144" t="s">
        <v>62</v>
      </c>
      <c r="J3181" s="155"/>
      <c r="K3181" s="146"/>
      <c r="L3181" s="147"/>
      <c r="M3181" s="156"/>
      <c r="N3181" s="167">
        <f t="shared" si="98"/>
        <v>2354.4</v>
      </c>
      <c r="O3181" s="167">
        <f t="shared" si="99"/>
        <v>202504</v>
      </c>
    </row>
    <row r="3182" spans="1:15">
      <c r="A3182" s="146">
        <v>3181</v>
      </c>
      <c r="B3182" s="144" t="s">
        <v>3478</v>
      </c>
      <c r="C3182" s="145" t="s">
        <v>3479</v>
      </c>
      <c r="D3182" s="147" t="s">
        <v>3513</v>
      </c>
      <c r="E3182" s="225" t="s">
        <v>98</v>
      </c>
      <c r="F3182" s="148">
        <v>45756</v>
      </c>
      <c r="G3182" s="149"/>
      <c r="H3182" s="150">
        <v>2250</v>
      </c>
      <c r="I3182" s="144" t="s">
        <v>62</v>
      </c>
      <c r="J3182" s="151"/>
      <c r="K3182" s="145"/>
      <c r="L3182" s="152"/>
      <c r="M3182" s="152"/>
      <c r="N3182" s="167">
        <f t="shared" si="98"/>
        <v>2250</v>
      </c>
      <c r="O3182" s="167">
        <f t="shared" si="99"/>
        <v>202504</v>
      </c>
    </row>
    <row r="3183" spans="1:15">
      <c r="A3183" s="146">
        <v>3182</v>
      </c>
      <c r="B3183" s="144" t="s">
        <v>3478</v>
      </c>
      <c r="C3183" s="146" t="s">
        <v>3479</v>
      </c>
      <c r="D3183" s="147" t="s">
        <v>3514</v>
      </c>
      <c r="E3183" s="225" t="s">
        <v>98</v>
      </c>
      <c r="F3183" s="148">
        <v>45756</v>
      </c>
      <c r="G3183" s="153"/>
      <c r="H3183" s="154">
        <v>3595.2</v>
      </c>
      <c r="I3183" s="144" t="s">
        <v>62</v>
      </c>
      <c r="J3183" s="155"/>
      <c r="K3183" s="146"/>
      <c r="L3183" s="147"/>
      <c r="M3183" s="156"/>
      <c r="N3183" s="167">
        <f t="shared" si="98"/>
        <v>3595.2</v>
      </c>
      <c r="O3183" s="167">
        <f t="shared" si="99"/>
        <v>202504</v>
      </c>
    </row>
    <row r="3184" spans="1:15">
      <c r="A3184" s="146">
        <v>3183</v>
      </c>
      <c r="B3184" s="144" t="s">
        <v>3478</v>
      </c>
      <c r="C3184" s="145" t="s">
        <v>3479</v>
      </c>
      <c r="D3184" s="147" t="s">
        <v>3515</v>
      </c>
      <c r="E3184" s="225" t="s">
        <v>98</v>
      </c>
      <c r="F3184" s="148">
        <v>45756</v>
      </c>
      <c r="G3184" s="149"/>
      <c r="H3184" s="150">
        <v>3640.8</v>
      </c>
      <c r="I3184" s="144" t="s">
        <v>62</v>
      </c>
      <c r="J3184" s="151"/>
      <c r="K3184" s="145"/>
      <c r="L3184" s="152"/>
      <c r="M3184" s="152"/>
      <c r="N3184" s="167">
        <f t="shared" si="98"/>
        <v>3640.8</v>
      </c>
      <c r="O3184" s="167">
        <f t="shared" si="99"/>
        <v>202504</v>
      </c>
    </row>
    <row r="3185" spans="1:15">
      <c r="A3185" s="146">
        <v>3184</v>
      </c>
      <c r="B3185" s="144" t="s">
        <v>3478</v>
      </c>
      <c r="C3185" s="146" t="s">
        <v>3479</v>
      </c>
      <c r="D3185" s="147" t="s">
        <v>3516</v>
      </c>
      <c r="E3185" s="225" t="s">
        <v>98</v>
      </c>
      <c r="F3185" s="148">
        <v>45756</v>
      </c>
      <c r="G3185" s="153"/>
      <c r="H3185" s="154">
        <v>3655.2</v>
      </c>
      <c r="I3185" s="144" t="s">
        <v>62</v>
      </c>
      <c r="J3185" s="155"/>
      <c r="K3185" s="146"/>
      <c r="L3185" s="147"/>
      <c r="M3185" s="156"/>
      <c r="N3185" s="167">
        <f t="shared" si="98"/>
        <v>3655.2</v>
      </c>
      <c r="O3185" s="167">
        <f t="shared" si="99"/>
        <v>202504</v>
      </c>
    </row>
    <row r="3186" spans="1:15">
      <c r="A3186" s="146">
        <v>3185</v>
      </c>
      <c r="B3186" s="144" t="s">
        <v>3478</v>
      </c>
      <c r="C3186" s="145" t="s">
        <v>3479</v>
      </c>
      <c r="D3186" s="147" t="s">
        <v>3517</v>
      </c>
      <c r="E3186" s="225" t="s">
        <v>98</v>
      </c>
      <c r="F3186" s="148">
        <v>45756</v>
      </c>
      <c r="G3186" s="149"/>
      <c r="H3186" s="150">
        <v>2373.6</v>
      </c>
      <c r="I3186" s="144" t="s">
        <v>62</v>
      </c>
      <c r="J3186" s="151"/>
      <c r="K3186" s="145"/>
      <c r="L3186" s="152"/>
      <c r="M3186" s="152"/>
      <c r="N3186" s="167">
        <f t="shared" si="98"/>
        <v>2373.6</v>
      </c>
      <c r="O3186" s="167">
        <f t="shared" si="99"/>
        <v>202504</v>
      </c>
    </row>
    <row r="3187" spans="1:15">
      <c r="A3187" s="146">
        <v>3186</v>
      </c>
      <c r="B3187" s="144" t="s">
        <v>3478</v>
      </c>
      <c r="C3187" s="146" t="s">
        <v>3479</v>
      </c>
      <c r="D3187" s="147" t="s">
        <v>3518</v>
      </c>
      <c r="E3187" s="225" t="s">
        <v>98</v>
      </c>
      <c r="F3187" s="148">
        <v>45756</v>
      </c>
      <c r="G3187" s="153"/>
      <c r="H3187" s="154">
        <v>3384</v>
      </c>
      <c r="I3187" s="144" t="s">
        <v>62</v>
      </c>
      <c r="J3187" s="155"/>
      <c r="K3187" s="146"/>
      <c r="L3187" s="147"/>
      <c r="M3187" s="156"/>
      <c r="N3187" s="167">
        <f t="shared" si="98"/>
        <v>3384</v>
      </c>
      <c r="O3187" s="167">
        <f t="shared" si="99"/>
        <v>202504</v>
      </c>
    </row>
    <row r="3188" spans="1:15">
      <c r="A3188" s="146">
        <v>3187</v>
      </c>
      <c r="B3188" s="144" t="s">
        <v>3478</v>
      </c>
      <c r="C3188" s="145" t="s">
        <v>3479</v>
      </c>
      <c r="D3188" s="147" t="s">
        <v>3519</v>
      </c>
      <c r="E3188" s="225" t="s">
        <v>98</v>
      </c>
      <c r="F3188" s="148">
        <v>45756</v>
      </c>
      <c r="G3188" s="149"/>
      <c r="H3188" s="150">
        <v>2332.8000000000002</v>
      </c>
      <c r="I3188" s="144" t="s">
        <v>62</v>
      </c>
      <c r="J3188" s="151"/>
      <c r="K3188" s="145"/>
      <c r="L3188" s="152"/>
      <c r="M3188" s="152"/>
      <c r="N3188" s="167">
        <f t="shared" si="98"/>
        <v>2332.8000000000002</v>
      </c>
      <c r="O3188" s="167">
        <f t="shared" si="99"/>
        <v>202504</v>
      </c>
    </row>
    <row r="3189" spans="1:15">
      <c r="A3189" s="146">
        <v>3188</v>
      </c>
      <c r="B3189" s="144" t="s">
        <v>3478</v>
      </c>
      <c r="C3189" s="146" t="s">
        <v>3479</v>
      </c>
      <c r="D3189" s="147" t="s">
        <v>3520</v>
      </c>
      <c r="E3189" s="225" t="s">
        <v>98</v>
      </c>
      <c r="F3189" s="148">
        <v>45756</v>
      </c>
      <c r="G3189" s="153"/>
      <c r="H3189" s="154">
        <v>2257.1999999999998</v>
      </c>
      <c r="I3189" s="144" t="s">
        <v>62</v>
      </c>
      <c r="J3189" s="155"/>
      <c r="K3189" s="146"/>
      <c r="L3189" s="147"/>
      <c r="M3189" s="156"/>
      <c r="N3189" s="167">
        <f t="shared" si="98"/>
        <v>2257.1999999999998</v>
      </c>
      <c r="O3189" s="167">
        <f t="shared" si="99"/>
        <v>202504</v>
      </c>
    </row>
    <row r="3190" spans="1:15">
      <c r="A3190" s="146">
        <v>3189</v>
      </c>
      <c r="B3190" s="144" t="s">
        <v>3478</v>
      </c>
      <c r="C3190" s="145" t="s">
        <v>3479</v>
      </c>
      <c r="D3190" s="147" t="s">
        <v>3521</v>
      </c>
      <c r="E3190" s="225" t="s">
        <v>98</v>
      </c>
      <c r="F3190" s="148">
        <v>45756</v>
      </c>
      <c r="G3190" s="149"/>
      <c r="H3190" s="150">
        <v>3609.6</v>
      </c>
      <c r="I3190" s="144" t="s">
        <v>62</v>
      </c>
      <c r="J3190" s="151"/>
      <c r="K3190" s="145"/>
      <c r="L3190" s="152"/>
      <c r="M3190" s="152"/>
      <c r="N3190" s="167">
        <f t="shared" si="98"/>
        <v>3609.6</v>
      </c>
      <c r="O3190" s="167">
        <f t="shared" si="99"/>
        <v>202504</v>
      </c>
    </row>
    <row r="3191" spans="1:15">
      <c r="A3191" s="146">
        <v>3190</v>
      </c>
      <c r="B3191" s="144" t="s">
        <v>3478</v>
      </c>
      <c r="C3191" s="146" t="s">
        <v>3479</v>
      </c>
      <c r="D3191" s="147" t="s">
        <v>3522</v>
      </c>
      <c r="E3191" s="225" t="s">
        <v>98</v>
      </c>
      <c r="F3191" s="148">
        <v>45756</v>
      </c>
      <c r="G3191" s="153"/>
      <c r="H3191" s="154">
        <v>3708</v>
      </c>
      <c r="I3191" s="144" t="s">
        <v>62</v>
      </c>
      <c r="J3191" s="155"/>
      <c r="K3191" s="146"/>
      <c r="L3191" s="147"/>
      <c r="M3191" s="156"/>
      <c r="N3191" s="167">
        <f t="shared" si="98"/>
        <v>3708</v>
      </c>
      <c r="O3191" s="167">
        <f t="shared" si="99"/>
        <v>202504</v>
      </c>
    </row>
    <row r="3192" spans="1:15">
      <c r="A3192" s="146">
        <v>3191</v>
      </c>
      <c r="B3192" s="144" t="s">
        <v>3478</v>
      </c>
      <c r="C3192" s="145" t="s">
        <v>3479</v>
      </c>
      <c r="D3192" s="147" t="s">
        <v>3523</v>
      </c>
      <c r="E3192" s="225" t="s">
        <v>98</v>
      </c>
      <c r="F3192" s="148">
        <v>45756</v>
      </c>
      <c r="G3192" s="149"/>
      <c r="H3192" s="150">
        <v>2308.8000000000002</v>
      </c>
      <c r="I3192" s="144" t="s">
        <v>62</v>
      </c>
      <c r="J3192" s="151"/>
      <c r="K3192" s="145"/>
      <c r="L3192" s="152"/>
      <c r="M3192" s="152"/>
      <c r="N3192" s="167">
        <f t="shared" si="98"/>
        <v>2308.8000000000002</v>
      </c>
      <c r="O3192" s="167">
        <f t="shared" si="99"/>
        <v>202504</v>
      </c>
    </row>
    <row r="3193" spans="1:15">
      <c r="A3193" s="146">
        <v>3192</v>
      </c>
      <c r="B3193" s="144" t="s">
        <v>3478</v>
      </c>
      <c r="C3193" s="146" t="s">
        <v>3479</v>
      </c>
      <c r="D3193" s="147" t="s">
        <v>3524</v>
      </c>
      <c r="E3193" s="225" t="s">
        <v>98</v>
      </c>
      <c r="F3193" s="148">
        <v>45756</v>
      </c>
      <c r="G3193" s="153"/>
      <c r="H3193" s="154">
        <v>3470.4</v>
      </c>
      <c r="I3193" s="144" t="s">
        <v>62</v>
      </c>
      <c r="J3193" s="155"/>
      <c r="K3193" s="146"/>
      <c r="L3193" s="147"/>
      <c r="M3193" s="156"/>
      <c r="N3193" s="167">
        <f t="shared" si="98"/>
        <v>3470.4</v>
      </c>
      <c r="O3193" s="167">
        <f t="shared" si="99"/>
        <v>202504</v>
      </c>
    </row>
    <row r="3194" spans="1:15">
      <c r="A3194" s="146">
        <v>3193</v>
      </c>
      <c r="B3194" s="144" t="s">
        <v>3478</v>
      </c>
      <c r="C3194" s="145" t="s">
        <v>3479</v>
      </c>
      <c r="D3194" s="147" t="s">
        <v>3525</v>
      </c>
      <c r="E3194" s="225" t="s">
        <v>98</v>
      </c>
      <c r="F3194" s="148">
        <v>45756</v>
      </c>
      <c r="G3194" s="149"/>
      <c r="H3194" s="150">
        <v>2515.1999999999998</v>
      </c>
      <c r="I3194" s="144" t="s">
        <v>62</v>
      </c>
      <c r="J3194" s="151"/>
      <c r="K3194" s="145"/>
      <c r="L3194" s="152"/>
      <c r="M3194" s="152"/>
      <c r="N3194" s="167">
        <f t="shared" si="98"/>
        <v>2515.1999999999998</v>
      </c>
      <c r="O3194" s="167">
        <f t="shared" si="99"/>
        <v>202504</v>
      </c>
    </row>
    <row r="3195" spans="1:15">
      <c r="A3195" s="146">
        <v>3194</v>
      </c>
      <c r="B3195" s="144" t="s">
        <v>3478</v>
      </c>
      <c r="C3195" s="146" t="s">
        <v>3479</v>
      </c>
      <c r="D3195" s="147" t="s">
        <v>3526</v>
      </c>
      <c r="E3195" s="225" t="s">
        <v>98</v>
      </c>
      <c r="F3195" s="148">
        <v>45756</v>
      </c>
      <c r="G3195" s="153"/>
      <c r="H3195" s="154">
        <v>3777.6</v>
      </c>
      <c r="I3195" s="144" t="s">
        <v>62</v>
      </c>
      <c r="J3195" s="155"/>
      <c r="K3195" s="146"/>
      <c r="L3195" s="147"/>
      <c r="M3195" s="156"/>
      <c r="N3195" s="167">
        <f t="shared" si="98"/>
        <v>3777.6</v>
      </c>
      <c r="O3195" s="167">
        <f t="shared" si="99"/>
        <v>202504</v>
      </c>
    </row>
    <row r="3196" spans="1:15">
      <c r="A3196" s="146">
        <v>3195</v>
      </c>
      <c r="B3196" s="144" t="s">
        <v>3478</v>
      </c>
      <c r="C3196" s="145" t="s">
        <v>3479</v>
      </c>
      <c r="D3196" s="147" t="s">
        <v>3527</v>
      </c>
      <c r="E3196" s="225" t="s">
        <v>98</v>
      </c>
      <c r="F3196" s="148">
        <v>45756</v>
      </c>
      <c r="G3196" s="149"/>
      <c r="H3196" s="150">
        <v>3933.6</v>
      </c>
      <c r="I3196" s="144" t="s">
        <v>62</v>
      </c>
      <c r="J3196" s="151"/>
      <c r="K3196" s="145"/>
      <c r="L3196" s="152"/>
      <c r="M3196" s="152"/>
      <c r="N3196" s="167">
        <f t="shared" si="98"/>
        <v>3933.6</v>
      </c>
      <c r="O3196" s="167">
        <f t="shared" si="99"/>
        <v>202504</v>
      </c>
    </row>
    <row r="3197" spans="1:15">
      <c r="A3197" s="146">
        <v>3196</v>
      </c>
      <c r="B3197" s="144" t="s">
        <v>3478</v>
      </c>
      <c r="C3197" s="146" t="s">
        <v>3479</v>
      </c>
      <c r="D3197" s="147" t="s">
        <v>3528</v>
      </c>
      <c r="E3197" s="225" t="s">
        <v>98</v>
      </c>
      <c r="F3197" s="148">
        <v>45756</v>
      </c>
      <c r="G3197" s="153"/>
      <c r="H3197" s="154">
        <v>2334</v>
      </c>
      <c r="I3197" s="144" t="s">
        <v>62</v>
      </c>
      <c r="J3197" s="155"/>
      <c r="K3197" s="146"/>
      <c r="L3197" s="147"/>
      <c r="M3197" s="156"/>
      <c r="N3197" s="167">
        <f t="shared" si="98"/>
        <v>2334</v>
      </c>
      <c r="O3197" s="167">
        <f t="shared" si="99"/>
        <v>202504</v>
      </c>
    </row>
    <row r="3198" spans="1:15">
      <c r="A3198" s="146">
        <v>3197</v>
      </c>
      <c r="B3198" s="144" t="s">
        <v>3478</v>
      </c>
      <c r="C3198" s="145" t="s">
        <v>3479</v>
      </c>
      <c r="D3198" s="147" t="s">
        <v>3529</v>
      </c>
      <c r="E3198" s="225" t="s">
        <v>98</v>
      </c>
      <c r="F3198" s="148">
        <v>45756</v>
      </c>
      <c r="G3198" s="149"/>
      <c r="H3198" s="150">
        <v>3434.4</v>
      </c>
      <c r="I3198" s="144" t="s">
        <v>62</v>
      </c>
      <c r="J3198" s="151"/>
      <c r="K3198" s="145"/>
      <c r="L3198" s="152"/>
      <c r="M3198" s="152"/>
      <c r="N3198" s="167">
        <f t="shared" si="98"/>
        <v>3434.4</v>
      </c>
      <c r="O3198" s="167">
        <f t="shared" si="99"/>
        <v>202504</v>
      </c>
    </row>
    <row r="3199" spans="1:15">
      <c r="A3199" s="146">
        <v>3198</v>
      </c>
      <c r="B3199" s="144" t="s">
        <v>3478</v>
      </c>
      <c r="C3199" s="146" t="s">
        <v>3479</v>
      </c>
      <c r="D3199" s="147" t="s">
        <v>3530</v>
      </c>
      <c r="E3199" s="225" t="s">
        <v>98</v>
      </c>
      <c r="F3199" s="148">
        <v>45756</v>
      </c>
      <c r="G3199" s="153"/>
      <c r="H3199" s="154">
        <v>2286</v>
      </c>
      <c r="I3199" s="144" t="s">
        <v>62</v>
      </c>
      <c r="J3199" s="155"/>
      <c r="K3199" s="146"/>
      <c r="L3199" s="147"/>
      <c r="M3199" s="156"/>
      <c r="N3199" s="167">
        <f t="shared" si="98"/>
        <v>2286</v>
      </c>
      <c r="O3199" s="167">
        <f t="shared" si="99"/>
        <v>202504</v>
      </c>
    </row>
    <row r="3200" spans="1:15">
      <c r="A3200" s="146">
        <v>3199</v>
      </c>
      <c r="B3200" s="229" t="s">
        <v>2506</v>
      </c>
      <c r="C3200" s="145" t="s">
        <v>2507</v>
      </c>
      <c r="D3200" s="147" t="s">
        <v>3531</v>
      </c>
      <c r="E3200" s="225" t="s">
        <v>98</v>
      </c>
      <c r="F3200" s="148">
        <v>45756</v>
      </c>
      <c r="G3200" s="149"/>
      <c r="H3200" s="150">
        <v>920</v>
      </c>
      <c r="I3200" s="144" t="s">
        <v>46</v>
      </c>
      <c r="J3200" s="151"/>
      <c r="K3200" s="145"/>
      <c r="L3200" s="152"/>
      <c r="M3200" s="152"/>
      <c r="N3200" s="167">
        <f t="shared" si="98"/>
        <v>920</v>
      </c>
      <c r="O3200" s="167">
        <f t="shared" si="99"/>
        <v>202504</v>
      </c>
    </row>
    <row r="3201" spans="1:15">
      <c r="A3201" s="146">
        <v>3200</v>
      </c>
      <c r="B3201" s="229" t="s">
        <v>3773</v>
      </c>
      <c r="C3201" s="146" t="s">
        <v>1678</v>
      </c>
      <c r="D3201" s="147" t="s">
        <v>3532</v>
      </c>
      <c r="E3201" s="225" t="s">
        <v>98</v>
      </c>
      <c r="F3201" s="148">
        <v>45756</v>
      </c>
      <c r="G3201" s="153"/>
      <c r="H3201" s="154">
        <v>6234</v>
      </c>
      <c r="I3201" s="144" t="s">
        <v>68</v>
      </c>
      <c r="J3201" s="155"/>
      <c r="K3201" s="146"/>
      <c r="L3201" s="147"/>
      <c r="M3201" s="156"/>
      <c r="N3201" s="167">
        <f t="shared" si="98"/>
        <v>6234</v>
      </c>
      <c r="O3201" s="167">
        <f t="shared" si="99"/>
        <v>202504</v>
      </c>
    </row>
    <row r="3202" spans="1:15">
      <c r="A3202" s="146">
        <v>3201</v>
      </c>
      <c r="B3202" s="144" t="s">
        <v>1465</v>
      </c>
      <c r="C3202" s="145" t="s">
        <v>2651</v>
      </c>
      <c r="D3202" s="147" t="s">
        <v>3533</v>
      </c>
      <c r="E3202" s="225" t="s">
        <v>98</v>
      </c>
      <c r="F3202" s="148">
        <v>45756</v>
      </c>
      <c r="G3202" s="149"/>
      <c r="H3202" s="150">
        <v>2405.12</v>
      </c>
      <c r="I3202" s="144" t="s">
        <v>66</v>
      </c>
      <c r="J3202" s="151"/>
      <c r="K3202" s="145"/>
      <c r="L3202" s="152"/>
      <c r="M3202" s="152"/>
      <c r="N3202" s="167">
        <f t="shared" ref="N3202:N3265" si="100">H3202/COUNTIF(I3202:M3202,"&lt;&gt;")</f>
        <v>2405.12</v>
      </c>
      <c r="O3202" s="167">
        <f t="shared" ref="O3202:O3265" si="101">YEAR(F3202)*100+MONTH(F3202)</f>
        <v>202504</v>
      </c>
    </row>
    <row r="3203" spans="1:15">
      <c r="A3203" s="146">
        <v>3202</v>
      </c>
      <c r="B3203" s="144" t="s">
        <v>1128</v>
      </c>
      <c r="C3203" s="146" t="s">
        <v>1129</v>
      </c>
      <c r="D3203" s="147" t="s">
        <v>3534</v>
      </c>
      <c r="E3203" s="225" t="s">
        <v>98</v>
      </c>
      <c r="F3203" s="148">
        <v>45756</v>
      </c>
      <c r="G3203" s="153"/>
      <c r="H3203" s="154">
        <v>75010</v>
      </c>
      <c r="I3203" s="144" t="s">
        <v>40</v>
      </c>
      <c r="J3203" s="155"/>
      <c r="K3203" s="146"/>
      <c r="L3203" s="147"/>
      <c r="M3203" s="156"/>
      <c r="N3203" s="167">
        <f t="shared" si="100"/>
        <v>75010</v>
      </c>
      <c r="O3203" s="167">
        <f t="shared" si="101"/>
        <v>202504</v>
      </c>
    </row>
    <row r="3204" spans="1:15">
      <c r="A3204" s="146">
        <v>3203</v>
      </c>
      <c r="B3204" s="144" t="s">
        <v>884</v>
      </c>
      <c r="C3204" s="145" t="s">
        <v>885</v>
      </c>
      <c r="D3204" s="147" t="s">
        <v>3535</v>
      </c>
      <c r="E3204" s="225" t="s">
        <v>98</v>
      </c>
      <c r="F3204" s="148">
        <v>45756</v>
      </c>
      <c r="G3204" s="149"/>
      <c r="H3204" s="150">
        <v>30000</v>
      </c>
      <c r="I3204" s="144" t="s">
        <v>33</v>
      </c>
      <c r="J3204" s="151"/>
      <c r="K3204" s="145"/>
      <c r="L3204" s="152"/>
      <c r="M3204" s="152"/>
      <c r="N3204" s="167">
        <f t="shared" si="100"/>
        <v>30000</v>
      </c>
      <c r="O3204" s="167">
        <f t="shared" si="101"/>
        <v>202504</v>
      </c>
    </row>
    <row r="3205" spans="1:15">
      <c r="A3205" s="146">
        <v>3204</v>
      </c>
      <c r="B3205" s="144" t="s">
        <v>3386</v>
      </c>
      <c r="C3205" s="146" t="s">
        <v>3387</v>
      </c>
      <c r="D3205" s="147" t="s">
        <v>3536</v>
      </c>
      <c r="E3205" s="225" t="s">
        <v>98</v>
      </c>
      <c r="F3205" s="148">
        <v>45757</v>
      </c>
      <c r="G3205" s="153"/>
      <c r="H3205" s="154">
        <v>1575.15</v>
      </c>
      <c r="I3205" s="144" t="s">
        <v>33</v>
      </c>
      <c r="J3205" s="155"/>
      <c r="K3205" s="146"/>
      <c r="L3205" s="147"/>
      <c r="M3205" s="156"/>
      <c r="N3205" s="167">
        <f t="shared" si="100"/>
        <v>1575.15</v>
      </c>
      <c r="O3205" s="167">
        <f t="shared" si="101"/>
        <v>202504</v>
      </c>
    </row>
    <row r="3206" spans="1:15">
      <c r="A3206" s="146">
        <v>3205</v>
      </c>
      <c r="B3206" s="144" t="s">
        <v>3386</v>
      </c>
      <c r="C3206" s="145" t="s">
        <v>3387</v>
      </c>
      <c r="D3206" s="147" t="s">
        <v>1268</v>
      </c>
      <c r="E3206" s="225" t="s">
        <v>98</v>
      </c>
      <c r="F3206" s="148">
        <v>45757</v>
      </c>
      <c r="G3206" s="149"/>
      <c r="H3206" s="150">
        <v>419.9</v>
      </c>
      <c r="I3206" s="144" t="s">
        <v>33</v>
      </c>
      <c r="J3206" s="151"/>
      <c r="K3206" s="145"/>
      <c r="L3206" s="152"/>
      <c r="M3206" s="152"/>
      <c r="N3206" s="167">
        <f t="shared" si="100"/>
        <v>419.9</v>
      </c>
      <c r="O3206" s="167">
        <f t="shared" si="101"/>
        <v>202504</v>
      </c>
    </row>
    <row r="3207" spans="1:15">
      <c r="A3207" s="146">
        <v>3206</v>
      </c>
      <c r="B3207" s="144" t="s">
        <v>3386</v>
      </c>
      <c r="C3207" s="146" t="s">
        <v>3387</v>
      </c>
      <c r="D3207" s="147" t="s">
        <v>3537</v>
      </c>
      <c r="E3207" s="225" t="s">
        <v>98</v>
      </c>
      <c r="F3207" s="148">
        <v>45757</v>
      </c>
      <c r="G3207" s="153"/>
      <c r="H3207" s="154">
        <v>2925</v>
      </c>
      <c r="I3207" s="144" t="s">
        <v>40</v>
      </c>
      <c r="J3207" s="155"/>
      <c r="K3207" s="146"/>
      <c r="L3207" s="147"/>
      <c r="M3207" s="156"/>
      <c r="N3207" s="167">
        <f t="shared" si="100"/>
        <v>2925</v>
      </c>
      <c r="O3207" s="167">
        <f t="shared" si="101"/>
        <v>202504</v>
      </c>
    </row>
    <row r="3208" spans="1:15">
      <c r="A3208" s="146">
        <v>3207</v>
      </c>
      <c r="B3208" s="144" t="s">
        <v>3478</v>
      </c>
      <c r="C3208" s="145" t="s">
        <v>3479</v>
      </c>
      <c r="D3208" s="147" t="s">
        <v>3538</v>
      </c>
      <c r="E3208" s="225" t="s">
        <v>98</v>
      </c>
      <c r="F3208" s="148">
        <v>45757</v>
      </c>
      <c r="G3208" s="149"/>
      <c r="H3208" s="150">
        <v>2293.1999999999998</v>
      </c>
      <c r="I3208" s="144" t="s">
        <v>62</v>
      </c>
      <c r="J3208" s="151"/>
      <c r="K3208" s="145"/>
      <c r="L3208" s="152"/>
      <c r="M3208" s="152"/>
      <c r="N3208" s="167">
        <f t="shared" si="100"/>
        <v>2293.1999999999998</v>
      </c>
      <c r="O3208" s="167">
        <f t="shared" si="101"/>
        <v>202504</v>
      </c>
    </row>
    <row r="3209" spans="1:15">
      <c r="A3209" s="146">
        <v>3208</v>
      </c>
      <c r="B3209" s="144" t="s">
        <v>3478</v>
      </c>
      <c r="C3209" s="146" t="s">
        <v>3479</v>
      </c>
      <c r="D3209" s="147" t="s">
        <v>3539</v>
      </c>
      <c r="E3209" s="225" t="s">
        <v>98</v>
      </c>
      <c r="F3209" s="148">
        <v>45757</v>
      </c>
      <c r="G3209" s="153"/>
      <c r="H3209" s="154">
        <v>3376.8</v>
      </c>
      <c r="I3209" s="144" t="s">
        <v>62</v>
      </c>
      <c r="J3209" s="155"/>
      <c r="K3209" s="146"/>
      <c r="L3209" s="147"/>
      <c r="M3209" s="156"/>
      <c r="N3209" s="167">
        <f t="shared" si="100"/>
        <v>3376.8</v>
      </c>
      <c r="O3209" s="167">
        <f t="shared" si="101"/>
        <v>202504</v>
      </c>
    </row>
    <row r="3210" spans="1:15">
      <c r="A3210" s="146">
        <v>3209</v>
      </c>
      <c r="B3210" s="144" t="s">
        <v>3478</v>
      </c>
      <c r="C3210" s="145" t="s">
        <v>3479</v>
      </c>
      <c r="D3210" s="147" t="s">
        <v>3540</v>
      </c>
      <c r="E3210" s="225" t="s">
        <v>98</v>
      </c>
      <c r="F3210" s="148">
        <v>45757</v>
      </c>
      <c r="G3210" s="149"/>
      <c r="H3210" s="150">
        <v>2268</v>
      </c>
      <c r="I3210" s="144" t="s">
        <v>62</v>
      </c>
      <c r="J3210" s="151"/>
      <c r="K3210" s="145"/>
      <c r="L3210" s="152"/>
      <c r="M3210" s="152"/>
      <c r="N3210" s="167">
        <f t="shared" si="100"/>
        <v>2268</v>
      </c>
      <c r="O3210" s="167">
        <f t="shared" si="101"/>
        <v>202504</v>
      </c>
    </row>
    <row r="3211" spans="1:15">
      <c r="A3211" s="146">
        <v>3210</v>
      </c>
      <c r="B3211" s="144" t="s">
        <v>3478</v>
      </c>
      <c r="C3211" s="146" t="s">
        <v>3479</v>
      </c>
      <c r="D3211" s="147" t="s">
        <v>3541</v>
      </c>
      <c r="E3211" s="225" t="s">
        <v>98</v>
      </c>
      <c r="F3211" s="148">
        <v>45757</v>
      </c>
      <c r="G3211" s="153"/>
      <c r="H3211" s="154">
        <v>3409.2</v>
      </c>
      <c r="I3211" s="144" t="s">
        <v>62</v>
      </c>
      <c r="J3211" s="155"/>
      <c r="K3211" s="146"/>
      <c r="L3211" s="147"/>
      <c r="M3211" s="156"/>
      <c r="N3211" s="167">
        <f t="shared" si="100"/>
        <v>3409.2</v>
      </c>
      <c r="O3211" s="167">
        <f t="shared" si="101"/>
        <v>202504</v>
      </c>
    </row>
    <row r="3212" spans="1:15">
      <c r="A3212" s="146">
        <v>3211</v>
      </c>
      <c r="B3212" s="144" t="s">
        <v>3478</v>
      </c>
      <c r="C3212" s="145" t="s">
        <v>3479</v>
      </c>
      <c r="D3212" s="147" t="s">
        <v>3542</v>
      </c>
      <c r="E3212" s="225" t="s">
        <v>98</v>
      </c>
      <c r="F3212" s="148">
        <v>45757</v>
      </c>
      <c r="G3212" s="149"/>
      <c r="H3212" s="150">
        <v>3384</v>
      </c>
      <c r="I3212" s="144" t="s">
        <v>62</v>
      </c>
      <c r="J3212" s="151"/>
      <c r="K3212" s="145"/>
      <c r="L3212" s="152"/>
      <c r="M3212" s="152"/>
      <c r="N3212" s="167">
        <f t="shared" si="100"/>
        <v>3384</v>
      </c>
      <c r="O3212" s="167">
        <f t="shared" si="101"/>
        <v>202504</v>
      </c>
    </row>
    <row r="3213" spans="1:15">
      <c r="A3213" s="146">
        <v>3212</v>
      </c>
      <c r="B3213" s="144" t="s">
        <v>3478</v>
      </c>
      <c r="C3213" s="146" t="s">
        <v>3479</v>
      </c>
      <c r="D3213" s="147" t="s">
        <v>3543</v>
      </c>
      <c r="E3213" s="225" t="s">
        <v>98</v>
      </c>
      <c r="F3213" s="148">
        <v>45757</v>
      </c>
      <c r="G3213" s="153"/>
      <c r="H3213" s="154">
        <v>3650.4</v>
      </c>
      <c r="I3213" s="144" t="s">
        <v>62</v>
      </c>
      <c r="J3213" s="155"/>
      <c r="K3213" s="146"/>
      <c r="L3213" s="147"/>
      <c r="M3213" s="156"/>
      <c r="N3213" s="167">
        <f t="shared" si="100"/>
        <v>3650.4</v>
      </c>
      <c r="O3213" s="167">
        <f t="shared" si="101"/>
        <v>202504</v>
      </c>
    </row>
    <row r="3214" spans="1:15">
      <c r="A3214" s="146">
        <v>3213</v>
      </c>
      <c r="B3214" s="144" t="s">
        <v>3478</v>
      </c>
      <c r="C3214" s="145" t="s">
        <v>3479</v>
      </c>
      <c r="D3214" s="147" t="s">
        <v>3544</v>
      </c>
      <c r="E3214" s="225" t="s">
        <v>98</v>
      </c>
      <c r="F3214" s="148">
        <v>45757</v>
      </c>
      <c r="G3214" s="149"/>
      <c r="H3214" s="150">
        <v>2370</v>
      </c>
      <c r="I3214" s="144" t="s">
        <v>62</v>
      </c>
      <c r="J3214" s="151"/>
      <c r="K3214" s="145"/>
      <c r="L3214" s="152"/>
      <c r="M3214" s="152"/>
      <c r="N3214" s="167">
        <f t="shared" si="100"/>
        <v>2370</v>
      </c>
      <c r="O3214" s="167">
        <f t="shared" si="101"/>
        <v>202504</v>
      </c>
    </row>
    <row r="3215" spans="1:15">
      <c r="A3215" s="146">
        <v>3214</v>
      </c>
      <c r="B3215" s="144" t="s">
        <v>3478</v>
      </c>
      <c r="C3215" s="146" t="s">
        <v>3479</v>
      </c>
      <c r="D3215" s="147" t="s">
        <v>3545</v>
      </c>
      <c r="E3215" s="225" t="s">
        <v>98</v>
      </c>
      <c r="F3215" s="148">
        <v>45757</v>
      </c>
      <c r="G3215" s="153"/>
      <c r="H3215" s="154">
        <v>3549.6</v>
      </c>
      <c r="I3215" s="144" t="s">
        <v>62</v>
      </c>
      <c r="J3215" s="155"/>
      <c r="K3215" s="146"/>
      <c r="L3215" s="147"/>
      <c r="M3215" s="156"/>
      <c r="N3215" s="167">
        <f t="shared" si="100"/>
        <v>3549.6</v>
      </c>
      <c r="O3215" s="167">
        <f t="shared" si="101"/>
        <v>202504</v>
      </c>
    </row>
    <row r="3216" spans="1:15">
      <c r="A3216" s="146">
        <v>3215</v>
      </c>
      <c r="B3216" s="144" t="s">
        <v>3478</v>
      </c>
      <c r="C3216" s="145" t="s">
        <v>3479</v>
      </c>
      <c r="D3216" s="147" t="s">
        <v>3546</v>
      </c>
      <c r="E3216" s="225" t="s">
        <v>98</v>
      </c>
      <c r="F3216" s="148">
        <v>45757</v>
      </c>
      <c r="G3216" s="149"/>
      <c r="H3216" s="150">
        <v>2251.1999999999998</v>
      </c>
      <c r="I3216" s="144" t="s">
        <v>62</v>
      </c>
      <c r="J3216" s="151"/>
      <c r="K3216" s="145"/>
      <c r="L3216" s="152"/>
      <c r="M3216" s="152"/>
      <c r="N3216" s="167">
        <f t="shared" si="100"/>
        <v>2251.1999999999998</v>
      </c>
      <c r="O3216" s="167">
        <f t="shared" si="101"/>
        <v>202504</v>
      </c>
    </row>
    <row r="3217" spans="1:15">
      <c r="A3217" s="146">
        <v>3216</v>
      </c>
      <c r="B3217" s="144" t="s">
        <v>3478</v>
      </c>
      <c r="C3217" s="146" t="s">
        <v>3479</v>
      </c>
      <c r="D3217" s="147" t="s">
        <v>3547</v>
      </c>
      <c r="E3217" s="225" t="s">
        <v>98</v>
      </c>
      <c r="F3217" s="148">
        <v>45757</v>
      </c>
      <c r="G3217" s="153"/>
      <c r="H3217" s="154">
        <v>3530.4</v>
      </c>
      <c r="I3217" s="144" t="s">
        <v>62</v>
      </c>
      <c r="J3217" s="155"/>
      <c r="K3217" s="146"/>
      <c r="L3217" s="147"/>
      <c r="M3217" s="156"/>
      <c r="N3217" s="167">
        <f t="shared" si="100"/>
        <v>3530.4</v>
      </c>
      <c r="O3217" s="167">
        <f t="shared" si="101"/>
        <v>202504</v>
      </c>
    </row>
    <row r="3218" spans="1:15">
      <c r="A3218" s="146">
        <v>3217</v>
      </c>
      <c r="B3218" s="144" t="s">
        <v>3412</v>
      </c>
      <c r="C3218" s="145" t="s">
        <v>3413</v>
      </c>
      <c r="D3218" s="147" t="s">
        <v>3548</v>
      </c>
      <c r="E3218" s="225" t="s">
        <v>98</v>
      </c>
      <c r="F3218" s="148">
        <v>45757</v>
      </c>
      <c r="G3218" s="149"/>
      <c r="H3218" s="150">
        <v>3570.4</v>
      </c>
      <c r="I3218" s="144" t="s">
        <v>67</v>
      </c>
      <c r="J3218" s="151"/>
      <c r="K3218" s="145"/>
      <c r="L3218" s="152"/>
      <c r="M3218" s="152"/>
      <c r="N3218" s="167">
        <f t="shared" si="100"/>
        <v>3570.4</v>
      </c>
      <c r="O3218" s="167">
        <f t="shared" si="101"/>
        <v>202504</v>
      </c>
    </row>
    <row r="3219" spans="1:15">
      <c r="A3219" s="146">
        <v>3218</v>
      </c>
      <c r="B3219" s="144" t="s">
        <v>1465</v>
      </c>
      <c r="C3219" s="146" t="s">
        <v>2651</v>
      </c>
      <c r="D3219" s="147" t="s">
        <v>3549</v>
      </c>
      <c r="E3219" s="225" t="s">
        <v>98</v>
      </c>
      <c r="F3219" s="148">
        <v>45757</v>
      </c>
      <c r="G3219" s="153"/>
      <c r="H3219" s="154">
        <v>7652</v>
      </c>
      <c r="I3219" s="144" t="s">
        <v>66</v>
      </c>
      <c r="J3219" s="155"/>
      <c r="K3219" s="146"/>
      <c r="L3219" s="147"/>
      <c r="M3219" s="156"/>
      <c r="N3219" s="167">
        <f t="shared" si="100"/>
        <v>7652</v>
      </c>
      <c r="O3219" s="167">
        <f t="shared" si="101"/>
        <v>202504</v>
      </c>
    </row>
    <row r="3220" spans="1:15">
      <c r="A3220" s="146">
        <v>3219</v>
      </c>
      <c r="B3220" s="144" t="s">
        <v>1537</v>
      </c>
      <c r="C3220" s="145" t="s">
        <v>1538</v>
      </c>
      <c r="D3220" s="147" t="s">
        <v>128</v>
      </c>
      <c r="E3220" s="225" t="s">
        <v>98</v>
      </c>
      <c r="F3220" s="148">
        <v>45757</v>
      </c>
      <c r="G3220" s="149"/>
      <c r="H3220" s="150">
        <v>3950</v>
      </c>
      <c r="I3220" s="144" t="s">
        <v>62</v>
      </c>
      <c r="J3220" s="151"/>
      <c r="K3220" s="145"/>
      <c r="L3220" s="152"/>
      <c r="M3220" s="152"/>
      <c r="N3220" s="167">
        <f t="shared" si="100"/>
        <v>3950</v>
      </c>
      <c r="O3220" s="167">
        <f t="shared" si="101"/>
        <v>202504</v>
      </c>
    </row>
    <row r="3221" spans="1:15">
      <c r="A3221" s="146">
        <v>3220</v>
      </c>
      <c r="B3221" s="144" t="s">
        <v>1537</v>
      </c>
      <c r="C3221" s="146" t="s">
        <v>1538</v>
      </c>
      <c r="D3221" s="147" t="s">
        <v>3550</v>
      </c>
      <c r="E3221" s="225" t="s">
        <v>98</v>
      </c>
      <c r="F3221" s="148">
        <v>45757</v>
      </c>
      <c r="G3221" s="153"/>
      <c r="H3221" s="154">
        <v>31500</v>
      </c>
      <c r="I3221" s="144" t="s">
        <v>62</v>
      </c>
      <c r="J3221" s="155"/>
      <c r="K3221" s="146"/>
      <c r="L3221" s="147"/>
      <c r="M3221" s="156"/>
      <c r="N3221" s="167">
        <f t="shared" si="100"/>
        <v>31500</v>
      </c>
      <c r="O3221" s="167">
        <f t="shared" si="101"/>
        <v>202504</v>
      </c>
    </row>
    <row r="3222" spans="1:15">
      <c r="A3222" s="146">
        <v>3221</v>
      </c>
      <c r="B3222" s="144" t="s">
        <v>3478</v>
      </c>
      <c r="C3222" s="145" t="s">
        <v>3479</v>
      </c>
      <c r="D3222" s="147" t="s">
        <v>3551</v>
      </c>
      <c r="E3222" s="225" t="s">
        <v>98</v>
      </c>
      <c r="F3222" s="148">
        <v>45758</v>
      </c>
      <c r="G3222" s="149"/>
      <c r="H3222" s="150">
        <v>3168</v>
      </c>
      <c r="I3222" s="144" t="s">
        <v>62</v>
      </c>
      <c r="J3222" s="151"/>
      <c r="K3222" s="145"/>
      <c r="L3222" s="152"/>
      <c r="M3222" s="152"/>
      <c r="N3222" s="167">
        <f t="shared" si="100"/>
        <v>3168</v>
      </c>
      <c r="O3222" s="167">
        <f t="shared" si="101"/>
        <v>202504</v>
      </c>
    </row>
    <row r="3223" spans="1:15">
      <c r="A3223" s="146">
        <v>3222</v>
      </c>
      <c r="B3223" s="144" t="s">
        <v>386</v>
      </c>
      <c r="C3223" s="146" t="s">
        <v>387</v>
      </c>
      <c r="D3223" s="147">
        <v>2255361408</v>
      </c>
      <c r="E3223" s="225" t="s">
        <v>98</v>
      </c>
      <c r="F3223" s="148">
        <v>45760</v>
      </c>
      <c r="G3223" s="153"/>
      <c r="H3223" s="154">
        <v>2179.84</v>
      </c>
      <c r="I3223" s="144" t="s">
        <v>33</v>
      </c>
      <c r="J3223" s="155"/>
      <c r="K3223" s="146"/>
      <c r="L3223" s="147"/>
      <c r="M3223" s="156"/>
      <c r="N3223" s="167">
        <f t="shared" si="100"/>
        <v>2179.84</v>
      </c>
      <c r="O3223" s="167">
        <f t="shared" si="101"/>
        <v>202504</v>
      </c>
    </row>
    <row r="3224" spans="1:15">
      <c r="A3224" s="146">
        <v>3223</v>
      </c>
      <c r="B3224" s="229" t="s">
        <v>1217</v>
      </c>
      <c r="C3224" s="145" t="s">
        <v>1218</v>
      </c>
      <c r="D3224" s="147">
        <v>97538395</v>
      </c>
      <c r="E3224" s="225" t="s">
        <v>98</v>
      </c>
      <c r="F3224" s="148">
        <v>45761</v>
      </c>
      <c r="G3224" s="149"/>
      <c r="H3224" s="150">
        <v>283.95</v>
      </c>
      <c r="I3224" s="144" t="s">
        <v>68</v>
      </c>
      <c r="J3224" s="151"/>
      <c r="K3224" s="145"/>
      <c r="L3224" s="152"/>
      <c r="M3224" s="152"/>
      <c r="N3224" s="167">
        <f t="shared" si="100"/>
        <v>283.95</v>
      </c>
      <c r="O3224" s="167">
        <f t="shared" si="101"/>
        <v>202504</v>
      </c>
    </row>
    <row r="3225" spans="1:15">
      <c r="A3225" s="146">
        <v>3224</v>
      </c>
      <c r="B3225" s="144" t="s">
        <v>2671</v>
      </c>
      <c r="C3225" s="146" t="s">
        <v>2672</v>
      </c>
      <c r="D3225" s="147" t="s">
        <v>358</v>
      </c>
      <c r="E3225" s="225" t="s">
        <v>98</v>
      </c>
      <c r="F3225" s="148">
        <v>45761</v>
      </c>
      <c r="G3225" s="153"/>
      <c r="H3225" s="154">
        <v>19776.400000000001</v>
      </c>
      <c r="I3225" s="144" t="s">
        <v>41</v>
      </c>
      <c r="J3225" s="155"/>
      <c r="K3225" s="146"/>
      <c r="L3225" s="147"/>
      <c r="M3225" s="156"/>
      <c r="N3225" s="167">
        <f t="shared" si="100"/>
        <v>19776.400000000001</v>
      </c>
      <c r="O3225" s="167">
        <f t="shared" si="101"/>
        <v>202504</v>
      </c>
    </row>
    <row r="3226" spans="1:15">
      <c r="A3226" s="146">
        <v>3225</v>
      </c>
      <c r="B3226" s="144" t="s">
        <v>293</v>
      </c>
      <c r="C3226" s="145" t="s">
        <v>294</v>
      </c>
      <c r="D3226" s="147" t="s">
        <v>3552</v>
      </c>
      <c r="E3226" s="225" t="s">
        <v>98</v>
      </c>
      <c r="F3226" s="148">
        <v>45761</v>
      </c>
      <c r="G3226" s="149"/>
      <c r="H3226" s="150">
        <v>17445.400000000001</v>
      </c>
      <c r="I3226" s="144" t="s">
        <v>66</v>
      </c>
      <c r="J3226" s="151"/>
      <c r="K3226" s="145"/>
      <c r="L3226" s="152"/>
      <c r="M3226" s="152"/>
      <c r="N3226" s="167">
        <f t="shared" si="100"/>
        <v>17445.400000000001</v>
      </c>
      <c r="O3226" s="167">
        <f t="shared" si="101"/>
        <v>202504</v>
      </c>
    </row>
    <row r="3227" spans="1:15">
      <c r="A3227" s="146">
        <v>3226</v>
      </c>
      <c r="B3227" s="144" t="s">
        <v>1415</v>
      </c>
      <c r="C3227" s="146" t="s">
        <v>1416</v>
      </c>
      <c r="D3227" s="147">
        <v>5360</v>
      </c>
      <c r="E3227" s="225" t="s">
        <v>98</v>
      </c>
      <c r="F3227" s="148">
        <v>45762</v>
      </c>
      <c r="G3227" s="153"/>
      <c r="H3227" s="154">
        <v>2300.08</v>
      </c>
      <c r="I3227" s="144" t="s">
        <v>33</v>
      </c>
      <c r="J3227" s="155"/>
      <c r="K3227" s="146"/>
      <c r="L3227" s="147"/>
      <c r="M3227" s="156"/>
      <c r="N3227" s="167">
        <f t="shared" si="100"/>
        <v>2300.08</v>
      </c>
      <c r="O3227" s="167">
        <f t="shared" si="101"/>
        <v>202504</v>
      </c>
    </row>
    <row r="3228" spans="1:15">
      <c r="A3228" s="146">
        <v>3227</v>
      </c>
      <c r="B3228" s="144" t="s">
        <v>1415</v>
      </c>
      <c r="C3228" s="145" t="s">
        <v>1416</v>
      </c>
      <c r="D3228" s="147">
        <v>5362</v>
      </c>
      <c r="E3228" s="225" t="s">
        <v>98</v>
      </c>
      <c r="F3228" s="148">
        <v>45762</v>
      </c>
      <c r="G3228" s="149"/>
      <c r="H3228" s="150">
        <v>750.05</v>
      </c>
      <c r="I3228" s="144" t="s">
        <v>33</v>
      </c>
      <c r="J3228" s="151"/>
      <c r="K3228" s="145"/>
      <c r="L3228" s="152"/>
      <c r="M3228" s="152"/>
      <c r="N3228" s="167">
        <f t="shared" si="100"/>
        <v>750.05</v>
      </c>
      <c r="O3228" s="167">
        <f t="shared" si="101"/>
        <v>202504</v>
      </c>
    </row>
    <row r="3229" spans="1:15">
      <c r="A3229" s="146">
        <v>3228</v>
      </c>
      <c r="B3229" s="229" t="s">
        <v>177</v>
      </c>
      <c r="C3229" s="146" t="s">
        <v>178</v>
      </c>
      <c r="D3229" s="147" t="s">
        <v>3553</v>
      </c>
      <c r="E3229" s="225" t="s">
        <v>98</v>
      </c>
      <c r="F3229" s="148">
        <v>45762</v>
      </c>
      <c r="G3229" s="153"/>
      <c r="H3229" s="154">
        <v>926.76</v>
      </c>
      <c r="I3229" s="144" t="s">
        <v>33</v>
      </c>
      <c r="J3229" s="155"/>
      <c r="K3229" s="146"/>
      <c r="L3229" s="147"/>
      <c r="M3229" s="156"/>
      <c r="N3229" s="167">
        <f t="shared" si="100"/>
        <v>926.76</v>
      </c>
      <c r="O3229" s="167">
        <f t="shared" si="101"/>
        <v>202504</v>
      </c>
    </row>
    <row r="3230" spans="1:15">
      <c r="A3230" s="146">
        <v>3229</v>
      </c>
      <c r="B3230" s="144" t="s">
        <v>1069</v>
      </c>
      <c r="C3230" s="145" t="s">
        <v>1070</v>
      </c>
      <c r="D3230" s="147" t="s">
        <v>3554</v>
      </c>
      <c r="E3230" s="225" t="s">
        <v>98</v>
      </c>
      <c r="F3230" s="148">
        <v>45762</v>
      </c>
      <c r="G3230" s="149"/>
      <c r="H3230" s="150">
        <v>1987.29</v>
      </c>
      <c r="I3230" s="144" t="s">
        <v>66</v>
      </c>
      <c r="J3230" s="151"/>
      <c r="K3230" s="145"/>
      <c r="L3230" s="152"/>
      <c r="M3230" s="152"/>
      <c r="N3230" s="167">
        <f t="shared" si="100"/>
        <v>1987.29</v>
      </c>
      <c r="O3230" s="167">
        <f t="shared" si="101"/>
        <v>202504</v>
      </c>
    </row>
    <row r="3231" spans="1:15">
      <c r="A3231" s="146">
        <v>3230</v>
      </c>
      <c r="B3231" s="144" t="s">
        <v>3153</v>
      </c>
      <c r="C3231" s="146" t="s">
        <v>3154</v>
      </c>
      <c r="D3231" s="147">
        <v>121191</v>
      </c>
      <c r="E3231" s="225" t="s">
        <v>98</v>
      </c>
      <c r="F3231" s="148">
        <v>45763</v>
      </c>
      <c r="G3231" s="153"/>
      <c r="H3231" s="154">
        <v>14529.79</v>
      </c>
      <c r="I3231" s="144" t="s">
        <v>62</v>
      </c>
      <c r="J3231" s="155"/>
      <c r="K3231" s="146"/>
      <c r="L3231" s="147"/>
      <c r="M3231" s="156"/>
      <c r="N3231" s="167">
        <f t="shared" si="100"/>
        <v>14529.79</v>
      </c>
      <c r="O3231" s="167">
        <f t="shared" si="101"/>
        <v>202504</v>
      </c>
    </row>
    <row r="3232" spans="1:15">
      <c r="A3232" s="146">
        <v>3231</v>
      </c>
      <c r="B3232" s="144" t="s">
        <v>3374</v>
      </c>
      <c r="C3232" s="145" t="s">
        <v>3375</v>
      </c>
      <c r="D3232" s="147" t="s">
        <v>3555</v>
      </c>
      <c r="E3232" s="221" t="s">
        <v>98</v>
      </c>
      <c r="F3232" s="148">
        <v>45763</v>
      </c>
      <c r="G3232" s="149"/>
      <c r="H3232" s="150">
        <v>31934</v>
      </c>
      <c r="I3232" s="144" t="s">
        <v>66</v>
      </c>
      <c r="J3232" s="151"/>
      <c r="K3232" s="145"/>
      <c r="L3232" s="152"/>
      <c r="M3232" s="152"/>
      <c r="N3232" s="167">
        <f t="shared" si="100"/>
        <v>31934</v>
      </c>
      <c r="O3232" s="167">
        <f t="shared" si="101"/>
        <v>202504</v>
      </c>
    </row>
    <row r="3233" spans="1:15">
      <c r="A3233" s="146">
        <v>3232</v>
      </c>
      <c r="B3233" s="229" t="s">
        <v>2506</v>
      </c>
      <c r="C3233" s="146" t="s">
        <v>2507</v>
      </c>
      <c r="D3233" s="147" t="s">
        <v>3556</v>
      </c>
      <c r="E3233" s="225" t="s">
        <v>98</v>
      </c>
      <c r="F3233" s="148">
        <v>45763</v>
      </c>
      <c r="G3233" s="153"/>
      <c r="H3233" s="154">
        <v>323.51</v>
      </c>
      <c r="I3233" s="144" t="s">
        <v>70</v>
      </c>
      <c r="J3233" s="155"/>
      <c r="K3233" s="146"/>
      <c r="L3233" s="147"/>
      <c r="M3233" s="156"/>
      <c r="N3233" s="167">
        <f t="shared" si="100"/>
        <v>323.51</v>
      </c>
      <c r="O3233" s="167">
        <f t="shared" si="101"/>
        <v>202504</v>
      </c>
    </row>
    <row r="3234" spans="1:15">
      <c r="A3234" s="146">
        <v>3233</v>
      </c>
      <c r="B3234" s="229" t="s">
        <v>2506</v>
      </c>
      <c r="C3234" s="145" t="s">
        <v>2507</v>
      </c>
      <c r="D3234" s="147" t="s">
        <v>3557</v>
      </c>
      <c r="E3234" s="225" t="s">
        <v>98</v>
      </c>
      <c r="F3234" s="148">
        <v>45763</v>
      </c>
      <c r="G3234" s="149"/>
      <c r="H3234" s="150">
        <v>2067</v>
      </c>
      <c r="I3234" s="144" t="s">
        <v>56</v>
      </c>
      <c r="J3234" s="151"/>
      <c r="K3234" s="145"/>
      <c r="L3234" s="152"/>
      <c r="M3234" s="152"/>
      <c r="N3234" s="167">
        <f t="shared" si="100"/>
        <v>2067</v>
      </c>
      <c r="O3234" s="167">
        <f t="shared" si="101"/>
        <v>202504</v>
      </c>
    </row>
    <row r="3235" spans="1:15">
      <c r="A3235" s="146">
        <v>3234</v>
      </c>
      <c r="B3235" s="144" t="s">
        <v>1703</v>
      </c>
      <c r="C3235" s="146" t="s">
        <v>1704</v>
      </c>
      <c r="D3235" s="147" t="s">
        <v>3558</v>
      </c>
      <c r="E3235" s="225" t="s">
        <v>98</v>
      </c>
      <c r="F3235" s="148">
        <v>45763</v>
      </c>
      <c r="G3235" s="153"/>
      <c r="H3235" s="154">
        <v>191</v>
      </c>
      <c r="I3235" s="144" t="s">
        <v>66</v>
      </c>
      <c r="J3235" s="155"/>
      <c r="K3235" s="146"/>
      <c r="L3235" s="147"/>
      <c r="M3235" s="156"/>
      <c r="N3235" s="167">
        <f t="shared" si="100"/>
        <v>191</v>
      </c>
      <c r="O3235" s="167">
        <f t="shared" si="101"/>
        <v>202504</v>
      </c>
    </row>
    <row r="3236" spans="1:15">
      <c r="A3236" s="146">
        <v>3235</v>
      </c>
      <c r="B3236" s="144" t="s">
        <v>1698</v>
      </c>
      <c r="C3236" s="145" t="s">
        <v>1699</v>
      </c>
      <c r="D3236" s="147" t="s">
        <v>3559</v>
      </c>
      <c r="E3236" s="225" t="s">
        <v>98</v>
      </c>
      <c r="F3236" s="148">
        <v>45763</v>
      </c>
      <c r="G3236" s="149"/>
      <c r="H3236" s="150">
        <v>5410</v>
      </c>
      <c r="I3236" s="144" t="s">
        <v>33</v>
      </c>
      <c r="J3236" s="151"/>
      <c r="K3236" s="145"/>
      <c r="L3236" s="152"/>
      <c r="M3236" s="152"/>
      <c r="N3236" s="167">
        <f t="shared" si="100"/>
        <v>5410</v>
      </c>
      <c r="O3236" s="167">
        <f t="shared" si="101"/>
        <v>202504</v>
      </c>
    </row>
    <row r="3237" spans="1:15">
      <c r="A3237" s="146">
        <v>3236</v>
      </c>
      <c r="B3237" s="144" t="s">
        <v>192</v>
      </c>
      <c r="C3237" s="146" t="s">
        <v>503</v>
      </c>
      <c r="D3237" s="147" t="s">
        <v>3560</v>
      </c>
      <c r="E3237" s="225" t="s">
        <v>98</v>
      </c>
      <c r="F3237" s="148">
        <v>45764</v>
      </c>
      <c r="G3237" s="153">
        <v>103596.21</v>
      </c>
      <c r="H3237" s="154">
        <v>392902.55</v>
      </c>
      <c r="I3237" s="144" t="s">
        <v>72</v>
      </c>
      <c r="J3237" s="155"/>
      <c r="K3237" s="146"/>
      <c r="L3237" s="147"/>
      <c r="M3237" s="156"/>
      <c r="N3237" s="167">
        <f t="shared" si="100"/>
        <v>392902.55</v>
      </c>
      <c r="O3237" s="167">
        <f t="shared" si="101"/>
        <v>202504</v>
      </c>
    </row>
    <row r="3238" spans="1:15">
      <c r="A3238" s="146">
        <v>3237</v>
      </c>
      <c r="B3238" s="144" t="s">
        <v>194</v>
      </c>
      <c r="C3238" s="145" t="s">
        <v>503</v>
      </c>
      <c r="D3238" s="147" t="s">
        <v>3561</v>
      </c>
      <c r="E3238" s="225" t="s">
        <v>98</v>
      </c>
      <c r="F3238" s="148">
        <v>45764</v>
      </c>
      <c r="G3238" s="149">
        <v>52986.15</v>
      </c>
      <c r="H3238" s="150">
        <v>327459.58</v>
      </c>
      <c r="I3238" s="144" t="s">
        <v>72</v>
      </c>
      <c r="J3238" s="151"/>
      <c r="K3238" s="145"/>
      <c r="L3238" s="152"/>
      <c r="M3238" s="152"/>
      <c r="N3238" s="167">
        <f t="shared" si="100"/>
        <v>327459.58</v>
      </c>
      <c r="O3238" s="167">
        <f t="shared" si="101"/>
        <v>202504</v>
      </c>
    </row>
    <row r="3239" spans="1:15">
      <c r="A3239" s="146">
        <v>3238</v>
      </c>
      <c r="B3239" s="144" t="s">
        <v>196</v>
      </c>
      <c r="C3239" s="146" t="s">
        <v>503</v>
      </c>
      <c r="D3239" s="147" t="s">
        <v>3562</v>
      </c>
      <c r="E3239" s="225" t="s">
        <v>98</v>
      </c>
      <c r="F3239" s="148">
        <v>45764</v>
      </c>
      <c r="G3239" s="153">
        <v>164466.35</v>
      </c>
      <c r="H3239" s="154">
        <v>1017077.52</v>
      </c>
      <c r="I3239" s="144" t="s">
        <v>72</v>
      </c>
      <c r="J3239" s="155"/>
      <c r="K3239" s="146"/>
      <c r="L3239" s="147"/>
      <c r="M3239" s="156"/>
      <c r="N3239" s="167">
        <f t="shared" si="100"/>
        <v>1017077.52</v>
      </c>
      <c r="O3239" s="167">
        <f t="shared" si="101"/>
        <v>202504</v>
      </c>
    </row>
    <row r="3240" spans="1:15">
      <c r="A3240" s="146">
        <v>3239</v>
      </c>
      <c r="B3240" s="144" t="s">
        <v>3447</v>
      </c>
      <c r="C3240" s="145" t="s">
        <v>3448</v>
      </c>
      <c r="D3240" s="147" t="s">
        <v>3563</v>
      </c>
      <c r="E3240" s="225" t="s">
        <v>98</v>
      </c>
      <c r="F3240" s="148">
        <v>45764</v>
      </c>
      <c r="G3240" s="149"/>
      <c r="H3240" s="150">
        <v>35783.22</v>
      </c>
      <c r="I3240" s="144" t="s">
        <v>46</v>
      </c>
      <c r="J3240" s="151"/>
      <c r="K3240" s="145"/>
      <c r="L3240" s="152"/>
      <c r="M3240" s="152"/>
      <c r="N3240" s="167">
        <f t="shared" si="100"/>
        <v>35783.22</v>
      </c>
      <c r="O3240" s="167">
        <f t="shared" si="101"/>
        <v>202504</v>
      </c>
    </row>
    <row r="3241" spans="1:15">
      <c r="A3241" s="146">
        <v>3240</v>
      </c>
      <c r="B3241" s="144" t="s">
        <v>2409</v>
      </c>
      <c r="C3241" s="146" t="s">
        <v>2410</v>
      </c>
      <c r="D3241" s="147">
        <v>1096</v>
      </c>
      <c r="E3241" s="225" t="s">
        <v>98</v>
      </c>
      <c r="F3241" s="148">
        <v>45764</v>
      </c>
      <c r="G3241" s="153"/>
      <c r="H3241" s="154">
        <v>400000</v>
      </c>
      <c r="I3241" s="144" t="s">
        <v>49</v>
      </c>
      <c r="J3241" s="155"/>
      <c r="K3241" s="146"/>
      <c r="L3241" s="147"/>
      <c r="M3241" s="156"/>
      <c r="N3241" s="167">
        <f t="shared" si="100"/>
        <v>400000</v>
      </c>
      <c r="O3241" s="167">
        <f t="shared" si="101"/>
        <v>202504</v>
      </c>
    </row>
    <row r="3242" spans="1:15">
      <c r="A3242" s="146">
        <v>3241</v>
      </c>
      <c r="B3242" s="144" t="s">
        <v>1852</v>
      </c>
      <c r="C3242" s="145" t="s">
        <v>1853</v>
      </c>
      <c r="D3242" s="147" t="s">
        <v>3564</v>
      </c>
      <c r="E3242" s="225" t="s">
        <v>98</v>
      </c>
      <c r="F3242" s="148">
        <v>45764</v>
      </c>
      <c r="G3242" s="149"/>
      <c r="H3242" s="150">
        <v>345</v>
      </c>
      <c r="I3242" s="144" t="s">
        <v>46</v>
      </c>
      <c r="J3242" s="151"/>
      <c r="K3242" s="145"/>
      <c r="L3242" s="152"/>
      <c r="M3242" s="152"/>
      <c r="N3242" s="167">
        <f t="shared" si="100"/>
        <v>345</v>
      </c>
      <c r="O3242" s="167">
        <f t="shared" si="101"/>
        <v>202504</v>
      </c>
    </row>
    <row r="3243" spans="1:15">
      <c r="A3243" s="146">
        <v>3242</v>
      </c>
      <c r="B3243" s="144" t="s">
        <v>3386</v>
      </c>
      <c r="C3243" s="146" t="s">
        <v>3387</v>
      </c>
      <c r="D3243" s="147" t="s">
        <v>3565</v>
      </c>
      <c r="E3243" s="225" t="s">
        <v>98</v>
      </c>
      <c r="F3243" s="148">
        <v>45764</v>
      </c>
      <c r="G3243" s="153"/>
      <c r="H3243" s="154">
        <v>600</v>
      </c>
      <c r="I3243" s="144" t="s">
        <v>66</v>
      </c>
      <c r="J3243" s="155"/>
      <c r="K3243" s="146"/>
      <c r="L3243" s="147"/>
      <c r="M3243" s="156"/>
      <c r="N3243" s="167">
        <f t="shared" si="100"/>
        <v>600</v>
      </c>
      <c r="O3243" s="167">
        <f t="shared" si="101"/>
        <v>202504</v>
      </c>
    </row>
    <row r="3244" spans="1:15">
      <c r="A3244" s="146">
        <v>3243</v>
      </c>
      <c r="B3244" s="144" t="s">
        <v>3386</v>
      </c>
      <c r="C3244" s="145" t="s">
        <v>3387</v>
      </c>
      <c r="D3244" s="147" t="s">
        <v>3410</v>
      </c>
      <c r="E3244" s="225" t="s">
        <v>98</v>
      </c>
      <c r="F3244" s="148">
        <v>45764</v>
      </c>
      <c r="G3244" s="149"/>
      <c r="H3244" s="150">
        <v>561</v>
      </c>
      <c r="I3244" s="144" t="s">
        <v>67</v>
      </c>
      <c r="J3244" s="151"/>
      <c r="K3244" s="145"/>
      <c r="L3244" s="152"/>
      <c r="M3244" s="152"/>
      <c r="N3244" s="167">
        <f t="shared" si="100"/>
        <v>561</v>
      </c>
      <c r="O3244" s="167">
        <f t="shared" si="101"/>
        <v>202504</v>
      </c>
    </row>
    <row r="3245" spans="1:15">
      <c r="A3245" s="146">
        <v>3244</v>
      </c>
      <c r="B3245" s="144" t="s">
        <v>3566</v>
      </c>
      <c r="C3245" s="146" t="s">
        <v>3567</v>
      </c>
      <c r="D3245" s="147" t="s">
        <v>3396</v>
      </c>
      <c r="E3245" s="225" t="s">
        <v>98</v>
      </c>
      <c r="F3245" s="148">
        <v>45764</v>
      </c>
      <c r="G3245" s="153"/>
      <c r="H3245" s="154">
        <v>169760</v>
      </c>
      <c r="I3245" s="144" t="s">
        <v>56</v>
      </c>
      <c r="J3245" s="155"/>
      <c r="K3245" s="146"/>
      <c r="L3245" s="147"/>
      <c r="M3245" s="156"/>
      <c r="N3245" s="167">
        <f t="shared" si="100"/>
        <v>169760</v>
      </c>
      <c r="O3245" s="167">
        <f t="shared" si="101"/>
        <v>202504</v>
      </c>
    </row>
    <row r="3246" spans="1:15">
      <c r="A3246" s="146">
        <v>3245</v>
      </c>
      <c r="B3246" s="144" t="s">
        <v>1691</v>
      </c>
      <c r="C3246" s="145" t="s">
        <v>1692</v>
      </c>
      <c r="D3246" s="147" t="s">
        <v>3568</v>
      </c>
      <c r="E3246" s="225" t="s">
        <v>98</v>
      </c>
      <c r="F3246" s="148">
        <v>45764</v>
      </c>
      <c r="G3246" s="149"/>
      <c r="H3246" s="150">
        <v>962.5</v>
      </c>
      <c r="I3246" s="144" t="s">
        <v>46</v>
      </c>
      <c r="J3246" s="151"/>
      <c r="K3246" s="145"/>
      <c r="L3246" s="152"/>
      <c r="M3246" s="152"/>
      <c r="N3246" s="167">
        <f t="shared" si="100"/>
        <v>962.5</v>
      </c>
      <c r="O3246" s="167">
        <f t="shared" si="101"/>
        <v>202504</v>
      </c>
    </row>
    <row r="3247" spans="1:15">
      <c r="A3247" s="146">
        <v>3246</v>
      </c>
      <c r="B3247" s="144" t="s">
        <v>3566</v>
      </c>
      <c r="C3247" s="146" t="s">
        <v>3567</v>
      </c>
      <c r="D3247" s="147" t="s">
        <v>3569</v>
      </c>
      <c r="E3247" s="225" t="s">
        <v>98</v>
      </c>
      <c r="F3247" s="148">
        <v>45764</v>
      </c>
      <c r="G3247" s="153"/>
      <c r="H3247" s="154">
        <v>7580</v>
      </c>
      <c r="I3247" s="144" t="s">
        <v>56</v>
      </c>
      <c r="J3247" s="155"/>
      <c r="K3247" s="146"/>
      <c r="L3247" s="147"/>
      <c r="M3247" s="156"/>
      <c r="N3247" s="167">
        <f t="shared" si="100"/>
        <v>7580</v>
      </c>
      <c r="O3247" s="167">
        <f t="shared" si="101"/>
        <v>202504</v>
      </c>
    </row>
    <row r="3248" spans="1:15">
      <c r="A3248" s="146">
        <v>3247</v>
      </c>
      <c r="B3248" s="144" t="s">
        <v>3570</v>
      </c>
      <c r="C3248" s="145" t="s">
        <v>3571</v>
      </c>
      <c r="D3248" s="147" t="s">
        <v>3572</v>
      </c>
      <c r="E3248" s="225" t="s">
        <v>98</v>
      </c>
      <c r="F3248" s="148">
        <v>45764</v>
      </c>
      <c r="G3248" s="149"/>
      <c r="H3248" s="150">
        <v>9000</v>
      </c>
      <c r="I3248" s="144" t="s">
        <v>64</v>
      </c>
      <c r="J3248" s="151"/>
      <c r="K3248" s="145"/>
      <c r="L3248" s="152"/>
      <c r="M3248" s="152"/>
      <c r="N3248" s="167">
        <f t="shared" si="100"/>
        <v>9000</v>
      </c>
      <c r="O3248" s="167">
        <f t="shared" si="101"/>
        <v>202504</v>
      </c>
    </row>
    <row r="3249" spans="1:15">
      <c r="A3249" s="146">
        <v>3248</v>
      </c>
      <c r="B3249" s="144" t="s">
        <v>1507</v>
      </c>
      <c r="C3249" s="146" t="s">
        <v>1508</v>
      </c>
      <c r="D3249" s="147" t="s">
        <v>3573</v>
      </c>
      <c r="E3249" s="225" t="s">
        <v>98</v>
      </c>
      <c r="F3249" s="148">
        <v>45767</v>
      </c>
      <c r="G3249" s="153"/>
      <c r="H3249" s="154">
        <v>75049.149999999994</v>
      </c>
      <c r="I3249" s="144" t="s">
        <v>54</v>
      </c>
      <c r="J3249" s="155"/>
      <c r="K3249" s="146"/>
      <c r="L3249" s="147"/>
      <c r="M3249" s="156"/>
      <c r="N3249" s="167">
        <f t="shared" si="100"/>
        <v>75049.149999999994</v>
      </c>
      <c r="O3249" s="167">
        <f t="shared" si="101"/>
        <v>202504</v>
      </c>
    </row>
    <row r="3250" spans="1:15">
      <c r="A3250" s="146">
        <v>3249</v>
      </c>
      <c r="B3250" s="144" t="s">
        <v>3574</v>
      </c>
      <c r="C3250" s="145" t="s">
        <v>3575</v>
      </c>
      <c r="D3250" s="147" t="s">
        <v>3576</v>
      </c>
      <c r="E3250" s="225" t="s">
        <v>98</v>
      </c>
      <c r="F3250" s="148">
        <v>45768</v>
      </c>
      <c r="G3250" s="149"/>
      <c r="H3250" s="150">
        <v>16050</v>
      </c>
      <c r="I3250" s="144" t="s">
        <v>62</v>
      </c>
      <c r="J3250" s="151"/>
      <c r="K3250" s="145"/>
      <c r="L3250" s="152"/>
      <c r="M3250" s="152"/>
      <c r="N3250" s="167">
        <f t="shared" si="100"/>
        <v>16050</v>
      </c>
      <c r="O3250" s="167">
        <f t="shared" si="101"/>
        <v>202504</v>
      </c>
    </row>
    <row r="3251" spans="1:15">
      <c r="A3251" s="146">
        <v>3250</v>
      </c>
      <c r="B3251" s="144" t="s">
        <v>241</v>
      </c>
      <c r="C3251" s="146" t="s">
        <v>242</v>
      </c>
      <c r="D3251" s="147" t="s">
        <v>3577</v>
      </c>
      <c r="E3251" s="225" t="s">
        <v>98</v>
      </c>
      <c r="F3251" s="148">
        <v>45769</v>
      </c>
      <c r="G3251" s="153"/>
      <c r="H3251" s="154">
        <v>111042.7</v>
      </c>
      <c r="I3251" s="144" t="s">
        <v>33</v>
      </c>
      <c r="J3251" s="155"/>
      <c r="K3251" s="146"/>
      <c r="L3251" s="147"/>
      <c r="M3251" s="156"/>
      <c r="N3251" s="167">
        <f t="shared" si="100"/>
        <v>111042.7</v>
      </c>
      <c r="O3251" s="167">
        <f t="shared" si="101"/>
        <v>202504</v>
      </c>
    </row>
    <row r="3252" spans="1:15">
      <c r="A3252" s="146">
        <v>3251</v>
      </c>
      <c r="B3252" s="144" t="s">
        <v>1415</v>
      </c>
      <c r="C3252" s="145" t="s">
        <v>1416</v>
      </c>
      <c r="D3252" s="147" t="s">
        <v>3578</v>
      </c>
      <c r="E3252" s="225" t="s">
        <v>98</v>
      </c>
      <c r="F3252" s="148">
        <v>45769</v>
      </c>
      <c r="G3252" s="149"/>
      <c r="H3252" s="150">
        <v>680</v>
      </c>
      <c r="I3252" s="144" t="s">
        <v>33</v>
      </c>
      <c r="J3252" s="151"/>
      <c r="K3252" s="145"/>
      <c r="L3252" s="152"/>
      <c r="M3252" s="152"/>
      <c r="N3252" s="167">
        <f t="shared" si="100"/>
        <v>680</v>
      </c>
      <c r="O3252" s="167">
        <f t="shared" si="101"/>
        <v>202504</v>
      </c>
    </row>
    <row r="3253" spans="1:15">
      <c r="A3253" s="146">
        <v>3252</v>
      </c>
      <c r="B3253" s="144" t="s">
        <v>3579</v>
      </c>
      <c r="C3253" s="146" t="s">
        <v>3580</v>
      </c>
      <c r="D3253" s="147">
        <v>741102</v>
      </c>
      <c r="E3253" s="225" t="s">
        <v>98</v>
      </c>
      <c r="F3253" s="148">
        <v>45769</v>
      </c>
      <c r="G3253" s="153"/>
      <c r="H3253" s="154">
        <v>16099.5</v>
      </c>
      <c r="I3253" s="144" t="s">
        <v>43</v>
      </c>
      <c r="J3253" s="155"/>
      <c r="K3253" s="146"/>
      <c r="L3253" s="147"/>
      <c r="M3253" s="156"/>
      <c r="N3253" s="167">
        <f t="shared" si="100"/>
        <v>16099.5</v>
      </c>
      <c r="O3253" s="167">
        <f t="shared" si="101"/>
        <v>202504</v>
      </c>
    </row>
    <row r="3254" spans="1:15">
      <c r="A3254" s="146">
        <v>3253</v>
      </c>
      <c r="B3254" s="144" t="s">
        <v>841</v>
      </c>
      <c r="C3254" s="145" t="s">
        <v>842</v>
      </c>
      <c r="D3254" s="146">
        <v>75294</v>
      </c>
      <c r="E3254" s="225" t="s">
        <v>98</v>
      </c>
      <c r="F3254" s="148">
        <v>45751</v>
      </c>
      <c r="G3254" s="149"/>
      <c r="H3254" s="150">
        <v>1027.5</v>
      </c>
      <c r="I3254" s="144" t="s">
        <v>33</v>
      </c>
      <c r="J3254" s="151"/>
      <c r="K3254" s="145"/>
      <c r="L3254" s="152"/>
      <c r="M3254" s="152"/>
      <c r="N3254" s="167">
        <f t="shared" si="100"/>
        <v>1027.5</v>
      </c>
      <c r="O3254" s="167">
        <f t="shared" si="101"/>
        <v>202504</v>
      </c>
    </row>
    <row r="3255" spans="1:15">
      <c r="A3255" s="146">
        <v>3254</v>
      </c>
      <c r="B3255" s="144" t="s">
        <v>120</v>
      </c>
      <c r="C3255" s="146" t="s">
        <v>121</v>
      </c>
      <c r="D3255" s="147" t="s">
        <v>3581</v>
      </c>
      <c r="E3255" s="225" t="s">
        <v>98</v>
      </c>
      <c r="F3255" s="148">
        <v>45769</v>
      </c>
      <c r="G3255" s="153"/>
      <c r="H3255" s="154">
        <v>362.73</v>
      </c>
      <c r="I3255" s="144" t="s">
        <v>68</v>
      </c>
      <c r="J3255" s="155"/>
      <c r="K3255" s="146"/>
      <c r="L3255" s="147"/>
      <c r="M3255" s="156"/>
      <c r="N3255" s="167">
        <f t="shared" si="100"/>
        <v>362.73</v>
      </c>
      <c r="O3255" s="167">
        <f t="shared" si="101"/>
        <v>202504</v>
      </c>
    </row>
    <row r="3256" spans="1:15">
      <c r="A3256" s="146">
        <v>3255</v>
      </c>
      <c r="B3256" s="144" t="s">
        <v>3153</v>
      </c>
      <c r="C3256" s="145" t="s">
        <v>3154</v>
      </c>
      <c r="D3256" s="147">
        <v>121258</v>
      </c>
      <c r="E3256" s="225" t="s">
        <v>98</v>
      </c>
      <c r="F3256" s="148">
        <v>45770</v>
      </c>
      <c r="G3256" s="149"/>
      <c r="H3256" s="150">
        <v>14508</v>
      </c>
      <c r="I3256" s="144" t="s">
        <v>62</v>
      </c>
      <c r="J3256" s="151"/>
      <c r="K3256" s="145"/>
      <c r="L3256" s="152"/>
      <c r="M3256" s="152"/>
      <c r="N3256" s="167">
        <f t="shared" si="100"/>
        <v>14508</v>
      </c>
      <c r="O3256" s="167">
        <f t="shared" si="101"/>
        <v>202504</v>
      </c>
    </row>
    <row r="3257" spans="1:15">
      <c r="A3257" s="146">
        <v>3256</v>
      </c>
      <c r="B3257" s="144" t="s">
        <v>3153</v>
      </c>
      <c r="C3257" s="146" t="s">
        <v>3154</v>
      </c>
      <c r="D3257" s="147">
        <v>121250</v>
      </c>
      <c r="E3257" s="225" t="s">
        <v>98</v>
      </c>
      <c r="F3257" s="148">
        <v>45770</v>
      </c>
      <c r="G3257" s="153"/>
      <c r="H3257" s="154">
        <v>169601.27</v>
      </c>
      <c r="I3257" s="144" t="s">
        <v>62</v>
      </c>
      <c r="J3257" s="155"/>
      <c r="K3257" s="146"/>
      <c r="L3257" s="147"/>
      <c r="M3257" s="156"/>
      <c r="N3257" s="167">
        <f t="shared" si="100"/>
        <v>169601.27</v>
      </c>
      <c r="O3257" s="167">
        <f t="shared" si="101"/>
        <v>202504</v>
      </c>
    </row>
    <row r="3258" spans="1:15">
      <c r="A3258" s="146">
        <v>3257</v>
      </c>
      <c r="B3258" s="144" t="s">
        <v>3582</v>
      </c>
      <c r="C3258" s="145" t="s">
        <v>3583</v>
      </c>
      <c r="D3258" s="147" t="s">
        <v>3584</v>
      </c>
      <c r="E3258" s="225" t="s">
        <v>98</v>
      </c>
      <c r="F3258" s="148">
        <v>45770</v>
      </c>
      <c r="G3258" s="149"/>
      <c r="H3258" s="150">
        <v>5553</v>
      </c>
      <c r="I3258" s="144" t="s">
        <v>62</v>
      </c>
      <c r="J3258" s="151"/>
      <c r="K3258" s="145"/>
      <c r="L3258" s="152"/>
      <c r="M3258" s="152"/>
      <c r="N3258" s="167">
        <f t="shared" si="100"/>
        <v>5553</v>
      </c>
      <c r="O3258" s="167">
        <f t="shared" si="101"/>
        <v>202504</v>
      </c>
    </row>
    <row r="3259" spans="1:15">
      <c r="A3259" s="146">
        <v>3258</v>
      </c>
      <c r="B3259" s="144" t="s">
        <v>3582</v>
      </c>
      <c r="C3259" s="146" t="s">
        <v>3583</v>
      </c>
      <c r="D3259" s="147" t="s">
        <v>3585</v>
      </c>
      <c r="E3259" s="225" t="s">
        <v>98</v>
      </c>
      <c r="F3259" s="148">
        <v>45770</v>
      </c>
      <c r="G3259" s="153"/>
      <c r="H3259" s="154">
        <v>5025.6000000000004</v>
      </c>
      <c r="I3259" s="144" t="s">
        <v>62</v>
      </c>
      <c r="J3259" s="155"/>
      <c r="K3259" s="146"/>
      <c r="L3259" s="147"/>
      <c r="M3259" s="156"/>
      <c r="N3259" s="167">
        <f t="shared" si="100"/>
        <v>5025.6000000000004</v>
      </c>
      <c r="O3259" s="167">
        <f t="shared" si="101"/>
        <v>202504</v>
      </c>
    </row>
    <row r="3260" spans="1:15">
      <c r="A3260" s="146">
        <v>3259</v>
      </c>
      <c r="B3260" s="144" t="s">
        <v>2287</v>
      </c>
      <c r="C3260" s="145" t="s">
        <v>2288</v>
      </c>
      <c r="D3260" s="147" t="s">
        <v>3586</v>
      </c>
      <c r="E3260" s="225" t="s">
        <v>98</v>
      </c>
      <c r="F3260" s="148">
        <v>45771</v>
      </c>
      <c r="G3260" s="149"/>
      <c r="H3260" s="150">
        <v>350</v>
      </c>
      <c r="I3260" s="144" t="s">
        <v>46</v>
      </c>
      <c r="J3260" s="151"/>
      <c r="K3260" s="145"/>
      <c r="L3260" s="152"/>
      <c r="M3260" s="152"/>
      <c r="N3260" s="167">
        <f t="shared" si="100"/>
        <v>350</v>
      </c>
      <c r="O3260" s="167">
        <f t="shared" si="101"/>
        <v>202504</v>
      </c>
    </row>
    <row r="3261" spans="1:15">
      <c r="A3261" s="146">
        <v>3260</v>
      </c>
      <c r="B3261" s="144" t="s">
        <v>1889</v>
      </c>
      <c r="C3261" s="146" t="s">
        <v>1890</v>
      </c>
      <c r="D3261" s="147" t="s">
        <v>1934</v>
      </c>
      <c r="E3261" s="225" t="s">
        <v>98</v>
      </c>
      <c r="F3261" s="148">
        <v>45771</v>
      </c>
      <c r="G3261" s="153"/>
      <c r="H3261" s="154">
        <v>1900</v>
      </c>
      <c r="I3261" s="144" t="s">
        <v>62</v>
      </c>
      <c r="J3261" s="155"/>
      <c r="K3261" s="146"/>
      <c r="L3261" s="147"/>
      <c r="M3261" s="156"/>
      <c r="N3261" s="167">
        <f t="shared" si="100"/>
        <v>1900</v>
      </c>
      <c r="O3261" s="167">
        <f t="shared" si="101"/>
        <v>202504</v>
      </c>
    </row>
    <row r="3262" spans="1:15">
      <c r="A3262" s="146">
        <v>3261</v>
      </c>
      <c r="B3262" s="144" t="s">
        <v>3390</v>
      </c>
      <c r="C3262" s="145" t="s">
        <v>3391</v>
      </c>
      <c r="D3262" s="147" t="s">
        <v>3587</v>
      </c>
      <c r="E3262" s="225" t="s">
        <v>98</v>
      </c>
      <c r="F3262" s="148">
        <v>45771</v>
      </c>
      <c r="G3262" s="149"/>
      <c r="H3262" s="150">
        <v>7492.8</v>
      </c>
      <c r="I3262" s="144" t="s">
        <v>64</v>
      </c>
      <c r="J3262" s="151"/>
      <c r="K3262" s="145"/>
      <c r="L3262" s="152"/>
      <c r="M3262" s="152"/>
      <c r="N3262" s="167">
        <f t="shared" si="100"/>
        <v>7492.8</v>
      </c>
      <c r="O3262" s="167">
        <f t="shared" si="101"/>
        <v>202504</v>
      </c>
    </row>
    <row r="3263" spans="1:15">
      <c r="A3263" s="146">
        <v>3262</v>
      </c>
      <c r="B3263" s="144" t="s">
        <v>3390</v>
      </c>
      <c r="C3263" s="146" t="s">
        <v>3391</v>
      </c>
      <c r="D3263" s="147" t="s">
        <v>2215</v>
      </c>
      <c r="E3263" s="225" t="s">
        <v>98</v>
      </c>
      <c r="F3263" s="148">
        <v>45771</v>
      </c>
      <c r="G3263" s="153"/>
      <c r="H3263" s="154">
        <v>20899.07</v>
      </c>
      <c r="I3263" s="144" t="s">
        <v>64</v>
      </c>
      <c r="J3263" s="155"/>
      <c r="K3263" s="146"/>
      <c r="L3263" s="147"/>
      <c r="M3263" s="156"/>
      <c r="N3263" s="167">
        <f t="shared" si="100"/>
        <v>20899.07</v>
      </c>
      <c r="O3263" s="167">
        <f t="shared" si="101"/>
        <v>202504</v>
      </c>
    </row>
    <row r="3264" spans="1:15">
      <c r="A3264" s="146">
        <v>3263</v>
      </c>
      <c r="B3264" s="144" t="s">
        <v>3588</v>
      </c>
      <c r="C3264" s="145" t="s">
        <v>3589</v>
      </c>
      <c r="D3264" s="147" t="s">
        <v>3590</v>
      </c>
      <c r="E3264" s="225" t="s">
        <v>98</v>
      </c>
      <c r="F3264" s="148">
        <v>45772</v>
      </c>
      <c r="G3264" s="149"/>
      <c r="H3264" s="150">
        <v>440</v>
      </c>
      <c r="I3264" s="144" t="s">
        <v>56</v>
      </c>
      <c r="J3264" s="151"/>
      <c r="K3264" s="145"/>
      <c r="L3264" s="152"/>
      <c r="M3264" s="152"/>
      <c r="N3264" s="167">
        <f t="shared" si="100"/>
        <v>440</v>
      </c>
      <c r="O3264" s="167">
        <f t="shared" si="101"/>
        <v>202504</v>
      </c>
    </row>
    <row r="3265" spans="1:15">
      <c r="A3265" s="146">
        <v>3264</v>
      </c>
      <c r="B3265" s="144" t="s">
        <v>3384</v>
      </c>
      <c r="C3265" s="146" t="s">
        <v>3385</v>
      </c>
      <c r="D3265" s="147" t="s">
        <v>3591</v>
      </c>
      <c r="E3265" s="225" t="s">
        <v>98</v>
      </c>
      <c r="F3265" s="148">
        <v>45772</v>
      </c>
      <c r="G3265" s="153"/>
      <c r="H3265" s="154">
        <v>26800</v>
      </c>
      <c r="I3265" s="144" t="s">
        <v>68</v>
      </c>
      <c r="J3265" s="155"/>
      <c r="K3265" s="146"/>
      <c r="L3265" s="147"/>
      <c r="M3265" s="156"/>
      <c r="N3265" s="167">
        <f t="shared" si="100"/>
        <v>26800</v>
      </c>
      <c r="O3265" s="167">
        <f t="shared" si="101"/>
        <v>202504</v>
      </c>
    </row>
    <row r="3266" spans="1:15">
      <c r="A3266" s="146">
        <v>3265</v>
      </c>
      <c r="B3266" s="144" t="s">
        <v>1597</v>
      </c>
      <c r="C3266" s="145" t="s">
        <v>3382</v>
      </c>
      <c r="D3266" s="147" t="s">
        <v>3358</v>
      </c>
      <c r="E3266" s="225" t="s">
        <v>98</v>
      </c>
      <c r="F3266" s="148">
        <v>45772</v>
      </c>
      <c r="G3266" s="149"/>
      <c r="H3266" s="150">
        <v>10016.4</v>
      </c>
      <c r="I3266" s="144" t="s">
        <v>66</v>
      </c>
      <c r="J3266" s="151" t="s">
        <v>40</v>
      </c>
      <c r="K3266" s="145"/>
      <c r="L3266" s="152"/>
      <c r="M3266" s="152"/>
      <c r="N3266" s="167">
        <f t="shared" ref="N3266:N3329" si="102">H3266/COUNTIF(I3266:M3266,"&lt;&gt;")</f>
        <v>5008.2</v>
      </c>
      <c r="O3266" s="167">
        <f t="shared" ref="O3266:O3329" si="103">YEAR(F3266)*100+MONTH(F3266)</f>
        <v>202504</v>
      </c>
    </row>
    <row r="3267" spans="1:15">
      <c r="A3267" s="146">
        <v>3266</v>
      </c>
      <c r="B3267" s="144" t="s">
        <v>3582</v>
      </c>
      <c r="C3267" s="146" t="s">
        <v>3583</v>
      </c>
      <c r="D3267" s="147" t="s">
        <v>3592</v>
      </c>
      <c r="E3267" s="225" t="s">
        <v>98</v>
      </c>
      <c r="F3267" s="148">
        <v>45772</v>
      </c>
      <c r="G3267" s="153"/>
      <c r="H3267" s="154">
        <v>3630.6</v>
      </c>
      <c r="I3267" s="144" t="s">
        <v>62</v>
      </c>
      <c r="J3267" s="155"/>
      <c r="K3267" s="146"/>
      <c r="L3267" s="147"/>
      <c r="M3267" s="156"/>
      <c r="N3267" s="167">
        <f t="shared" si="102"/>
        <v>3630.6</v>
      </c>
      <c r="O3267" s="167">
        <f t="shared" si="103"/>
        <v>202504</v>
      </c>
    </row>
    <row r="3268" spans="1:15">
      <c r="A3268" s="146">
        <v>3267</v>
      </c>
      <c r="B3268" s="144" t="s">
        <v>3582</v>
      </c>
      <c r="C3268" s="145" t="s">
        <v>3583</v>
      </c>
      <c r="D3268" s="147" t="s">
        <v>3593</v>
      </c>
      <c r="E3268" s="225" t="s">
        <v>98</v>
      </c>
      <c r="F3268" s="148">
        <v>45772</v>
      </c>
      <c r="G3268" s="149"/>
      <c r="H3268" s="150">
        <v>3486.6</v>
      </c>
      <c r="I3268" s="144" t="s">
        <v>62</v>
      </c>
      <c r="J3268" s="151"/>
      <c r="K3268" s="145"/>
      <c r="L3268" s="152"/>
      <c r="M3268" s="152"/>
      <c r="N3268" s="167">
        <f t="shared" si="102"/>
        <v>3486.6</v>
      </c>
      <c r="O3268" s="167">
        <f t="shared" si="103"/>
        <v>202504</v>
      </c>
    </row>
    <row r="3269" spans="1:15">
      <c r="A3269" s="146">
        <v>3268</v>
      </c>
      <c r="B3269" s="144" t="s">
        <v>3582</v>
      </c>
      <c r="C3269" s="146" t="s">
        <v>3583</v>
      </c>
      <c r="D3269" s="147" t="s">
        <v>3594</v>
      </c>
      <c r="E3269" s="225" t="s">
        <v>98</v>
      </c>
      <c r="F3269" s="148">
        <v>45772</v>
      </c>
      <c r="G3269" s="153"/>
      <c r="H3269" s="154">
        <v>5313.6</v>
      </c>
      <c r="I3269" s="144" t="s">
        <v>62</v>
      </c>
      <c r="J3269" s="155"/>
      <c r="K3269" s="146"/>
      <c r="L3269" s="147"/>
      <c r="M3269" s="156"/>
      <c r="N3269" s="167">
        <f t="shared" si="102"/>
        <v>5313.6</v>
      </c>
      <c r="O3269" s="167">
        <f t="shared" si="103"/>
        <v>202504</v>
      </c>
    </row>
    <row r="3270" spans="1:15">
      <c r="A3270" s="146">
        <v>3269</v>
      </c>
      <c r="B3270" s="144" t="s">
        <v>3582</v>
      </c>
      <c r="C3270" s="145" t="s">
        <v>3583</v>
      </c>
      <c r="D3270" s="147" t="s">
        <v>3595</v>
      </c>
      <c r="E3270" s="225" t="s">
        <v>98</v>
      </c>
      <c r="F3270" s="148">
        <v>45772</v>
      </c>
      <c r="G3270" s="149"/>
      <c r="H3270" s="150">
        <v>5045.3999999999996</v>
      </c>
      <c r="I3270" s="144" t="s">
        <v>62</v>
      </c>
      <c r="J3270" s="151"/>
      <c r="K3270" s="145"/>
      <c r="L3270" s="152"/>
      <c r="M3270" s="152"/>
      <c r="N3270" s="167">
        <f t="shared" si="102"/>
        <v>5045.3999999999996</v>
      </c>
      <c r="O3270" s="167">
        <f t="shared" si="103"/>
        <v>202504</v>
      </c>
    </row>
    <row r="3271" spans="1:15">
      <c r="A3271" s="146">
        <v>3270</v>
      </c>
      <c r="B3271" s="144" t="s">
        <v>841</v>
      </c>
      <c r="C3271" s="146" t="s">
        <v>842</v>
      </c>
      <c r="D3271" s="147" t="s">
        <v>3596</v>
      </c>
      <c r="E3271" s="225" t="s">
        <v>98</v>
      </c>
      <c r="F3271" s="148">
        <v>45772</v>
      </c>
      <c r="G3271" s="153"/>
      <c r="H3271" s="154">
        <v>3023.05</v>
      </c>
      <c r="I3271" s="144" t="s">
        <v>68</v>
      </c>
      <c r="J3271" s="155"/>
      <c r="K3271" s="146"/>
      <c r="L3271" s="147"/>
      <c r="M3271" s="156"/>
      <c r="N3271" s="167">
        <f t="shared" si="102"/>
        <v>3023.05</v>
      </c>
      <c r="O3271" s="167">
        <f t="shared" si="103"/>
        <v>202504</v>
      </c>
    </row>
    <row r="3272" spans="1:15">
      <c r="A3272" s="146">
        <v>3271</v>
      </c>
      <c r="B3272" s="144" t="s">
        <v>120</v>
      </c>
      <c r="C3272" s="145" t="s">
        <v>121</v>
      </c>
      <c r="D3272" s="147" t="s">
        <v>3597</v>
      </c>
      <c r="E3272" s="225" t="s">
        <v>98</v>
      </c>
      <c r="F3272" s="148">
        <v>45772</v>
      </c>
      <c r="G3272" s="149"/>
      <c r="H3272" s="150">
        <v>19700</v>
      </c>
      <c r="I3272" s="144" t="s">
        <v>62</v>
      </c>
      <c r="J3272" s="151"/>
      <c r="K3272" s="145"/>
      <c r="L3272" s="152"/>
      <c r="M3272" s="152"/>
      <c r="N3272" s="167">
        <f t="shared" si="102"/>
        <v>19700</v>
      </c>
      <c r="O3272" s="167">
        <f t="shared" si="103"/>
        <v>202504</v>
      </c>
    </row>
    <row r="3273" spans="1:15">
      <c r="A3273" s="146">
        <v>3272</v>
      </c>
      <c r="B3273" s="144" t="s">
        <v>120</v>
      </c>
      <c r="C3273" s="146" t="s">
        <v>121</v>
      </c>
      <c r="D3273" s="147" t="s">
        <v>3598</v>
      </c>
      <c r="E3273" s="225" t="s">
        <v>98</v>
      </c>
      <c r="F3273" s="148">
        <v>45772</v>
      </c>
      <c r="G3273" s="153"/>
      <c r="H3273" s="154">
        <v>9011</v>
      </c>
      <c r="I3273" s="144" t="s">
        <v>43</v>
      </c>
      <c r="J3273" s="155"/>
      <c r="K3273" s="146"/>
      <c r="L3273" s="147"/>
      <c r="M3273" s="156"/>
      <c r="N3273" s="167">
        <f t="shared" si="102"/>
        <v>9011</v>
      </c>
      <c r="O3273" s="167">
        <f t="shared" si="103"/>
        <v>202504</v>
      </c>
    </row>
    <row r="3274" spans="1:15">
      <c r="A3274" s="146">
        <v>3273</v>
      </c>
      <c r="B3274" s="144" t="s">
        <v>1496</v>
      </c>
      <c r="C3274" s="145" t="s">
        <v>3507</v>
      </c>
      <c r="D3274" s="147" t="s">
        <v>3599</v>
      </c>
      <c r="E3274" s="225" t="s">
        <v>98</v>
      </c>
      <c r="F3274" s="148">
        <v>45775</v>
      </c>
      <c r="G3274" s="149"/>
      <c r="H3274" s="150">
        <v>15577.29</v>
      </c>
      <c r="I3274" s="144" t="s">
        <v>43</v>
      </c>
      <c r="J3274" s="151"/>
      <c r="K3274" s="145"/>
      <c r="L3274" s="152"/>
      <c r="M3274" s="152"/>
      <c r="N3274" s="167">
        <f t="shared" si="102"/>
        <v>15577.29</v>
      </c>
      <c r="O3274" s="167">
        <f t="shared" si="103"/>
        <v>202504</v>
      </c>
    </row>
    <row r="3275" spans="1:15">
      <c r="A3275" s="146">
        <v>3274</v>
      </c>
      <c r="B3275" s="144" t="s">
        <v>2001</v>
      </c>
      <c r="C3275" s="146" t="s">
        <v>2002</v>
      </c>
      <c r="D3275" s="147" t="s">
        <v>3600</v>
      </c>
      <c r="E3275" s="225" t="s">
        <v>98</v>
      </c>
      <c r="F3275" s="148">
        <v>45775</v>
      </c>
      <c r="G3275" s="153"/>
      <c r="H3275" s="154">
        <v>147000</v>
      </c>
      <c r="I3275" s="144" t="s">
        <v>40</v>
      </c>
      <c r="J3275" s="155"/>
      <c r="K3275" s="146"/>
      <c r="L3275" s="147"/>
      <c r="M3275" s="156"/>
      <c r="N3275" s="167">
        <f t="shared" si="102"/>
        <v>147000</v>
      </c>
      <c r="O3275" s="167">
        <f t="shared" si="103"/>
        <v>202504</v>
      </c>
    </row>
    <row r="3276" spans="1:15">
      <c r="A3276" s="146">
        <v>3275</v>
      </c>
      <c r="B3276" s="144" t="s">
        <v>3412</v>
      </c>
      <c r="C3276" s="145" t="s">
        <v>3413</v>
      </c>
      <c r="D3276" s="147" t="s">
        <v>3601</v>
      </c>
      <c r="E3276" s="225" t="s">
        <v>98</v>
      </c>
      <c r="F3276" s="148">
        <v>45775</v>
      </c>
      <c r="G3276" s="149"/>
      <c r="H3276" s="150">
        <v>1170</v>
      </c>
      <c r="I3276" s="144" t="s">
        <v>66</v>
      </c>
      <c r="J3276" s="151"/>
      <c r="K3276" s="145"/>
      <c r="L3276" s="152"/>
      <c r="M3276" s="152"/>
      <c r="N3276" s="167">
        <f t="shared" si="102"/>
        <v>1170</v>
      </c>
      <c r="O3276" s="167">
        <f t="shared" si="103"/>
        <v>202504</v>
      </c>
    </row>
    <row r="3277" spans="1:15">
      <c r="A3277" s="146">
        <v>3276</v>
      </c>
      <c r="B3277" s="144" t="s">
        <v>1470</v>
      </c>
      <c r="C3277" s="146" t="s">
        <v>1673</v>
      </c>
      <c r="D3277" s="147" t="s">
        <v>575</v>
      </c>
      <c r="E3277" s="225" t="s">
        <v>98</v>
      </c>
      <c r="F3277" s="148">
        <v>45775</v>
      </c>
      <c r="G3277" s="153"/>
      <c r="H3277" s="154">
        <v>149023.18</v>
      </c>
      <c r="I3277" s="144" t="s">
        <v>43</v>
      </c>
      <c r="J3277" s="155"/>
      <c r="K3277" s="146"/>
      <c r="L3277" s="147"/>
      <c r="M3277" s="156"/>
      <c r="N3277" s="167">
        <f t="shared" si="102"/>
        <v>149023.18</v>
      </c>
      <c r="O3277" s="167">
        <f t="shared" si="103"/>
        <v>202504</v>
      </c>
    </row>
    <row r="3278" spans="1:15">
      <c r="A3278" s="146">
        <v>3277</v>
      </c>
      <c r="B3278" s="144" t="s">
        <v>1698</v>
      </c>
      <c r="C3278" s="145" t="s">
        <v>1699</v>
      </c>
      <c r="D3278" s="147" t="s">
        <v>2689</v>
      </c>
      <c r="E3278" s="225" t="s">
        <v>98</v>
      </c>
      <c r="F3278" s="148">
        <v>45775</v>
      </c>
      <c r="G3278" s="149"/>
      <c r="H3278" s="150">
        <v>4670</v>
      </c>
      <c r="I3278" s="144" t="s">
        <v>33</v>
      </c>
      <c r="J3278" s="151"/>
      <c r="K3278" s="145"/>
      <c r="L3278" s="152"/>
      <c r="M3278" s="152"/>
      <c r="N3278" s="167">
        <f t="shared" si="102"/>
        <v>4670</v>
      </c>
      <c r="O3278" s="167">
        <f t="shared" si="103"/>
        <v>202504</v>
      </c>
    </row>
    <row r="3279" spans="1:15">
      <c r="A3279" s="146">
        <v>3278</v>
      </c>
      <c r="B3279" s="144" t="s">
        <v>3386</v>
      </c>
      <c r="C3279" s="146" t="s">
        <v>3387</v>
      </c>
      <c r="D3279" s="147" t="s">
        <v>1824</v>
      </c>
      <c r="E3279" s="225" t="s">
        <v>98</v>
      </c>
      <c r="F3279" s="148">
        <v>45776</v>
      </c>
      <c r="G3279" s="153"/>
      <c r="H3279" s="154">
        <v>4851</v>
      </c>
      <c r="I3279" s="144" t="s">
        <v>46</v>
      </c>
      <c r="J3279" s="155"/>
      <c r="K3279" s="146"/>
      <c r="L3279" s="147"/>
      <c r="M3279" s="156"/>
      <c r="N3279" s="167">
        <f t="shared" si="102"/>
        <v>4851</v>
      </c>
      <c r="O3279" s="167">
        <f t="shared" si="103"/>
        <v>202504</v>
      </c>
    </row>
    <row r="3280" spans="1:15">
      <c r="A3280" s="146">
        <v>3279</v>
      </c>
      <c r="B3280" s="144" t="s">
        <v>3386</v>
      </c>
      <c r="C3280" s="145" t="s">
        <v>3387</v>
      </c>
      <c r="D3280" s="147" t="s">
        <v>3602</v>
      </c>
      <c r="E3280" s="225" t="s">
        <v>98</v>
      </c>
      <c r="F3280" s="148">
        <v>45776</v>
      </c>
      <c r="G3280" s="149"/>
      <c r="H3280" s="150">
        <v>6976</v>
      </c>
      <c r="I3280" s="144" t="s">
        <v>33</v>
      </c>
      <c r="J3280" s="151"/>
      <c r="K3280" s="145"/>
      <c r="L3280" s="152"/>
      <c r="M3280" s="152"/>
      <c r="N3280" s="167">
        <f t="shared" si="102"/>
        <v>6976</v>
      </c>
      <c r="O3280" s="167">
        <f t="shared" si="103"/>
        <v>202504</v>
      </c>
    </row>
    <row r="3281" spans="1:15">
      <c r="A3281" s="146">
        <v>3280</v>
      </c>
      <c r="B3281" s="144" t="s">
        <v>3153</v>
      </c>
      <c r="C3281" s="146" t="s">
        <v>3154</v>
      </c>
      <c r="D3281" s="147" t="s">
        <v>3603</v>
      </c>
      <c r="E3281" s="225" t="s">
        <v>98</v>
      </c>
      <c r="F3281" s="148">
        <v>45776</v>
      </c>
      <c r="G3281" s="153"/>
      <c r="H3281" s="154">
        <v>11494.16</v>
      </c>
      <c r="I3281" s="144" t="s">
        <v>62</v>
      </c>
      <c r="J3281" s="155"/>
      <c r="K3281" s="146"/>
      <c r="L3281" s="147"/>
      <c r="M3281" s="156"/>
      <c r="N3281" s="167">
        <f t="shared" si="102"/>
        <v>11494.16</v>
      </c>
      <c r="O3281" s="167">
        <f t="shared" si="103"/>
        <v>202504</v>
      </c>
    </row>
    <row r="3282" spans="1:15">
      <c r="A3282" s="146">
        <v>3281</v>
      </c>
      <c r="B3282" s="144" t="s">
        <v>2986</v>
      </c>
      <c r="C3282" s="145" t="s">
        <v>1001</v>
      </c>
      <c r="D3282" s="147" t="s">
        <v>3604</v>
      </c>
      <c r="E3282" s="255" t="s">
        <v>98</v>
      </c>
      <c r="F3282" s="148">
        <v>45776</v>
      </c>
      <c r="G3282" s="149"/>
      <c r="H3282" s="150">
        <v>156</v>
      </c>
      <c r="I3282" s="144" t="s">
        <v>66</v>
      </c>
      <c r="J3282" s="151"/>
      <c r="K3282" s="145"/>
      <c r="L3282" s="152"/>
      <c r="M3282" s="152"/>
      <c r="N3282" s="167">
        <f t="shared" si="102"/>
        <v>156</v>
      </c>
      <c r="O3282" s="167">
        <f t="shared" si="103"/>
        <v>202504</v>
      </c>
    </row>
    <row r="3283" spans="1:15">
      <c r="A3283" s="146">
        <v>3282</v>
      </c>
      <c r="B3283" s="229" t="s">
        <v>995</v>
      </c>
      <c r="C3283" s="146" t="s">
        <v>996</v>
      </c>
      <c r="D3283" s="147" t="s">
        <v>3605</v>
      </c>
      <c r="E3283" s="256" t="s">
        <v>98</v>
      </c>
      <c r="F3283" s="148">
        <v>45776</v>
      </c>
      <c r="G3283" s="153"/>
      <c r="H3283" s="154">
        <v>2154.38</v>
      </c>
      <c r="I3283" s="144" t="s">
        <v>66</v>
      </c>
      <c r="J3283" s="155"/>
      <c r="K3283" s="146"/>
      <c r="L3283" s="147"/>
      <c r="M3283" s="156"/>
      <c r="N3283" s="167">
        <f t="shared" si="102"/>
        <v>2154.38</v>
      </c>
      <c r="O3283" s="167">
        <f t="shared" si="103"/>
        <v>202504</v>
      </c>
    </row>
    <row r="3284" spans="1:15">
      <c r="A3284" s="146">
        <v>3283</v>
      </c>
      <c r="B3284" s="229" t="s">
        <v>123</v>
      </c>
      <c r="C3284" s="145" t="s">
        <v>124</v>
      </c>
      <c r="D3284" s="147" t="s">
        <v>3606</v>
      </c>
      <c r="E3284" s="225" t="s">
        <v>98</v>
      </c>
      <c r="F3284" s="148">
        <v>45777</v>
      </c>
      <c r="G3284" s="149"/>
      <c r="H3284" s="150">
        <v>5526.53</v>
      </c>
      <c r="I3284" s="144" t="s">
        <v>33</v>
      </c>
      <c r="J3284" s="151"/>
      <c r="K3284" s="145"/>
      <c r="L3284" s="152"/>
      <c r="M3284" s="152"/>
      <c r="N3284" s="167">
        <f t="shared" si="102"/>
        <v>5526.53</v>
      </c>
      <c r="O3284" s="167">
        <f t="shared" si="103"/>
        <v>202504</v>
      </c>
    </row>
    <row r="3285" spans="1:15">
      <c r="A3285" s="146">
        <v>3284</v>
      </c>
      <c r="B3285" s="144" t="s">
        <v>2287</v>
      </c>
      <c r="C3285" s="146" t="s">
        <v>2288</v>
      </c>
      <c r="D3285" s="147" t="s">
        <v>3607</v>
      </c>
      <c r="E3285" s="225" t="s">
        <v>98</v>
      </c>
      <c r="F3285" s="148">
        <v>45777</v>
      </c>
      <c r="G3285" s="153"/>
      <c r="H3285" s="154">
        <v>2145</v>
      </c>
      <c r="I3285" s="144" t="s">
        <v>62</v>
      </c>
      <c r="J3285" s="155"/>
      <c r="K3285" s="146"/>
      <c r="L3285" s="147"/>
      <c r="M3285" s="156"/>
      <c r="N3285" s="167">
        <f t="shared" si="102"/>
        <v>2145</v>
      </c>
      <c r="O3285" s="167">
        <f t="shared" si="103"/>
        <v>202504</v>
      </c>
    </row>
    <row r="3286" spans="1:15">
      <c r="A3286" s="146">
        <v>3285</v>
      </c>
      <c r="B3286" s="144" t="s">
        <v>3608</v>
      </c>
      <c r="C3286" s="145" t="s">
        <v>3609</v>
      </c>
      <c r="D3286" s="147" t="s">
        <v>3610</v>
      </c>
      <c r="E3286" s="225" t="s">
        <v>98</v>
      </c>
      <c r="F3286" s="148">
        <v>45777</v>
      </c>
      <c r="G3286" s="149"/>
      <c r="H3286" s="150">
        <v>70554</v>
      </c>
      <c r="I3286" s="144" t="s">
        <v>49</v>
      </c>
      <c r="J3286" s="151"/>
      <c r="K3286" s="145"/>
      <c r="L3286" s="152"/>
      <c r="M3286" s="152"/>
      <c r="N3286" s="167">
        <f t="shared" si="102"/>
        <v>70554</v>
      </c>
      <c r="O3286" s="167">
        <f t="shared" si="103"/>
        <v>202504</v>
      </c>
    </row>
    <row r="3287" spans="1:15">
      <c r="A3287" s="146">
        <v>3286</v>
      </c>
      <c r="B3287" s="144" t="s">
        <v>3401</v>
      </c>
      <c r="C3287" s="146" t="s">
        <v>3402</v>
      </c>
      <c r="D3287" s="147" t="s">
        <v>3611</v>
      </c>
      <c r="E3287" s="225" t="s">
        <v>98</v>
      </c>
      <c r="F3287" s="148">
        <v>45777</v>
      </c>
      <c r="G3287" s="153"/>
      <c r="H3287" s="154">
        <v>3899</v>
      </c>
      <c r="I3287" s="144" t="s">
        <v>46</v>
      </c>
      <c r="J3287" s="155"/>
      <c r="K3287" s="146"/>
      <c r="L3287" s="147"/>
      <c r="M3287" s="156"/>
      <c r="N3287" s="167">
        <f t="shared" si="102"/>
        <v>3899</v>
      </c>
      <c r="O3287" s="167">
        <f t="shared" si="103"/>
        <v>202504</v>
      </c>
    </row>
    <row r="3288" spans="1:15">
      <c r="A3288" s="146">
        <v>3287</v>
      </c>
      <c r="B3288" s="144" t="s">
        <v>1773</v>
      </c>
      <c r="C3288" s="145" t="s">
        <v>1774</v>
      </c>
      <c r="D3288" s="147" t="s">
        <v>3563</v>
      </c>
      <c r="E3288" s="225" t="s">
        <v>98</v>
      </c>
      <c r="F3288" s="148">
        <v>45777</v>
      </c>
      <c r="G3288" s="149"/>
      <c r="H3288" s="150">
        <v>13000</v>
      </c>
      <c r="I3288" s="144" t="s">
        <v>41</v>
      </c>
      <c r="J3288" s="151"/>
      <c r="K3288" s="145"/>
      <c r="L3288" s="152"/>
      <c r="M3288" s="152"/>
      <c r="N3288" s="167">
        <f t="shared" si="102"/>
        <v>13000</v>
      </c>
      <c r="O3288" s="167">
        <f t="shared" si="103"/>
        <v>202504</v>
      </c>
    </row>
    <row r="3289" spans="1:15">
      <c r="A3289" s="146">
        <v>3288</v>
      </c>
      <c r="B3289" s="144" t="s">
        <v>184</v>
      </c>
      <c r="C3289" s="146" t="s">
        <v>185</v>
      </c>
      <c r="D3289" s="147" t="s">
        <v>3612</v>
      </c>
      <c r="E3289" s="225" t="s">
        <v>98</v>
      </c>
      <c r="F3289" s="148">
        <v>45777</v>
      </c>
      <c r="G3289" s="153"/>
      <c r="H3289" s="154">
        <v>40812.28</v>
      </c>
      <c r="I3289" s="144" t="s">
        <v>34</v>
      </c>
      <c r="J3289" s="155"/>
      <c r="K3289" s="146"/>
      <c r="L3289" s="147"/>
      <c r="M3289" s="156"/>
      <c r="N3289" s="167">
        <f t="shared" si="102"/>
        <v>40812.28</v>
      </c>
      <c r="O3289" s="167">
        <f t="shared" si="103"/>
        <v>202504</v>
      </c>
    </row>
    <row r="3290" spans="1:15">
      <c r="A3290" s="146">
        <v>3289</v>
      </c>
      <c r="B3290" s="144" t="s">
        <v>3582</v>
      </c>
      <c r="C3290" s="145" t="s">
        <v>3583</v>
      </c>
      <c r="D3290" s="147" t="s">
        <v>3613</v>
      </c>
      <c r="E3290" s="225" t="s">
        <v>98</v>
      </c>
      <c r="F3290" s="148">
        <v>45779</v>
      </c>
      <c r="G3290" s="149"/>
      <c r="H3290" s="150">
        <v>3695.4</v>
      </c>
      <c r="I3290" s="144" t="s">
        <v>62</v>
      </c>
      <c r="J3290" s="151"/>
      <c r="K3290" s="145"/>
      <c r="L3290" s="152"/>
      <c r="M3290" s="152"/>
      <c r="N3290" s="167">
        <f t="shared" si="102"/>
        <v>3695.4</v>
      </c>
      <c r="O3290" s="167">
        <f t="shared" si="103"/>
        <v>202505</v>
      </c>
    </row>
    <row r="3291" spans="1:15">
      <c r="A3291" s="146">
        <v>3290</v>
      </c>
      <c r="B3291" s="144" t="s">
        <v>3582</v>
      </c>
      <c r="C3291" s="146" t="s">
        <v>3583</v>
      </c>
      <c r="D3291" s="147" t="s">
        <v>3614</v>
      </c>
      <c r="E3291" s="225" t="s">
        <v>98</v>
      </c>
      <c r="F3291" s="148">
        <v>45779</v>
      </c>
      <c r="G3291" s="153"/>
      <c r="H3291" s="154">
        <v>3594.6</v>
      </c>
      <c r="I3291" s="144" t="s">
        <v>62</v>
      </c>
      <c r="J3291" s="155"/>
      <c r="K3291" s="146"/>
      <c r="L3291" s="147"/>
      <c r="M3291" s="156"/>
      <c r="N3291" s="167">
        <f t="shared" si="102"/>
        <v>3594.6</v>
      </c>
      <c r="O3291" s="167">
        <f t="shared" si="103"/>
        <v>202505</v>
      </c>
    </row>
    <row r="3292" spans="1:15">
      <c r="A3292" s="146">
        <v>3291</v>
      </c>
      <c r="B3292" s="144" t="s">
        <v>762</v>
      </c>
      <c r="C3292" s="145" t="s">
        <v>763</v>
      </c>
      <c r="D3292" s="147" t="s">
        <v>3615</v>
      </c>
      <c r="E3292" s="225" t="s">
        <v>98</v>
      </c>
      <c r="F3292" s="148">
        <v>45779</v>
      </c>
      <c r="G3292" s="149"/>
      <c r="H3292" s="150">
        <v>99.9</v>
      </c>
      <c r="I3292" s="144" t="s">
        <v>62</v>
      </c>
      <c r="J3292" s="151"/>
      <c r="K3292" s="145"/>
      <c r="L3292" s="152"/>
      <c r="M3292" s="152"/>
      <c r="N3292" s="167">
        <f t="shared" si="102"/>
        <v>99.9</v>
      </c>
      <c r="O3292" s="167">
        <f t="shared" si="103"/>
        <v>202505</v>
      </c>
    </row>
    <row r="3293" spans="1:15">
      <c r="A3293" s="146">
        <v>3292</v>
      </c>
      <c r="B3293" s="144" t="s">
        <v>367</v>
      </c>
      <c r="C3293" s="146" t="s">
        <v>368</v>
      </c>
      <c r="D3293" s="147" t="s">
        <v>3616</v>
      </c>
      <c r="E3293" s="225" t="s">
        <v>98</v>
      </c>
      <c r="F3293" s="148">
        <v>45779</v>
      </c>
      <c r="G3293" s="153"/>
      <c r="H3293" s="154">
        <v>12144</v>
      </c>
      <c r="I3293" s="144" t="s">
        <v>34</v>
      </c>
      <c r="J3293" s="155"/>
      <c r="K3293" s="146"/>
      <c r="L3293" s="147"/>
      <c r="M3293" s="156"/>
      <c r="N3293" s="167">
        <f t="shared" si="102"/>
        <v>12144</v>
      </c>
      <c r="O3293" s="167">
        <f t="shared" si="103"/>
        <v>202505</v>
      </c>
    </row>
    <row r="3294" spans="1:15">
      <c r="A3294" s="146">
        <v>3293</v>
      </c>
      <c r="B3294" s="144" t="s">
        <v>884</v>
      </c>
      <c r="C3294" s="145" t="s">
        <v>885</v>
      </c>
      <c r="D3294" s="145" t="s">
        <v>3617</v>
      </c>
      <c r="E3294" s="225" t="s">
        <v>98</v>
      </c>
      <c r="F3294" s="148">
        <v>45779</v>
      </c>
      <c r="G3294" s="149"/>
      <c r="H3294" s="150">
        <v>24000</v>
      </c>
      <c r="I3294" s="144" t="s">
        <v>33</v>
      </c>
      <c r="J3294" s="151"/>
      <c r="K3294" s="145"/>
      <c r="L3294" s="152"/>
      <c r="M3294" s="152"/>
      <c r="N3294" s="167">
        <f t="shared" si="102"/>
        <v>24000</v>
      </c>
      <c r="O3294" s="167">
        <f t="shared" si="103"/>
        <v>202505</v>
      </c>
    </row>
    <row r="3295" spans="1:15">
      <c r="A3295" s="146">
        <v>3294</v>
      </c>
      <c r="B3295" s="144" t="s">
        <v>3582</v>
      </c>
      <c r="C3295" s="146" t="s">
        <v>3583</v>
      </c>
      <c r="D3295" s="147" t="s">
        <v>3618</v>
      </c>
      <c r="E3295" s="225" t="s">
        <v>98</v>
      </c>
      <c r="F3295" s="148">
        <v>45780</v>
      </c>
      <c r="G3295" s="153"/>
      <c r="H3295" s="154">
        <v>3484.8</v>
      </c>
      <c r="I3295" s="144" t="s">
        <v>62</v>
      </c>
      <c r="J3295" s="155"/>
      <c r="K3295" s="146"/>
      <c r="L3295" s="147"/>
      <c r="M3295" s="156"/>
      <c r="N3295" s="167">
        <f t="shared" si="102"/>
        <v>3484.8</v>
      </c>
      <c r="O3295" s="167">
        <f t="shared" si="103"/>
        <v>202505</v>
      </c>
    </row>
    <row r="3296" spans="1:15">
      <c r="A3296" s="146">
        <v>3295</v>
      </c>
      <c r="B3296" s="144" t="s">
        <v>3582</v>
      </c>
      <c r="C3296" s="145" t="s">
        <v>3583</v>
      </c>
      <c r="D3296" s="145" t="s">
        <v>3619</v>
      </c>
      <c r="E3296" s="225" t="s">
        <v>98</v>
      </c>
      <c r="F3296" s="148">
        <v>45780</v>
      </c>
      <c r="G3296" s="149"/>
      <c r="H3296" s="150">
        <v>3684.6</v>
      </c>
      <c r="I3296" s="144" t="s">
        <v>62</v>
      </c>
      <c r="J3296" s="151"/>
      <c r="K3296" s="145"/>
      <c r="L3296" s="152"/>
      <c r="M3296" s="152"/>
      <c r="N3296" s="167">
        <f t="shared" si="102"/>
        <v>3684.6</v>
      </c>
      <c r="O3296" s="167">
        <f t="shared" si="103"/>
        <v>202505</v>
      </c>
    </row>
    <row r="3297" spans="1:15">
      <c r="A3297" s="146">
        <v>3296</v>
      </c>
      <c r="B3297" s="144" t="s">
        <v>3582</v>
      </c>
      <c r="C3297" s="146" t="s">
        <v>3583</v>
      </c>
      <c r="D3297" s="147" t="s">
        <v>3620</v>
      </c>
      <c r="E3297" s="225" t="s">
        <v>98</v>
      </c>
      <c r="F3297" s="148">
        <v>45780</v>
      </c>
      <c r="G3297" s="153"/>
      <c r="H3297" s="154">
        <v>4237.2</v>
      </c>
      <c r="I3297" s="144" t="s">
        <v>62</v>
      </c>
      <c r="J3297" s="155"/>
      <c r="K3297" s="146"/>
      <c r="L3297" s="147"/>
      <c r="M3297" s="156"/>
      <c r="N3297" s="167">
        <f t="shared" si="102"/>
        <v>4237.2</v>
      </c>
      <c r="O3297" s="167">
        <f t="shared" si="103"/>
        <v>202505</v>
      </c>
    </row>
    <row r="3298" spans="1:15">
      <c r="A3298" s="146">
        <v>3297</v>
      </c>
      <c r="B3298" s="144" t="s">
        <v>3582</v>
      </c>
      <c r="C3298" s="145" t="s">
        <v>3583</v>
      </c>
      <c r="D3298" s="145" t="s">
        <v>3621</v>
      </c>
      <c r="E3298" s="225" t="s">
        <v>98</v>
      </c>
      <c r="F3298" s="148">
        <v>45780</v>
      </c>
      <c r="G3298" s="149"/>
      <c r="H3298" s="150">
        <v>3627</v>
      </c>
      <c r="I3298" s="144" t="s">
        <v>62</v>
      </c>
      <c r="J3298" s="151"/>
      <c r="K3298" s="145"/>
      <c r="L3298" s="152"/>
      <c r="M3298" s="152"/>
      <c r="N3298" s="167">
        <f t="shared" si="102"/>
        <v>3627</v>
      </c>
      <c r="O3298" s="167">
        <f t="shared" si="103"/>
        <v>202505</v>
      </c>
    </row>
    <row r="3299" spans="1:15">
      <c r="A3299" s="146">
        <v>3298</v>
      </c>
      <c r="B3299" s="144" t="s">
        <v>3582</v>
      </c>
      <c r="C3299" s="146" t="s">
        <v>3583</v>
      </c>
      <c r="D3299" s="147" t="s">
        <v>3622</v>
      </c>
      <c r="E3299" s="225" t="s">
        <v>98</v>
      </c>
      <c r="F3299" s="148">
        <v>45780</v>
      </c>
      <c r="G3299" s="153"/>
      <c r="H3299" s="154">
        <v>3546</v>
      </c>
      <c r="I3299" s="144" t="s">
        <v>62</v>
      </c>
      <c r="J3299" s="155"/>
      <c r="K3299" s="146"/>
      <c r="L3299" s="147"/>
      <c r="M3299" s="156"/>
      <c r="N3299" s="167">
        <f t="shared" si="102"/>
        <v>3546</v>
      </c>
      <c r="O3299" s="167">
        <f t="shared" si="103"/>
        <v>202505</v>
      </c>
    </row>
    <row r="3300" spans="1:15">
      <c r="A3300" s="146">
        <v>3299</v>
      </c>
      <c r="B3300" s="144" t="s">
        <v>3582</v>
      </c>
      <c r="C3300" s="145" t="s">
        <v>3583</v>
      </c>
      <c r="D3300" s="145" t="s">
        <v>3623</v>
      </c>
      <c r="E3300" s="225" t="s">
        <v>98</v>
      </c>
      <c r="F3300" s="148">
        <v>45780</v>
      </c>
      <c r="G3300" s="149"/>
      <c r="H3300" s="150">
        <v>4109.3999999999996</v>
      </c>
      <c r="I3300" s="144" t="s">
        <v>62</v>
      </c>
      <c r="J3300" s="151"/>
      <c r="K3300" s="145"/>
      <c r="L3300" s="152"/>
      <c r="M3300" s="152"/>
      <c r="N3300" s="167">
        <f t="shared" si="102"/>
        <v>4109.3999999999996</v>
      </c>
      <c r="O3300" s="167">
        <f t="shared" si="103"/>
        <v>202505</v>
      </c>
    </row>
    <row r="3301" spans="1:15">
      <c r="A3301" s="146">
        <v>3300</v>
      </c>
      <c r="B3301" s="144" t="s">
        <v>3582</v>
      </c>
      <c r="C3301" s="146" t="s">
        <v>3583</v>
      </c>
      <c r="D3301" s="147" t="s">
        <v>3624</v>
      </c>
      <c r="E3301" s="225" t="s">
        <v>98</v>
      </c>
      <c r="F3301" s="148">
        <v>45782</v>
      </c>
      <c r="G3301" s="153"/>
      <c r="H3301" s="154">
        <v>3610.8</v>
      </c>
      <c r="I3301" s="144" t="s">
        <v>62</v>
      </c>
      <c r="J3301" s="155"/>
      <c r="K3301" s="146"/>
      <c r="L3301" s="147"/>
      <c r="M3301" s="156"/>
      <c r="N3301" s="167">
        <f t="shared" si="102"/>
        <v>3610.8</v>
      </c>
      <c r="O3301" s="167">
        <f t="shared" si="103"/>
        <v>202505</v>
      </c>
    </row>
    <row r="3302" spans="1:15">
      <c r="A3302" s="146">
        <v>3301</v>
      </c>
      <c r="B3302" s="144" t="s">
        <v>3582</v>
      </c>
      <c r="C3302" s="145" t="s">
        <v>3583</v>
      </c>
      <c r="D3302" s="145" t="s">
        <v>3625</v>
      </c>
      <c r="E3302" s="225" t="s">
        <v>98</v>
      </c>
      <c r="F3302" s="148">
        <v>45782</v>
      </c>
      <c r="G3302" s="149"/>
      <c r="H3302" s="150">
        <v>3511.8</v>
      </c>
      <c r="I3302" s="144" t="s">
        <v>62</v>
      </c>
      <c r="J3302" s="151"/>
      <c r="K3302" s="145"/>
      <c r="L3302" s="152"/>
      <c r="M3302" s="152"/>
      <c r="N3302" s="167">
        <f t="shared" si="102"/>
        <v>3511.8</v>
      </c>
      <c r="O3302" s="167">
        <f t="shared" si="103"/>
        <v>202505</v>
      </c>
    </row>
    <row r="3303" spans="1:15">
      <c r="A3303" s="146">
        <v>3302</v>
      </c>
      <c r="B3303" s="144" t="s">
        <v>3582</v>
      </c>
      <c r="C3303" s="146" t="s">
        <v>3583</v>
      </c>
      <c r="D3303" s="147" t="s">
        <v>3626</v>
      </c>
      <c r="E3303" s="225" t="s">
        <v>98</v>
      </c>
      <c r="F3303" s="148">
        <v>45782</v>
      </c>
      <c r="G3303" s="153"/>
      <c r="H3303" s="154">
        <v>3546</v>
      </c>
      <c r="I3303" s="144" t="s">
        <v>62</v>
      </c>
      <c r="J3303" s="155"/>
      <c r="K3303" s="146"/>
      <c r="L3303" s="147"/>
      <c r="M3303" s="156"/>
      <c r="N3303" s="167">
        <f t="shared" si="102"/>
        <v>3546</v>
      </c>
      <c r="O3303" s="167">
        <f t="shared" si="103"/>
        <v>202505</v>
      </c>
    </row>
    <row r="3304" spans="1:15">
      <c r="A3304" s="146">
        <v>3303</v>
      </c>
      <c r="B3304" s="144" t="s">
        <v>3582</v>
      </c>
      <c r="C3304" s="145" t="s">
        <v>3583</v>
      </c>
      <c r="D3304" s="145" t="s">
        <v>3627</v>
      </c>
      <c r="E3304" s="225" t="s">
        <v>98</v>
      </c>
      <c r="F3304" s="148">
        <v>45782</v>
      </c>
      <c r="G3304" s="149"/>
      <c r="H3304" s="150">
        <v>5272.2</v>
      </c>
      <c r="I3304" s="144" t="s">
        <v>62</v>
      </c>
      <c r="J3304" s="151"/>
      <c r="K3304" s="145"/>
      <c r="L3304" s="152"/>
      <c r="M3304" s="152"/>
      <c r="N3304" s="167">
        <f t="shared" si="102"/>
        <v>5272.2</v>
      </c>
      <c r="O3304" s="167">
        <f t="shared" si="103"/>
        <v>202505</v>
      </c>
    </row>
    <row r="3305" spans="1:15">
      <c r="A3305" s="146">
        <v>3304</v>
      </c>
      <c r="B3305" s="144" t="s">
        <v>3582</v>
      </c>
      <c r="C3305" s="146" t="s">
        <v>3583</v>
      </c>
      <c r="D3305" s="147" t="s">
        <v>3628</v>
      </c>
      <c r="E3305" s="225" t="s">
        <v>98</v>
      </c>
      <c r="F3305" s="148">
        <v>45782</v>
      </c>
      <c r="G3305" s="153"/>
      <c r="H3305" s="154">
        <v>4851</v>
      </c>
      <c r="I3305" s="144" t="s">
        <v>62</v>
      </c>
      <c r="J3305" s="155"/>
      <c r="K3305" s="146"/>
      <c r="L3305" s="147"/>
      <c r="M3305" s="156"/>
      <c r="N3305" s="167">
        <f t="shared" si="102"/>
        <v>4851</v>
      </c>
      <c r="O3305" s="167">
        <f t="shared" si="103"/>
        <v>202505</v>
      </c>
    </row>
    <row r="3306" spans="1:15">
      <c r="A3306" s="146">
        <v>3305</v>
      </c>
      <c r="B3306" s="144" t="s">
        <v>3582</v>
      </c>
      <c r="C3306" s="145" t="s">
        <v>3583</v>
      </c>
      <c r="D3306" s="145" t="s">
        <v>3629</v>
      </c>
      <c r="E3306" s="225" t="s">
        <v>98</v>
      </c>
      <c r="F3306" s="148">
        <v>45782</v>
      </c>
      <c r="G3306" s="149"/>
      <c r="H3306" s="150">
        <v>3920.4</v>
      </c>
      <c r="I3306" s="144" t="s">
        <v>62</v>
      </c>
      <c r="J3306" s="151"/>
      <c r="K3306" s="145"/>
      <c r="L3306" s="152"/>
      <c r="M3306" s="152"/>
      <c r="N3306" s="167">
        <f t="shared" si="102"/>
        <v>3920.4</v>
      </c>
      <c r="O3306" s="167">
        <f t="shared" si="103"/>
        <v>202505</v>
      </c>
    </row>
    <row r="3307" spans="1:15">
      <c r="A3307" s="146">
        <v>3306</v>
      </c>
      <c r="B3307" s="144" t="s">
        <v>3582</v>
      </c>
      <c r="C3307" s="146" t="s">
        <v>3583</v>
      </c>
      <c r="D3307" s="147" t="s">
        <v>3630</v>
      </c>
      <c r="E3307" s="225" t="s">
        <v>98</v>
      </c>
      <c r="F3307" s="148">
        <v>45782</v>
      </c>
      <c r="G3307" s="153"/>
      <c r="H3307" s="154">
        <v>4057.2</v>
      </c>
      <c r="I3307" s="144" t="s">
        <v>62</v>
      </c>
      <c r="J3307" s="155"/>
      <c r="K3307" s="146"/>
      <c r="L3307" s="147"/>
      <c r="M3307" s="156"/>
      <c r="N3307" s="167">
        <f t="shared" si="102"/>
        <v>4057.2</v>
      </c>
      <c r="O3307" s="167">
        <f t="shared" si="103"/>
        <v>202505</v>
      </c>
    </row>
    <row r="3308" spans="1:15">
      <c r="A3308" s="146">
        <v>3307</v>
      </c>
      <c r="B3308" s="144" t="s">
        <v>3582</v>
      </c>
      <c r="C3308" s="145" t="s">
        <v>3583</v>
      </c>
      <c r="D3308" s="145" t="s">
        <v>3631</v>
      </c>
      <c r="E3308" s="225" t="s">
        <v>98</v>
      </c>
      <c r="F3308" s="148">
        <v>45782</v>
      </c>
      <c r="G3308" s="149"/>
      <c r="H3308" s="150">
        <v>4352.3999999999996</v>
      </c>
      <c r="I3308" s="144" t="s">
        <v>62</v>
      </c>
      <c r="J3308" s="151"/>
      <c r="K3308" s="145"/>
      <c r="L3308" s="152"/>
      <c r="M3308" s="152"/>
      <c r="N3308" s="167">
        <f t="shared" si="102"/>
        <v>4352.3999999999996</v>
      </c>
      <c r="O3308" s="167">
        <f t="shared" si="103"/>
        <v>202505</v>
      </c>
    </row>
    <row r="3309" spans="1:15">
      <c r="A3309" s="146">
        <v>3308</v>
      </c>
      <c r="B3309" s="144" t="s">
        <v>3582</v>
      </c>
      <c r="C3309" s="146" t="s">
        <v>3583</v>
      </c>
      <c r="D3309" s="147" t="s">
        <v>3632</v>
      </c>
      <c r="E3309" s="225" t="s">
        <v>98</v>
      </c>
      <c r="F3309" s="148">
        <v>45782</v>
      </c>
      <c r="G3309" s="153"/>
      <c r="H3309" s="154">
        <v>4309.2</v>
      </c>
      <c r="I3309" s="144" t="s">
        <v>62</v>
      </c>
      <c r="J3309" s="155"/>
      <c r="K3309" s="146"/>
      <c r="L3309" s="147"/>
      <c r="M3309" s="156"/>
      <c r="N3309" s="167">
        <f t="shared" si="102"/>
        <v>4309.2</v>
      </c>
      <c r="O3309" s="167">
        <f t="shared" si="103"/>
        <v>202505</v>
      </c>
    </row>
    <row r="3310" spans="1:15">
      <c r="A3310" s="146">
        <v>3309</v>
      </c>
      <c r="B3310" s="144" t="s">
        <v>1415</v>
      </c>
      <c r="C3310" s="145" t="s">
        <v>1416</v>
      </c>
      <c r="D3310" s="145" t="s">
        <v>3633</v>
      </c>
      <c r="E3310" s="225" t="s">
        <v>98</v>
      </c>
      <c r="F3310" s="148">
        <v>45783</v>
      </c>
      <c r="G3310" s="149"/>
      <c r="H3310" s="150">
        <v>3274.97</v>
      </c>
      <c r="I3310" s="144" t="s">
        <v>33</v>
      </c>
      <c r="J3310" s="151"/>
      <c r="K3310" s="145"/>
      <c r="L3310" s="152"/>
      <c r="M3310" s="152"/>
      <c r="N3310" s="167">
        <f t="shared" si="102"/>
        <v>3274.97</v>
      </c>
      <c r="O3310" s="167">
        <f t="shared" si="103"/>
        <v>202505</v>
      </c>
    </row>
    <row r="3311" spans="1:15">
      <c r="A3311" s="146">
        <v>3310</v>
      </c>
      <c r="B3311" s="144" t="s">
        <v>3466</v>
      </c>
      <c r="C3311" s="146" t="s">
        <v>3467</v>
      </c>
      <c r="D3311" s="147" t="s">
        <v>3634</v>
      </c>
      <c r="E3311" s="225" t="s">
        <v>98</v>
      </c>
      <c r="F3311" s="148">
        <v>45783</v>
      </c>
      <c r="G3311" s="153"/>
      <c r="H3311" s="154">
        <v>19516</v>
      </c>
      <c r="I3311" s="144" t="s">
        <v>56</v>
      </c>
      <c r="J3311" s="155"/>
      <c r="K3311" s="146"/>
      <c r="L3311" s="147"/>
      <c r="M3311" s="156"/>
      <c r="N3311" s="167">
        <f t="shared" si="102"/>
        <v>19516</v>
      </c>
      <c r="O3311" s="167">
        <f t="shared" si="103"/>
        <v>202505</v>
      </c>
    </row>
    <row r="3312" spans="1:15">
      <c r="A3312" s="146">
        <v>3311</v>
      </c>
      <c r="B3312" s="144" t="s">
        <v>1304</v>
      </c>
      <c r="C3312" s="145" t="s">
        <v>1305</v>
      </c>
      <c r="D3312" s="145" t="s">
        <v>3635</v>
      </c>
      <c r="E3312" s="225" t="s">
        <v>98</v>
      </c>
      <c r="F3312" s="148">
        <v>45783</v>
      </c>
      <c r="G3312" s="149"/>
      <c r="H3312" s="150">
        <v>39780.9</v>
      </c>
      <c r="I3312" s="144" t="s">
        <v>41</v>
      </c>
      <c r="J3312" s="151"/>
      <c r="K3312" s="145"/>
      <c r="L3312" s="152"/>
      <c r="M3312" s="152"/>
      <c r="N3312" s="167">
        <f t="shared" si="102"/>
        <v>39780.9</v>
      </c>
      <c r="O3312" s="167">
        <f t="shared" si="103"/>
        <v>202505</v>
      </c>
    </row>
    <row r="3313" spans="1:15">
      <c r="A3313" s="146">
        <v>3312</v>
      </c>
      <c r="B3313" s="144" t="s">
        <v>1304</v>
      </c>
      <c r="C3313" s="146" t="s">
        <v>1305</v>
      </c>
      <c r="D3313" s="147" t="s">
        <v>3636</v>
      </c>
      <c r="E3313" s="225" t="s">
        <v>98</v>
      </c>
      <c r="F3313" s="148">
        <v>45783</v>
      </c>
      <c r="G3313" s="153"/>
      <c r="H3313" s="154">
        <v>198268</v>
      </c>
      <c r="I3313" s="144" t="s">
        <v>41</v>
      </c>
      <c r="J3313" s="155"/>
      <c r="K3313" s="146"/>
      <c r="L3313" s="147"/>
      <c r="M3313" s="156"/>
      <c r="N3313" s="167">
        <f t="shared" si="102"/>
        <v>198268</v>
      </c>
      <c r="O3313" s="167">
        <f t="shared" si="103"/>
        <v>202505</v>
      </c>
    </row>
    <row r="3314" spans="1:15">
      <c r="A3314" s="146">
        <v>3313</v>
      </c>
      <c r="B3314" s="144" t="s">
        <v>3582</v>
      </c>
      <c r="C3314" s="145" t="s">
        <v>3583</v>
      </c>
      <c r="D3314" s="145" t="s">
        <v>3637</v>
      </c>
      <c r="E3314" s="225" t="s">
        <v>98</v>
      </c>
      <c r="F3314" s="148">
        <v>45783</v>
      </c>
      <c r="G3314" s="149"/>
      <c r="H3314" s="150">
        <v>3668.4</v>
      </c>
      <c r="I3314" s="144" t="s">
        <v>62</v>
      </c>
      <c r="J3314" s="151"/>
      <c r="K3314" s="145"/>
      <c r="L3314" s="152"/>
      <c r="M3314" s="152"/>
      <c r="N3314" s="167">
        <f t="shared" si="102"/>
        <v>3668.4</v>
      </c>
      <c r="O3314" s="167">
        <f t="shared" si="103"/>
        <v>202505</v>
      </c>
    </row>
    <row r="3315" spans="1:15">
      <c r="A3315" s="146">
        <v>3314</v>
      </c>
      <c r="B3315" s="144" t="s">
        <v>3582</v>
      </c>
      <c r="C3315" s="146" t="s">
        <v>3583</v>
      </c>
      <c r="D3315" s="147" t="s">
        <v>3638</v>
      </c>
      <c r="E3315" s="225" t="s">
        <v>98</v>
      </c>
      <c r="F3315" s="148">
        <v>45783</v>
      </c>
      <c r="G3315" s="153"/>
      <c r="H3315" s="154">
        <v>3382.2</v>
      </c>
      <c r="I3315" s="144" t="s">
        <v>62</v>
      </c>
      <c r="J3315" s="155"/>
      <c r="K3315" s="146"/>
      <c r="L3315" s="147"/>
      <c r="M3315" s="156"/>
      <c r="N3315" s="167">
        <f t="shared" si="102"/>
        <v>3382.2</v>
      </c>
      <c r="O3315" s="167">
        <f t="shared" si="103"/>
        <v>202505</v>
      </c>
    </row>
    <row r="3316" spans="1:15">
      <c r="A3316" s="146">
        <v>3315</v>
      </c>
      <c r="B3316" s="144" t="s">
        <v>3582</v>
      </c>
      <c r="C3316" s="145" t="s">
        <v>3583</v>
      </c>
      <c r="D3316" s="145" t="s">
        <v>3639</v>
      </c>
      <c r="E3316" s="225" t="s">
        <v>98</v>
      </c>
      <c r="F3316" s="148">
        <v>45783</v>
      </c>
      <c r="G3316" s="149"/>
      <c r="H3316" s="150">
        <v>3983.4</v>
      </c>
      <c r="I3316" s="144" t="s">
        <v>62</v>
      </c>
      <c r="J3316" s="151"/>
      <c r="K3316" s="145"/>
      <c r="L3316" s="152"/>
      <c r="M3316" s="152"/>
      <c r="N3316" s="167">
        <f t="shared" si="102"/>
        <v>3983.4</v>
      </c>
      <c r="O3316" s="167">
        <f t="shared" si="103"/>
        <v>202505</v>
      </c>
    </row>
    <row r="3317" spans="1:15">
      <c r="A3317" s="146">
        <v>3316</v>
      </c>
      <c r="B3317" s="144" t="s">
        <v>3582</v>
      </c>
      <c r="C3317" s="146" t="s">
        <v>3583</v>
      </c>
      <c r="D3317" s="147" t="s">
        <v>3640</v>
      </c>
      <c r="E3317" s="225" t="s">
        <v>98</v>
      </c>
      <c r="F3317" s="148">
        <v>45783</v>
      </c>
      <c r="G3317" s="153"/>
      <c r="H3317" s="154">
        <v>4496.3999999999996</v>
      </c>
      <c r="I3317" s="144" t="s">
        <v>62</v>
      </c>
      <c r="J3317" s="155"/>
      <c r="K3317" s="146"/>
      <c r="L3317" s="147"/>
      <c r="M3317" s="156"/>
      <c r="N3317" s="167">
        <f t="shared" si="102"/>
        <v>4496.3999999999996</v>
      </c>
      <c r="O3317" s="167">
        <f t="shared" si="103"/>
        <v>202505</v>
      </c>
    </row>
    <row r="3318" spans="1:15">
      <c r="A3318" s="146">
        <v>3317</v>
      </c>
      <c r="B3318" s="144" t="s">
        <v>3582</v>
      </c>
      <c r="C3318" s="145" t="s">
        <v>3583</v>
      </c>
      <c r="D3318" s="145" t="s">
        <v>3641</v>
      </c>
      <c r="E3318" s="225" t="s">
        <v>98</v>
      </c>
      <c r="F3318" s="148">
        <v>45783</v>
      </c>
      <c r="G3318" s="149"/>
      <c r="H3318" s="150">
        <v>3544.2</v>
      </c>
      <c r="I3318" s="144" t="s">
        <v>62</v>
      </c>
      <c r="J3318" s="151"/>
      <c r="K3318" s="145"/>
      <c r="L3318" s="152"/>
      <c r="M3318" s="152"/>
      <c r="N3318" s="167">
        <f t="shared" si="102"/>
        <v>3544.2</v>
      </c>
      <c r="O3318" s="167">
        <f t="shared" si="103"/>
        <v>202505</v>
      </c>
    </row>
    <row r="3319" spans="1:15">
      <c r="A3319" s="146">
        <v>3318</v>
      </c>
      <c r="B3319" s="144" t="s">
        <v>3582</v>
      </c>
      <c r="C3319" s="146" t="s">
        <v>3583</v>
      </c>
      <c r="D3319" s="147" t="s">
        <v>3642</v>
      </c>
      <c r="E3319" s="225" t="s">
        <v>98</v>
      </c>
      <c r="F3319" s="148">
        <v>45783</v>
      </c>
      <c r="G3319" s="153"/>
      <c r="H3319" s="154">
        <v>3483</v>
      </c>
      <c r="I3319" s="144" t="s">
        <v>62</v>
      </c>
      <c r="J3319" s="155"/>
      <c r="K3319" s="146"/>
      <c r="L3319" s="147"/>
      <c r="M3319" s="156"/>
      <c r="N3319" s="167">
        <f t="shared" si="102"/>
        <v>3483</v>
      </c>
      <c r="O3319" s="167">
        <f t="shared" si="103"/>
        <v>202505</v>
      </c>
    </row>
    <row r="3320" spans="1:15">
      <c r="A3320" s="146">
        <v>3319</v>
      </c>
      <c r="B3320" s="144" t="s">
        <v>3582</v>
      </c>
      <c r="C3320" s="145" t="s">
        <v>3583</v>
      </c>
      <c r="D3320" s="145" t="s">
        <v>3643</v>
      </c>
      <c r="E3320" s="225" t="s">
        <v>98</v>
      </c>
      <c r="F3320" s="148">
        <v>45783</v>
      </c>
      <c r="G3320" s="149"/>
      <c r="H3320" s="150">
        <v>3259.8</v>
      </c>
      <c r="I3320" s="144" t="s">
        <v>62</v>
      </c>
      <c r="J3320" s="151"/>
      <c r="K3320" s="145"/>
      <c r="L3320" s="152"/>
      <c r="M3320" s="152"/>
      <c r="N3320" s="167">
        <f t="shared" si="102"/>
        <v>3259.8</v>
      </c>
      <c r="O3320" s="167">
        <f t="shared" si="103"/>
        <v>202505</v>
      </c>
    </row>
    <row r="3321" spans="1:15">
      <c r="A3321" s="146">
        <v>3320</v>
      </c>
      <c r="B3321" s="144" t="s">
        <v>3582</v>
      </c>
      <c r="C3321" s="146" t="s">
        <v>3583</v>
      </c>
      <c r="D3321" s="147" t="s">
        <v>3644</v>
      </c>
      <c r="E3321" s="225" t="s">
        <v>98</v>
      </c>
      <c r="F3321" s="148">
        <v>45783</v>
      </c>
      <c r="G3321" s="153"/>
      <c r="H3321" s="154">
        <v>5175</v>
      </c>
      <c r="I3321" s="144" t="s">
        <v>62</v>
      </c>
      <c r="J3321" s="155"/>
      <c r="K3321" s="146"/>
      <c r="L3321" s="147"/>
      <c r="M3321" s="156"/>
      <c r="N3321" s="167">
        <f t="shared" si="102"/>
        <v>5175</v>
      </c>
      <c r="O3321" s="167">
        <f t="shared" si="103"/>
        <v>202505</v>
      </c>
    </row>
    <row r="3322" spans="1:15">
      <c r="A3322" s="146">
        <v>3321</v>
      </c>
      <c r="B3322" s="144" t="s">
        <v>3582</v>
      </c>
      <c r="C3322" s="145" t="s">
        <v>3583</v>
      </c>
      <c r="D3322" s="145" t="s">
        <v>3645</v>
      </c>
      <c r="E3322" s="225" t="s">
        <v>98</v>
      </c>
      <c r="F3322" s="148">
        <v>45783</v>
      </c>
      <c r="G3322" s="149"/>
      <c r="H3322" s="150">
        <v>4089.6</v>
      </c>
      <c r="I3322" s="144" t="s">
        <v>62</v>
      </c>
      <c r="J3322" s="151"/>
      <c r="K3322" s="145"/>
      <c r="L3322" s="152"/>
      <c r="M3322" s="152"/>
      <c r="N3322" s="167">
        <f t="shared" si="102"/>
        <v>4089.6</v>
      </c>
      <c r="O3322" s="167">
        <f t="shared" si="103"/>
        <v>202505</v>
      </c>
    </row>
    <row r="3323" spans="1:15">
      <c r="A3323" s="146">
        <v>3322</v>
      </c>
      <c r="B3323" s="144" t="s">
        <v>3582</v>
      </c>
      <c r="C3323" s="146" t="s">
        <v>3583</v>
      </c>
      <c r="D3323" s="147" t="s">
        <v>3646</v>
      </c>
      <c r="E3323" s="225" t="s">
        <v>98</v>
      </c>
      <c r="F3323" s="148">
        <v>45783</v>
      </c>
      <c r="G3323" s="153"/>
      <c r="H3323" s="154">
        <v>3481.2</v>
      </c>
      <c r="I3323" s="144" t="s">
        <v>62</v>
      </c>
      <c r="J3323" s="155"/>
      <c r="K3323" s="146"/>
      <c r="L3323" s="147"/>
      <c r="M3323" s="156"/>
      <c r="N3323" s="167">
        <f t="shared" si="102"/>
        <v>3481.2</v>
      </c>
      <c r="O3323" s="167">
        <f t="shared" si="103"/>
        <v>202505</v>
      </c>
    </row>
    <row r="3324" spans="1:15">
      <c r="A3324" s="146">
        <v>3323</v>
      </c>
      <c r="B3324" s="144" t="s">
        <v>3582</v>
      </c>
      <c r="C3324" s="145" t="s">
        <v>3583</v>
      </c>
      <c r="D3324" s="145" t="s">
        <v>3647</v>
      </c>
      <c r="E3324" s="225" t="s">
        <v>98</v>
      </c>
      <c r="F3324" s="148">
        <v>45783</v>
      </c>
      <c r="G3324" s="149"/>
      <c r="H3324" s="150">
        <v>3906</v>
      </c>
      <c r="I3324" s="144" t="s">
        <v>62</v>
      </c>
      <c r="J3324" s="151"/>
      <c r="K3324" s="145"/>
      <c r="L3324" s="152"/>
      <c r="M3324" s="152"/>
      <c r="N3324" s="167">
        <f t="shared" si="102"/>
        <v>3906</v>
      </c>
      <c r="O3324" s="167">
        <f t="shared" si="103"/>
        <v>202505</v>
      </c>
    </row>
    <row r="3325" spans="1:15">
      <c r="A3325" s="146">
        <v>3324</v>
      </c>
      <c r="B3325" s="144" t="s">
        <v>3582</v>
      </c>
      <c r="C3325" s="146" t="s">
        <v>3583</v>
      </c>
      <c r="D3325" s="147" t="s">
        <v>3648</v>
      </c>
      <c r="E3325" s="225" t="s">
        <v>98</v>
      </c>
      <c r="F3325" s="148">
        <v>45783</v>
      </c>
      <c r="G3325" s="153"/>
      <c r="H3325" s="154">
        <v>3999.6</v>
      </c>
      <c r="I3325" s="144" t="s">
        <v>62</v>
      </c>
      <c r="J3325" s="155"/>
      <c r="K3325" s="146"/>
      <c r="L3325" s="147"/>
      <c r="M3325" s="156"/>
      <c r="N3325" s="167">
        <f t="shared" si="102"/>
        <v>3999.6</v>
      </c>
      <c r="O3325" s="167">
        <f t="shared" si="103"/>
        <v>202505</v>
      </c>
    </row>
    <row r="3326" spans="1:15">
      <c r="A3326" s="146">
        <v>3325</v>
      </c>
      <c r="B3326" s="144" t="s">
        <v>1072</v>
      </c>
      <c r="C3326" s="145" t="s">
        <v>1073</v>
      </c>
      <c r="D3326" s="174" t="s">
        <v>2424</v>
      </c>
      <c r="E3326" s="219" t="s">
        <v>98</v>
      </c>
      <c r="F3326" s="148">
        <v>45783</v>
      </c>
      <c r="G3326" s="149"/>
      <c r="H3326" s="150">
        <v>500000</v>
      </c>
      <c r="I3326" s="144" t="s">
        <v>66</v>
      </c>
      <c r="J3326" s="151" t="s">
        <v>67</v>
      </c>
      <c r="K3326" s="145"/>
      <c r="L3326" s="152"/>
      <c r="M3326" s="152"/>
      <c r="N3326" s="167">
        <f t="shared" si="102"/>
        <v>250000</v>
      </c>
      <c r="O3326" s="167">
        <f t="shared" si="103"/>
        <v>202505</v>
      </c>
    </row>
    <row r="3327" spans="1:15">
      <c r="A3327" s="146">
        <v>3326</v>
      </c>
      <c r="B3327" s="144" t="s">
        <v>3447</v>
      </c>
      <c r="C3327" s="146" t="s">
        <v>3448</v>
      </c>
      <c r="D3327" s="175" t="s">
        <v>986</v>
      </c>
      <c r="E3327" s="219" t="s">
        <v>98</v>
      </c>
      <c r="F3327" s="148">
        <v>45783</v>
      </c>
      <c r="G3327" s="153"/>
      <c r="H3327" s="154">
        <v>30349.68</v>
      </c>
      <c r="I3327" s="144" t="s">
        <v>46</v>
      </c>
      <c r="J3327" s="155"/>
      <c r="K3327" s="146"/>
      <c r="L3327" s="147"/>
      <c r="M3327" s="156"/>
      <c r="N3327" s="167">
        <f t="shared" si="102"/>
        <v>30349.68</v>
      </c>
      <c r="O3327" s="167">
        <f t="shared" si="103"/>
        <v>202505</v>
      </c>
    </row>
    <row r="3328" spans="1:15">
      <c r="A3328" s="146">
        <v>3327</v>
      </c>
      <c r="B3328" s="144" t="s">
        <v>2001</v>
      </c>
      <c r="C3328" s="145" t="s">
        <v>2002</v>
      </c>
      <c r="D3328" s="174" t="s">
        <v>3649</v>
      </c>
      <c r="E3328" s="219" t="s">
        <v>98</v>
      </c>
      <c r="F3328" s="148">
        <v>45783</v>
      </c>
      <c r="G3328" s="149"/>
      <c r="H3328" s="150">
        <v>11729.6</v>
      </c>
      <c r="I3328" s="144" t="s">
        <v>40</v>
      </c>
      <c r="J3328" s="151"/>
      <c r="K3328" s="145"/>
      <c r="L3328" s="152"/>
      <c r="M3328" s="152"/>
      <c r="N3328" s="167">
        <f t="shared" si="102"/>
        <v>11729.6</v>
      </c>
      <c r="O3328" s="167">
        <f t="shared" si="103"/>
        <v>202505</v>
      </c>
    </row>
    <row r="3329" spans="1:15">
      <c r="A3329" s="146">
        <v>3328</v>
      </c>
      <c r="B3329" s="144" t="s">
        <v>548</v>
      </c>
      <c r="C3329" s="146" t="s">
        <v>549</v>
      </c>
      <c r="D3329" s="147" t="s">
        <v>3650</v>
      </c>
      <c r="E3329" s="219" t="s">
        <v>98</v>
      </c>
      <c r="F3329" s="148">
        <v>45783</v>
      </c>
      <c r="G3329" s="153"/>
      <c r="H3329" s="154">
        <v>341.6</v>
      </c>
      <c r="I3329" s="144" t="s">
        <v>32</v>
      </c>
      <c r="J3329" s="155"/>
      <c r="K3329" s="146"/>
      <c r="L3329" s="147"/>
      <c r="M3329" s="156"/>
      <c r="N3329" s="167">
        <f t="shared" si="102"/>
        <v>341.6</v>
      </c>
      <c r="O3329" s="167">
        <f t="shared" si="103"/>
        <v>202505</v>
      </c>
    </row>
    <row r="3330" spans="1:15">
      <c r="A3330" s="146">
        <v>3329</v>
      </c>
      <c r="B3330" s="144" t="s">
        <v>3582</v>
      </c>
      <c r="C3330" s="145" t="s">
        <v>3583</v>
      </c>
      <c r="D3330" s="145" t="s">
        <v>3651</v>
      </c>
      <c r="E3330" s="219" t="s">
        <v>98</v>
      </c>
      <c r="F3330" s="148">
        <v>45783</v>
      </c>
      <c r="G3330" s="149"/>
      <c r="H3330" s="150">
        <v>3902.4</v>
      </c>
      <c r="I3330" s="144" t="s">
        <v>62</v>
      </c>
      <c r="J3330" s="151"/>
      <c r="K3330" s="145"/>
      <c r="L3330" s="152"/>
      <c r="M3330" s="152"/>
      <c r="N3330" s="167">
        <f t="shared" ref="N3330:N3393" si="104">H3330/COUNTIF(I3330:M3330,"&lt;&gt;")</f>
        <v>3902.4</v>
      </c>
      <c r="O3330" s="167">
        <f t="shared" ref="O3330:O3393" si="105">YEAR(F3330)*100+MONTH(F3330)</f>
        <v>202505</v>
      </c>
    </row>
    <row r="3331" spans="1:15">
      <c r="A3331" s="146">
        <v>3330</v>
      </c>
      <c r="B3331" s="144" t="s">
        <v>1415</v>
      </c>
      <c r="C3331" s="146" t="s">
        <v>1416</v>
      </c>
      <c r="D3331" s="147" t="s">
        <v>3652</v>
      </c>
      <c r="E3331" s="219" t="s">
        <v>98</v>
      </c>
      <c r="F3331" s="148">
        <v>45783</v>
      </c>
      <c r="G3331" s="153"/>
      <c r="H3331" s="154">
        <v>3274.97</v>
      </c>
      <c r="I3331" s="144" t="s">
        <v>33</v>
      </c>
      <c r="J3331" s="155"/>
      <c r="K3331" s="146"/>
      <c r="L3331" s="147"/>
      <c r="M3331" s="156"/>
      <c r="N3331" s="167">
        <f t="shared" si="104"/>
        <v>3274.97</v>
      </c>
      <c r="O3331" s="167">
        <f t="shared" si="105"/>
        <v>202505</v>
      </c>
    </row>
    <row r="3332" spans="1:15">
      <c r="A3332" s="146">
        <v>3331</v>
      </c>
      <c r="B3332" s="144" t="s">
        <v>1681</v>
      </c>
      <c r="C3332" s="145" t="s">
        <v>1682</v>
      </c>
      <c r="D3332" s="145">
        <v>6204</v>
      </c>
      <c r="E3332" s="219" t="s">
        <v>98</v>
      </c>
      <c r="F3332" s="148">
        <v>45783</v>
      </c>
      <c r="G3332" s="149"/>
      <c r="H3332" s="150">
        <v>4123.41</v>
      </c>
      <c r="I3332" s="144" t="s">
        <v>33</v>
      </c>
      <c r="J3332" s="151"/>
      <c r="K3332" s="145"/>
      <c r="L3332" s="152"/>
      <c r="M3332" s="152"/>
      <c r="N3332" s="167">
        <f t="shared" si="104"/>
        <v>4123.41</v>
      </c>
      <c r="O3332" s="167">
        <f t="shared" si="105"/>
        <v>202505</v>
      </c>
    </row>
    <row r="3333" spans="1:15">
      <c r="A3333" s="146">
        <v>3332</v>
      </c>
      <c r="B3333" s="144" t="s">
        <v>3653</v>
      </c>
      <c r="C3333" s="146" t="s">
        <v>3654</v>
      </c>
      <c r="D3333" s="147">
        <v>264313</v>
      </c>
      <c r="E3333" s="219" t="s">
        <v>98</v>
      </c>
      <c r="F3333" s="148">
        <v>45783</v>
      </c>
      <c r="G3333" s="153"/>
      <c r="H3333" s="154">
        <v>4262.04</v>
      </c>
      <c r="I3333" s="144" t="s">
        <v>62</v>
      </c>
      <c r="J3333" s="155"/>
      <c r="K3333" s="146"/>
      <c r="L3333" s="147"/>
      <c r="M3333" s="156"/>
      <c r="N3333" s="167">
        <f t="shared" si="104"/>
        <v>4262.04</v>
      </c>
      <c r="O3333" s="167">
        <f t="shared" si="105"/>
        <v>202505</v>
      </c>
    </row>
    <row r="3334" spans="1:15">
      <c r="A3334" s="146">
        <v>3333</v>
      </c>
      <c r="B3334" s="144" t="s">
        <v>1079</v>
      </c>
      <c r="C3334" s="145" t="s">
        <v>1080</v>
      </c>
      <c r="D3334" s="145">
        <v>83828</v>
      </c>
      <c r="E3334" s="219" t="s">
        <v>98</v>
      </c>
      <c r="F3334" s="148">
        <v>45783</v>
      </c>
      <c r="G3334" s="149"/>
      <c r="H3334" s="150">
        <v>898</v>
      </c>
      <c r="I3334" s="144" t="s">
        <v>41</v>
      </c>
      <c r="J3334" s="151"/>
      <c r="K3334" s="145"/>
      <c r="L3334" s="152"/>
      <c r="M3334" s="152"/>
      <c r="N3334" s="167">
        <f t="shared" si="104"/>
        <v>898</v>
      </c>
      <c r="O3334" s="167">
        <f t="shared" si="105"/>
        <v>202505</v>
      </c>
    </row>
    <row r="3335" spans="1:15">
      <c r="A3335" s="146">
        <v>3334</v>
      </c>
      <c r="B3335" s="144" t="s">
        <v>2506</v>
      </c>
      <c r="C3335" s="146" t="s">
        <v>2507</v>
      </c>
      <c r="D3335" s="147">
        <v>745575</v>
      </c>
      <c r="E3335" s="219" t="s">
        <v>98</v>
      </c>
      <c r="F3335" s="148">
        <v>45783</v>
      </c>
      <c r="G3335" s="153"/>
      <c r="H3335" s="154">
        <v>920</v>
      </c>
      <c r="I3335" s="144" t="s">
        <v>46</v>
      </c>
      <c r="J3335" s="155"/>
      <c r="K3335" s="146"/>
      <c r="L3335" s="147"/>
      <c r="M3335" s="156"/>
      <c r="N3335" s="167">
        <f t="shared" si="104"/>
        <v>920</v>
      </c>
      <c r="O3335" s="167">
        <f t="shared" si="105"/>
        <v>202505</v>
      </c>
    </row>
    <row r="3336" spans="1:15">
      <c r="A3336" s="146">
        <v>3335</v>
      </c>
      <c r="B3336" s="144" t="s">
        <v>3582</v>
      </c>
      <c r="C3336" s="145" t="s">
        <v>3583</v>
      </c>
      <c r="D3336" s="145" t="s">
        <v>3655</v>
      </c>
      <c r="E3336" s="219" t="s">
        <v>98</v>
      </c>
      <c r="F3336" s="148">
        <v>45784</v>
      </c>
      <c r="G3336" s="149"/>
      <c r="H3336" s="150">
        <v>3551.4</v>
      </c>
      <c r="I3336" s="144" t="s">
        <v>62</v>
      </c>
      <c r="J3336" s="151"/>
      <c r="K3336" s="145"/>
      <c r="L3336" s="152"/>
      <c r="M3336" s="152"/>
      <c r="N3336" s="167">
        <f t="shared" si="104"/>
        <v>3551.4</v>
      </c>
      <c r="O3336" s="167">
        <f t="shared" si="105"/>
        <v>202505</v>
      </c>
    </row>
    <row r="3337" spans="1:15">
      <c r="A3337" s="146">
        <v>3336</v>
      </c>
      <c r="B3337" s="144" t="s">
        <v>3582</v>
      </c>
      <c r="C3337" s="146" t="s">
        <v>3583</v>
      </c>
      <c r="D3337" s="147" t="s">
        <v>3656</v>
      </c>
      <c r="E3337" s="219" t="s">
        <v>98</v>
      </c>
      <c r="F3337" s="148">
        <v>45784</v>
      </c>
      <c r="G3337" s="153"/>
      <c r="H3337" s="154">
        <v>3742.2</v>
      </c>
      <c r="I3337" s="144" t="s">
        <v>62</v>
      </c>
      <c r="J3337" s="155"/>
      <c r="K3337" s="146"/>
      <c r="L3337" s="147"/>
      <c r="M3337" s="156"/>
      <c r="N3337" s="167">
        <f t="shared" si="104"/>
        <v>3742.2</v>
      </c>
      <c r="O3337" s="167">
        <f t="shared" si="105"/>
        <v>202505</v>
      </c>
    </row>
    <row r="3338" spans="1:15">
      <c r="A3338" s="146">
        <v>3337</v>
      </c>
      <c r="B3338" s="144" t="s">
        <v>3582</v>
      </c>
      <c r="C3338" s="145" t="s">
        <v>3583</v>
      </c>
      <c r="D3338" s="145" t="s">
        <v>3657</v>
      </c>
      <c r="E3338" s="219" t="s">
        <v>98</v>
      </c>
      <c r="F3338" s="148">
        <v>45784</v>
      </c>
      <c r="G3338" s="149"/>
      <c r="H3338" s="150">
        <v>3643.2</v>
      </c>
      <c r="I3338" s="144" t="s">
        <v>62</v>
      </c>
      <c r="J3338" s="151"/>
      <c r="K3338" s="145"/>
      <c r="L3338" s="152"/>
      <c r="M3338" s="152"/>
      <c r="N3338" s="167">
        <f t="shared" si="104"/>
        <v>3643.2</v>
      </c>
      <c r="O3338" s="167">
        <f t="shared" si="105"/>
        <v>202505</v>
      </c>
    </row>
    <row r="3339" spans="1:15">
      <c r="A3339" s="146">
        <v>3338</v>
      </c>
      <c r="B3339" s="144" t="s">
        <v>3582</v>
      </c>
      <c r="C3339" s="146" t="s">
        <v>3583</v>
      </c>
      <c r="D3339" s="147" t="s">
        <v>3658</v>
      </c>
      <c r="E3339" s="219" t="s">
        <v>98</v>
      </c>
      <c r="F3339" s="148">
        <v>45784</v>
      </c>
      <c r="G3339" s="153"/>
      <c r="H3339" s="154">
        <v>3704.4</v>
      </c>
      <c r="I3339" s="144" t="s">
        <v>62</v>
      </c>
      <c r="J3339" s="155"/>
      <c r="K3339" s="146"/>
      <c r="L3339" s="147"/>
      <c r="M3339" s="156"/>
      <c r="N3339" s="167">
        <f t="shared" si="104"/>
        <v>3704.4</v>
      </c>
      <c r="O3339" s="167">
        <f t="shared" si="105"/>
        <v>202505</v>
      </c>
    </row>
    <row r="3340" spans="1:15">
      <c r="A3340" s="146">
        <v>3339</v>
      </c>
      <c r="B3340" s="144" t="s">
        <v>3582</v>
      </c>
      <c r="C3340" s="145" t="s">
        <v>3583</v>
      </c>
      <c r="D3340" s="145" t="s">
        <v>3659</v>
      </c>
      <c r="E3340" s="219" t="s">
        <v>98</v>
      </c>
      <c r="F3340" s="148">
        <v>45784</v>
      </c>
      <c r="G3340" s="149"/>
      <c r="H3340" s="150">
        <v>3513.6</v>
      </c>
      <c r="I3340" s="144" t="s">
        <v>62</v>
      </c>
      <c r="J3340" s="151"/>
      <c r="K3340" s="145"/>
      <c r="L3340" s="152"/>
      <c r="M3340" s="152"/>
      <c r="N3340" s="167">
        <f t="shared" si="104"/>
        <v>3513.6</v>
      </c>
      <c r="O3340" s="167">
        <f t="shared" si="105"/>
        <v>202505</v>
      </c>
    </row>
    <row r="3341" spans="1:15">
      <c r="A3341" s="146">
        <v>3340</v>
      </c>
      <c r="B3341" s="144" t="s">
        <v>3582</v>
      </c>
      <c r="C3341" s="146" t="s">
        <v>3583</v>
      </c>
      <c r="D3341" s="147" t="s">
        <v>3660</v>
      </c>
      <c r="E3341" s="219" t="s">
        <v>98</v>
      </c>
      <c r="F3341" s="148">
        <v>45784</v>
      </c>
      <c r="G3341" s="153"/>
      <c r="H3341" s="154">
        <v>4861.8</v>
      </c>
      <c r="I3341" s="144" t="s">
        <v>62</v>
      </c>
      <c r="J3341" s="155"/>
      <c r="K3341" s="146"/>
      <c r="L3341" s="147"/>
      <c r="M3341" s="156"/>
      <c r="N3341" s="167">
        <f t="shared" si="104"/>
        <v>4861.8</v>
      </c>
      <c r="O3341" s="167">
        <f t="shared" si="105"/>
        <v>202505</v>
      </c>
    </row>
    <row r="3342" spans="1:15">
      <c r="A3342" s="146">
        <v>3341</v>
      </c>
      <c r="B3342" s="144" t="s">
        <v>3582</v>
      </c>
      <c r="C3342" s="145" t="s">
        <v>3583</v>
      </c>
      <c r="D3342" s="145" t="s">
        <v>3661</v>
      </c>
      <c r="E3342" s="219" t="s">
        <v>98</v>
      </c>
      <c r="F3342" s="148">
        <v>45784</v>
      </c>
      <c r="G3342" s="149"/>
      <c r="H3342" s="150">
        <v>3409.2</v>
      </c>
      <c r="I3342" s="144" t="s">
        <v>62</v>
      </c>
      <c r="J3342" s="151"/>
      <c r="K3342" s="145"/>
      <c r="L3342" s="152"/>
      <c r="M3342" s="152"/>
      <c r="N3342" s="167">
        <f t="shared" si="104"/>
        <v>3409.2</v>
      </c>
      <c r="O3342" s="167">
        <f t="shared" si="105"/>
        <v>202505</v>
      </c>
    </row>
    <row r="3343" spans="1:15">
      <c r="A3343" s="146">
        <v>3342</v>
      </c>
      <c r="B3343" s="144" t="s">
        <v>3582</v>
      </c>
      <c r="C3343" s="146" t="s">
        <v>3583</v>
      </c>
      <c r="D3343" s="147" t="s">
        <v>3662</v>
      </c>
      <c r="E3343" s="219" t="s">
        <v>98</v>
      </c>
      <c r="F3343" s="148">
        <v>45784</v>
      </c>
      <c r="G3343" s="153"/>
      <c r="H3343" s="154">
        <v>3736.8</v>
      </c>
      <c r="I3343" s="144" t="s">
        <v>62</v>
      </c>
      <c r="J3343" s="155"/>
      <c r="K3343" s="146"/>
      <c r="L3343" s="147"/>
      <c r="M3343" s="156"/>
      <c r="N3343" s="167">
        <f t="shared" si="104"/>
        <v>3736.8</v>
      </c>
      <c r="O3343" s="167">
        <f t="shared" si="105"/>
        <v>202505</v>
      </c>
    </row>
    <row r="3344" spans="1:15">
      <c r="A3344" s="146">
        <v>3343</v>
      </c>
      <c r="B3344" s="144" t="s">
        <v>3582</v>
      </c>
      <c r="C3344" s="145" t="s">
        <v>3583</v>
      </c>
      <c r="D3344" s="145" t="s">
        <v>3663</v>
      </c>
      <c r="E3344" s="219" t="s">
        <v>98</v>
      </c>
      <c r="F3344" s="148">
        <v>45784</v>
      </c>
      <c r="G3344" s="149"/>
      <c r="H3344" s="150">
        <v>5279.4</v>
      </c>
      <c r="I3344" s="144" t="s">
        <v>62</v>
      </c>
      <c r="J3344" s="151"/>
      <c r="K3344" s="145"/>
      <c r="L3344" s="152"/>
      <c r="M3344" s="152"/>
      <c r="N3344" s="167">
        <f t="shared" si="104"/>
        <v>5279.4</v>
      </c>
      <c r="O3344" s="167">
        <f t="shared" si="105"/>
        <v>202505</v>
      </c>
    </row>
    <row r="3345" spans="1:15">
      <c r="A3345" s="146">
        <v>3344</v>
      </c>
      <c r="B3345" s="144" t="s">
        <v>3582</v>
      </c>
      <c r="C3345" s="146" t="s">
        <v>3583</v>
      </c>
      <c r="D3345" s="147" t="s">
        <v>3664</v>
      </c>
      <c r="E3345" s="219" t="s">
        <v>98</v>
      </c>
      <c r="F3345" s="148">
        <v>45784</v>
      </c>
      <c r="G3345" s="153"/>
      <c r="H3345" s="154">
        <v>3412.8</v>
      </c>
      <c r="I3345" s="144" t="s">
        <v>62</v>
      </c>
      <c r="J3345" s="155"/>
      <c r="K3345" s="146"/>
      <c r="L3345" s="147"/>
      <c r="M3345" s="156"/>
      <c r="N3345" s="167">
        <f t="shared" si="104"/>
        <v>3412.8</v>
      </c>
      <c r="O3345" s="167">
        <f t="shared" si="105"/>
        <v>202505</v>
      </c>
    </row>
    <row r="3346" spans="1:15">
      <c r="A3346" s="146">
        <v>3345</v>
      </c>
      <c r="B3346" s="144" t="s">
        <v>3153</v>
      </c>
      <c r="C3346" s="145" t="s">
        <v>3154</v>
      </c>
      <c r="D3346" s="145" t="s">
        <v>3665</v>
      </c>
      <c r="E3346" s="219" t="s">
        <v>98</v>
      </c>
      <c r="F3346" s="148">
        <v>45784</v>
      </c>
      <c r="G3346" s="149"/>
      <c r="H3346" s="150">
        <v>11532</v>
      </c>
      <c r="I3346" s="144" t="s">
        <v>62</v>
      </c>
      <c r="J3346" s="151"/>
      <c r="K3346" s="145"/>
      <c r="L3346" s="152"/>
      <c r="M3346" s="152"/>
      <c r="N3346" s="167">
        <f t="shared" si="104"/>
        <v>11532</v>
      </c>
      <c r="O3346" s="167">
        <f t="shared" si="105"/>
        <v>202505</v>
      </c>
    </row>
    <row r="3347" spans="1:15">
      <c r="A3347" s="146">
        <v>3346</v>
      </c>
      <c r="B3347" s="144" t="s">
        <v>3153</v>
      </c>
      <c r="C3347" s="146" t="s">
        <v>3154</v>
      </c>
      <c r="D3347" s="147" t="s">
        <v>3666</v>
      </c>
      <c r="E3347" s="219" t="s">
        <v>98</v>
      </c>
      <c r="F3347" s="148">
        <v>45784</v>
      </c>
      <c r="G3347" s="153"/>
      <c r="H3347" s="154">
        <v>169488.5</v>
      </c>
      <c r="I3347" s="144" t="s">
        <v>62</v>
      </c>
      <c r="J3347" s="155"/>
      <c r="K3347" s="146"/>
      <c r="L3347" s="147"/>
      <c r="M3347" s="156"/>
      <c r="N3347" s="167">
        <f t="shared" si="104"/>
        <v>169488.5</v>
      </c>
      <c r="O3347" s="167">
        <f t="shared" si="105"/>
        <v>202505</v>
      </c>
    </row>
    <row r="3348" spans="1:15">
      <c r="A3348" s="146">
        <v>3347</v>
      </c>
      <c r="B3348" s="144" t="s">
        <v>3386</v>
      </c>
      <c r="C3348" s="145" t="s">
        <v>3387</v>
      </c>
      <c r="D3348" s="145">
        <v>379</v>
      </c>
      <c r="E3348" s="219" t="s">
        <v>98</v>
      </c>
      <c r="F3348" s="148">
        <v>45784</v>
      </c>
      <c r="G3348" s="149"/>
      <c r="H3348" s="150">
        <v>3991</v>
      </c>
      <c r="I3348" s="144" t="s">
        <v>43</v>
      </c>
      <c r="J3348" s="151"/>
      <c r="K3348" s="145"/>
      <c r="L3348" s="152"/>
      <c r="M3348" s="152"/>
      <c r="N3348" s="167">
        <f t="shared" si="104"/>
        <v>3991</v>
      </c>
      <c r="O3348" s="167">
        <f t="shared" si="105"/>
        <v>202505</v>
      </c>
    </row>
    <row r="3349" spans="1:15">
      <c r="A3349" s="146">
        <v>3348</v>
      </c>
      <c r="B3349" s="144" t="s">
        <v>3386</v>
      </c>
      <c r="C3349" s="146" t="s">
        <v>3387</v>
      </c>
      <c r="D3349" s="147">
        <v>378</v>
      </c>
      <c r="E3349" s="219" t="s">
        <v>98</v>
      </c>
      <c r="F3349" s="148">
        <v>45784</v>
      </c>
      <c r="G3349" s="153"/>
      <c r="H3349" s="154">
        <v>948.5</v>
      </c>
      <c r="I3349" s="144" t="s">
        <v>43</v>
      </c>
      <c r="J3349" s="155"/>
      <c r="K3349" s="146"/>
      <c r="L3349" s="147"/>
      <c r="M3349" s="156"/>
      <c r="N3349" s="167">
        <f t="shared" si="104"/>
        <v>948.5</v>
      </c>
      <c r="O3349" s="167">
        <f t="shared" si="105"/>
        <v>202505</v>
      </c>
    </row>
    <row r="3350" spans="1:15">
      <c r="A3350" s="146">
        <v>3349</v>
      </c>
      <c r="B3350" s="144" t="s">
        <v>841</v>
      </c>
      <c r="C3350" s="145" t="s">
        <v>842</v>
      </c>
      <c r="D3350" s="145">
        <v>75776</v>
      </c>
      <c r="E3350" s="219" t="s">
        <v>98</v>
      </c>
      <c r="F3350" s="148">
        <v>45784</v>
      </c>
      <c r="G3350" s="149"/>
      <c r="H3350" s="150">
        <v>1027.5</v>
      </c>
      <c r="I3350" s="144" t="s">
        <v>33</v>
      </c>
      <c r="J3350" s="151"/>
      <c r="K3350" s="145"/>
      <c r="L3350" s="152"/>
      <c r="M3350" s="152"/>
      <c r="N3350" s="167">
        <f t="shared" si="104"/>
        <v>1027.5</v>
      </c>
      <c r="O3350" s="167">
        <f t="shared" si="105"/>
        <v>202505</v>
      </c>
    </row>
    <row r="3351" spans="1:15">
      <c r="A3351" s="146">
        <v>3350</v>
      </c>
      <c r="B3351" s="144" t="s">
        <v>3653</v>
      </c>
      <c r="C3351" s="146" t="s">
        <v>3654</v>
      </c>
      <c r="D3351" s="147">
        <v>264355</v>
      </c>
      <c r="E3351" s="219" t="s">
        <v>98</v>
      </c>
      <c r="F3351" s="148">
        <v>45784</v>
      </c>
      <c r="G3351" s="153"/>
      <c r="H3351" s="154">
        <v>4667.6400000000003</v>
      </c>
      <c r="I3351" s="144" t="s">
        <v>62</v>
      </c>
      <c r="J3351" s="155"/>
      <c r="K3351" s="146"/>
      <c r="L3351" s="147"/>
      <c r="M3351" s="156"/>
      <c r="N3351" s="167">
        <f t="shared" si="104"/>
        <v>4667.6400000000003</v>
      </c>
      <c r="O3351" s="167">
        <f t="shared" si="105"/>
        <v>202505</v>
      </c>
    </row>
    <row r="3352" spans="1:15">
      <c r="A3352" s="146">
        <v>3351</v>
      </c>
      <c r="B3352" s="144" t="s">
        <v>910</v>
      </c>
      <c r="C3352" s="145" t="s">
        <v>911</v>
      </c>
      <c r="D3352" s="145" t="s">
        <v>3667</v>
      </c>
      <c r="E3352" s="219" t="s">
        <v>98</v>
      </c>
      <c r="F3352" s="148">
        <v>45784</v>
      </c>
      <c r="G3352" s="149"/>
      <c r="H3352" s="150">
        <v>5250</v>
      </c>
      <c r="I3352" s="144" t="s">
        <v>41</v>
      </c>
      <c r="J3352" s="151"/>
      <c r="K3352" s="145"/>
      <c r="L3352" s="152"/>
      <c r="M3352" s="152"/>
      <c r="N3352" s="167">
        <f t="shared" si="104"/>
        <v>5250</v>
      </c>
      <c r="O3352" s="167">
        <f t="shared" si="105"/>
        <v>202505</v>
      </c>
    </row>
    <row r="3353" spans="1:15">
      <c r="A3353" s="146">
        <v>3352</v>
      </c>
      <c r="B3353" s="144" t="s">
        <v>2001</v>
      </c>
      <c r="C3353" s="146" t="s">
        <v>2002</v>
      </c>
      <c r="D3353" s="147" t="s">
        <v>3668</v>
      </c>
      <c r="E3353" s="219" t="s">
        <v>98</v>
      </c>
      <c r="F3353" s="148">
        <v>45785</v>
      </c>
      <c r="G3353" s="153"/>
      <c r="H3353" s="154">
        <v>46915.72</v>
      </c>
      <c r="I3353" s="144" t="s">
        <v>40</v>
      </c>
      <c r="J3353" s="155"/>
      <c r="K3353" s="146"/>
      <c r="L3353" s="147"/>
      <c r="M3353" s="156"/>
      <c r="N3353" s="167">
        <f t="shared" si="104"/>
        <v>46915.72</v>
      </c>
      <c r="O3353" s="167">
        <f t="shared" si="105"/>
        <v>202505</v>
      </c>
    </row>
    <row r="3354" spans="1:15">
      <c r="A3354" s="146">
        <v>3353</v>
      </c>
      <c r="B3354" s="144" t="s">
        <v>3386</v>
      </c>
      <c r="C3354" s="145" t="s">
        <v>3387</v>
      </c>
      <c r="D3354" s="145">
        <v>383</v>
      </c>
      <c r="E3354" s="219" t="s">
        <v>98</v>
      </c>
      <c r="F3354" s="148">
        <v>45785</v>
      </c>
      <c r="G3354" s="149"/>
      <c r="H3354" s="150">
        <v>2925.6</v>
      </c>
      <c r="I3354" s="144" t="s">
        <v>40</v>
      </c>
      <c r="J3354" s="151"/>
      <c r="K3354" s="145"/>
      <c r="L3354" s="152"/>
      <c r="M3354" s="152"/>
      <c r="N3354" s="167">
        <f t="shared" si="104"/>
        <v>2925.6</v>
      </c>
      <c r="O3354" s="167">
        <f t="shared" si="105"/>
        <v>202505</v>
      </c>
    </row>
    <row r="3355" spans="1:15">
      <c r="A3355" s="146">
        <v>3354</v>
      </c>
      <c r="B3355" s="144" t="s">
        <v>1465</v>
      </c>
      <c r="C3355" s="146" t="s">
        <v>2651</v>
      </c>
      <c r="D3355" s="147">
        <v>859790</v>
      </c>
      <c r="E3355" s="219" t="s">
        <v>98</v>
      </c>
      <c r="F3355" s="148">
        <v>45785</v>
      </c>
      <c r="G3355" s="153"/>
      <c r="H3355" s="154">
        <v>646.5</v>
      </c>
      <c r="I3355" s="144" t="s">
        <v>43</v>
      </c>
      <c r="J3355" s="155"/>
      <c r="K3355" s="146"/>
      <c r="L3355" s="147"/>
      <c r="M3355" s="156"/>
      <c r="N3355" s="167">
        <f t="shared" si="104"/>
        <v>646.5</v>
      </c>
      <c r="O3355" s="167">
        <f t="shared" si="105"/>
        <v>202505</v>
      </c>
    </row>
    <row r="3356" spans="1:15">
      <c r="A3356" s="146">
        <v>3355</v>
      </c>
      <c r="B3356" s="144" t="s">
        <v>3386</v>
      </c>
      <c r="C3356" s="145" t="s">
        <v>3387</v>
      </c>
      <c r="D3356" s="145">
        <v>384</v>
      </c>
      <c r="E3356" s="219" t="s">
        <v>98</v>
      </c>
      <c r="F3356" s="148">
        <v>45786</v>
      </c>
      <c r="G3356" s="149"/>
      <c r="H3356" s="150">
        <v>385</v>
      </c>
      <c r="I3356" s="144" t="s">
        <v>43</v>
      </c>
      <c r="J3356" s="151"/>
      <c r="K3356" s="145"/>
      <c r="L3356" s="152"/>
      <c r="M3356" s="152"/>
      <c r="N3356" s="167">
        <f t="shared" si="104"/>
        <v>385</v>
      </c>
      <c r="O3356" s="167">
        <f t="shared" si="105"/>
        <v>202505</v>
      </c>
    </row>
    <row r="3357" spans="1:15">
      <c r="A3357" s="146">
        <v>3356</v>
      </c>
      <c r="B3357" s="144" t="s">
        <v>3669</v>
      </c>
      <c r="C3357" s="146" t="s">
        <v>3670</v>
      </c>
      <c r="D3357" s="147">
        <v>26067</v>
      </c>
      <c r="E3357" s="219" t="s">
        <v>98</v>
      </c>
      <c r="F3357" s="148">
        <v>45786</v>
      </c>
      <c r="G3357" s="153"/>
      <c r="H3357" s="154">
        <v>3775</v>
      </c>
      <c r="I3357" s="144" t="s">
        <v>66</v>
      </c>
      <c r="J3357" s="155" t="s">
        <v>56</v>
      </c>
      <c r="K3357" s="146"/>
      <c r="L3357" s="147"/>
      <c r="M3357" s="156"/>
      <c r="N3357" s="167">
        <f t="shared" si="104"/>
        <v>1887.5</v>
      </c>
      <c r="O3357" s="167">
        <f t="shared" si="105"/>
        <v>202505</v>
      </c>
    </row>
    <row r="3358" spans="1:15">
      <c r="A3358" s="146">
        <v>3357</v>
      </c>
      <c r="B3358" s="144" t="s">
        <v>1465</v>
      </c>
      <c r="C3358" s="145" t="s">
        <v>2651</v>
      </c>
      <c r="D3358" s="145">
        <v>860253</v>
      </c>
      <c r="E3358" s="219" t="s">
        <v>98</v>
      </c>
      <c r="F3358" s="148">
        <v>45786</v>
      </c>
      <c r="G3358" s="149"/>
      <c r="H3358" s="150">
        <v>28828.799999999999</v>
      </c>
      <c r="I3358" s="144" t="s">
        <v>67</v>
      </c>
      <c r="J3358" s="151"/>
      <c r="K3358" s="145"/>
      <c r="L3358" s="152"/>
      <c r="M3358" s="152"/>
      <c r="N3358" s="167">
        <f t="shared" si="104"/>
        <v>28828.799999999999</v>
      </c>
      <c r="O3358" s="167">
        <f t="shared" si="105"/>
        <v>202505</v>
      </c>
    </row>
    <row r="3359" spans="1:15">
      <c r="A3359" s="146">
        <v>3358</v>
      </c>
      <c r="B3359" s="144" t="s">
        <v>1465</v>
      </c>
      <c r="C3359" s="146" t="s">
        <v>2651</v>
      </c>
      <c r="D3359" s="147">
        <v>860252</v>
      </c>
      <c r="E3359" s="219" t="s">
        <v>98</v>
      </c>
      <c r="F3359" s="148">
        <v>45786</v>
      </c>
      <c r="G3359" s="153"/>
      <c r="H3359" s="154">
        <v>1957.16</v>
      </c>
      <c r="I3359" s="144" t="s">
        <v>66</v>
      </c>
      <c r="J3359" s="155"/>
      <c r="K3359" s="146"/>
      <c r="L3359" s="147"/>
      <c r="M3359" s="156"/>
      <c r="N3359" s="167">
        <f t="shared" si="104"/>
        <v>1957.16</v>
      </c>
      <c r="O3359" s="167">
        <f t="shared" si="105"/>
        <v>202505</v>
      </c>
    </row>
    <row r="3360" spans="1:15">
      <c r="A3360" s="146">
        <v>3359</v>
      </c>
      <c r="B3360" s="144" t="s">
        <v>3401</v>
      </c>
      <c r="C3360" s="145" t="s">
        <v>3402</v>
      </c>
      <c r="D3360" s="145">
        <v>421605</v>
      </c>
      <c r="E3360" s="219" t="s">
        <v>98</v>
      </c>
      <c r="F3360" s="148">
        <v>45786</v>
      </c>
      <c r="G3360" s="149"/>
      <c r="H3360" s="150">
        <v>348.5</v>
      </c>
      <c r="I3360" s="144" t="s">
        <v>46</v>
      </c>
      <c r="J3360" s="151"/>
      <c r="K3360" s="145"/>
      <c r="L3360" s="152"/>
      <c r="M3360" s="152"/>
      <c r="N3360" s="167">
        <f t="shared" si="104"/>
        <v>348.5</v>
      </c>
      <c r="O3360" s="167">
        <f t="shared" si="105"/>
        <v>202505</v>
      </c>
    </row>
    <row r="3361" spans="1:15">
      <c r="A3361" s="146">
        <v>3360</v>
      </c>
      <c r="B3361" s="144" t="s">
        <v>1217</v>
      </c>
      <c r="C3361" s="146" t="s">
        <v>1218</v>
      </c>
      <c r="D3361" s="147" t="s">
        <v>3671</v>
      </c>
      <c r="E3361" s="219" t="s">
        <v>98</v>
      </c>
      <c r="F3361" s="148">
        <v>45788</v>
      </c>
      <c r="G3361" s="153"/>
      <c r="H3361" s="154">
        <v>63.1</v>
      </c>
      <c r="I3361" s="144" t="s">
        <v>68</v>
      </c>
      <c r="J3361" s="155"/>
      <c r="K3361" s="146"/>
      <c r="L3361" s="147"/>
      <c r="M3361" s="156"/>
      <c r="N3361" s="167">
        <f t="shared" si="104"/>
        <v>63.1</v>
      </c>
      <c r="O3361" s="167">
        <f t="shared" si="105"/>
        <v>202505</v>
      </c>
    </row>
    <row r="3362" spans="1:15">
      <c r="A3362" s="146">
        <v>3361</v>
      </c>
      <c r="B3362" s="144" t="s">
        <v>1128</v>
      </c>
      <c r="C3362" s="146" t="s">
        <v>3672</v>
      </c>
      <c r="D3362" s="147" t="s">
        <v>1751</v>
      </c>
      <c r="E3362" s="219" t="s">
        <v>98</v>
      </c>
      <c r="F3362" s="148">
        <v>45788</v>
      </c>
      <c r="G3362" s="153"/>
      <c r="H3362" s="154">
        <v>126854.15</v>
      </c>
      <c r="I3362" s="144" t="s">
        <v>44</v>
      </c>
      <c r="J3362" s="155" t="s">
        <v>40</v>
      </c>
      <c r="K3362" s="146"/>
      <c r="L3362" s="147"/>
      <c r="M3362" s="156"/>
      <c r="N3362" s="167">
        <f t="shared" si="104"/>
        <v>63427.074999999997</v>
      </c>
      <c r="O3362" s="167">
        <f t="shared" si="105"/>
        <v>202505</v>
      </c>
    </row>
    <row r="3363" spans="1:15">
      <c r="A3363" s="146">
        <v>3362</v>
      </c>
      <c r="B3363" s="144" t="s">
        <v>154</v>
      </c>
      <c r="C3363" s="145" t="s">
        <v>503</v>
      </c>
      <c r="D3363" s="145" t="s">
        <v>3673</v>
      </c>
      <c r="E3363" s="219" t="s">
        <v>98</v>
      </c>
      <c r="F3363" s="148">
        <v>45789</v>
      </c>
      <c r="G3363" s="149"/>
      <c r="H3363" s="150">
        <v>153173.13</v>
      </c>
      <c r="I3363" s="144" t="s">
        <v>72</v>
      </c>
      <c r="J3363" s="151"/>
      <c r="K3363" s="145"/>
      <c r="L3363" s="152"/>
      <c r="M3363" s="152"/>
      <c r="N3363" s="167">
        <f t="shared" si="104"/>
        <v>153173.13</v>
      </c>
      <c r="O3363" s="167">
        <f t="shared" si="105"/>
        <v>202505</v>
      </c>
    </row>
    <row r="3364" spans="1:15">
      <c r="A3364" s="146">
        <v>3363</v>
      </c>
      <c r="B3364" s="144" t="s">
        <v>1304</v>
      </c>
      <c r="C3364" s="146" t="s">
        <v>1305</v>
      </c>
      <c r="D3364" s="174" t="s">
        <v>3674</v>
      </c>
      <c r="E3364" s="219" t="s">
        <v>98</v>
      </c>
      <c r="F3364" s="148">
        <v>45789</v>
      </c>
      <c r="G3364" s="153"/>
      <c r="H3364" s="154">
        <v>547472.68999999994</v>
      </c>
      <c r="I3364" s="144" t="s">
        <v>41</v>
      </c>
      <c r="J3364" s="155"/>
      <c r="K3364" s="146"/>
      <c r="L3364" s="147"/>
      <c r="M3364" s="156"/>
      <c r="N3364" s="167">
        <f t="shared" si="104"/>
        <v>547472.68999999994</v>
      </c>
      <c r="O3364" s="167">
        <f t="shared" si="105"/>
        <v>202505</v>
      </c>
    </row>
    <row r="3365" spans="1:15">
      <c r="A3365" s="146">
        <v>3364</v>
      </c>
      <c r="B3365" s="144" t="s">
        <v>2409</v>
      </c>
      <c r="C3365" s="145" t="s">
        <v>2410</v>
      </c>
      <c r="D3365" s="175" t="s">
        <v>3675</v>
      </c>
      <c r="E3365" s="219" t="s">
        <v>98</v>
      </c>
      <c r="F3365" s="148">
        <v>45789</v>
      </c>
      <c r="G3365" s="149"/>
      <c r="H3365" s="150">
        <v>180225</v>
      </c>
      <c r="I3365" s="144" t="s">
        <v>49</v>
      </c>
      <c r="J3365" s="151"/>
      <c r="K3365" s="145"/>
      <c r="L3365" s="152"/>
      <c r="M3365" s="152"/>
      <c r="N3365" s="167">
        <f t="shared" si="104"/>
        <v>180225</v>
      </c>
      <c r="O3365" s="167">
        <f t="shared" si="105"/>
        <v>202505</v>
      </c>
    </row>
    <row r="3366" spans="1:15">
      <c r="A3366" s="146">
        <v>3365</v>
      </c>
      <c r="B3366" s="144" t="s">
        <v>2409</v>
      </c>
      <c r="C3366" s="146" t="s">
        <v>2410</v>
      </c>
      <c r="D3366" s="174" t="s">
        <v>3676</v>
      </c>
      <c r="E3366" s="219" t="s">
        <v>98</v>
      </c>
      <c r="F3366" s="148">
        <v>45789</v>
      </c>
      <c r="G3366" s="153"/>
      <c r="H3366" s="154">
        <v>219775</v>
      </c>
      <c r="I3366" s="144" t="s">
        <v>49</v>
      </c>
      <c r="J3366" s="155"/>
      <c r="K3366" s="146"/>
      <c r="L3366" s="147"/>
      <c r="M3366" s="156"/>
      <c r="N3366" s="167">
        <f t="shared" si="104"/>
        <v>219775</v>
      </c>
      <c r="O3366" s="167">
        <f t="shared" si="105"/>
        <v>202505</v>
      </c>
    </row>
    <row r="3367" spans="1:15">
      <c r="A3367" s="146">
        <v>3366</v>
      </c>
      <c r="B3367" s="144" t="s">
        <v>299</v>
      </c>
      <c r="C3367" s="145" t="s">
        <v>300</v>
      </c>
      <c r="D3367" s="175" t="s">
        <v>3677</v>
      </c>
      <c r="E3367" s="219" t="s">
        <v>98</v>
      </c>
      <c r="F3367" s="148">
        <v>45789</v>
      </c>
      <c r="G3367" s="149"/>
      <c r="H3367" s="150">
        <v>1546548.49</v>
      </c>
      <c r="I3367" s="144" t="s">
        <v>69</v>
      </c>
      <c r="J3367" s="151"/>
      <c r="K3367" s="145"/>
      <c r="L3367" s="152"/>
      <c r="M3367" s="152"/>
      <c r="N3367" s="167">
        <f t="shared" si="104"/>
        <v>1546548.49</v>
      </c>
      <c r="O3367" s="167">
        <f t="shared" si="105"/>
        <v>202505</v>
      </c>
    </row>
    <row r="3368" spans="1:15">
      <c r="A3368" s="146">
        <v>3367</v>
      </c>
      <c r="B3368" s="144" t="s">
        <v>3669</v>
      </c>
      <c r="C3368" s="146" t="s">
        <v>3670</v>
      </c>
      <c r="D3368" s="174">
        <v>26095</v>
      </c>
      <c r="E3368" s="219" t="s">
        <v>98</v>
      </c>
      <c r="F3368" s="148">
        <v>45789</v>
      </c>
      <c r="G3368" s="153"/>
      <c r="H3368" s="154">
        <v>1725</v>
      </c>
      <c r="I3368" s="144" t="s">
        <v>66</v>
      </c>
      <c r="J3368" s="155"/>
      <c r="K3368" s="146"/>
      <c r="L3368" s="147"/>
      <c r="M3368" s="156"/>
      <c r="N3368" s="167">
        <f t="shared" si="104"/>
        <v>1725</v>
      </c>
      <c r="O3368" s="167">
        <f t="shared" si="105"/>
        <v>202505</v>
      </c>
    </row>
    <row r="3369" spans="1:15">
      <c r="A3369" s="146">
        <v>3368</v>
      </c>
      <c r="B3369" s="144" t="s">
        <v>120</v>
      </c>
      <c r="C3369" s="145" t="s">
        <v>121</v>
      </c>
      <c r="D3369" s="175">
        <v>300375</v>
      </c>
      <c r="E3369" s="219" t="s">
        <v>98</v>
      </c>
      <c r="F3369" s="148">
        <v>45789</v>
      </c>
      <c r="G3369" s="149"/>
      <c r="H3369" s="150">
        <v>4104</v>
      </c>
      <c r="I3369" s="144" t="s">
        <v>62</v>
      </c>
      <c r="J3369" s="151"/>
      <c r="K3369" s="145"/>
      <c r="L3369" s="152"/>
      <c r="M3369" s="152"/>
      <c r="N3369" s="167">
        <f t="shared" si="104"/>
        <v>4104</v>
      </c>
      <c r="O3369" s="167">
        <f t="shared" si="105"/>
        <v>202505</v>
      </c>
    </row>
    <row r="3370" spans="1:15">
      <c r="A3370" s="146">
        <v>3369</v>
      </c>
      <c r="B3370" s="144" t="s">
        <v>3678</v>
      </c>
      <c r="C3370" s="146" t="s">
        <v>3679</v>
      </c>
      <c r="D3370" s="174" t="s">
        <v>3680</v>
      </c>
      <c r="E3370" s="219" t="s">
        <v>98</v>
      </c>
      <c r="F3370" s="148">
        <v>45789</v>
      </c>
      <c r="G3370" s="153"/>
      <c r="H3370" s="154">
        <v>7430.39</v>
      </c>
      <c r="I3370" s="144" t="s">
        <v>46</v>
      </c>
      <c r="J3370" s="155"/>
      <c r="K3370" s="146"/>
      <c r="L3370" s="147"/>
      <c r="M3370" s="156"/>
      <c r="N3370" s="167">
        <f t="shared" si="104"/>
        <v>7430.39</v>
      </c>
      <c r="O3370" s="167">
        <f t="shared" si="105"/>
        <v>202505</v>
      </c>
    </row>
    <row r="3371" spans="1:15">
      <c r="A3371" s="146">
        <v>3370</v>
      </c>
      <c r="B3371" s="144" t="s">
        <v>1415</v>
      </c>
      <c r="C3371" s="145" t="s">
        <v>1416</v>
      </c>
      <c r="D3371" s="175" t="s">
        <v>3681</v>
      </c>
      <c r="E3371" s="219" t="s">
        <v>98</v>
      </c>
      <c r="F3371" s="148">
        <v>45790</v>
      </c>
      <c r="G3371" s="149"/>
      <c r="H3371" s="150">
        <v>2300.08</v>
      </c>
      <c r="I3371" s="144" t="s">
        <v>33</v>
      </c>
      <c r="J3371" s="151"/>
      <c r="K3371" s="145"/>
      <c r="L3371" s="152"/>
      <c r="M3371" s="152"/>
      <c r="N3371" s="167">
        <f t="shared" si="104"/>
        <v>2300.08</v>
      </c>
      <c r="O3371" s="167">
        <f t="shared" si="105"/>
        <v>202505</v>
      </c>
    </row>
    <row r="3372" spans="1:15">
      <c r="A3372" s="146">
        <v>3371</v>
      </c>
      <c r="B3372" s="144" t="s">
        <v>1415</v>
      </c>
      <c r="C3372" s="146" t="s">
        <v>1416</v>
      </c>
      <c r="D3372" s="174" t="s">
        <v>3682</v>
      </c>
      <c r="E3372" s="219" t="s">
        <v>98</v>
      </c>
      <c r="F3372" s="148">
        <v>45790</v>
      </c>
      <c r="G3372" s="153"/>
      <c r="H3372" s="154">
        <v>750.05</v>
      </c>
      <c r="I3372" s="144" t="s">
        <v>33</v>
      </c>
      <c r="J3372" s="155"/>
      <c r="K3372" s="146"/>
      <c r="L3372" s="147"/>
      <c r="M3372" s="156"/>
      <c r="N3372" s="167">
        <f t="shared" si="104"/>
        <v>750.05</v>
      </c>
      <c r="O3372" s="167">
        <f t="shared" si="105"/>
        <v>202505</v>
      </c>
    </row>
    <row r="3373" spans="1:15">
      <c r="A3373" s="146">
        <v>3372</v>
      </c>
      <c r="B3373" s="144" t="s">
        <v>177</v>
      </c>
      <c r="C3373" s="145" t="s">
        <v>178</v>
      </c>
      <c r="D3373" s="175" t="s">
        <v>3683</v>
      </c>
      <c r="E3373" s="219" t="s">
        <v>98</v>
      </c>
      <c r="F3373" s="148">
        <v>45790</v>
      </c>
      <c r="G3373" s="149"/>
      <c r="H3373" s="150">
        <v>926.76</v>
      </c>
      <c r="I3373" s="144" t="s">
        <v>33</v>
      </c>
      <c r="J3373" s="151"/>
      <c r="K3373" s="145"/>
      <c r="L3373" s="152"/>
      <c r="M3373" s="152"/>
      <c r="N3373" s="167">
        <f t="shared" si="104"/>
        <v>926.76</v>
      </c>
      <c r="O3373" s="167">
        <f t="shared" si="105"/>
        <v>202505</v>
      </c>
    </row>
    <row r="3374" spans="1:15">
      <c r="A3374" s="146">
        <v>3373</v>
      </c>
      <c r="B3374" s="144" t="s">
        <v>1691</v>
      </c>
      <c r="C3374" s="146" t="s">
        <v>1692</v>
      </c>
      <c r="D3374" s="174">
        <v>14542</v>
      </c>
      <c r="E3374" s="219" t="s">
        <v>98</v>
      </c>
      <c r="F3374" s="148">
        <v>45790</v>
      </c>
      <c r="G3374" s="153"/>
      <c r="H3374" s="154">
        <v>1160</v>
      </c>
      <c r="I3374" s="144" t="s">
        <v>42</v>
      </c>
      <c r="J3374" s="155"/>
      <c r="K3374" s="146"/>
      <c r="L3374" s="147"/>
      <c r="M3374" s="156"/>
      <c r="N3374" s="167">
        <f t="shared" si="104"/>
        <v>1160</v>
      </c>
      <c r="O3374" s="167">
        <f t="shared" si="105"/>
        <v>202505</v>
      </c>
    </row>
    <row r="3375" spans="1:15">
      <c r="A3375" s="146">
        <v>3374</v>
      </c>
      <c r="B3375" s="144" t="s">
        <v>832</v>
      </c>
      <c r="C3375" s="145" t="s">
        <v>833</v>
      </c>
      <c r="D3375" s="175" t="s">
        <v>3684</v>
      </c>
      <c r="E3375" s="219" t="s">
        <v>98</v>
      </c>
      <c r="F3375" s="148">
        <v>45790</v>
      </c>
      <c r="G3375" s="149"/>
      <c r="H3375" s="150">
        <v>578.29999999999995</v>
      </c>
      <c r="I3375" s="144" t="s">
        <v>33</v>
      </c>
      <c r="J3375" s="151"/>
      <c r="K3375" s="145"/>
      <c r="L3375" s="152"/>
      <c r="M3375" s="152"/>
      <c r="N3375" s="167">
        <f t="shared" si="104"/>
        <v>578.29999999999995</v>
      </c>
      <c r="O3375" s="167">
        <f t="shared" si="105"/>
        <v>202505</v>
      </c>
    </row>
    <row r="3376" spans="1:15">
      <c r="A3376" s="146">
        <v>3375</v>
      </c>
      <c r="B3376" s="144" t="s">
        <v>2194</v>
      </c>
      <c r="C3376" s="146" t="s">
        <v>2195</v>
      </c>
      <c r="D3376" s="147" t="s">
        <v>3685</v>
      </c>
      <c r="E3376" s="227" t="s">
        <v>98</v>
      </c>
      <c r="F3376" s="148">
        <v>45790</v>
      </c>
      <c r="G3376" s="153"/>
      <c r="H3376" s="154">
        <v>120709.8</v>
      </c>
      <c r="I3376" s="144" t="s">
        <v>41</v>
      </c>
      <c r="J3376" s="155"/>
      <c r="K3376" s="146"/>
      <c r="L3376" s="147"/>
      <c r="M3376" s="156"/>
      <c r="N3376" s="167">
        <f t="shared" si="104"/>
        <v>120709.8</v>
      </c>
      <c r="O3376" s="167">
        <f t="shared" si="105"/>
        <v>202505</v>
      </c>
    </row>
    <row r="3377" spans="1:15">
      <c r="A3377" s="146">
        <v>3376</v>
      </c>
      <c r="B3377" s="144" t="s">
        <v>3153</v>
      </c>
      <c r="C3377" s="145" t="s">
        <v>3154</v>
      </c>
      <c r="D3377" s="145" t="s">
        <v>3686</v>
      </c>
      <c r="E3377" s="219" t="s">
        <v>98</v>
      </c>
      <c r="F3377" s="148">
        <v>45791</v>
      </c>
      <c r="G3377" s="149"/>
      <c r="H3377" s="150">
        <v>167458.70000000001</v>
      </c>
      <c r="I3377" s="144" t="s">
        <v>62</v>
      </c>
      <c r="J3377" s="151"/>
      <c r="K3377" s="145"/>
      <c r="L3377" s="152"/>
      <c r="M3377" s="152"/>
      <c r="N3377" s="167">
        <f t="shared" si="104"/>
        <v>167458.70000000001</v>
      </c>
      <c r="O3377" s="167">
        <f t="shared" si="105"/>
        <v>202505</v>
      </c>
    </row>
    <row r="3378" spans="1:15">
      <c r="A3378" s="146">
        <v>3377</v>
      </c>
      <c r="B3378" s="144" t="s">
        <v>1415</v>
      </c>
      <c r="C3378" s="146" t="s">
        <v>1416</v>
      </c>
      <c r="D3378" s="147" t="s">
        <v>3687</v>
      </c>
      <c r="E3378" s="219" t="s">
        <v>98</v>
      </c>
      <c r="F3378" s="148">
        <v>45791</v>
      </c>
      <c r="G3378" s="153"/>
      <c r="H3378" s="154">
        <v>750.05</v>
      </c>
      <c r="I3378" s="144" t="s">
        <v>33</v>
      </c>
      <c r="J3378" s="155"/>
      <c r="K3378" s="146"/>
      <c r="L3378" s="147"/>
      <c r="M3378" s="156"/>
      <c r="N3378" s="167">
        <f t="shared" si="104"/>
        <v>750.05</v>
      </c>
      <c r="O3378" s="167">
        <f t="shared" si="105"/>
        <v>202505</v>
      </c>
    </row>
    <row r="3379" spans="1:15">
      <c r="A3379" s="146">
        <v>3378</v>
      </c>
      <c r="B3379" s="144" t="s">
        <v>3669</v>
      </c>
      <c r="C3379" s="145" t="s">
        <v>3670</v>
      </c>
      <c r="D3379" s="145">
        <v>26124</v>
      </c>
      <c r="E3379" s="219" t="s">
        <v>98</v>
      </c>
      <c r="F3379" s="148">
        <v>45791</v>
      </c>
      <c r="G3379" s="149"/>
      <c r="H3379" s="150">
        <v>3250</v>
      </c>
      <c r="I3379" s="144" t="s">
        <v>66</v>
      </c>
      <c r="J3379" s="151" t="s">
        <v>56</v>
      </c>
      <c r="K3379" s="145"/>
      <c r="L3379" s="152"/>
      <c r="M3379" s="152"/>
      <c r="N3379" s="167">
        <f t="shared" si="104"/>
        <v>1625</v>
      </c>
      <c r="O3379" s="167">
        <f t="shared" si="105"/>
        <v>202505</v>
      </c>
    </row>
    <row r="3380" spans="1:15">
      <c r="A3380" s="146">
        <v>3379</v>
      </c>
      <c r="B3380" s="229" t="s">
        <v>3773</v>
      </c>
      <c r="C3380" s="146" t="s">
        <v>1678</v>
      </c>
      <c r="D3380" s="147">
        <v>223635</v>
      </c>
      <c r="E3380" s="219" t="s">
        <v>98</v>
      </c>
      <c r="F3380" s="148">
        <v>45791</v>
      </c>
      <c r="G3380" s="153"/>
      <c r="H3380" s="154">
        <v>1876</v>
      </c>
      <c r="I3380" s="144" t="s">
        <v>68</v>
      </c>
      <c r="J3380" s="155"/>
      <c r="K3380" s="146"/>
      <c r="L3380" s="147"/>
      <c r="M3380" s="156"/>
      <c r="N3380" s="167">
        <f t="shared" si="104"/>
        <v>1876</v>
      </c>
      <c r="O3380" s="167">
        <f t="shared" si="105"/>
        <v>202505</v>
      </c>
    </row>
    <row r="3381" spans="1:15">
      <c r="A3381" s="146">
        <v>3380</v>
      </c>
      <c r="B3381" s="229" t="s">
        <v>177</v>
      </c>
      <c r="C3381" s="145" t="s">
        <v>178</v>
      </c>
      <c r="D3381" s="145" t="s">
        <v>3688</v>
      </c>
      <c r="E3381" s="219" t="s">
        <v>98</v>
      </c>
      <c r="F3381" s="148">
        <v>45792</v>
      </c>
      <c r="G3381" s="149"/>
      <c r="H3381" s="150">
        <v>926.76</v>
      </c>
      <c r="I3381" s="144" t="s">
        <v>33</v>
      </c>
      <c r="J3381" s="151"/>
      <c r="K3381" s="145"/>
      <c r="L3381" s="152"/>
      <c r="M3381" s="152"/>
      <c r="N3381" s="167">
        <f t="shared" si="104"/>
        <v>926.76</v>
      </c>
      <c r="O3381" s="167">
        <f t="shared" si="105"/>
        <v>202505</v>
      </c>
    </row>
    <row r="3382" spans="1:15">
      <c r="A3382" s="146">
        <v>3381</v>
      </c>
      <c r="B3382" s="144" t="s">
        <v>3451</v>
      </c>
      <c r="C3382" s="146" t="s">
        <v>3452</v>
      </c>
      <c r="D3382" s="147" t="s">
        <v>3689</v>
      </c>
      <c r="E3382" s="219" t="s">
        <v>98</v>
      </c>
      <c r="F3382" s="148">
        <v>45792</v>
      </c>
      <c r="G3382" s="153"/>
      <c r="H3382" s="154">
        <v>1724</v>
      </c>
      <c r="I3382" s="144" t="s">
        <v>66</v>
      </c>
      <c r="J3382" s="155"/>
      <c r="K3382" s="146"/>
      <c r="L3382" s="147"/>
      <c r="M3382" s="156"/>
      <c r="N3382" s="167">
        <f t="shared" si="104"/>
        <v>1724</v>
      </c>
      <c r="O3382" s="167">
        <f t="shared" si="105"/>
        <v>202505</v>
      </c>
    </row>
    <row r="3383" spans="1:15">
      <c r="A3383" s="146">
        <v>3382</v>
      </c>
      <c r="B3383" s="144" t="s">
        <v>340</v>
      </c>
      <c r="C3383" s="145" t="s">
        <v>341</v>
      </c>
      <c r="D3383" s="145" t="s">
        <v>3690</v>
      </c>
      <c r="E3383" s="219" t="s">
        <v>98</v>
      </c>
      <c r="F3383" s="148">
        <v>45792</v>
      </c>
      <c r="G3383" s="149"/>
      <c r="H3383" s="150">
        <v>3660</v>
      </c>
      <c r="I3383" s="144" t="s">
        <v>62</v>
      </c>
      <c r="J3383" s="151"/>
      <c r="K3383" s="145"/>
      <c r="L3383" s="152"/>
      <c r="M3383" s="152"/>
      <c r="N3383" s="167">
        <f t="shared" si="104"/>
        <v>3660</v>
      </c>
      <c r="O3383" s="167">
        <f t="shared" si="105"/>
        <v>202505</v>
      </c>
    </row>
    <row r="3384" spans="1:15">
      <c r="A3384" s="146">
        <v>3383</v>
      </c>
      <c r="B3384" s="144" t="s">
        <v>1415</v>
      </c>
      <c r="C3384" s="146" t="s">
        <v>1416</v>
      </c>
      <c r="D3384" s="147" t="s">
        <v>416</v>
      </c>
      <c r="E3384" s="219" t="s">
        <v>98</v>
      </c>
      <c r="F3384" s="148">
        <v>45793</v>
      </c>
      <c r="G3384" s="153"/>
      <c r="H3384" s="154">
        <v>665.01</v>
      </c>
      <c r="I3384" s="144" t="s">
        <v>33</v>
      </c>
      <c r="J3384" s="155"/>
      <c r="K3384" s="146"/>
      <c r="L3384" s="147"/>
      <c r="M3384" s="156"/>
      <c r="N3384" s="167">
        <f t="shared" si="104"/>
        <v>665.01</v>
      </c>
      <c r="O3384" s="167">
        <f t="shared" si="105"/>
        <v>202505</v>
      </c>
    </row>
    <row r="3385" spans="1:15">
      <c r="A3385" s="146">
        <v>3384</v>
      </c>
      <c r="B3385" s="144" t="s">
        <v>1261</v>
      </c>
      <c r="C3385" s="145" t="s">
        <v>1549</v>
      </c>
      <c r="D3385" s="145">
        <v>12157</v>
      </c>
      <c r="E3385" s="219" t="s">
        <v>98</v>
      </c>
      <c r="F3385" s="148">
        <v>45793</v>
      </c>
      <c r="G3385" s="149"/>
      <c r="H3385" s="150">
        <v>4812.5</v>
      </c>
      <c r="I3385" s="144" t="s">
        <v>62</v>
      </c>
      <c r="J3385" s="151"/>
      <c r="K3385" s="145"/>
      <c r="L3385" s="152"/>
      <c r="M3385" s="152"/>
      <c r="N3385" s="167">
        <f t="shared" si="104"/>
        <v>4812.5</v>
      </c>
      <c r="O3385" s="167">
        <f t="shared" si="105"/>
        <v>202505</v>
      </c>
    </row>
    <row r="3386" spans="1:15">
      <c r="A3386" s="146">
        <v>3385</v>
      </c>
      <c r="B3386" s="144" t="s">
        <v>1261</v>
      </c>
      <c r="C3386" s="146" t="s">
        <v>1549</v>
      </c>
      <c r="D3386" s="147">
        <v>12156</v>
      </c>
      <c r="E3386" s="219" t="s">
        <v>98</v>
      </c>
      <c r="F3386" s="148">
        <v>45793</v>
      </c>
      <c r="G3386" s="153"/>
      <c r="H3386" s="154">
        <v>4812.5</v>
      </c>
      <c r="I3386" s="144" t="s">
        <v>62</v>
      </c>
      <c r="J3386" s="155"/>
      <c r="K3386" s="146"/>
      <c r="L3386" s="147"/>
      <c r="M3386" s="156"/>
      <c r="N3386" s="167">
        <f t="shared" si="104"/>
        <v>4812.5</v>
      </c>
      <c r="O3386" s="167">
        <f t="shared" si="105"/>
        <v>202505</v>
      </c>
    </row>
    <row r="3387" spans="1:15">
      <c r="A3387" s="146">
        <v>3386</v>
      </c>
      <c r="B3387" s="229" t="s">
        <v>3773</v>
      </c>
      <c r="C3387" s="145" t="s">
        <v>1678</v>
      </c>
      <c r="D3387" s="145">
        <v>223775</v>
      </c>
      <c r="E3387" s="219" t="s">
        <v>98</v>
      </c>
      <c r="F3387" s="148">
        <v>45793</v>
      </c>
      <c r="G3387" s="149"/>
      <c r="H3387" s="150">
        <v>904</v>
      </c>
      <c r="I3387" s="144" t="s">
        <v>68</v>
      </c>
      <c r="J3387" s="151"/>
      <c r="K3387" s="145"/>
      <c r="L3387" s="152"/>
      <c r="M3387" s="152"/>
      <c r="N3387" s="167">
        <f t="shared" si="104"/>
        <v>904</v>
      </c>
      <c r="O3387" s="167">
        <f t="shared" si="105"/>
        <v>202505</v>
      </c>
    </row>
    <row r="3388" spans="1:15">
      <c r="A3388" s="146">
        <v>3387</v>
      </c>
      <c r="B3388" s="144" t="s">
        <v>3691</v>
      </c>
      <c r="C3388" s="146" t="s">
        <v>1521</v>
      </c>
      <c r="D3388" s="147">
        <v>342565</v>
      </c>
      <c r="E3388" s="219" t="s">
        <v>98</v>
      </c>
      <c r="F3388" s="148">
        <v>45793</v>
      </c>
      <c r="G3388" s="153"/>
      <c r="H3388" s="154">
        <v>5933.64</v>
      </c>
      <c r="I3388" s="144" t="s">
        <v>66</v>
      </c>
      <c r="J3388" s="155"/>
      <c r="K3388" s="146"/>
      <c r="L3388" s="147"/>
      <c r="M3388" s="156"/>
      <c r="N3388" s="167">
        <f t="shared" si="104"/>
        <v>5933.64</v>
      </c>
      <c r="O3388" s="167">
        <f t="shared" si="105"/>
        <v>202505</v>
      </c>
    </row>
    <row r="3389" spans="1:15">
      <c r="A3389" s="146">
        <v>3388</v>
      </c>
      <c r="B3389" s="144" t="s">
        <v>340</v>
      </c>
      <c r="C3389" s="145" t="s">
        <v>341</v>
      </c>
      <c r="D3389" s="145" t="s">
        <v>3692</v>
      </c>
      <c r="E3389" s="219" t="s">
        <v>98</v>
      </c>
      <c r="F3389" s="148">
        <v>45793</v>
      </c>
      <c r="G3389" s="149"/>
      <c r="H3389" s="150">
        <v>3660</v>
      </c>
      <c r="I3389" s="144" t="s">
        <v>62</v>
      </c>
      <c r="J3389" s="151"/>
      <c r="K3389" s="145"/>
      <c r="L3389" s="152"/>
      <c r="M3389" s="152"/>
      <c r="N3389" s="167">
        <f t="shared" si="104"/>
        <v>3660</v>
      </c>
      <c r="O3389" s="167">
        <f t="shared" si="105"/>
        <v>202505</v>
      </c>
    </row>
    <row r="3390" spans="1:15">
      <c r="A3390" s="146">
        <v>3389</v>
      </c>
      <c r="B3390" s="144" t="s">
        <v>1698</v>
      </c>
      <c r="C3390" s="146" t="s">
        <v>1699</v>
      </c>
      <c r="D3390" s="147" t="s">
        <v>3693</v>
      </c>
      <c r="E3390" s="219" t="s">
        <v>98</v>
      </c>
      <c r="F3390" s="148">
        <v>45794</v>
      </c>
      <c r="G3390" s="153"/>
      <c r="H3390" s="154">
        <v>5410</v>
      </c>
      <c r="I3390" s="144" t="s">
        <v>33</v>
      </c>
      <c r="J3390" s="155"/>
      <c r="K3390" s="146"/>
      <c r="L3390" s="147"/>
      <c r="M3390" s="156"/>
      <c r="N3390" s="167">
        <f t="shared" si="104"/>
        <v>5410</v>
      </c>
      <c r="O3390" s="167">
        <f t="shared" si="105"/>
        <v>202505</v>
      </c>
    </row>
    <row r="3391" spans="1:15">
      <c r="A3391" s="146">
        <v>3390</v>
      </c>
      <c r="B3391" s="144" t="s">
        <v>3153</v>
      </c>
      <c r="C3391" s="145" t="s">
        <v>3154</v>
      </c>
      <c r="D3391" s="145" t="s">
        <v>3694</v>
      </c>
      <c r="E3391" s="219" t="s">
        <v>98</v>
      </c>
      <c r="F3391" s="148">
        <v>45796</v>
      </c>
      <c r="G3391" s="149"/>
      <c r="H3391" s="150">
        <v>12083.6</v>
      </c>
      <c r="I3391" s="144" t="s">
        <v>62</v>
      </c>
      <c r="J3391" s="151"/>
      <c r="K3391" s="145"/>
      <c r="L3391" s="152"/>
      <c r="M3391" s="152"/>
      <c r="N3391" s="167">
        <f t="shared" si="104"/>
        <v>12083.6</v>
      </c>
      <c r="O3391" s="167">
        <f t="shared" si="105"/>
        <v>202505</v>
      </c>
    </row>
    <row r="3392" spans="1:15">
      <c r="A3392" s="146">
        <v>3391</v>
      </c>
      <c r="B3392" s="144" t="s">
        <v>832</v>
      </c>
      <c r="C3392" s="146" t="s">
        <v>833</v>
      </c>
      <c r="D3392" s="147">
        <v>39771</v>
      </c>
      <c r="E3392" s="219" t="s">
        <v>98</v>
      </c>
      <c r="F3392" s="148">
        <v>45796</v>
      </c>
      <c r="G3392" s="153"/>
      <c r="H3392" s="154">
        <v>1293.5999999999999</v>
      </c>
      <c r="I3392" s="144" t="s">
        <v>33</v>
      </c>
      <c r="J3392" s="155"/>
      <c r="K3392" s="146"/>
      <c r="L3392" s="147"/>
      <c r="M3392" s="156"/>
      <c r="N3392" s="167">
        <f t="shared" si="104"/>
        <v>1293.5999999999999</v>
      </c>
      <c r="O3392" s="167">
        <f t="shared" si="105"/>
        <v>202505</v>
      </c>
    </row>
    <row r="3393" spans="1:15">
      <c r="A3393" s="146">
        <v>3392</v>
      </c>
      <c r="B3393" s="144" t="s">
        <v>3401</v>
      </c>
      <c r="C3393" s="145" t="s">
        <v>3402</v>
      </c>
      <c r="D3393" s="145">
        <v>422722</v>
      </c>
      <c r="E3393" s="219" t="s">
        <v>98</v>
      </c>
      <c r="F3393" s="148">
        <v>45796</v>
      </c>
      <c r="G3393" s="149"/>
      <c r="H3393" s="150">
        <v>2700</v>
      </c>
      <c r="I3393" s="144" t="s">
        <v>46</v>
      </c>
      <c r="J3393" s="151"/>
      <c r="K3393" s="145"/>
      <c r="L3393" s="152"/>
      <c r="M3393" s="152"/>
      <c r="N3393" s="167">
        <f t="shared" si="104"/>
        <v>2700</v>
      </c>
      <c r="O3393" s="167">
        <f t="shared" si="105"/>
        <v>202505</v>
      </c>
    </row>
    <row r="3394" spans="1:15">
      <c r="A3394" s="146">
        <v>3393</v>
      </c>
      <c r="B3394" s="144" t="s">
        <v>3370</v>
      </c>
      <c r="C3394" s="146" t="s">
        <v>3371</v>
      </c>
      <c r="D3394" s="147" t="s">
        <v>3695</v>
      </c>
      <c r="E3394" s="219" t="s">
        <v>98</v>
      </c>
      <c r="F3394" s="148">
        <v>45796</v>
      </c>
      <c r="G3394" s="153"/>
      <c r="H3394" s="154">
        <v>870</v>
      </c>
      <c r="I3394" s="144" t="s">
        <v>56</v>
      </c>
      <c r="J3394" s="155"/>
      <c r="K3394" s="146"/>
      <c r="L3394" s="147"/>
      <c r="M3394" s="156"/>
      <c r="N3394" s="167">
        <f t="shared" ref="N3394:N3457" si="106">H3394/COUNTIF(I3394:M3394,"&lt;&gt;")</f>
        <v>870</v>
      </c>
      <c r="O3394" s="167">
        <f t="shared" ref="O3394:O3457" si="107">YEAR(F3394)*100+MONTH(F3394)</f>
        <v>202505</v>
      </c>
    </row>
    <row r="3395" spans="1:15">
      <c r="A3395" s="146">
        <v>3394</v>
      </c>
      <c r="B3395" s="144" t="s">
        <v>1773</v>
      </c>
      <c r="C3395" s="145" t="s">
        <v>1774</v>
      </c>
      <c r="D3395" s="145" t="s">
        <v>3696</v>
      </c>
      <c r="E3395" s="219" t="s">
        <v>98</v>
      </c>
      <c r="F3395" s="148">
        <v>45796</v>
      </c>
      <c r="G3395" s="149"/>
      <c r="H3395" s="150">
        <v>10000</v>
      </c>
      <c r="I3395" s="144" t="s">
        <v>41</v>
      </c>
      <c r="J3395" s="151"/>
      <c r="K3395" s="145"/>
      <c r="L3395" s="152"/>
      <c r="M3395" s="152"/>
      <c r="N3395" s="167">
        <f t="shared" si="106"/>
        <v>10000</v>
      </c>
      <c r="O3395" s="167">
        <f t="shared" si="107"/>
        <v>202505</v>
      </c>
    </row>
    <row r="3396" spans="1:15">
      <c r="A3396" s="146">
        <v>3395</v>
      </c>
      <c r="B3396" s="144" t="s">
        <v>340</v>
      </c>
      <c r="C3396" s="146" t="s">
        <v>341</v>
      </c>
      <c r="D3396" s="147" t="s">
        <v>3697</v>
      </c>
      <c r="E3396" s="219" t="s">
        <v>98</v>
      </c>
      <c r="F3396" s="148">
        <v>45796</v>
      </c>
      <c r="G3396" s="153"/>
      <c r="H3396" s="154">
        <v>3660</v>
      </c>
      <c r="I3396" s="144" t="s">
        <v>62</v>
      </c>
      <c r="J3396" s="155"/>
      <c r="K3396" s="146"/>
      <c r="L3396" s="147"/>
      <c r="M3396" s="156"/>
      <c r="N3396" s="167">
        <f t="shared" si="106"/>
        <v>3660</v>
      </c>
      <c r="O3396" s="167">
        <f t="shared" si="107"/>
        <v>202505</v>
      </c>
    </row>
    <row r="3397" spans="1:15">
      <c r="A3397" s="146">
        <v>3396</v>
      </c>
      <c r="B3397" s="144" t="s">
        <v>192</v>
      </c>
      <c r="C3397" s="145" t="s">
        <v>503</v>
      </c>
      <c r="D3397" s="145" t="s">
        <v>3698</v>
      </c>
      <c r="E3397" s="219" t="s">
        <v>98</v>
      </c>
      <c r="F3397" s="148">
        <v>45797</v>
      </c>
      <c r="G3397" s="149">
        <v>85512.63</v>
      </c>
      <c r="H3397" s="150">
        <v>452752.36</v>
      </c>
      <c r="I3397" s="144" t="s">
        <v>72</v>
      </c>
      <c r="J3397" s="151"/>
      <c r="K3397" s="145"/>
      <c r="L3397" s="152"/>
      <c r="M3397" s="152"/>
      <c r="N3397" s="167">
        <f t="shared" si="106"/>
        <v>452752.36</v>
      </c>
      <c r="O3397" s="167">
        <f t="shared" si="107"/>
        <v>202505</v>
      </c>
    </row>
    <row r="3398" spans="1:15">
      <c r="A3398" s="146">
        <v>3397</v>
      </c>
      <c r="B3398" s="144" t="s">
        <v>194</v>
      </c>
      <c r="C3398" s="146" t="s">
        <v>503</v>
      </c>
      <c r="D3398" s="147" t="s">
        <v>3699</v>
      </c>
      <c r="E3398" s="219" t="s">
        <v>98</v>
      </c>
      <c r="F3398" s="148">
        <v>45797</v>
      </c>
      <c r="G3398" s="153">
        <v>41637</v>
      </c>
      <c r="H3398" s="154">
        <v>368119.92</v>
      </c>
      <c r="I3398" s="144" t="s">
        <v>72</v>
      </c>
      <c r="J3398" s="155"/>
      <c r="K3398" s="146"/>
      <c r="L3398" s="147"/>
      <c r="M3398" s="156"/>
      <c r="N3398" s="167">
        <f t="shared" si="106"/>
        <v>368119.92</v>
      </c>
      <c r="O3398" s="167">
        <f t="shared" si="107"/>
        <v>202505</v>
      </c>
    </row>
    <row r="3399" spans="1:15">
      <c r="A3399" s="146">
        <v>3398</v>
      </c>
      <c r="B3399" s="144" t="s">
        <v>196</v>
      </c>
      <c r="C3399" s="145" t="s">
        <v>503</v>
      </c>
      <c r="D3399" s="145" t="s">
        <v>3700</v>
      </c>
      <c r="E3399" s="219" t="s">
        <v>98</v>
      </c>
      <c r="F3399" s="148">
        <v>45797</v>
      </c>
      <c r="G3399" s="149">
        <v>130070.12</v>
      </c>
      <c r="H3399" s="150">
        <v>1049262.43</v>
      </c>
      <c r="I3399" s="144" t="s">
        <v>72</v>
      </c>
      <c r="J3399" s="151"/>
      <c r="K3399" s="145"/>
      <c r="L3399" s="152"/>
      <c r="M3399" s="152"/>
      <c r="N3399" s="167">
        <f t="shared" si="106"/>
        <v>1049262.43</v>
      </c>
      <c r="O3399" s="167">
        <f t="shared" si="107"/>
        <v>202505</v>
      </c>
    </row>
    <row r="3400" spans="1:15">
      <c r="A3400" s="146">
        <v>3399</v>
      </c>
      <c r="B3400" s="144" t="s">
        <v>1681</v>
      </c>
      <c r="C3400" s="146" t="s">
        <v>1682</v>
      </c>
      <c r="D3400" s="147">
        <v>6453</v>
      </c>
      <c r="E3400" s="219" t="s">
        <v>98</v>
      </c>
      <c r="F3400" s="148">
        <v>45797</v>
      </c>
      <c r="G3400" s="153"/>
      <c r="H3400" s="154">
        <v>580.33000000000004</v>
      </c>
      <c r="I3400" s="144" t="s">
        <v>33</v>
      </c>
      <c r="J3400" s="155"/>
      <c r="K3400" s="146"/>
      <c r="L3400" s="147"/>
      <c r="M3400" s="156"/>
      <c r="N3400" s="167">
        <f t="shared" si="106"/>
        <v>580.33000000000004</v>
      </c>
      <c r="O3400" s="167">
        <f t="shared" si="107"/>
        <v>202505</v>
      </c>
    </row>
    <row r="3401" spans="1:15">
      <c r="A3401" s="146">
        <v>3400</v>
      </c>
      <c r="B3401" s="144" t="s">
        <v>3582</v>
      </c>
      <c r="C3401" s="145" t="s">
        <v>3583</v>
      </c>
      <c r="D3401" s="145">
        <v>64798</v>
      </c>
      <c r="E3401" s="219" t="s">
        <v>98</v>
      </c>
      <c r="F3401" s="148">
        <v>45797</v>
      </c>
      <c r="G3401" s="149"/>
      <c r="H3401" s="150">
        <v>3596.4</v>
      </c>
      <c r="I3401" s="144" t="s">
        <v>62</v>
      </c>
      <c r="J3401" s="151"/>
      <c r="K3401" s="145"/>
      <c r="L3401" s="152"/>
      <c r="M3401" s="152"/>
      <c r="N3401" s="167">
        <f t="shared" si="106"/>
        <v>3596.4</v>
      </c>
      <c r="O3401" s="167">
        <f t="shared" si="107"/>
        <v>202505</v>
      </c>
    </row>
    <row r="3402" spans="1:15">
      <c r="A3402" s="146">
        <v>3401</v>
      </c>
      <c r="B3402" s="144" t="s">
        <v>3582</v>
      </c>
      <c r="C3402" s="146" t="s">
        <v>3583</v>
      </c>
      <c r="D3402" s="147">
        <v>64797</v>
      </c>
      <c r="E3402" s="219" t="s">
        <v>98</v>
      </c>
      <c r="F3402" s="148">
        <v>45797</v>
      </c>
      <c r="G3402" s="153"/>
      <c r="H3402" s="154">
        <v>3670.2</v>
      </c>
      <c r="I3402" s="144" t="s">
        <v>62</v>
      </c>
      <c r="J3402" s="155"/>
      <c r="K3402" s="146"/>
      <c r="L3402" s="147"/>
      <c r="M3402" s="156"/>
      <c r="N3402" s="167">
        <f t="shared" si="106"/>
        <v>3670.2</v>
      </c>
      <c r="O3402" s="167">
        <f t="shared" si="107"/>
        <v>202505</v>
      </c>
    </row>
    <row r="3403" spans="1:15">
      <c r="A3403" s="146">
        <v>3402</v>
      </c>
      <c r="B3403" s="144" t="s">
        <v>3582</v>
      </c>
      <c r="C3403" s="145" t="s">
        <v>3583</v>
      </c>
      <c r="D3403" s="145">
        <v>64796</v>
      </c>
      <c r="E3403" s="219" t="s">
        <v>98</v>
      </c>
      <c r="F3403" s="148">
        <v>45797</v>
      </c>
      <c r="G3403" s="149"/>
      <c r="H3403" s="150">
        <v>3672</v>
      </c>
      <c r="I3403" s="144" t="s">
        <v>62</v>
      </c>
      <c r="J3403" s="151"/>
      <c r="K3403" s="145"/>
      <c r="L3403" s="152"/>
      <c r="M3403" s="152"/>
      <c r="N3403" s="167">
        <f t="shared" si="106"/>
        <v>3672</v>
      </c>
      <c r="O3403" s="167">
        <f t="shared" si="107"/>
        <v>202505</v>
      </c>
    </row>
    <row r="3404" spans="1:15">
      <c r="A3404" s="146">
        <v>3403</v>
      </c>
      <c r="B3404" s="144" t="s">
        <v>3582</v>
      </c>
      <c r="C3404" s="146" t="s">
        <v>3583</v>
      </c>
      <c r="D3404" s="147">
        <v>64795</v>
      </c>
      <c r="E3404" s="219" t="s">
        <v>98</v>
      </c>
      <c r="F3404" s="148">
        <v>45797</v>
      </c>
      <c r="G3404" s="153"/>
      <c r="H3404" s="154">
        <v>3438</v>
      </c>
      <c r="I3404" s="144" t="s">
        <v>62</v>
      </c>
      <c r="J3404" s="155"/>
      <c r="K3404" s="146"/>
      <c r="L3404" s="147"/>
      <c r="M3404" s="156"/>
      <c r="N3404" s="167">
        <f t="shared" si="106"/>
        <v>3438</v>
      </c>
      <c r="O3404" s="167">
        <f t="shared" si="107"/>
        <v>202505</v>
      </c>
    </row>
    <row r="3405" spans="1:15">
      <c r="A3405" s="146">
        <v>3404</v>
      </c>
      <c r="B3405" s="144" t="s">
        <v>3582</v>
      </c>
      <c r="C3405" s="145" t="s">
        <v>3583</v>
      </c>
      <c r="D3405" s="145">
        <v>64776</v>
      </c>
      <c r="E3405" s="219" t="s">
        <v>98</v>
      </c>
      <c r="F3405" s="148">
        <v>45797</v>
      </c>
      <c r="G3405" s="149"/>
      <c r="H3405" s="150">
        <v>3596.4</v>
      </c>
      <c r="I3405" s="144" t="s">
        <v>62</v>
      </c>
      <c r="J3405" s="151"/>
      <c r="K3405" s="145"/>
      <c r="L3405" s="152"/>
      <c r="M3405" s="152"/>
      <c r="N3405" s="167">
        <f t="shared" si="106"/>
        <v>3596.4</v>
      </c>
      <c r="O3405" s="167">
        <f t="shared" si="107"/>
        <v>202505</v>
      </c>
    </row>
    <row r="3406" spans="1:15">
      <c r="A3406" s="146">
        <v>3405</v>
      </c>
      <c r="B3406" s="144" t="s">
        <v>3582</v>
      </c>
      <c r="C3406" s="146" t="s">
        <v>3583</v>
      </c>
      <c r="D3406" s="147">
        <v>64774</v>
      </c>
      <c r="E3406" s="219" t="s">
        <v>98</v>
      </c>
      <c r="F3406" s="148">
        <v>45797</v>
      </c>
      <c r="G3406" s="153"/>
      <c r="H3406" s="154">
        <v>3619.8</v>
      </c>
      <c r="I3406" s="144" t="s">
        <v>62</v>
      </c>
      <c r="J3406" s="155"/>
      <c r="K3406" s="146"/>
      <c r="L3406" s="147"/>
      <c r="M3406" s="156"/>
      <c r="N3406" s="167">
        <f t="shared" si="106"/>
        <v>3619.8</v>
      </c>
      <c r="O3406" s="167">
        <f t="shared" si="107"/>
        <v>202505</v>
      </c>
    </row>
    <row r="3407" spans="1:15">
      <c r="A3407" s="146">
        <v>3406</v>
      </c>
      <c r="B3407" s="144" t="s">
        <v>3582</v>
      </c>
      <c r="C3407" s="145" t="s">
        <v>3583</v>
      </c>
      <c r="D3407" s="145">
        <v>64773</v>
      </c>
      <c r="E3407" s="219" t="s">
        <v>98</v>
      </c>
      <c r="F3407" s="148">
        <v>45797</v>
      </c>
      <c r="G3407" s="149"/>
      <c r="H3407" s="150">
        <v>3502.8</v>
      </c>
      <c r="I3407" s="144" t="s">
        <v>62</v>
      </c>
      <c r="J3407" s="151"/>
      <c r="K3407" s="145"/>
      <c r="L3407" s="152"/>
      <c r="M3407" s="152"/>
      <c r="N3407" s="167">
        <f t="shared" si="106"/>
        <v>3502.8</v>
      </c>
      <c r="O3407" s="167">
        <f t="shared" si="107"/>
        <v>202505</v>
      </c>
    </row>
    <row r="3408" spans="1:15">
      <c r="A3408" s="146">
        <v>3407</v>
      </c>
      <c r="B3408" s="144" t="s">
        <v>651</v>
      </c>
      <c r="C3408" s="146" t="s">
        <v>652</v>
      </c>
      <c r="D3408" s="147">
        <v>79473</v>
      </c>
      <c r="E3408" s="219" t="s">
        <v>98</v>
      </c>
      <c r="F3408" s="148">
        <v>45797</v>
      </c>
      <c r="G3408" s="153"/>
      <c r="H3408" s="154">
        <v>2432</v>
      </c>
      <c r="I3408" s="144" t="s">
        <v>42</v>
      </c>
      <c r="J3408" s="155"/>
      <c r="K3408" s="146"/>
      <c r="L3408" s="147"/>
      <c r="M3408" s="156"/>
      <c r="N3408" s="167">
        <f t="shared" si="106"/>
        <v>2432</v>
      </c>
      <c r="O3408" s="167">
        <f t="shared" si="107"/>
        <v>202505</v>
      </c>
    </row>
    <row r="3409" spans="1:15">
      <c r="A3409" s="146">
        <v>3408</v>
      </c>
      <c r="B3409" s="144" t="s">
        <v>3701</v>
      </c>
      <c r="C3409" s="145" t="s">
        <v>3702</v>
      </c>
      <c r="D3409" s="145" t="s">
        <v>686</v>
      </c>
      <c r="E3409" s="219" t="s">
        <v>98</v>
      </c>
      <c r="F3409" s="148">
        <v>45797</v>
      </c>
      <c r="G3409" s="149"/>
      <c r="H3409" s="150">
        <v>24770.37</v>
      </c>
      <c r="I3409" s="144" t="s">
        <v>64</v>
      </c>
      <c r="J3409" s="151"/>
      <c r="K3409" s="145"/>
      <c r="L3409" s="152"/>
      <c r="M3409" s="152"/>
      <c r="N3409" s="167">
        <f t="shared" si="106"/>
        <v>24770.37</v>
      </c>
      <c r="O3409" s="167">
        <f t="shared" si="107"/>
        <v>202505</v>
      </c>
    </row>
    <row r="3410" spans="1:15">
      <c r="A3410" s="146">
        <v>3409</v>
      </c>
      <c r="B3410" s="144" t="s">
        <v>340</v>
      </c>
      <c r="C3410" s="146" t="s">
        <v>341</v>
      </c>
      <c r="D3410" s="147" t="s">
        <v>3703</v>
      </c>
      <c r="E3410" s="219" t="s">
        <v>98</v>
      </c>
      <c r="F3410" s="148">
        <v>45797</v>
      </c>
      <c r="G3410" s="153"/>
      <c r="H3410" s="154">
        <v>3660</v>
      </c>
      <c r="I3410" s="144" t="s">
        <v>62</v>
      </c>
      <c r="J3410" s="155"/>
      <c r="K3410" s="146"/>
      <c r="L3410" s="147"/>
      <c r="M3410" s="156"/>
      <c r="N3410" s="167">
        <f t="shared" si="106"/>
        <v>3660</v>
      </c>
      <c r="O3410" s="167">
        <f t="shared" si="107"/>
        <v>202505</v>
      </c>
    </row>
    <row r="3411" spans="1:15">
      <c r="A3411" s="146">
        <v>3410</v>
      </c>
      <c r="B3411" s="144" t="s">
        <v>184</v>
      </c>
      <c r="C3411" s="145" t="s">
        <v>185</v>
      </c>
      <c r="D3411" s="145" t="s">
        <v>3704</v>
      </c>
      <c r="E3411" s="219" t="s">
        <v>98</v>
      </c>
      <c r="F3411" s="148">
        <v>45797</v>
      </c>
      <c r="G3411" s="149"/>
      <c r="H3411" s="150">
        <v>40812.28</v>
      </c>
      <c r="I3411" s="144" t="s">
        <v>34</v>
      </c>
      <c r="J3411" s="151"/>
      <c r="K3411" s="145"/>
      <c r="L3411" s="152"/>
      <c r="M3411" s="152"/>
      <c r="N3411" s="167">
        <f t="shared" si="106"/>
        <v>40812.28</v>
      </c>
      <c r="O3411" s="167">
        <f t="shared" si="107"/>
        <v>202505</v>
      </c>
    </row>
    <row r="3412" spans="1:15">
      <c r="A3412" s="146">
        <v>3411</v>
      </c>
      <c r="B3412" s="144" t="s">
        <v>3849</v>
      </c>
      <c r="C3412" s="147" t="s">
        <v>3850</v>
      </c>
      <c r="D3412" s="147">
        <v>6673</v>
      </c>
      <c r="E3412" s="230" t="s">
        <v>98</v>
      </c>
      <c r="F3412" s="148">
        <v>45797</v>
      </c>
      <c r="G3412" s="153"/>
      <c r="H3412" s="154">
        <v>12406.96</v>
      </c>
      <c r="I3412" s="144" t="s">
        <v>41</v>
      </c>
      <c r="J3412" s="155"/>
      <c r="K3412" s="147"/>
      <c r="L3412" s="147"/>
      <c r="M3412" s="156"/>
      <c r="N3412" s="177">
        <f t="shared" si="106"/>
        <v>12406.96</v>
      </c>
      <c r="O3412" s="167">
        <f t="shared" si="107"/>
        <v>202505</v>
      </c>
    </row>
    <row r="3413" spans="1:15">
      <c r="A3413" s="146">
        <v>3412</v>
      </c>
      <c r="B3413" s="229" t="s">
        <v>177</v>
      </c>
      <c r="C3413" s="146" t="s">
        <v>178</v>
      </c>
      <c r="D3413" s="147" t="s">
        <v>3705</v>
      </c>
      <c r="E3413" s="219" t="s">
        <v>98</v>
      </c>
      <c r="F3413" s="148">
        <v>45798</v>
      </c>
      <c r="G3413" s="153"/>
      <c r="H3413" s="154">
        <v>582.49</v>
      </c>
      <c r="I3413" s="144" t="s">
        <v>33</v>
      </c>
      <c r="J3413" s="155"/>
      <c r="K3413" s="146"/>
      <c r="L3413" s="147"/>
      <c r="M3413" s="156"/>
      <c r="N3413" s="167">
        <f t="shared" si="106"/>
        <v>582.49</v>
      </c>
      <c r="O3413" s="167">
        <f t="shared" si="107"/>
        <v>202505</v>
      </c>
    </row>
    <row r="3414" spans="1:15">
      <c r="A3414" s="146">
        <v>3413</v>
      </c>
      <c r="B3414" s="144" t="s">
        <v>3447</v>
      </c>
      <c r="C3414" s="145" t="s">
        <v>3448</v>
      </c>
      <c r="D3414" s="145" t="s">
        <v>2125</v>
      </c>
      <c r="E3414" s="219" t="s">
        <v>98</v>
      </c>
      <c r="F3414" s="148">
        <v>45798</v>
      </c>
      <c r="G3414" s="149"/>
      <c r="H3414" s="150">
        <v>18948.32</v>
      </c>
      <c r="I3414" s="144" t="s">
        <v>46</v>
      </c>
      <c r="J3414" s="151"/>
      <c r="K3414" s="145"/>
      <c r="L3414" s="152"/>
      <c r="M3414" s="152"/>
      <c r="N3414" s="167">
        <f t="shared" si="106"/>
        <v>18948.32</v>
      </c>
      <c r="O3414" s="167">
        <f t="shared" si="107"/>
        <v>202505</v>
      </c>
    </row>
    <row r="3415" spans="1:15">
      <c r="A3415" s="146">
        <v>3414</v>
      </c>
      <c r="B3415" s="144" t="s">
        <v>1415</v>
      </c>
      <c r="C3415" s="146" t="s">
        <v>1416</v>
      </c>
      <c r="D3415" s="147" t="s">
        <v>3706</v>
      </c>
      <c r="E3415" s="219" t="s">
        <v>98</v>
      </c>
      <c r="F3415" s="148">
        <v>45798</v>
      </c>
      <c r="G3415" s="153"/>
      <c r="H3415" s="154">
        <v>1490.18</v>
      </c>
      <c r="I3415" s="144" t="s">
        <v>33</v>
      </c>
      <c r="J3415" s="155"/>
      <c r="K3415" s="146"/>
      <c r="L3415" s="147"/>
      <c r="M3415" s="156"/>
      <c r="N3415" s="167">
        <f t="shared" si="106"/>
        <v>1490.18</v>
      </c>
      <c r="O3415" s="167">
        <f t="shared" si="107"/>
        <v>202505</v>
      </c>
    </row>
    <row r="3416" spans="1:15">
      <c r="A3416" s="146">
        <v>3415</v>
      </c>
      <c r="B3416" s="144" t="s">
        <v>1597</v>
      </c>
      <c r="C3416" s="145" t="s">
        <v>3382</v>
      </c>
      <c r="D3416" s="145">
        <v>2728</v>
      </c>
      <c r="E3416" s="219" t="s">
        <v>98</v>
      </c>
      <c r="F3416" s="148">
        <v>45798</v>
      </c>
      <c r="G3416" s="149"/>
      <c r="H3416" s="150">
        <v>2767.8</v>
      </c>
      <c r="I3416" s="144" t="s">
        <v>68</v>
      </c>
      <c r="J3416" s="151"/>
      <c r="K3416" s="145"/>
      <c r="L3416" s="152"/>
      <c r="M3416" s="152"/>
      <c r="N3416" s="167">
        <f t="shared" si="106"/>
        <v>2767.8</v>
      </c>
      <c r="O3416" s="167">
        <f t="shared" si="107"/>
        <v>202505</v>
      </c>
    </row>
    <row r="3417" spans="1:15">
      <c r="A3417" s="146">
        <v>3416</v>
      </c>
      <c r="B3417" s="144" t="s">
        <v>3449</v>
      </c>
      <c r="C3417" s="146" t="s">
        <v>3450</v>
      </c>
      <c r="D3417" s="147">
        <v>2460</v>
      </c>
      <c r="E3417" s="219" t="s">
        <v>98</v>
      </c>
      <c r="F3417" s="148">
        <v>45798</v>
      </c>
      <c r="G3417" s="153"/>
      <c r="H3417" s="154">
        <v>6446.15</v>
      </c>
      <c r="I3417" s="144" t="s">
        <v>68</v>
      </c>
      <c r="J3417" s="155"/>
      <c r="K3417" s="146"/>
      <c r="L3417" s="147"/>
      <c r="M3417" s="156"/>
      <c r="N3417" s="167">
        <f t="shared" si="106"/>
        <v>6446.15</v>
      </c>
      <c r="O3417" s="167">
        <f t="shared" si="107"/>
        <v>202505</v>
      </c>
    </row>
    <row r="3418" spans="1:15">
      <c r="A3418" s="146">
        <v>3417</v>
      </c>
      <c r="B3418" s="144" t="s">
        <v>3386</v>
      </c>
      <c r="C3418" s="145" t="s">
        <v>3387</v>
      </c>
      <c r="D3418" s="145">
        <v>401</v>
      </c>
      <c r="E3418" s="219" t="s">
        <v>98</v>
      </c>
      <c r="F3418" s="148">
        <v>45798</v>
      </c>
      <c r="G3418" s="149"/>
      <c r="H3418" s="150">
        <v>1603</v>
      </c>
      <c r="I3418" s="144" t="s">
        <v>46</v>
      </c>
      <c r="J3418" s="151"/>
      <c r="K3418" s="145"/>
      <c r="L3418" s="152"/>
      <c r="M3418" s="152"/>
      <c r="N3418" s="167">
        <f t="shared" si="106"/>
        <v>1603</v>
      </c>
      <c r="O3418" s="167">
        <f t="shared" si="107"/>
        <v>202505</v>
      </c>
    </row>
    <row r="3419" spans="1:15">
      <c r="A3419" s="146">
        <v>3418</v>
      </c>
      <c r="B3419" s="144" t="s">
        <v>1069</v>
      </c>
      <c r="C3419" s="146" t="s">
        <v>1070</v>
      </c>
      <c r="D3419" s="147">
        <v>10592</v>
      </c>
      <c r="E3419" s="219" t="s">
        <v>98</v>
      </c>
      <c r="F3419" s="148">
        <v>45798</v>
      </c>
      <c r="G3419" s="153"/>
      <c r="H3419" s="154">
        <v>3009.8</v>
      </c>
      <c r="I3419" s="144" t="s">
        <v>66</v>
      </c>
      <c r="J3419" s="155"/>
      <c r="K3419" s="146"/>
      <c r="L3419" s="147"/>
      <c r="M3419" s="156"/>
      <c r="N3419" s="167">
        <f t="shared" si="106"/>
        <v>3009.8</v>
      </c>
      <c r="O3419" s="167">
        <f t="shared" si="107"/>
        <v>202505</v>
      </c>
    </row>
    <row r="3420" spans="1:15">
      <c r="A3420" s="146">
        <v>3419</v>
      </c>
      <c r="B3420" s="144" t="s">
        <v>1069</v>
      </c>
      <c r="C3420" s="145" t="s">
        <v>1070</v>
      </c>
      <c r="D3420" s="145">
        <v>10585</v>
      </c>
      <c r="E3420" s="219" t="s">
        <v>98</v>
      </c>
      <c r="F3420" s="148">
        <v>45798</v>
      </c>
      <c r="G3420" s="149"/>
      <c r="H3420" s="150">
        <v>1223.46</v>
      </c>
      <c r="I3420" s="144" t="s">
        <v>66</v>
      </c>
      <c r="J3420" s="151"/>
      <c r="K3420" s="145"/>
      <c r="L3420" s="152"/>
      <c r="M3420" s="152"/>
      <c r="N3420" s="167">
        <f t="shared" si="106"/>
        <v>1223.46</v>
      </c>
      <c r="O3420" s="167">
        <f t="shared" si="107"/>
        <v>202505</v>
      </c>
    </row>
    <row r="3421" spans="1:15">
      <c r="A3421" s="146">
        <v>3420</v>
      </c>
      <c r="B3421" s="144" t="s">
        <v>3582</v>
      </c>
      <c r="C3421" s="146" t="s">
        <v>3583</v>
      </c>
      <c r="D3421" s="147">
        <v>64807</v>
      </c>
      <c r="E3421" s="219" t="s">
        <v>98</v>
      </c>
      <c r="F3421" s="148">
        <v>45798</v>
      </c>
      <c r="G3421" s="153"/>
      <c r="H3421" s="154">
        <v>5448.6</v>
      </c>
      <c r="I3421" s="144" t="s">
        <v>62</v>
      </c>
      <c r="J3421" s="155"/>
      <c r="K3421" s="146"/>
      <c r="L3421" s="147"/>
      <c r="M3421" s="156"/>
      <c r="N3421" s="167">
        <f t="shared" si="106"/>
        <v>5448.6</v>
      </c>
      <c r="O3421" s="167">
        <f t="shared" si="107"/>
        <v>202505</v>
      </c>
    </row>
    <row r="3422" spans="1:15">
      <c r="A3422" s="146">
        <v>3421</v>
      </c>
      <c r="B3422" s="144" t="s">
        <v>3582</v>
      </c>
      <c r="C3422" s="145" t="s">
        <v>3583</v>
      </c>
      <c r="D3422" s="145">
        <v>64806</v>
      </c>
      <c r="E3422" s="219" t="s">
        <v>98</v>
      </c>
      <c r="F3422" s="148">
        <v>45798</v>
      </c>
      <c r="G3422" s="149"/>
      <c r="H3422" s="150">
        <v>5230.8</v>
      </c>
      <c r="I3422" s="144" t="s">
        <v>62</v>
      </c>
      <c r="J3422" s="151"/>
      <c r="K3422" s="145"/>
      <c r="L3422" s="152"/>
      <c r="M3422" s="152"/>
      <c r="N3422" s="167">
        <f t="shared" si="106"/>
        <v>5230.8</v>
      </c>
      <c r="O3422" s="167">
        <f t="shared" si="107"/>
        <v>202505</v>
      </c>
    </row>
    <row r="3423" spans="1:15">
      <c r="A3423" s="146">
        <v>3422</v>
      </c>
      <c r="B3423" s="144" t="s">
        <v>3707</v>
      </c>
      <c r="C3423" s="146" t="s">
        <v>3708</v>
      </c>
      <c r="D3423" s="147">
        <v>63021</v>
      </c>
      <c r="E3423" s="219" t="s">
        <v>98</v>
      </c>
      <c r="F3423" s="148">
        <v>45798</v>
      </c>
      <c r="G3423" s="153"/>
      <c r="H3423" s="154">
        <v>606</v>
      </c>
      <c r="I3423" s="144" t="s">
        <v>43</v>
      </c>
      <c r="J3423" s="155"/>
      <c r="K3423" s="146"/>
      <c r="L3423" s="147"/>
      <c r="M3423" s="156"/>
      <c r="N3423" s="167">
        <f t="shared" si="106"/>
        <v>606</v>
      </c>
      <c r="O3423" s="167">
        <f t="shared" si="107"/>
        <v>202505</v>
      </c>
    </row>
    <row r="3424" spans="1:15">
      <c r="A3424" s="146">
        <v>3423</v>
      </c>
      <c r="B3424" s="144" t="s">
        <v>3582</v>
      </c>
      <c r="C3424" s="145" t="s">
        <v>3583</v>
      </c>
      <c r="D3424" s="145">
        <v>64808</v>
      </c>
      <c r="E3424" s="219" t="s">
        <v>98</v>
      </c>
      <c r="F3424" s="148">
        <v>45798</v>
      </c>
      <c r="G3424" s="149"/>
      <c r="H3424" s="150">
        <v>5173.2</v>
      </c>
      <c r="I3424" s="144" t="s">
        <v>62</v>
      </c>
      <c r="J3424" s="151"/>
      <c r="K3424" s="145"/>
      <c r="L3424" s="152"/>
      <c r="M3424" s="152"/>
      <c r="N3424" s="167">
        <f t="shared" si="106"/>
        <v>5173.2</v>
      </c>
      <c r="O3424" s="167">
        <f t="shared" si="107"/>
        <v>202505</v>
      </c>
    </row>
    <row r="3425" spans="1:15">
      <c r="A3425" s="146">
        <v>3424</v>
      </c>
      <c r="B3425" s="144" t="s">
        <v>3582</v>
      </c>
      <c r="C3425" s="146" t="s">
        <v>3583</v>
      </c>
      <c r="D3425" s="147">
        <v>64818</v>
      </c>
      <c r="E3425" s="219" t="s">
        <v>98</v>
      </c>
      <c r="F3425" s="148">
        <v>45798</v>
      </c>
      <c r="G3425" s="153"/>
      <c r="H3425" s="154">
        <v>3616.2</v>
      </c>
      <c r="I3425" s="144" t="s">
        <v>62</v>
      </c>
      <c r="J3425" s="155"/>
      <c r="K3425" s="146"/>
      <c r="L3425" s="147"/>
      <c r="M3425" s="156"/>
      <c r="N3425" s="167">
        <f t="shared" si="106"/>
        <v>3616.2</v>
      </c>
      <c r="O3425" s="167">
        <f t="shared" si="107"/>
        <v>202505</v>
      </c>
    </row>
    <row r="3426" spans="1:15">
      <c r="A3426" s="146">
        <v>3425</v>
      </c>
      <c r="B3426" s="144" t="s">
        <v>3582</v>
      </c>
      <c r="C3426" s="145" t="s">
        <v>3583</v>
      </c>
      <c r="D3426" s="145">
        <v>64816</v>
      </c>
      <c r="E3426" s="219" t="s">
        <v>98</v>
      </c>
      <c r="F3426" s="148">
        <v>45798</v>
      </c>
      <c r="G3426" s="149"/>
      <c r="H3426" s="150">
        <v>3664.8</v>
      </c>
      <c r="I3426" s="144" t="s">
        <v>62</v>
      </c>
      <c r="J3426" s="151"/>
      <c r="K3426" s="145"/>
      <c r="L3426" s="152"/>
      <c r="M3426" s="152"/>
      <c r="N3426" s="167">
        <f t="shared" si="106"/>
        <v>3664.8</v>
      </c>
      <c r="O3426" s="167">
        <f t="shared" si="107"/>
        <v>202505</v>
      </c>
    </row>
    <row r="3427" spans="1:15">
      <c r="A3427" s="146">
        <v>3426</v>
      </c>
      <c r="B3427" s="144" t="s">
        <v>3582</v>
      </c>
      <c r="C3427" s="146" t="s">
        <v>3583</v>
      </c>
      <c r="D3427" s="147">
        <v>64812</v>
      </c>
      <c r="E3427" s="219" t="s">
        <v>98</v>
      </c>
      <c r="F3427" s="148">
        <v>45798</v>
      </c>
      <c r="G3427" s="153"/>
      <c r="H3427" s="154">
        <v>3506.4</v>
      </c>
      <c r="I3427" s="144" t="s">
        <v>62</v>
      </c>
      <c r="J3427" s="155"/>
      <c r="K3427" s="146"/>
      <c r="L3427" s="147"/>
      <c r="M3427" s="156"/>
      <c r="N3427" s="167">
        <f t="shared" si="106"/>
        <v>3506.4</v>
      </c>
      <c r="O3427" s="167">
        <f t="shared" si="107"/>
        <v>202505</v>
      </c>
    </row>
    <row r="3428" spans="1:15">
      <c r="A3428" s="146">
        <v>3427</v>
      </c>
      <c r="B3428" s="144" t="s">
        <v>3582</v>
      </c>
      <c r="C3428" s="145" t="s">
        <v>3583</v>
      </c>
      <c r="D3428" s="145">
        <v>64810</v>
      </c>
      <c r="E3428" s="219" t="s">
        <v>98</v>
      </c>
      <c r="F3428" s="148">
        <v>45798</v>
      </c>
      <c r="G3428" s="149"/>
      <c r="H3428" s="150">
        <v>5828.4</v>
      </c>
      <c r="I3428" s="144" t="s">
        <v>62</v>
      </c>
      <c r="J3428" s="151"/>
      <c r="K3428" s="145"/>
      <c r="L3428" s="152"/>
      <c r="M3428" s="152"/>
      <c r="N3428" s="167">
        <f t="shared" si="106"/>
        <v>5828.4</v>
      </c>
      <c r="O3428" s="167">
        <f t="shared" si="107"/>
        <v>202505</v>
      </c>
    </row>
    <row r="3429" spans="1:15">
      <c r="A3429" s="146">
        <v>3428</v>
      </c>
      <c r="B3429" s="144" t="s">
        <v>3653</v>
      </c>
      <c r="C3429" s="146" t="s">
        <v>3654</v>
      </c>
      <c r="D3429" s="147">
        <v>265007</v>
      </c>
      <c r="E3429" s="219" t="s">
        <v>98</v>
      </c>
      <c r="F3429" s="148">
        <v>45798</v>
      </c>
      <c r="G3429" s="153"/>
      <c r="H3429" s="154">
        <v>3662.4</v>
      </c>
      <c r="I3429" s="144" t="s">
        <v>62</v>
      </c>
      <c r="J3429" s="155"/>
      <c r="K3429" s="146"/>
      <c r="L3429" s="147"/>
      <c r="M3429" s="156"/>
      <c r="N3429" s="167">
        <f t="shared" si="106"/>
        <v>3662.4</v>
      </c>
      <c r="O3429" s="167">
        <f t="shared" si="107"/>
        <v>202505</v>
      </c>
    </row>
    <row r="3430" spans="1:15">
      <c r="A3430" s="146">
        <v>3429</v>
      </c>
      <c r="B3430" s="144" t="s">
        <v>3653</v>
      </c>
      <c r="C3430" s="145" t="s">
        <v>3654</v>
      </c>
      <c r="D3430" s="145">
        <v>264989</v>
      </c>
      <c r="E3430" s="219" t="s">
        <v>98</v>
      </c>
      <c r="F3430" s="148">
        <v>45798</v>
      </c>
      <c r="G3430" s="149"/>
      <c r="H3430" s="150">
        <v>3661.2</v>
      </c>
      <c r="I3430" s="144" t="s">
        <v>62</v>
      </c>
      <c r="J3430" s="151"/>
      <c r="K3430" s="145"/>
      <c r="L3430" s="152"/>
      <c r="M3430" s="152"/>
      <c r="N3430" s="167">
        <f t="shared" si="106"/>
        <v>3661.2</v>
      </c>
      <c r="O3430" s="167">
        <f t="shared" si="107"/>
        <v>202505</v>
      </c>
    </row>
    <row r="3431" spans="1:15">
      <c r="A3431" s="146">
        <v>3430</v>
      </c>
      <c r="B3431" s="144" t="s">
        <v>841</v>
      </c>
      <c r="C3431" s="146" t="s">
        <v>842</v>
      </c>
      <c r="D3431" s="147">
        <v>75957</v>
      </c>
      <c r="E3431" s="219" t="s">
        <v>98</v>
      </c>
      <c r="F3431" s="148">
        <v>45798</v>
      </c>
      <c r="G3431" s="153"/>
      <c r="H3431" s="154">
        <v>477</v>
      </c>
      <c r="I3431" s="144" t="s">
        <v>64</v>
      </c>
      <c r="J3431" s="155"/>
      <c r="K3431" s="146"/>
      <c r="L3431" s="147"/>
      <c r="M3431" s="156"/>
      <c r="N3431" s="167">
        <f t="shared" si="106"/>
        <v>477</v>
      </c>
      <c r="O3431" s="167">
        <f t="shared" si="107"/>
        <v>202505</v>
      </c>
    </row>
    <row r="3432" spans="1:15">
      <c r="A3432" s="146">
        <v>3431</v>
      </c>
      <c r="B3432" s="144" t="s">
        <v>3412</v>
      </c>
      <c r="C3432" s="145" t="s">
        <v>3413</v>
      </c>
      <c r="D3432" s="145">
        <v>460958</v>
      </c>
      <c r="E3432" s="219" t="s">
        <v>98</v>
      </c>
      <c r="F3432" s="148">
        <v>45798</v>
      </c>
      <c r="G3432" s="149"/>
      <c r="H3432" s="150">
        <v>2120</v>
      </c>
      <c r="I3432" s="144" t="s">
        <v>66</v>
      </c>
      <c r="J3432" s="151"/>
      <c r="K3432" s="145"/>
      <c r="L3432" s="152"/>
      <c r="M3432" s="152"/>
      <c r="N3432" s="167">
        <f t="shared" si="106"/>
        <v>2120</v>
      </c>
      <c r="O3432" s="167">
        <f t="shared" si="107"/>
        <v>202505</v>
      </c>
    </row>
    <row r="3433" spans="1:15">
      <c r="A3433" s="146">
        <v>3432</v>
      </c>
      <c r="B3433" s="144" t="s">
        <v>2259</v>
      </c>
      <c r="C3433" s="146" t="s">
        <v>2260</v>
      </c>
      <c r="D3433" s="147" t="s">
        <v>3148</v>
      </c>
      <c r="E3433" s="219" t="s">
        <v>98</v>
      </c>
      <c r="F3433" s="148">
        <v>45798</v>
      </c>
      <c r="G3433" s="153"/>
      <c r="H3433" s="154">
        <v>11877.85</v>
      </c>
      <c r="I3433" s="144" t="s">
        <v>43</v>
      </c>
      <c r="J3433" s="155"/>
      <c r="K3433" s="146"/>
      <c r="L3433" s="147"/>
      <c r="M3433" s="156"/>
      <c r="N3433" s="167">
        <f t="shared" si="106"/>
        <v>11877.85</v>
      </c>
      <c r="O3433" s="167">
        <f t="shared" si="107"/>
        <v>202505</v>
      </c>
    </row>
    <row r="3434" spans="1:15">
      <c r="A3434" s="146">
        <v>3433</v>
      </c>
      <c r="B3434" s="144" t="s">
        <v>340</v>
      </c>
      <c r="C3434" s="145" t="s">
        <v>341</v>
      </c>
      <c r="D3434" s="145" t="s">
        <v>3709</v>
      </c>
      <c r="E3434" s="219" t="s">
        <v>98</v>
      </c>
      <c r="F3434" s="148">
        <v>45798</v>
      </c>
      <c r="G3434" s="149"/>
      <c r="H3434" s="150">
        <v>3660</v>
      </c>
      <c r="I3434" s="144" t="s">
        <v>62</v>
      </c>
      <c r="J3434" s="151"/>
      <c r="K3434" s="145"/>
      <c r="L3434" s="152"/>
      <c r="M3434" s="152"/>
      <c r="N3434" s="167">
        <f t="shared" si="106"/>
        <v>3660</v>
      </c>
      <c r="O3434" s="167">
        <f t="shared" si="107"/>
        <v>202505</v>
      </c>
    </row>
    <row r="3435" spans="1:15">
      <c r="A3435" s="146">
        <v>3434</v>
      </c>
      <c r="B3435" s="144" t="s">
        <v>1128</v>
      </c>
      <c r="C3435" s="146" t="s">
        <v>1129</v>
      </c>
      <c r="D3435" s="147" t="s">
        <v>2679</v>
      </c>
      <c r="E3435" s="221" t="s">
        <v>98</v>
      </c>
      <c r="F3435" s="148">
        <v>45799</v>
      </c>
      <c r="G3435" s="153"/>
      <c r="H3435" s="154">
        <v>410120.09</v>
      </c>
      <c r="I3435" s="144" t="s">
        <v>44</v>
      </c>
      <c r="J3435" s="155"/>
      <c r="K3435" s="146"/>
      <c r="L3435" s="147"/>
      <c r="M3435" s="156"/>
      <c r="N3435" s="167">
        <f t="shared" si="106"/>
        <v>410120.09</v>
      </c>
      <c r="O3435" s="167">
        <f t="shared" si="107"/>
        <v>202505</v>
      </c>
    </row>
    <row r="3436" spans="1:15">
      <c r="A3436" s="146">
        <v>3435</v>
      </c>
      <c r="B3436" s="144" t="s">
        <v>226</v>
      </c>
      <c r="C3436" s="145" t="s">
        <v>227</v>
      </c>
      <c r="D3436" s="147" t="s">
        <v>3710</v>
      </c>
      <c r="E3436" s="225" t="s">
        <v>98</v>
      </c>
      <c r="F3436" s="148">
        <v>45799</v>
      </c>
      <c r="G3436" s="149"/>
      <c r="H3436" s="150">
        <v>905.4</v>
      </c>
      <c r="I3436" s="144" t="s">
        <v>33</v>
      </c>
      <c r="J3436" s="151"/>
      <c r="K3436" s="145"/>
      <c r="L3436" s="152"/>
      <c r="M3436" s="152"/>
      <c r="N3436" s="167">
        <f t="shared" si="106"/>
        <v>905.4</v>
      </c>
      <c r="O3436" s="167">
        <f t="shared" si="107"/>
        <v>202505</v>
      </c>
    </row>
    <row r="3437" spans="1:15">
      <c r="A3437" s="146">
        <v>3436</v>
      </c>
      <c r="B3437" s="144" t="s">
        <v>3711</v>
      </c>
      <c r="C3437" s="146" t="s">
        <v>3712</v>
      </c>
      <c r="D3437" s="147">
        <v>1144</v>
      </c>
      <c r="E3437" s="219" t="s">
        <v>98</v>
      </c>
      <c r="F3437" s="148">
        <v>45799</v>
      </c>
      <c r="G3437" s="153"/>
      <c r="H3437" s="154">
        <v>865</v>
      </c>
      <c r="I3437" s="144" t="s">
        <v>68</v>
      </c>
      <c r="J3437" s="155"/>
      <c r="K3437" s="146"/>
      <c r="L3437" s="147"/>
      <c r="M3437" s="156"/>
      <c r="N3437" s="167">
        <f t="shared" si="106"/>
        <v>865</v>
      </c>
      <c r="O3437" s="167">
        <f t="shared" si="107"/>
        <v>202505</v>
      </c>
    </row>
    <row r="3438" spans="1:15">
      <c r="A3438" s="146">
        <v>3437</v>
      </c>
      <c r="B3438" s="144" t="s">
        <v>3582</v>
      </c>
      <c r="C3438" s="145" t="s">
        <v>3583</v>
      </c>
      <c r="D3438" s="145">
        <v>64841</v>
      </c>
      <c r="E3438" s="219" t="s">
        <v>98</v>
      </c>
      <c r="F3438" s="148">
        <v>45799</v>
      </c>
      <c r="G3438" s="149"/>
      <c r="H3438" s="150">
        <v>3630.6</v>
      </c>
      <c r="I3438" s="144" t="s">
        <v>62</v>
      </c>
      <c r="J3438" s="151"/>
      <c r="K3438" s="145"/>
      <c r="L3438" s="152"/>
      <c r="M3438" s="152"/>
      <c r="N3438" s="167">
        <f t="shared" si="106"/>
        <v>3630.6</v>
      </c>
      <c r="O3438" s="167">
        <f t="shared" si="107"/>
        <v>202505</v>
      </c>
    </row>
    <row r="3439" spans="1:15">
      <c r="A3439" s="146">
        <v>3438</v>
      </c>
      <c r="B3439" s="144" t="s">
        <v>3582</v>
      </c>
      <c r="C3439" s="146" t="s">
        <v>3583</v>
      </c>
      <c r="D3439" s="147">
        <v>64840</v>
      </c>
      <c r="E3439" s="219" t="s">
        <v>98</v>
      </c>
      <c r="F3439" s="148">
        <v>45799</v>
      </c>
      <c r="G3439" s="153"/>
      <c r="H3439" s="154">
        <v>5356.8</v>
      </c>
      <c r="I3439" s="144" t="s">
        <v>62</v>
      </c>
      <c r="J3439" s="155"/>
      <c r="K3439" s="146"/>
      <c r="L3439" s="147"/>
      <c r="M3439" s="156"/>
      <c r="N3439" s="167">
        <f t="shared" si="106"/>
        <v>5356.8</v>
      </c>
      <c r="O3439" s="167">
        <f t="shared" si="107"/>
        <v>202505</v>
      </c>
    </row>
    <row r="3440" spans="1:15">
      <c r="A3440" s="146">
        <v>3439</v>
      </c>
      <c r="B3440" s="144" t="s">
        <v>3582</v>
      </c>
      <c r="C3440" s="145" t="s">
        <v>3583</v>
      </c>
      <c r="D3440" s="145">
        <v>64839</v>
      </c>
      <c r="E3440" s="219" t="s">
        <v>98</v>
      </c>
      <c r="F3440" s="148">
        <v>45799</v>
      </c>
      <c r="G3440" s="149"/>
      <c r="H3440" s="150">
        <v>5034.6000000000004</v>
      </c>
      <c r="I3440" s="144" t="s">
        <v>62</v>
      </c>
      <c r="J3440" s="151"/>
      <c r="K3440" s="145"/>
      <c r="L3440" s="152"/>
      <c r="M3440" s="152"/>
      <c r="N3440" s="167">
        <f t="shared" si="106"/>
        <v>5034.6000000000004</v>
      </c>
      <c r="O3440" s="167">
        <f t="shared" si="107"/>
        <v>202505</v>
      </c>
    </row>
    <row r="3441" spans="1:15">
      <c r="A3441" s="146">
        <v>3440</v>
      </c>
      <c r="B3441" s="144" t="s">
        <v>3582</v>
      </c>
      <c r="C3441" s="146" t="s">
        <v>3583</v>
      </c>
      <c r="D3441" s="147">
        <v>64838</v>
      </c>
      <c r="E3441" s="219" t="s">
        <v>98</v>
      </c>
      <c r="F3441" s="148">
        <v>45799</v>
      </c>
      <c r="G3441" s="153"/>
      <c r="H3441" s="154">
        <v>5482.8</v>
      </c>
      <c r="I3441" s="144" t="s">
        <v>62</v>
      </c>
      <c r="J3441" s="155"/>
      <c r="K3441" s="146"/>
      <c r="L3441" s="147"/>
      <c r="M3441" s="156"/>
      <c r="N3441" s="167">
        <f t="shared" si="106"/>
        <v>5482.8</v>
      </c>
      <c r="O3441" s="167">
        <f t="shared" si="107"/>
        <v>202505</v>
      </c>
    </row>
    <row r="3442" spans="1:15">
      <c r="A3442" s="146">
        <v>3441</v>
      </c>
      <c r="B3442" s="144" t="s">
        <v>3582</v>
      </c>
      <c r="C3442" s="145" t="s">
        <v>3583</v>
      </c>
      <c r="D3442" s="145">
        <v>64837</v>
      </c>
      <c r="E3442" s="219" t="s">
        <v>98</v>
      </c>
      <c r="F3442" s="148">
        <v>45799</v>
      </c>
      <c r="G3442" s="149"/>
      <c r="H3442" s="150">
        <v>5477.4</v>
      </c>
      <c r="I3442" s="144" t="s">
        <v>62</v>
      </c>
      <c r="J3442" s="151"/>
      <c r="K3442" s="145"/>
      <c r="L3442" s="152"/>
      <c r="M3442" s="152"/>
      <c r="N3442" s="167">
        <f t="shared" si="106"/>
        <v>5477.4</v>
      </c>
      <c r="O3442" s="167">
        <f t="shared" si="107"/>
        <v>202505</v>
      </c>
    </row>
    <row r="3443" spans="1:15">
      <c r="A3443" s="146">
        <v>3442</v>
      </c>
      <c r="B3443" s="144" t="s">
        <v>120</v>
      </c>
      <c r="C3443" s="146" t="s">
        <v>121</v>
      </c>
      <c r="D3443" s="147">
        <v>300959</v>
      </c>
      <c r="E3443" s="219" t="s">
        <v>98</v>
      </c>
      <c r="F3443" s="148">
        <v>45799</v>
      </c>
      <c r="G3443" s="153"/>
      <c r="H3443" s="154">
        <v>4104</v>
      </c>
      <c r="I3443" s="144" t="s">
        <v>62</v>
      </c>
      <c r="J3443" s="155"/>
      <c r="K3443" s="146"/>
      <c r="L3443" s="147"/>
      <c r="M3443" s="156"/>
      <c r="N3443" s="167">
        <f t="shared" si="106"/>
        <v>4104</v>
      </c>
      <c r="O3443" s="167">
        <f t="shared" si="107"/>
        <v>202505</v>
      </c>
    </row>
    <row r="3444" spans="1:15">
      <c r="A3444" s="146">
        <v>3443</v>
      </c>
      <c r="B3444" s="144" t="s">
        <v>1889</v>
      </c>
      <c r="C3444" s="145" t="s">
        <v>1890</v>
      </c>
      <c r="D3444" s="145" t="s">
        <v>2974</v>
      </c>
      <c r="E3444" s="219" t="s">
        <v>98</v>
      </c>
      <c r="F3444" s="148">
        <v>45799</v>
      </c>
      <c r="G3444" s="149"/>
      <c r="H3444" s="150">
        <v>1900</v>
      </c>
      <c r="I3444" s="144" t="s">
        <v>62</v>
      </c>
      <c r="J3444" s="151"/>
      <c r="K3444" s="145"/>
      <c r="L3444" s="152"/>
      <c r="M3444" s="152"/>
      <c r="N3444" s="167">
        <f t="shared" si="106"/>
        <v>1900</v>
      </c>
      <c r="O3444" s="167">
        <f t="shared" si="107"/>
        <v>202505</v>
      </c>
    </row>
    <row r="3445" spans="1:15">
      <c r="A3445" s="146">
        <v>3444</v>
      </c>
      <c r="B3445" s="144" t="s">
        <v>3440</v>
      </c>
      <c r="C3445" s="146" t="s">
        <v>3441</v>
      </c>
      <c r="D3445" s="147" t="s">
        <v>3713</v>
      </c>
      <c r="E3445" s="219" t="s">
        <v>98</v>
      </c>
      <c r="F3445" s="148">
        <v>45799</v>
      </c>
      <c r="G3445" s="153"/>
      <c r="H3445" s="154">
        <v>61250</v>
      </c>
      <c r="I3445" s="144" t="s">
        <v>62</v>
      </c>
      <c r="J3445" s="155"/>
      <c r="K3445" s="146"/>
      <c r="L3445" s="147"/>
      <c r="M3445" s="156"/>
      <c r="N3445" s="167">
        <f t="shared" si="106"/>
        <v>61250</v>
      </c>
      <c r="O3445" s="167">
        <f t="shared" si="107"/>
        <v>202505</v>
      </c>
    </row>
    <row r="3446" spans="1:15">
      <c r="A3446" s="146">
        <v>3445</v>
      </c>
      <c r="B3446" s="144" t="s">
        <v>1470</v>
      </c>
      <c r="C3446" s="145" t="s">
        <v>1673</v>
      </c>
      <c r="D3446" s="145" t="s">
        <v>3470</v>
      </c>
      <c r="E3446" s="219" t="s">
        <v>98</v>
      </c>
      <c r="F3446" s="148">
        <v>45799</v>
      </c>
      <c r="G3446" s="149"/>
      <c r="H3446" s="150">
        <v>85781.59</v>
      </c>
      <c r="I3446" s="144" t="s">
        <v>43</v>
      </c>
      <c r="J3446" s="151"/>
      <c r="K3446" s="145"/>
      <c r="L3446" s="152"/>
      <c r="M3446" s="152"/>
      <c r="N3446" s="167">
        <f t="shared" si="106"/>
        <v>85781.59</v>
      </c>
      <c r="O3446" s="167">
        <f t="shared" si="107"/>
        <v>202505</v>
      </c>
    </row>
    <row r="3447" spans="1:15">
      <c r="A3447" s="146">
        <v>3446</v>
      </c>
      <c r="B3447" s="144" t="s">
        <v>3714</v>
      </c>
      <c r="C3447" s="146" t="s">
        <v>3715</v>
      </c>
      <c r="D3447" s="147">
        <v>1712</v>
      </c>
      <c r="E3447" s="219" t="s">
        <v>98</v>
      </c>
      <c r="F3447" s="148">
        <v>45800</v>
      </c>
      <c r="G3447" s="153"/>
      <c r="H3447" s="154">
        <v>973.8</v>
      </c>
      <c r="I3447" s="144" t="s">
        <v>62</v>
      </c>
      <c r="J3447" s="155"/>
      <c r="K3447" s="146"/>
      <c r="L3447" s="147"/>
      <c r="M3447" s="156"/>
      <c r="N3447" s="167">
        <f t="shared" si="106"/>
        <v>973.8</v>
      </c>
      <c r="O3447" s="167">
        <f t="shared" si="107"/>
        <v>202505</v>
      </c>
    </row>
    <row r="3448" spans="1:15">
      <c r="A3448" s="146">
        <v>3447</v>
      </c>
      <c r="B3448" s="144" t="s">
        <v>2287</v>
      </c>
      <c r="C3448" s="145" t="s">
        <v>2288</v>
      </c>
      <c r="D3448" s="145">
        <v>3332</v>
      </c>
      <c r="E3448" s="219" t="s">
        <v>98</v>
      </c>
      <c r="F3448" s="148">
        <v>45800</v>
      </c>
      <c r="G3448" s="149"/>
      <c r="H3448" s="150">
        <v>661.5</v>
      </c>
      <c r="I3448" s="144" t="s">
        <v>46</v>
      </c>
      <c r="J3448" s="151"/>
      <c r="K3448" s="145"/>
      <c r="L3448" s="152"/>
      <c r="M3448" s="152"/>
      <c r="N3448" s="167">
        <f t="shared" si="106"/>
        <v>661.5</v>
      </c>
      <c r="O3448" s="167">
        <f t="shared" si="107"/>
        <v>202505</v>
      </c>
    </row>
    <row r="3449" spans="1:15">
      <c r="A3449" s="146">
        <v>3448</v>
      </c>
      <c r="B3449" s="144" t="s">
        <v>3714</v>
      </c>
      <c r="C3449" s="146" t="s">
        <v>3715</v>
      </c>
      <c r="D3449" s="147">
        <v>540</v>
      </c>
      <c r="E3449" s="219" t="s">
        <v>98</v>
      </c>
      <c r="F3449" s="148">
        <v>45800</v>
      </c>
      <c r="G3449" s="153"/>
      <c r="H3449" s="154">
        <v>3276</v>
      </c>
      <c r="I3449" s="144" t="s">
        <v>62</v>
      </c>
      <c r="J3449" s="155"/>
      <c r="K3449" s="146"/>
      <c r="L3449" s="147"/>
      <c r="M3449" s="156"/>
      <c r="N3449" s="167">
        <f t="shared" si="106"/>
        <v>3276</v>
      </c>
      <c r="O3449" s="167">
        <f t="shared" si="107"/>
        <v>202505</v>
      </c>
    </row>
    <row r="3450" spans="1:15">
      <c r="A3450" s="146">
        <v>3449</v>
      </c>
      <c r="B3450" s="144" t="s">
        <v>3669</v>
      </c>
      <c r="C3450" s="145" t="s">
        <v>3670</v>
      </c>
      <c r="D3450" s="145">
        <v>26250</v>
      </c>
      <c r="E3450" s="219" t="s">
        <v>98</v>
      </c>
      <c r="F3450" s="148">
        <v>45800</v>
      </c>
      <c r="G3450" s="149"/>
      <c r="H3450" s="150">
        <v>1170</v>
      </c>
      <c r="I3450" s="144" t="s">
        <v>56</v>
      </c>
      <c r="J3450" s="151"/>
      <c r="K3450" s="145"/>
      <c r="L3450" s="152"/>
      <c r="M3450" s="152"/>
      <c r="N3450" s="167">
        <f t="shared" si="106"/>
        <v>1170</v>
      </c>
      <c r="O3450" s="167">
        <f t="shared" si="107"/>
        <v>202505</v>
      </c>
    </row>
    <row r="3451" spans="1:15">
      <c r="A3451" s="146">
        <v>3450</v>
      </c>
      <c r="B3451" s="144" t="s">
        <v>3582</v>
      </c>
      <c r="C3451" s="146" t="s">
        <v>3583</v>
      </c>
      <c r="D3451" s="147">
        <v>64871</v>
      </c>
      <c r="E3451" s="219" t="s">
        <v>98</v>
      </c>
      <c r="F3451" s="148">
        <v>45800</v>
      </c>
      <c r="G3451" s="153"/>
      <c r="H3451" s="154">
        <v>4350.6000000000004</v>
      </c>
      <c r="I3451" s="144" t="s">
        <v>62</v>
      </c>
      <c r="J3451" s="155"/>
      <c r="K3451" s="146"/>
      <c r="L3451" s="147"/>
      <c r="M3451" s="156"/>
      <c r="N3451" s="167">
        <f t="shared" si="106"/>
        <v>4350.6000000000004</v>
      </c>
      <c r="O3451" s="167">
        <f t="shared" si="107"/>
        <v>202505</v>
      </c>
    </row>
    <row r="3452" spans="1:15">
      <c r="A3452" s="146">
        <v>3451</v>
      </c>
      <c r="B3452" s="144" t="s">
        <v>3582</v>
      </c>
      <c r="C3452" s="145" t="s">
        <v>3583</v>
      </c>
      <c r="D3452" s="145">
        <v>64870</v>
      </c>
      <c r="E3452" s="219" t="s">
        <v>98</v>
      </c>
      <c r="F3452" s="148">
        <v>45800</v>
      </c>
      <c r="G3452" s="149"/>
      <c r="H3452" s="150">
        <v>4185</v>
      </c>
      <c r="I3452" s="144" t="s">
        <v>62</v>
      </c>
      <c r="J3452" s="151"/>
      <c r="K3452" s="145"/>
      <c r="L3452" s="152"/>
      <c r="M3452" s="152"/>
      <c r="N3452" s="167">
        <f t="shared" si="106"/>
        <v>4185</v>
      </c>
      <c r="O3452" s="167">
        <f t="shared" si="107"/>
        <v>202505</v>
      </c>
    </row>
    <row r="3453" spans="1:15">
      <c r="A3453" s="146">
        <v>3452</v>
      </c>
      <c r="B3453" s="144" t="s">
        <v>3582</v>
      </c>
      <c r="C3453" s="146" t="s">
        <v>3583</v>
      </c>
      <c r="D3453" s="147">
        <v>64868</v>
      </c>
      <c r="E3453" s="219" t="s">
        <v>98</v>
      </c>
      <c r="F3453" s="148">
        <v>45800</v>
      </c>
      <c r="G3453" s="153"/>
      <c r="H3453" s="154">
        <v>3981.6</v>
      </c>
      <c r="I3453" s="144" t="s">
        <v>62</v>
      </c>
      <c r="J3453" s="155"/>
      <c r="K3453" s="146"/>
      <c r="L3453" s="147"/>
      <c r="M3453" s="156"/>
      <c r="N3453" s="167">
        <f t="shared" si="106"/>
        <v>3981.6</v>
      </c>
      <c r="O3453" s="167">
        <f t="shared" si="107"/>
        <v>202505</v>
      </c>
    </row>
    <row r="3454" spans="1:15">
      <c r="A3454" s="146">
        <v>3453</v>
      </c>
      <c r="B3454" s="144" t="s">
        <v>3582</v>
      </c>
      <c r="C3454" s="145" t="s">
        <v>3583</v>
      </c>
      <c r="D3454" s="145">
        <v>64856</v>
      </c>
      <c r="E3454" s="219" t="s">
        <v>98</v>
      </c>
      <c r="F3454" s="148">
        <v>45800</v>
      </c>
      <c r="G3454" s="149"/>
      <c r="H3454" s="150">
        <v>3888</v>
      </c>
      <c r="I3454" s="144" t="s">
        <v>62</v>
      </c>
      <c r="J3454" s="151"/>
      <c r="K3454" s="145"/>
      <c r="L3454" s="152"/>
      <c r="M3454" s="152"/>
      <c r="N3454" s="167">
        <f t="shared" si="106"/>
        <v>3888</v>
      </c>
      <c r="O3454" s="167">
        <f t="shared" si="107"/>
        <v>202505</v>
      </c>
    </row>
    <row r="3455" spans="1:15">
      <c r="A3455" s="146">
        <v>3454</v>
      </c>
      <c r="B3455" s="144" t="s">
        <v>293</v>
      </c>
      <c r="C3455" s="146" t="s">
        <v>294</v>
      </c>
      <c r="D3455" s="147">
        <v>2726854</v>
      </c>
      <c r="E3455" s="219" t="s">
        <v>98</v>
      </c>
      <c r="F3455" s="148">
        <v>45800</v>
      </c>
      <c r="G3455" s="153"/>
      <c r="H3455" s="154">
        <v>1996.13</v>
      </c>
      <c r="I3455" s="144" t="s">
        <v>68</v>
      </c>
      <c r="J3455" s="155"/>
      <c r="K3455" s="146"/>
      <c r="L3455" s="147"/>
      <c r="M3455" s="156"/>
      <c r="N3455" s="167">
        <f t="shared" si="106"/>
        <v>1996.13</v>
      </c>
      <c r="O3455" s="167">
        <f t="shared" si="107"/>
        <v>202505</v>
      </c>
    </row>
    <row r="3456" spans="1:15">
      <c r="A3456" s="146">
        <v>3455</v>
      </c>
      <c r="B3456" s="144" t="s">
        <v>2438</v>
      </c>
      <c r="C3456" s="145" t="s">
        <v>2439</v>
      </c>
      <c r="D3456" s="145">
        <v>2349690</v>
      </c>
      <c r="E3456" s="219" t="s">
        <v>98</v>
      </c>
      <c r="F3456" s="148">
        <v>45800</v>
      </c>
      <c r="G3456" s="149"/>
      <c r="H3456" s="150">
        <v>11557.32</v>
      </c>
      <c r="I3456" s="144" t="s">
        <v>46</v>
      </c>
      <c r="J3456" s="151"/>
      <c r="K3456" s="145"/>
      <c r="L3456" s="152"/>
      <c r="M3456" s="152"/>
      <c r="N3456" s="167">
        <f t="shared" si="106"/>
        <v>11557.32</v>
      </c>
      <c r="O3456" s="167">
        <f t="shared" si="107"/>
        <v>202505</v>
      </c>
    </row>
    <row r="3457" spans="1:15">
      <c r="A3457" s="146">
        <v>3456</v>
      </c>
      <c r="B3457" s="144" t="s">
        <v>3401</v>
      </c>
      <c r="C3457" s="146" t="s">
        <v>3402</v>
      </c>
      <c r="D3457" s="147">
        <v>423535</v>
      </c>
      <c r="E3457" s="219" t="s">
        <v>98</v>
      </c>
      <c r="F3457" s="148">
        <v>45800</v>
      </c>
      <c r="G3457" s="153"/>
      <c r="H3457" s="154">
        <v>199.9</v>
      </c>
      <c r="I3457" s="144" t="s">
        <v>46</v>
      </c>
      <c r="J3457" s="155"/>
      <c r="K3457" s="146"/>
      <c r="L3457" s="147"/>
      <c r="M3457" s="156"/>
      <c r="N3457" s="167">
        <f t="shared" si="106"/>
        <v>199.9</v>
      </c>
      <c r="O3457" s="167">
        <f t="shared" si="107"/>
        <v>202505</v>
      </c>
    </row>
    <row r="3458" spans="1:15">
      <c r="A3458" s="146">
        <v>3457</v>
      </c>
      <c r="B3458" s="144" t="s">
        <v>340</v>
      </c>
      <c r="C3458" s="145" t="s">
        <v>341</v>
      </c>
      <c r="D3458" s="145" t="s">
        <v>3716</v>
      </c>
      <c r="E3458" s="219" t="s">
        <v>98</v>
      </c>
      <c r="F3458" s="148">
        <v>45800</v>
      </c>
      <c r="G3458" s="149"/>
      <c r="H3458" s="150">
        <v>7320</v>
      </c>
      <c r="I3458" s="144" t="s">
        <v>62</v>
      </c>
      <c r="J3458" s="151"/>
      <c r="K3458" s="145"/>
      <c r="L3458" s="152"/>
      <c r="M3458" s="152"/>
      <c r="N3458" s="167">
        <f t="shared" ref="N3458:N3521" si="108">H3458/COUNTIF(I3458:M3458,"&lt;&gt;")</f>
        <v>7320</v>
      </c>
      <c r="O3458" s="167">
        <f t="shared" ref="O3458:O3521" si="109">YEAR(F3458)*100+MONTH(F3458)</f>
        <v>202505</v>
      </c>
    </row>
    <row r="3459" spans="1:15">
      <c r="A3459" s="146">
        <v>3458</v>
      </c>
      <c r="B3459" s="144" t="s">
        <v>1781</v>
      </c>
      <c r="C3459" s="147" t="s">
        <v>1782</v>
      </c>
      <c r="D3459" s="147">
        <v>5196</v>
      </c>
      <c r="E3459" s="230" t="s">
        <v>98</v>
      </c>
      <c r="F3459" s="148">
        <v>45800</v>
      </c>
      <c r="G3459" s="153"/>
      <c r="H3459" s="154">
        <v>1720</v>
      </c>
      <c r="I3459" s="144" t="s">
        <v>62</v>
      </c>
      <c r="J3459" s="155"/>
      <c r="K3459" s="147"/>
      <c r="L3459" s="147"/>
      <c r="M3459" s="156"/>
      <c r="N3459" s="177">
        <f t="shared" si="108"/>
        <v>1720</v>
      </c>
      <c r="O3459" s="167">
        <f t="shared" si="109"/>
        <v>202505</v>
      </c>
    </row>
    <row r="3460" spans="1:15">
      <c r="A3460" s="146">
        <v>3459</v>
      </c>
      <c r="B3460" s="144" t="s">
        <v>3582</v>
      </c>
      <c r="C3460" s="146" t="s">
        <v>3583</v>
      </c>
      <c r="D3460" s="147">
        <v>64879</v>
      </c>
      <c r="E3460" s="219" t="s">
        <v>98</v>
      </c>
      <c r="F3460" s="148">
        <v>45801</v>
      </c>
      <c r="G3460" s="153"/>
      <c r="H3460" s="154">
        <v>3700.8</v>
      </c>
      <c r="I3460" s="144" t="s">
        <v>62</v>
      </c>
      <c r="J3460" s="155"/>
      <c r="K3460" s="146"/>
      <c r="L3460" s="147"/>
      <c r="M3460" s="156"/>
      <c r="N3460" s="167">
        <f t="shared" si="108"/>
        <v>3700.8</v>
      </c>
      <c r="O3460" s="167">
        <f t="shared" si="109"/>
        <v>202505</v>
      </c>
    </row>
    <row r="3461" spans="1:15">
      <c r="A3461" s="146">
        <v>3460</v>
      </c>
      <c r="B3461" s="144" t="s">
        <v>1415</v>
      </c>
      <c r="C3461" s="145" t="s">
        <v>1416</v>
      </c>
      <c r="D3461" s="145" t="s">
        <v>3717</v>
      </c>
      <c r="E3461" s="225" t="s">
        <v>98</v>
      </c>
      <c r="F3461" s="148">
        <v>45803</v>
      </c>
      <c r="G3461" s="149"/>
      <c r="H3461" s="150">
        <v>680</v>
      </c>
      <c r="I3461" s="144" t="s">
        <v>33</v>
      </c>
      <c r="J3461" s="151"/>
      <c r="K3461" s="145"/>
      <c r="L3461" s="152"/>
      <c r="M3461" s="152"/>
      <c r="N3461" s="167">
        <f t="shared" si="108"/>
        <v>680</v>
      </c>
      <c r="O3461" s="167">
        <f t="shared" si="109"/>
        <v>202505</v>
      </c>
    </row>
    <row r="3462" spans="1:15">
      <c r="A3462" s="146">
        <v>3461</v>
      </c>
      <c r="B3462" s="144" t="s">
        <v>1415</v>
      </c>
      <c r="C3462" s="146" t="s">
        <v>1416</v>
      </c>
      <c r="D3462" s="147" t="s">
        <v>3718</v>
      </c>
      <c r="E3462" s="219" t="s">
        <v>98</v>
      </c>
      <c r="F3462" s="148">
        <v>45803</v>
      </c>
      <c r="G3462" s="153"/>
      <c r="H3462" s="154">
        <v>680</v>
      </c>
      <c r="I3462" s="144" t="s">
        <v>71</v>
      </c>
      <c r="J3462" s="155"/>
      <c r="K3462" s="146"/>
      <c r="L3462" s="147"/>
      <c r="M3462" s="156"/>
      <c r="N3462" s="167">
        <f t="shared" si="108"/>
        <v>680</v>
      </c>
      <c r="O3462" s="167">
        <f t="shared" si="109"/>
        <v>202505</v>
      </c>
    </row>
    <row r="3463" spans="1:15">
      <c r="A3463" s="146">
        <v>3462</v>
      </c>
      <c r="B3463" s="144" t="s">
        <v>3711</v>
      </c>
      <c r="C3463" s="145" t="s">
        <v>3712</v>
      </c>
      <c r="D3463" s="145">
        <v>1147</v>
      </c>
      <c r="E3463" s="219" t="s">
        <v>98</v>
      </c>
      <c r="F3463" s="148">
        <v>45803</v>
      </c>
      <c r="G3463" s="149"/>
      <c r="H3463" s="150">
        <v>1650</v>
      </c>
      <c r="I3463" s="144" t="s">
        <v>68</v>
      </c>
      <c r="J3463" s="151"/>
      <c r="K3463" s="145"/>
      <c r="L3463" s="152"/>
      <c r="M3463" s="152"/>
      <c r="N3463" s="167">
        <f t="shared" si="108"/>
        <v>1650</v>
      </c>
      <c r="O3463" s="167">
        <f t="shared" si="109"/>
        <v>202505</v>
      </c>
    </row>
    <row r="3464" spans="1:15">
      <c r="A3464" s="146">
        <v>3463</v>
      </c>
      <c r="B3464" s="144" t="s">
        <v>120</v>
      </c>
      <c r="C3464" s="146" t="s">
        <v>121</v>
      </c>
      <c r="D3464" s="147">
        <v>301153</v>
      </c>
      <c r="E3464" s="219" t="s">
        <v>98</v>
      </c>
      <c r="F3464" s="148">
        <v>45803</v>
      </c>
      <c r="G3464" s="153"/>
      <c r="H3464" s="154">
        <v>9011</v>
      </c>
      <c r="I3464" s="144" t="s">
        <v>43</v>
      </c>
      <c r="J3464" s="155"/>
      <c r="K3464" s="146"/>
      <c r="L3464" s="147"/>
      <c r="M3464" s="156"/>
      <c r="N3464" s="167">
        <f t="shared" si="108"/>
        <v>9011</v>
      </c>
      <c r="O3464" s="167">
        <f t="shared" si="109"/>
        <v>202505</v>
      </c>
    </row>
    <row r="3465" spans="1:15">
      <c r="A3465" s="146">
        <v>3464</v>
      </c>
      <c r="B3465" s="144" t="s">
        <v>3566</v>
      </c>
      <c r="C3465" s="145" t="s">
        <v>3567</v>
      </c>
      <c r="D3465" s="145" t="s">
        <v>3719</v>
      </c>
      <c r="E3465" s="219" t="s">
        <v>98</v>
      </c>
      <c r="F3465" s="148">
        <v>45803</v>
      </c>
      <c r="G3465" s="149"/>
      <c r="H3465" s="150">
        <v>9480</v>
      </c>
      <c r="I3465" s="144" t="s">
        <v>56</v>
      </c>
      <c r="J3465" s="151"/>
      <c r="K3465" s="145"/>
      <c r="L3465" s="152"/>
      <c r="M3465" s="152"/>
      <c r="N3465" s="167">
        <f t="shared" si="108"/>
        <v>9480</v>
      </c>
      <c r="O3465" s="167">
        <f t="shared" si="109"/>
        <v>202505</v>
      </c>
    </row>
    <row r="3466" spans="1:15">
      <c r="A3466" s="146">
        <v>3465</v>
      </c>
      <c r="B3466" s="144" t="s">
        <v>340</v>
      </c>
      <c r="C3466" s="146" t="s">
        <v>341</v>
      </c>
      <c r="D3466" s="147" t="s">
        <v>3720</v>
      </c>
      <c r="E3466" s="219" t="s">
        <v>98</v>
      </c>
      <c r="F3466" s="148">
        <v>45803</v>
      </c>
      <c r="G3466" s="153"/>
      <c r="H3466" s="154">
        <v>22800</v>
      </c>
      <c r="I3466" s="144" t="s">
        <v>62</v>
      </c>
      <c r="J3466" s="155"/>
      <c r="K3466" s="146"/>
      <c r="L3466" s="147"/>
      <c r="M3466" s="156"/>
      <c r="N3466" s="167">
        <f t="shared" si="108"/>
        <v>22800</v>
      </c>
      <c r="O3466" s="167">
        <f t="shared" si="109"/>
        <v>202505</v>
      </c>
    </row>
    <row r="3467" spans="1:15">
      <c r="A3467" s="146">
        <v>3466</v>
      </c>
      <c r="B3467" s="144" t="s">
        <v>340</v>
      </c>
      <c r="C3467" s="145" t="s">
        <v>341</v>
      </c>
      <c r="D3467" s="145" t="s">
        <v>3721</v>
      </c>
      <c r="E3467" s="219" t="s">
        <v>98</v>
      </c>
      <c r="F3467" s="148">
        <v>45803</v>
      </c>
      <c r="G3467" s="149"/>
      <c r="H3467" s="150">
        <v>7320</v>
      </c>
      <c r="I3467" s="144" t="s">
        <v>62</v>
      </c>
      <c r="J3467" s="151"/>
      <c r="K3467" s="145"/>
      <c r="L3467" s="152"/>
      <c r="M3467" s="152"/>
      <c r="N3467" s="167">
        <f t="shared" si="108"/>
        <v>7320</v>
      </c>
      <c r="O3467" s="167">
        <f t="shared" si="109"/>
        <v>202505</v>
      </c>
    </row>
    <row r="3468" spans="1:15">
      <c r="A3468" s="146">
        <v>3467</v>
      </c>
      <c r="B3468" s="144" t="s">
        <v>3711</v>
      </c>
      <c r="C3468" s="145" t="s">
        <v>3712</v>
      </c>
      <c r="D3468" s="145">
        <v>1146</v>
      </c>
      <c r="E3468" s="219" t="s">
        <v>98</v>
      </c>
      <c r="F3468" s="148">
        <v>45803</v>
      </c>
      <c r="G3468" s="149"/>
      <c r="H3468" s="150">
        <v>4210</v>
      </c>
      <c r="I3468" s="144" t="s">
        <v>56</v>
      </c>
      <c r="J3468" s="151"/>
      <c r="K3468" s="145"/>
      <c r="L3468" s="152"/>
      <c r="M3468" s="152"/>
      <c r="N3468" s="167">
        <f t="shared" si="108"/>
        <v>4210</v>
      </c>
      <c r="O3468" s="167">
        <f t="shared" si="109"/>
        <v>202505</v>
      </c>
    </row>
    <row r="3469" spans="1:15">
      <c r="A3469" s="146">
        <v>3468</v>
      </c>
      <c r="B3469" s="229" t="s">
        <v>1304</v>
      </c>
      <c r="C3469" s="146" t="s">
        <v>1305</v>
      </c>
      <c r="D3469" s="147" t="s">
        <v>3722</v>
      </c>
      <c r="E3469" s="225" t="s">
        <v>98</v>
      </c>
      <c r="F3469" s="148">
        <v>45804</v>
      </c>
      <c r="G3469" s="153"/>
      <c r="H3469" s="154">
        <v>31824.720000000001</v>
      </c>
      <c r="I3469" s="144" t="s">
        <v>41</v>
      </c>
      <c r="J3469" s="155"/>
      <c r="K3469" s="146"/>
      <c r="L3469" s="147"/>
      <c r="M3469" s="156"/>
      <c r="N3469" s="167">
        <f t="shared" si="108"/>
        <v>31824.720000000001</v>
      </c>
      <c r="O3469" s="167">
        <f t="shared" si="109"/>
        <v>202505</v>
      </c>
    </row>
    <row r="3470" spans="1:15">
      <c r="A3470" s="146">
        <v>3469</v>
      </c>
      <c r="B3470" s="144" t="s">
        <v>2287</v>
      </c>
      <c r="C3470" s="145" t="s">
        <v>2288</v>
      </c>
      <c r="D3470" s="145">
        <v>3347</v>
      </c>
      <c r="E3470" s="219" t="s">
        <v>98</v>
      </c>
      <c r="F3470" s="148">
        <v>45804</v>
      </c>
      <c r="G3470" s="149"/>
      <c r="H3470" s="150">
        <v>2145</v>
      </c>
      <c r="I3470" s="144" t="s">
        <v>62</v>
      </c>
      <c r="J3470" s="151"/>
      <c r="K3470" s="145"/>
      <c r="L3470" s="152"/>
      <c r="M3470" s="152"/>
      <c r="N3470" s="167">
        <f t="shared" si="108"/>
        <v>2145</v>
      </c>
      <c r="O3470" s="167">
        <f t="shared" si="109"/>
        <v>202505</v>
      </c>
    </row>
    <row r="3471" spans="1:15">
      <c r="A3471" s="146">
        <v>3470</v>
      </c>
      <c r="B3471" s="144" t="s">
        <v>120</v>
      </c>
      <c r="C3471" s="146" t="s">
        <v>121</v>
      </c>
      <c r="D3471" s="147">
        <v>301198</v>
      </c>
      <c r="E3471" s="219" t="s">
        <v>98</v>
      </c>
      <c r="F3471" s="148">
        <v>45804</v>
      </c>
      <c r="G3471" s="153"/>
      <c r="H3471" s="154">
        <v>4104</v>
      </c>
      <c r="I3471" s="144" t="s">
        <v>62</v>
      </c>
      <c r="J3471" s="155"/>
      <c r="K3471" s="146"/>
      <c r="L3471" s="147"/>
      <c r="M3471" s="156"/>
      <c r="N3471" s="167">
        <f t="shared" si="108"/>
        <v>4104</v>
      </c>
      <c r="O3471" s="167">
        <f t="shared" si="109"/>
        <v>202505</v>
      </c>
    </row>
    <row r="3472" spans="1:15">
      <c r="A3472" s="146">
        <v>3471</v>
      </c>
      <c r="B3472" s="144" t="s">
        <v>3723</v>
      </c>
      <c r="C3472" s="145" t="s">
        <v>3724</v>
      </c>
      <c r="D3472" s="145" t="s">
        <v>3725</v>
      </c>
      <c r="E3472" s="220" t="s">
        <v>98</v>
      </c>
      <c r="F3472" s="148">
        <v>45804</v>
      </c>
      <c r="G3472" s="149"/>
      <c r="H3472" s="150">
        <v>36500</v>
      </c>
      <c r="I3472" s="144" t="s">
        <v>60</v>
      </c>
      <c r="J3472" s="151"/>
      <c r="K3472" s="145"/>
      <c r="L3472" s="152"/>
      <c r="M3472" s="152"/>
      <c r="N3472" s="167">
        <f t="shared" si="108"/>
        <v>36500</v>
      </c>
      <c r="O3472" s="167">
        <f t="shared" si="109"/>
        <v>202505</v>
      </c>
    </row>
    <row r="3473" spans="1:15">
      <c r="A3473" s="146">
        <v>3472</v>
      </c>
      <c r="B3473" s="144" t="s">
        <v>340</v>
      </c>
      <c r="C3473" s="146" t="s">
        <v>341</v>
      </c>
      <c r="D3473" s="147" t="s">
        <v>3726</v>
      </c>
      <c r="E3473" s="219" t="s">
        <v>98</v>
      </c>
      <c r="F3473" s="148">
        <v>45804</v>
      </c>
      <c r="G3473" s="153"/>
      <c r="H3473" s="154">
        <v>3660</v>
      </c>
      <c r="I3473" s="144" t="s">
        <v>62</v>
      </c>
      <c r="J3473" s="155"/>
      <c r="K3473" s="146"/>
      <c r="L3473" s="147"/>
      <c r="M3473" s="156"/>
      <c r="N3473" s="167">
        <f t="shared" si="108"/>
        <v>3660</v>
      </c>
      <c r="O3473" s="167">
        <f t="shared" si="109"/>
        <v>202505</v>
      </c>
    </row>
    <row r="3474" spans="1:15">
      <c r="A3474" s="146">
        <v>3473</v>
      </c>
      <c r="B3474" s="144" t="s">
        <v>1465</v>
      </c>
      <c r="C3474" s="146" t="s">
        <v>2651</v>
      </c>
      <c r="D3474" s="147">
        <v>864429</v>
      </c>
      <c r="E3474" s="230" t="s">
        <v>98</v>
      </c>
      <c r="F3474" s="148">
        <v>45804</v>
      </c>
      <c r="G3474" s="153"/>
      <c r="H3474" s="154">
        <v>2590</v>
      </c>
      <c r="I3474" s="144" t="s">
        <v>66</v>
      </c>
      <c r="J3474" s="155"/>
      <c r="K3474" s="146"/>
      <c r="L3474" s="147"/>
      <c r="M3474" s="156"/>
      <c r="N3474" s="177">
        <f t="shared" si="108"/>
        <v>2590</v>
      </c>
      <c r="O3474" s="167">
        <f t="shared" si="109"/>
        <v>202505</v>
      </c>
    </row>
    <row r="3475" spans="1:15">
      <c r="A3475" s="146">
        <v>3474</v>
      </c>
      <c r="B3475" s="144" t="s">
        <v>123</v>
      </c>
      <c r="C3475" s="146" t="s">
        <v>124</v>
      </c>
      <c r="D3475" s="147" t="s">
        <v>3737</v>
      </c>
      <c r="E3475" s="221" t="s">
        <v>98</v>
      </c>
      <c r="F3475" s="148">
        <v>45807</v>
      </c>
      <c r="G3475" s="153"/>
      <c r="H3475" s="154">
        <v>5526.53</v>
      </c>
      <c r="I3475" s="144" t="s">
        <v>71</v>
      </c>
      <c r="J3475" s="155"/>
      <c r="K3475" s="146"/>
      <c r="L3475" s="147"/>
      <c r="M3475" s="156"/>
      <c r="N3475" s="167">
        <f t="shared" si="108"/>
        <v>5526.53</v>
      </c>
      <c r="O3475" s="167">
        <f t="shared" si="109"/>
        <v>202505</v>
      </c>
    </row>
    <row r="3476" spans="1:15">
      <c r="A3476" s="146">
        <v>3475</v>
      </c>
      <c r="B3476" s="144" t="s">
        <v>1415</v>
      </c>
      <c r="C3476" s="146" t="s">
        <v>1416</v>
      </c>
      <c r="D3476" s="147" t="s">
        <v>3727</v>
      </c>
      <c r="E3476" s="219" t="s">
        <v>98</v>
      </c>
      <c r="F3476" s="148">
        <v>45805</v>
      </c>
      <c r="G3476" s="153"/>
      <c r="H3476" s="154">
        <v>896.75</v>
      </c>
      <c r="I3476" s="144" t="s">
        <v>62</v>
      </c>
      <c r="J3476" s="155"/>
      <c r="K3476" s="146"/>
      <c r="L3476" s="147"/>
      <c r="M3476" s="156"/>
      <c r="N3476" s="167">
        <f t="shared" si="108"/>
        <v>896.75</v>
      </c>
      <c r="O3476" s="167">
        <f t="shared" si="109"/>
        <v>202505</v>
      </c>
    </row>
    <row r="3477" spans="1:15">
      <c r="A3477" s="146">
        <v>3476</v>
      </c>
      <c r="B3477" s="144" t="s">
        <v>3386</v>
      </c>
      <c r="C3477" s="145" t="s">
        <v>3387</v>
      </c>
      <c r="D3477" s="145">
        <v>410</v>
      </c>
      <c r="E3477" s="219" t="s">
        <v>98</v>
      </c>
      <c r="F3477" s="148">
        <v>45805</v>
      </c>
      <c r="G3477" s="149"/>
      <c r="H3477" s="150">
        <v>1567.5</v>
      </c>
      <c r="I3477" s="144" t="s">
        <v>66</v>
      </c>
      <c r="J3477" s="151"/>
      <c r="K3477" s="145"/>
      <c r="L3477" s="152"/>
      <c r="M3477" s="152"/>
      <c r="N3477" s="167">
        <f t="shared" si="108"/>
        <v>1567.5</v>
      </c>
      <c r="O3477" s="167">
        <f t="shared" si="109"/>
        <v>202505</v>
      </c>
    </row>
    <row r="3478" spans="1:15">
      <c r="A3478" s="146">
        <v>3477</v>
      </c>
      <c r="B3478" s="144" t="s">
        <v>3728</v>
      </c>
      <c r="C3478" s="146" t="s">
        <v>3729</v>
      </c>
      <c r="D3478" s="147" t="s">
        <v>773</v>
      </c>
      <c r="E3478" s="219" t="s">
        <v>98</v>
      </c>
      <c r="F3478" s="148">
        <v>45805</v>
      </c>
      <c r="G3478" s="153"/>
      <c r="H3478" s="154">
        <v>20570</v>
      </c>
      <c r="I3478" s="144" t="s">
        <v>46</v>
      </c>
      <c r="J3478" s="155"/>
      <c r="K3478" s="146"/>
      <c r="L3478" s="147"/>
      <c r="M3478" s="156"/>
      <c r="N3478" s="167">
        <f t="shared" si="108"/>
        <v>20570</v>
      </c>
      <c r="O3478" s="167">
        <f t="shared" si="109"/>
        <v>202505</v>
      </c>
    </row>
    <row r="3479" spans="1:15">
      <c r="A3479" s="146">
        <v>3478</v>
      </c>
      <c r="B3479" s="144" t="s">
        <v>1698</v>
      </c>
      <c r="C3479" s="145" t="s">
        <v>1699</v>
      </c>
      <c r="D3479" s="145" t="s">
        <v>3730</v>
      </c>
      <c r="E3479" s="219" t="s">
        <v>98</v>
      </c>
      <c r="F3479" s="148">
        <v>45805</v>
      </c>
      <c r="G3479" s="149"/>
      <c r="H3479" s="150">
        <v>4670</v>
      </c>
      <c r="I3479" s="144" t="s">
        <v>33</v>
      </c>
      <c r="J3479" s="151"/>
      <c r="K3479" s="145"/>
      <c r="L3479" s="152"/>
      <c r="M3479" s="152"/>
      <c r="N3479" s="167">
        <f t="shared" si="108"/>
        <v>4670</v>
      </c>
      <c r="O3479" s="167">
        <f t="shared" si="109"/>
        <v>202505</v>
      </c>
    </row>
    <row r="3480" spans="1:15">
      <c r="A3480" s="146">
        <v>3479</v>
      </c>
      <c r="B3480" s="144" t="s">
        <v>340</v>
      </c>
      <c r="C3480" s="146" t="s">
        <v>341</v>
      </c>
      <c r="D3480" s="147" t="s">
        <v>3731</v>
      </c>
      <c r="E3480" s="219" t="s">
        <v>98</v>
      </c>
      <c r="F3480" s="148">
        <v>45805</v>
      </c>
      <c r="G3480" s="153"/>
      <c r="H3480" s="154">
        <v>3660</v>
      </c>
      <c r="I3480" s="144" t="s">
        <v>62</v>
      </c>
      <c r="J3480" s="155"/>
      <c r="K3480" s="146"/>
      <c r="L3480" s="147"/>
      <c r="M3480" s="156"/>
      <c r="N3480" s="167">
        <f t="shared" si="108"/>
        <v>3660</v>
      </c>
      <c r="O3480" s="167">
        <f t="shared" si="109"/>
        <v>202505</v>
      </c>
    </row>
    <row r="3481" spans="1:15">
      <c r="A3481" s="146">
        <v>3480</v>
      </c>
      <c r="B3481" s="144" t="s">
        <v>3732</v>
      </c>
      <c r="C3481" s="145" t="s">
        <v>3733</v>
      </c>
      <c r="D3481" s="145">
        <v>1620</v>
      </c>
      <c r="E3481" s="219" t="s">
        <v>98</v>
      </c>
      <c r="F3481" s="148">
        <v>45806</v>
      </c>
      <c r="G3481" s="149"/>
      <c r="H3481" s="150">
        <v>8352.2999999999993</v>
      </c>
      <c r="I3481" s="144" t="s">
        <v>62</v>
      </c>
      <c r="J3481" s="151"/>
      <c r="K3481" s="145"/>
      <c r="L3481" s="152"/>
      <c r="M3481" s="152"/>
      <c r="N3481" s="167">
        <f t="shared" si="108"/>
        <v>8352.2999999999993</v>
      </c>
      <c r="O3481" s="167">
        <f t="shared" si="109"/>
        <v>202505</v>
      </c>
    </row>
    <row r="3482" spans="1:15">
      <c r="A3482" s="146">
        <v>3481</v>
      </c>
      <c r="B3482" s="144" t="s">
        <v>3734</v>
      </c>
      <c r="C3482" s="146" t="s">
        <v>2370</v>
      </c>
      <c r="D3482" s="147">
        <v>336503</v>
      </c>
      <c r="E3482" s="219" t="s">
        <v>98</v>
      </c>
      <c r="F3482" s="148">
        <v>45806</v>
      </c>
      <c r="G3482" s="153"/>
      <c r="H3482" s="154">
        <v>2175.21</v>
      </c>
      <c r="I3482" s="144" t="s">
        <v>69</v>
      </c>
      <c r="J3482" s="155"/>
      <c r="K3482" s="146"/>
      <c r="L3482" s="147"/>
      <c r="M3482" s="156"/>
      <c r="N3482" s="167">
        <f t="shared" si="108"/>
        <v>2175.21</v>
      </c>
      <c r="O3482" s="167">
        <f t="shared" si="109"/>
        <v>202505</v>
      </c>
    </row>
    <row r="3483" spans="1:15">
      <c r="A3483" s="146">
        <v>3482</v>
      </c>
      <c r="B3483" s="144" t="s">
        <v>340</v>
      </c>
      <c r="C3483" s="145" t="s">
        <v>341</v>
      </c>
      <c r="D3483" s="145" t="s">
        <v>3735</v>
      </c>
      <c r="E3483" s="219" t="s">
        <v>98</v>
      </c>
      <c r="F3483" s="148">
        <v>45806</v>
      </c>
      <c r="G3483" s="149"/>
      <c r="H3483" s="150">
        <v>3660</v>
      </c>
      <c r="I3483" s="144" t="s">
        <v>62</v>
      </c>
      <c r="J3483" s="151"/>
      <c r="K3483" s="145"/>
      <c r="L3483" s="152"/>
      <c r="M3483" s="152"/>
      <c r="N3483" s="167">
        <f t="shared" si="108"/>
        <v>3660</v>
      </c>
      <c r="O3483" s="167">
        <f t="shared" si="109"/>
        <v>202505</v>
      </c>
    </row>
    <row r="3484" spans="1:15">
      <c r="A3484" s="146">
        <v>3483</v>
      </c>
      <c r="B3484" s="229" t="s">
        <v>123</v>
      </c>
      <c r="C3484" s="145" t="s">
        <v>124</v>
      </c>
      <c r="D3484" s="145" t="s">
        <v>3736</v>
      </c>
      <c r="E3484" s="221" t="s">
        <v>98</v>
      </c>
      <c r="F3484" s="148">
        <v>45807</v>
      </c>
      <c r="G3484" s="149"/>
      <c r="H3484" s="150">
        <v>5526.53</v>
      </c>
      <c r="I3484" s="144" t="s">
        <v>71</v>
      </c>
      <c r="J3484" s="151"/>
      <c r="K3484" s="145"/>
      <c r="L3484" s="152"/>
      <c r="M3484" s="152"/>
      <c r="N3484" s="167">
        <f t="shared" si="108"/>
        <v>5526.53</v>
      </c>
      <c r="O3484" s="167">
        <f t="shared" si="109"/>
        <v>202505</v>
      </c>
    </row>
    <row r="3485" spans="1:15">
      <c r="A3485" s="146">
        <v>3484</v>
      </c>
      <c r="B3485" s="144" t="s">
        <v>1261</v>
      </c>
      <c r="C3485" s="145" t="s">
        <v>1549</v>
      </c>
      <c r="D3485" s="145">
        <v>12433</v>
      </c>
      <c r="E3485" s="225" t="s">
        <v>98</v>
      </c>
      <c r="F3485" s="148">
        <v>45807</v>
      </c>
      <c r="G3485" s="149"/>
      <c r="H3485" s="150">
        <v>4812.5</v>
      </c>
      <c r="I3485" s="144" t="s">
        <v>62</v>
      </c>
      <c r="J3485" s="151"/>
      <c r="K3485" s="145"/>
      <c r="L3485" s="152"/>
      <c r="M3485" s="152"/>
      <c r="N3485" s="167">
        <f t="shared" si="108"/>
        <v>4812.5</v>
      </c>
      <c r="O3485" s="167">
        <f t="shared" si="109"/>
        <v>202505</v>
      </c>
    </row>
    <row r="3486" spans="1:15">
      <c r="A3486" s="146">
        <v>3485</v>
      </c>
      <c r="B3486" s="144" t="s">
        <v>1261</v>
      </c>
      <c r="C3486" s="146" t="s">
        <v>1549</v>
      </c>
      <c r="D3486" s="147">
        <v>12432</v>
      </c>
      <c r="E3486" s="219" t="s">
        <v>98</v>
      </c>
      <c r="F3486" s="148">
        <v>45807</v>
      </c>
      <c r="G3486" s="153"/>
      <c r="H3486" s="154">
        <v>4812.5</v>
      </c>
      <c r="I3486" s="144" t="s">
        <v>62</v>
      </c>
      <c r="J3486" s="155"/>
      <c r="K3486" s="146"/>
      <c r="L3486" s="147"/>
      <c r="M3486" s="156"/>
      <c r="N3486" s="167">
        <f t="shared" si="108"/>
        <v>4812.5</v>
      </c>
      <c r="O3486" s="167">
        <f t="shared" si="109"/>
        <v>202505</v>
      </c>
    </row>
    <row r="3487" spans="1:15">
      <c r="A3487" s="146">
        <v>3486</v>
      </c>
      <c r="B3487" s="229" t="s">
        <v>3773</v>
      </c>
      <c r="C3487" s="145" t="s">
        <v>1678</v>
      </c>
      <c r="D3487" s="145">
        <v>224523</v>
      </c>
      <c r="E3487" s="219" t="s">
        <v>98</v>
      </c>
      <c r="F3487" s="148">
        <v>45807</v>
      </c>
      <c r="G3487" s="149"/>
      <c r="H3487" s="150">
        <v>4929</v>
      </c>
      <c r="I3487" s="144" t="s">
        <v>68</v>
      </c>
      <c r="J3487" s="151"/>
      <c r="K3487" s="145"/>
      <c r="L3487" s="152"/>
      <c r="M3487" s="152"/>
      <c r="N3487" s="167">
        <f t="shared" si="108"/>
        <v>4929</v>
      </c>
      <c r="O3487" s="167">
        <f t="shared" si="109"/>
        <v>202505</v>
      </c>
    </row>
    <row r="3488" spans="1:15">
      <c r="A3488" s="146">
        <v>3487</v>
      </c>
      <c r="B3488" s="144" t="s">
        <v>293</v>
      </c>
      <c r="C3488" s="146" t="s">
        <v>294</v>
      </c>
      <c r="D3488" s="147">
        <v>2731758</v>
      </c>
      <c r="E3488" s="219" t="s">
        <v>98</v>
      </c>
      <c r="F3488" s="148">
        <v>45807</v>
      </c>
      <c r="G3488" s="153"/>
      <c r="H3488" s="154">
        <v>13363.88</v>
      </c>
      <c r="I3488" s="144" t="s">
        <v>60</v>
      </c>
      <c r="J3488" s="155"/>
      <c r="K3488" s="146"/>
      <c r="L3488" s="147"/>
      <c r="M3488" s="156"/>
      <c r="N3488" s="167">
        <f t="shared" si="108"/>
        <v>13363.88</v>
      </c>
      <c r="O3488" s="167">
        <f t="shared" si="109"/>
        <v>202505</v>
      </c>
    </row>
    <row r="3489" spans="1:15">
      <c r="A3489" s="146">
        <v>3488</v>
      </c>
      <c r="B3489" s="144" t="s">
        <v>3574</v>
      </c>
      <c r="C3489" s="145" t="s">
        <v>3575</v>
      </c>
      <c r="D3489" s="145" t="s">
        <v>3738</v>
      </c>
      <c r="E3489" s="219" t="s">
        <v>98</v>
      </c>
      <c r="F3489" s="148">
        <v>45807</v>
      </c>
      <c r="G3489" s="149"/>
      <c r="H3489" s="150">
        <v>12255</v>
      </c>
      <c r="I3489" s="144" t="s">
        <v>62</v>
      </c>
      <c r="J3489" s="151"/>
      <c r="K3489" s="145"/>
      <c r="L3489" s="152"/>
      <c r="M3489" s="152"/>
      <c r="N3489" s="167">
        <f t="shared" si="108"/>
        <v>12255</v>
      </c>
      <c r="O3489" s="167">
        <f t="shared" si="109"/>
        <v>202505</v>
      </c>
    </row>
    <row r="3490" spans="1:15">
      <c r="A3490" s="146">
        <v>3489</v>
      </c>
      <c r="B3490" s="144" t="s">
        <v>340</v>
      </c>
      <c r="C3490" s="146" t="s">
        <v>341</v>
      </c>
      <c r="D3490" s="147" t="s">
        <v>3739</v>
      </c>
      <c r="E3490" s="219" t="s">
        <v>98</v>
      </c>
      <c r="F3490" s="148">
        <v>45807</v>
      </c>
      <c r="G3490" s="153"/>
      <c r="H3490" s="154">
        <v>3660</v>
      </c>
      <c r="I3490" s="144" t="s">
        <v>62</v>
      </c>
      <c r="J3490" s="155"/>
      <c r="K3490" s="146"/>
      <c r="L3490" s="147"/>
      <c r="M3490" s="156"/>
      <c r="N3490" s="167">
        <f t="shared" si="108"/>
        <v>3660</v>
      </c>
      <c r="O3490" s="167">
        <f t="shared" si="109"/>
        <v>202505</v>
      </c>
    </row>
    <row r="3491" spans="1:15">
      <c r="A3491" s="146">
        <v>3490</v>
      </c>
      <c r="B3491" s="144" t="s">
        <v>120</v>
      </c>
      <c r="C3491" s="145" t="s">
        <v>121</v>
      </c>
      <c r="D3491" s="145">
        <v>301530</v>
      </c>
      <c r="E3491" s="219" t="s">
        <v>98</v>
      </c>
      <c r="F3491" s="148">
        <v>45808</v>
      </c>
      <c r="G3491" s="149"/>
      <c r="H3491" s="150">
        <v>5100</v>
      </c>
      <c r="I3491" s="144" t="s">
        <v>62</v>
      </c>
      <c r="J3491" s="151"/>
      <c r="K3491" s="145"/>
      <c r="L3491" s="152"/>
      <c r="M3491" s="152"/>
      <c r="N3491" s="167">
        <f t="shared" si="108"/>
        <v>5100</v>
      </c>
      <c r="O3491" s="167">
        <f t="shared" si="109"/>
        <v>202505</v>
      </c>
    </row>
    <row r="3492" spans="1:15">
      <c r="A3492" s="146">
        <v>3491</v>
      </c>
      <c r="B3492" s="144" t="s">
        <v>340</v>
      </c>
      <c r="C3492" s="146" t="s">
        <v>341</v>
      </c>
      <c r="D3492" s="147" t="s">
        <v>3740</v>
      </c>
      <c r="E3492" s="219" t="s">
        <v>98</v>
      </c>
      <c r="F3492" s="148">
        <v>45808</v>
      </c>
      <c r="G3492" s="153"/>
      <c r="H3492" s="154">
        <v>11970</v>
      </c>
      <c r="I3492" s="144" t="s">
        <v>62</v>
      </c>
      <c r="J3492" s="155"/>
      <c r="K3492" s="146"/>
      <c r="L3492" s="147"/>
      <c r="M3492" s="156"/>
      <c r="N3492" s="167">
        <f t="shared" si="108"/>
        <v>11970</v>
      </c>
      <c r="O3492" s="167">
        <f t="shared" si="109"/>
        <v>202505</v>
      </c>
    </row>
    <row r="3493" spans="1:15">
      <c r="A3493" s="146">
        <v>3492</v>
      </c>
      <c r="B3493" s="144" t="s">
        <v>340</v>
      </c>
      <c r="C3493" s="145" t="s">
        <v>341</v>
      </c>
      <c r="D3493" s="145" t="s">
        <v>3741</v>
      </c>
      <c r="E3493" s="219" t="s">
        <v>98</v>
      </c>
      <c r="F3493" s="148">
        <v>45808</v>
      </c>
      <c r="G3493" s="149"/>
      <c r="H3493" s="150">
        <v>3660</v>
      </c>
      <c r="I3493" s="144" t="s">
        <v>62</v>
      </c>
      <c r="J3493" s="151"/>
      <c r="K3493" s="145"/>
      <c r="L3493" s="152"/>
      <c r="M3493" s="152"/>
      <c r="N3493" s="167">
        <f t="shared" si="108"/>
        <v>3660</v>
      </c>
      <c r="O3493" s="167">
        <f t="shared" si="109"/>
        <v>202505</v>
      </c>
    </row>
    <row r="3494" spans="1:15">
      <c r="A3494" s="146">
        <v>3493</v>
      </c>
      <c r="B3494" s="144" t="s">
        <v>539</v>
      </c>
      <c r="C3494" s="146" t="s">
        <v>503</v>
      </c>
      <c r="D3494" s="147" t="s">
        <v>3742</v>
      </c>
      <c r="E3494" s="219" t="s">
        <v>98</v>
      </c>
      <c r="F3494" s="148">
        <v>45810</v>
      </c>
      <c r="G3494" s="153"/>
      <c r="H3494" s="154">
        <v>20178.330000000002</v>
      </c>
      <c r="I3494" s="144" t="s">
        <v>34</v>
      </c>
      <c r="J3494" s="155"/>
      <c r="K3494" s="146"/>
      <c r="L3494" s="147"/>
      <c r="M3494" s="156"/>
      <c r="N3494" s="167">
        <f t="shared" si="108"/>
        <v>20178.330000000002</v>
      </c>
      <c r="O3494" s="167">
        <f t="shared" si="109"/>
        <v>202506</v>
      </c>
    </row>
    <row r="3495" spans="1:15">
      <c r="A3495" s="146">
        <v>3494</v>
      </c>
      <c r="B3495" s="144" t="s">
        <v>3743</v>
      </c>
      <c r="C3495" s="145" t="s">
        <v>3744</v>
      </c>
      <c r="D3495" s="145">
        <v>12080</v>
      </c>
      <c r="E3495" s="225" t="s">
        <v>98</v>
      </c>
      <c r="F3495" s="148">
        <v>45810</v>
      </c>
      <c r="G3495" s="149"/>
      <c r="H3495" s="150">
        <v>1479.75</v>
      </c>
      <c r="I3495" s="144" t="s">
        <v>62</v>
      </c>
      <c r="J3495" s="151"/>
      <c r="K3495" s="145"/>
      <c r="L3495" s="152"/>
      <c r="M3495" s="152"/>
      <c r="N3495" s="167">
        <f t="shared" si="108"/>
        <v>1479.75</v>
      </c>
      <c r="O3495" s="167">
        <f t="shared" si="109"/>
        <v>202506</v>
      </c>
    </row>
    <row r="3496" spans="1:15">
      <c r="A3496" s="146">
        <v>3495</v>
      </c>
      <c r="B3496" s="144" t="s">
        <v>293</v>
      </c>
      <c r="C3496" s="146" t="s">
        <v>294</v>
      </c>
      <c r="D3496" s="147">
        <v>2732812</v>
      </c>
      <c r="E3496" s="219" t="s">
        <v>98</v>
      </c>
      <c r="F3496" s="148">
        <v>45810</v>
      </c>
      <c r="G3496" s="153"/>
      <c r="H3496" s="154">
        <v>1927</v>
      </c>
      <c r="I3496" s="144" t="s">
        <v>68</v>
      </c>
      <c r="J3496" s="155"/>
      <c r="K3496" s="146"/>
      <c r="L3496" s="147"/>
      <c r="M3496" s="156"/>
      <c r="N3496" s="167">
        <f t="shared" si="108"/>
        <v>1927</v>
      </c>
      <c r="O3496" s="167">
        <f t="shared" si="109"/>
        <v>202506</v>
      </c>
    </row>
    <row r="3497" spans="1:15">
      <c r="A3497" s="146">
        <v>3496</v>
      </c>
      <c r="B3497" s="144" t="s">
        <v>762</v>
      </c>
      <c r="C3497" s="145" t="s">
        <v>763</v>
      </c>
      <c r="D3497" s="145" t="s">
        <v>3745</v>
      </c>
      <c r="E3497" s="219" t="s">
        <v>98</v>
      </c>
      <c r="F3497" s="148">
        <v>45810</v>
      </c>
      <c r="G3497" s="149"/>
      <c r="H3497" s="150">
        <v>99.9</v>
      </c>
      <c r="I3497" s="144" t="s">
        <v>33</v>
      </c>
      <c r="J3497" s="151"/>
      <c r="K3497" s="145"/>
      <c r="L3497" s="152"/>
      <c r="M3497" s="152"/>
      <c r="N3497" s="167">
        <f t="shared" si="108"/>
        <v>99.9</v>
      </c>
      <c r="O3497" s="167">
        <f t="shared" si="109"/>
        <v>202506</v>
      </c>
    </row>
    <row r="3498" spans="1:15">
      <c r="A3498" s="146">
        <v>3497</v>
      </c>
      <c r="B3498" s="144" t="s">
        <v>367</v>
      </c>
      <c r="C3498" s="146" t="s">
        <v>368</v>
      </c>
      <c r="D3498" s="147" t="s">
        <v>3746</v>
      </c>
      <c r="E3498" s="219" t="s">
        <v>98</v>
      </c>
      <c r="F3498" s="148">
        <v>45810</v>
      </c>
      <c r="G3498" s="153"/>
      <c r="H3498" s="154">
        <v>12144</v>
      </c>
      <c r="I3498" s="144" t="s">
        <v>34</v>
      </c>
      <c r="J3498" s="155"/>
      <c r="K3498" s="146"/>
      <c r="L3498" s="147"/>
      <c r="M3498" s="156"/>
      <c r="N3498" s="167">
        <f t="shared" si="108"/>
        <v>12144</v>
      </c>
      <c r="O3498" s="167">
        <f t="shared" si="109"/>
        <v>202506</v>
      </c>
    </row>
    <row r="3499" spans="1:15">
      <c r="A3499" s="146">
        <v>3498</v>
      </c>
      <c r="B3499" s="144" t="s">
        <v>841</v>
      </c>
      <c r="C3499" s="146" t="s">
        <v>842</v>
      </c>
      <c r="D3499" s="147">
        <v>76155</v>
      </c>
      <c r="E3499" s="219" t="s">
        <v>98</v>
      </c>
      <c r="F3499" s="148">
        <v>45810</v>
      </c>
      <c r="G3499" s="153"/>
      <c r="H3499" s="154">
        <v>1715</v>
      </c>
      <c r="I3499" s="144" t="s">
        <v>33</v>
      </c>
      <c r="J3499" s="155"/>
      <c r="K3499" s="146"/>
      <c r="L3499" s="147"/>
      <c r="M3499" s="156"/>
      <c r="N3499" s="167">
        <f t="shared" si="108"/>
        <v>1715</v>
      </c>
      <c r="O3499" s="167">
        <f t="shared" si="109"/>
        <v>202506</v>
      </c>
    </row>
    <row r="3500" spans="1:15">
      <c r="A3500" s="146">
        <v>3499</v>
      </c>
      <c r="B3500" s="144" t="s">
        <v>1465</v>
      </c>
      <c r="C3500" s="145" t="s">
        <v>2651</v>
      </c>
      <c r="D3500" s="145">
        <v>865762</v>
      </c>
      <c r="E3500" s="219" t="s">
        <v>98</v>
      </c>
      <c r="F3500" s="148">
        <v>45810</v>
      </c>
      <c r="G3500" s="149"/>
      <c r="H3500" s="150">
        <v>1236.4000000000001</v>
      </c>
      <c r="I3500" s="144" t="s">
        <v>66</v>
      </c>
      <c r="J3500" s="151"/>
      <c r="K3500" s="145"/>
      <c r="L3500" s="152"/>
      <c r="M3500" s="152"/>
      <c r="N3500" s="167">
        <f t="shared" si="108"/>
        <v>1236.4000000000001</v>
      </c>
      <c r="O3500" s="167">
        <f t="shared" si="109"/>
        <v>202506</v>
      </c>
    </row>
    <row r="3501" spans="1:15">
      <c r="A3501" s="146">
        <v>3500</v>
      </c>
      <c r="B3501" s="144" t="s">
        <v>1781</v>
      </c>
      <c r="C3501" s="145" t="s">
        <v>1782</v>
      </c>
      <c r="D3501" s="145">
        <v>5214</v>
      </c>
      <c r="E3501" s="219" t="s">
        <v>98</v>
      </c>
      <c r="F3501" s="148">
        <v>45810</v>
      </c>
      <c r="G3501" s="149"/>
      <c r="H3501" s="150">
        <v>1720</v>
      </c>
      <c r="I3501" s="144" t="s">
        <v>62</v>
      </c>
      <c r="J3501" s="151"/>
      <c r="K3501" s="145"/>
      <c r="L3501" s="152"/>
      <c r="M3501" s="152"/>
      <c r="N3501" s="167">
        <f t="shared" si="108"/>
        <v>1720</v>
      </c>
      <c r="O3501" s="167">
        <f t="shared" si="109"/>
        <v>202506</v>
      </c>
    </row>
    <row r="3502" spans="1:15">
      <c r="A3502" s="146">
        <v>3501</v>
      </c>
      <c r="B3502" s="144" t="s">
        <v>3747</v>
      </c>
      <c r="C3502" s="146" t="s">
        <v>3748</v>
      </c>
      <c r="D3502" s="147">
        <v>2549</v>
      </c>
      <c r="E3502" s="219" t="s">
        <v>98</v>
      </c>
      <c r="F3502" s="148">
        <v>45811</v>
      </c>
      <c r="G3502" s="153"/>
      <c r="H3502" s="154">
        <v>6750</v>
      </c>
      <c r="I3502" s="144" t="s">
        <v>62</v>
      </c>
      <c r="J3502" s="155"/>
      <c r="K3502" s="146"/>
      <c r="L3502" s="147"/>
      <c r="M3502" s="156"/>
      <c r="N3502" s="167">
        <f t="shared" si="108"/>
        <v>6750</v>
      </c>
      <c r="O3502" s="167">
        <f t="shared" si="109"/>
        <v>202506</v>
      </c>
    </row>
    <row r="3503" spans="1:15">
      <c r="A3503" s="146">
        <v>3502</v>
      </c>
      <c r="B3503" s="144" t="s">
        <v>3386</v>
      </c>
      <c r="C3503" s="145" t="s">
        <v>3387</v>
      </c>
      <c r="D3503" s="145">
        <v>415</v>
      </c>
      <c r="E3503" s="219" t="s">
        <v>98</v>
      </c>
      <c r="F3503" s="148">
        <v>45811</v>
      </c>
      <c r="G3503" s="149"/>
      <c r="H3503" s="150">
        <v>3400</v>
      </c>
      <c r="I3503" s="144" t="s">
        <v>66</v>
      </c>
      <c r="J3503" s="151"/>
      <c r="K3503" s="145"/>
      <c r="L3503" s="152"/>
      <c r="M3503" s="152"/>
      <c r="N3503" s="167">
        <f t="shared" si="108"/>
        <v>3400</v>
      </c>
      <c r="O3503" s="167">
        <f t="shared" si="109"/>
        <v>202506</v>
      </c>
    </row>
    <row r="3504" spans="1:15">
      <c r="A3504" s="146">
        <v>3503</v>
      </c>
      <c r="B3504" s="144" t="s">
        <v>3749</v>
      </c>
      <c r="C3504" s="146" t="s">
        <v>3750</v>
      </c>
      <c r="D3504" s="147" t="s">
        <v>3751</v>
      </c>
      <c r="E3504" s="219" t="s">
        <v>98</v>
      </c>
      <c r="F3504" s="148">
        <v>45811</v>
      </c>
      <c r="G3504" s="153"/>
      <c r="H3504" s="154">
        <v>55676</v>
      </c>
      <c r="I3504" s="144" t="s">
        <v>46</v>
      </c>
      <c r="J3504" s="155"/>
      <c r="K3504" s="146"/>
      <c r="L3504" s="147"/>
      <c r="M3504" s="156"/>
      <c r="N3504" s="167">
        <f t="shared" si="108"/>
        <v>55676</v>
      </c>
      <c r="O3504" s="167">
        <f t="shared" si="109"/>
        <v>202506</v>
      </c>
    </row>
    <row r="3505" spans="1:15">
      <c r="A3505" s="146">
        <v>3504</v>
      </c>
      <c r="B3505" s="144" t="s">
        <v>340</v>
      </c>
      <c r="C3505" s="145" t="s">
        <v>341</v>
      </c>
      <c r="D3505" s="145" t="s">
        <v>3752</v>
      </c>
      <c r="E3505" s="219" t="s">
        <v>98</v>
      </c>
      <c r="F3505" s="148">
        <v>45811</v>
      </c>
      <c r="G3505" s="149"/>
      <c r="H3505" s="150">
        <v>1000</v>
      </c>
      <c r="I3505" s="144" t="s">
        <v>62</v>
      </c>
      <c r="J3505" s="151"/>
      <c r="K3505" s="145"/>
      <c r="L3505" s="152"/>
      <c r="M3505" s="152"/>
      <c r="N3505" s="167">
        <f t="shared" si="108"/>
        <v>1000</v>
      </c>
      <c r="O3505" s="167">
        <f t="shared" si="109"/>
        <v>202506</v>
      </c>
    </row>
    <row r="3506" spans="1:15">
      <c r="A3506" s="146">
        <v>3505</v>
      </c>
      <c r="B3506" s="144" t="s">
        <v>340</v>
      </c>
      <c r="C3506" s="146" t="s">
        <v>341</v>
      </c>
      <c r="D3506" s="147" t="s">
        <v>3753</v>
      </c>
      <c r="E3506" s="219" t="s">
        <v>98</v>
      </c>
      <c r="F3506" s="148">
        <v>45811</v>
      </c>
      <c r="G3506" s="153"/>
      <c r="H3506" s="154">
        <v>3660</v>
      </c>
      <c r="I3506" s="144" t="s">
        <v>62</v>
      </c>
      <c r="J3506" s="155"/>
      <c r="K3506" s="146"/>
      <c r="L3506" s="147"/>
      <c r="M3506" s="156"/>
      <c r="N3506" s="167">
        <f t="shared" si="108"/>
        <v>3660</v>
      </c>
      <c r="O3506" s="167">
        <f t="shared" si="109"/>
        <v>202506</v>
      </c>
    </row>
    <row r="3507" spans="1:15">
      <c r="A3507" s="146">
        <v>3506</v>
      </c>
      <c r="B3507" s="144" t="s">
        <v>3386</v>
      </c>
      <c r="C3507" s="145" t="s">
        <v>3387</v>
      </c>
      <c r="D3507" s="145">
        <v>418</v>
      </c>
      <c r="E3507" s="219" t="s">
        <v>98</v>
      </c>
      <c r="F3507" s="148">
        <v>45811</v>
      </c>
      <c r="G3507" s="149"/>
      <c r="H3507" s="150">
        <v>336</v>
      </c>
      <c r="I3507" s="144" t="s">
        <v>46</v>
      </c>
      <c r="J3507" s="151"/>
      <c r="K3507" s="145"/>
      <c r="L3507" s="152"/>
      <c r="M3507" s="152"/>
      <c r="N3507" s="167">
        <f t="shared" si="108"/>
        <v>336</v>
      </c>
      <c r="O3507" s="167">
        <f t="shared" si="109"/>
        <v>202506</v>
      </c>
    </row>
    <row r="3508" spans="1:15">
      <c r="A3508" s="146">
        <v>3507</v>
      </c>
      <c r="B3508" s="144" t="s">
        <v>3386</v>
      </c>
      <c r="C3508" s="146" t="s">
        <v>3387</v>
      </c>
      <c r="D3508" s="147">
        <v>417</v>
      </c>
      <c r="E3508" s="219" t="s">
        <v>98</v>
      </c>
      <c r="F3508" s="148">
        <v>45811</v>
      </c>
      <c r="G3508" s="153"/>
      <c r="H3508" s="154">
        <v>347.75</v>
      </c>
      <c r="I3508" s="144" t="s">
        <v>46</v>
      </c>
      <c r="J3508" s="155"/>
      <c r="K3508" s="146"/>
      <c r="L3508" s="147"/>
      <c r="M3508" s="156"/>
      <c r="N3508" s="167">
        <f t="shared" si="108"/>
        <v>347.75</v>
      </c>
      <c r="O3508" s="167">
        <f t="shared" si="109"/>
        <v>202506</v>
      </c>
    </row>
    <row r="3509" spans="1:15">
      <c r="A3509" s="146">
        <v>3508</v>
      </c>
      <c r="B3509" s="144" t="s">
        <v>3386</v>
      </c>
      <c r="C3509" s="145" t="s">
        <v>3387</v>
      </c>
      <c r="D3509" s="145">
        <v>416</v>
      </c>
      <c r="E3509" s="219" t="s">
        <v>98</v>
      </c>
      <c r="F3509" s="148">
        <v>45811</v>
      </c>
      <c r="G3509" s="149"/>
      <c r="H3509" s="150">
        <v>1200.5</v>
      </c>
      <c r="I3509" s="144" t="s">
        <v>66</v>
      </c>
      <c r="J3509" s="151"/>
      <c r="K3509" s="145"/>
      <c r="L3509" s="152"/>
      <c r="M3509" s="152"/>
      <c r="N3509" s="167">
        <f t="shared" si="108"/>
        <v>1200.5</v>
      </c>
      <c r="O3509" s="167">
        <f t="shared" si="109"/>
        <v>202506</v>
      </c>
    </row>
    <row r="3510" spans="1:15">
      <c r="A3510" s="146">
        <v>3509</v>
      </c>
      <c r="B3510" s="144" t="s">
        <v>1069</v>
      </c>
      <c r="C3510" s="146" t="s">
        <v>1070</v>
      </c>
      <c r="D3510" s="147">
        <v>10728</v>
      </c>
      <c r="E3510" s="219" t="s">
        <v>98</v>
      </c>
      <c r="F3510" s="148">
        <v>45811</v>
      </c>
      <c r="G3510" s="153"/>
      <c r="H3510" s="154">
        <v>1352.93</v>
      </c>
      <c r="I3510" s="144" t="s">
        <v>66</v>
      </c>
      <c r="J3510" s="155"/>
      <c r="K3510" s="146"/>
      <c r="L3510" s="147"/>
      <c r="M3510" s="156"/>
      <c r="N3510" s="167">
        <f t="shared" si="108"/>
        <v>1352.93</v>
      </c>
      <c r="O3510" s="167">
        <f t="shared" si="109"/>
        <v>202506</v>
      </c>
    </row>
    <row r="3511" spans="1:15">
      <c r="A3511" s="146">
        <v>3510</v>
      </c>
      <c r="B3511" s="144" t="s">
        <v>1681</v>
      </c>
      <c r="C3511" s="145" t="s">
        <v>1682</v>
      </c>
      <c r="D3511" s="145">
        <v>6652</v>
      </c>
      <c r="E3511" s="219" t="s">
        <v>98</v>
      </c>
      <c r="F3511" s="148">
        <v>45811</v>
      </c>
      <c r="G3511" s="149"/>
      <c r="H3511" s="150">
        <v>574</v>
      </c>
      <c r="I3511" s="144" t="s">
        <v>33</v>
      </c>
      <c r="J3511" s="151"/>
      <c r="K3511" s="145"/>
      <c r="L3511" s="152"/>
      <c r="M3511" s="152"/>
      <c r="N3511" s="167">
        <f t="shared" si="108"/>
        <v>574</v>
      </c>
      <c r="O3511" s="167">
        <f t="shared" si="109"/>
        <v>202506</v>
      </c>
    </row>
    <row r="3512" spans="1:15">
      <c r="A3512" s="146">
        <v>3511</v>
      </c>
      <c r="B3512" s="144" t="s">
        <v>1415</v>
      </c>
      <c r="C3512" s="146" t="s">
        <v>1416</v>
      </c>
      <c r="D3512" s="147" t="s">
        <v>3754</v>
      </c>
      <c r="E3512" s="219" t="s">
        <v>98</v>
      </c>
      <c r="F3512" s="148">
        <v>45811</v>
      </c>
      <c r="G3512" s="153"/>
      <c r="H3512" s="154">
        <v>3274.97</v>
      </c>
      <c r="I3512" s="144" t="s">
        <v>33</v>
      </c>
      <c r="J3512" s="155"/>
      <c r="K3512" s="146"/>
      <c r="L3512" s="147"/>
      <c r="M3512" s="156"/>
      <c r="N3512" s="167">
        <f t="shared" si="108"/>
        <v>3274.97</v>
      </c>
      <c r="O3512" s="167">
        <f t="shared" si="109"/>
        <v>202506</v>
      </c>
    </row>
    <row r="3513" spans="1:15">
      <c r="A3513" s="146">
        <v>3512</v>
      </c>
      <c r="B3513" s="144" t="s">
        <v>1072</v>
      </c>
      <c r="C3513" s="146" t="s">
        <v>1073</v>
      </c>
      <c r="D3513" s="147" t="s">
        <v>3755</v>
      </c>
      <c r="E3513" s="219" t="s">
        <v>98</v>
      </c>
      <c r="F3513" s="148">
        <v>45812</v>
      </c>
      <c r="G3513" s="153"/>
      <c r="H3513" s="154">
        <v>300000</v>
      </c>
      <c r="I3513" s="144" t="s">
        <v>66</v>
      </c>
      <c r="J3513" s="155" t="s">
        <v>67</v>
      </c>
      <c r="K3513" s="146"/>
      <c r="L3513" s="147"/>
      <c r="M3513" s="156"/>
      <c r="N3513" s="167">
        <f t="shared" si="108"/>
        <v>150000</v>
      </c>
      <c r="O3513" s="167">
        <f t="shared" si="109"/>
        <v>202506</v>
      </c>
    </row>
    <row r="3514" spans="1:15">
      <c r="A3514" s="146">
        <v>3513</v>
      </c>
      <c r="B3514" s="144" t="s">
        <v>548</v>
      </c>
      <c r="C3514" s="145" t="s">
        <v>549</v>
      </c>
      <c r="D3514" s="145" t="s">
        <v>3756</v>
      </c>
      <c r="E3514" s="219" t="s">
        <v>98</v>
      </c>
      <c r="F3514" s="148">
        <v>45812</v>
      </c>
      <c r="G3514" s="149"/>
      <c r="H3514" s="150">
        <v>956.4</v>
      </c>
      <c r="I3514" s="144" t="s">
        <v>33</v>
      </c>
      <c r="J3514" s="151"/>
      <c r="K3514" s="145"/>
      <c r="L3514" s="152"/>
      <c r="M3514" s="152"/>
      <c r="N3514" s="167">
        <f t="shared" si="108"/>
        <v>956.4</v>
      </c>
      <c r="O3514" s="167">
        <f t="shared" si="109"/>
        <v>202506</v>
      </c>
    </row>
    <row r="3515" spans="1:15">
      <c r="A3515" s="146">
        <v>3514</v>
      </c>
      <c r="B3515" s="144" t="s">
        <v>340</v>
      </c>
      <c r="C3515" s="145" t="s">
        <v>341</v>
      </c>
      <c r="D3515" s="145" t="s">
        <v>3757</v>
      </c>
      <c r="E3515" s="219" t="s">
        <v>98</v>
      </c>
      <c r="F3515" s="148">
        <v>45812</v>
      </c>
      <c r="G3515" s="149"/>
      <c r="H3515" s="150">
        <v>3660</v>
      </c>
      <c r="I3515" s="144" t="s">
        <v>62</v>
      </c>
      <c r="J3515" s="151"/>
      <c r="K3515" s="145"/>
      <c r="L3515" s="152"/>
      <c r="M3515" s="152"/>
      <c r="N3515" s="167">
        <f t="shared" si="108"/>
        <v>3660</v>
      </c>
      <c r="O3515" s="167">
        <f t="shared" si="109"/>
        <v>202506</v>
      </c>
    </row>
    <row r="3516" spans="1:15">
      <c r="A3516" s="146">
        <v>3515</v>
      </c>
      <c r="B3516" s="144" t="s">
        <v>3653</v>
      </c>
      <c r="C3516" s="146" t="s">
        <v>3654</v>
      </c>
      <c r="D3516" s="147">
        <v>265508</v>
      </c>
      <c r="E3516" s="219" t="s">
        <v>98</v>
      </c>
      <c r="F3516" s="148">
        <v>45812</v>
      </c>
      <c r="G3516" s="153"/>
      <c r="H3516" s="154">
        <v>5960.4</v>
      </c>
      <c r="I3516" s="144" t="s">
        <v>62</v>
      </c>
      <c r="J3516" s="155"/>
      <c r="K3516" s="146"/>
      <c r="L3516" s="147"/>
      <c r="M3516" s="156"/>
      <c r="N3516" s="167">
        <f t="shared" si="108"/>
        <v>5960.4</v>
      </c>
      <c r="O3516" s="167">
        <f t="shared" si="109"/>
        <v>202506</v>
      </c>
    </row>
    <row r="3517" spans="1:15">
      <c r="A3517" s="146">
        <v>3516</v>
      </c>
      <c r="B3517" s="144" t="s">
        <v>3653</v>
      </c>
      <c r="C3517" s="145" t="s">
        <v>3654</v>
      </c>
      <c r="D3517" s="145">
        <v>265509</v>
      </c>
      <c r="E3517" s="219" t="s">
        <v>98</v>
      </c>
      <c r="F3517" s="148">
        <v>45812</v>
      </c>
      <c r="G3517" s="149"/>
      <c r="H3517" s="150">
        <v>4380</v>
      </c>
      <c r="I3517" s="144" t="s">
        <v>62</v>
      </c>
      <c r="J3517" s="151"/>
      <c r="K3517" s="145"/>
      <c r="L3517" s="152"/>
      <c r="M3517" s="152"/>
      <c r="N3517" s="167">
        <f t="shared" si="108"/>
        <v>4380</v>
      </c>
      <c r="O3517" s="167">
        <f t="shared" si="109"/>
        <v>202506</v>
      </c>
    </row>
    <row r="3518" spans="1:15">
      <c r="A3518" s="146">
        <v>3517</v>
      </c>
      <c r="B3518" s="144" t="s">
        <v>884</v>
      </c>
      <c r="C3518" s="146" t="s">
        <v>885</v>
      </c>
      <c r="D3518" s="147" t="s">
        <v>3758</v>
      </c>
      <c r="E3518" s="220" t="s">
        <v>98</v>
      </c>
      <c r="F3518" s="148">
        <v>45813</v>
      </c>
      <c r="G3518" s="153"/>
      <c r="H3518" s="154">
        <v>40800</v>
      </c>
      <c r="I3518" s="144" t="s">
        <v>33</v>
      </c>
      <c r="J3518" s="155"/>
      <c r="K3518" s="146"/>
      <c r="L3518" s="147"/>
      <c r="M3518" s="156"/>
      <c r="N3518" s="167">
        <f t="shared" si="108"/>
        <v>40800</v>
      </c>
      <c r="O3518" s="167">
        <f t="shared" si="109"/>
        <v>202506</v>
      </c>
    </row>
    <row r="3519" spans="1:15">
      <c r="A3519" s="146">
        <v>3518</v>
      </c>
      <c r="B3519" s="229" t="s">
        <v>3384</v>
      </c>
      <c r="C3519" s="146" t="s">
        <v>3385</v>
      </c>
      <c r="D3519" s="147" t="s">
        <v>3759</v>
      </c>
      <c r="E3519" s="240" t="s">
        <v>98</v>
      </c>
      <c r="F3519" s="148">
        <v>45813</v>
      </c>
      <c r="G3519" s="153"/>
      <c r="H3519" s="154">
        <v>55000</v>
      </c>
      <c r="I3519" s="144" t="s">
        <v>68</v>
      </c>
      <c r="J3519" s="155"/>
      <c r="K3519" s="146"/>
      <c r="L3519" s="147"/>
      <c r="M3519" s="156"/>
      <c r="N3519" s="167">
        <f t="shared" si="108"/>
        <v>55000</v>
      </c>
      <c r="O3519" s="167">
        <f t="shared" si="109"/>
        <v>202506</v>
      </c>
    </row>
    <row r="3520" spans="1:15">
      <c r="A3520" s="146">
        <v>3519</v>
      </c>
      <c r="B3520" s="144" t="s">
        <v>340</v>
      </c>
      <c r="C3520" s="145" t="s">
        <v>341</v>
      </c>
      <c r="D3520" s="145" t="s">
        <v>3760</v>
      </c>
      <c r="E3520" s="225" t="s">
        <v>98</v>
      </c>
      <c r="F3520" s="148">
        <v>45813</v>
      </c>
      <c r="G3520" s="149"/>
      <c r="H3520" s="150">
        <v>7320</v>
      </c>
      <c r="I3520" s="144" t="s">
        <v>62</v>
      </c>
      <c r="J3520" s="151"/>
      <c r="K3520" s="145"/>
      <c r="L3520" s="152"/>
      <c r="M3520" s="152"/>
      <c r="N3520" s="167">
        <f t="shared" si="108"/>
        <v>7320</v>
      </c>
      <c r="O3520" s="167">
        <f t="shared" si="109"/>
        <v>202506</v>
      </c>
    </row>
    <row r="3521" spans="1:15">
      <c r="A3521" s="146">
        <v>3520</v>
      </c>
      <c r="B3521" s="144" t="s">
        <v>3399</v>
      </c>
      <c r="C3521" s="146" t="s">
        <v>3400</v>
      </c>
      <c r="D3521" s="147">
        <v>417</v>
      </c>
      <c r="E3521" s="219" t="s">
        <v>98</v>
      </c>
      <c r="F3521" s="148">
        <v>45813</v>
      </c>
      <c r="G3521" s="153"/>
      <c r="H3521" s="154">
        <v>24770</v>
      </c>
      <c r="I3521" s="144" t="s">
        <v>62</v>
      </c>
      <c r="J3521" s="155"/>
      <c r="K3521" s="146"/>
      <c r="L3521" s="147"/>
      <c r="M3521" s="156"/>
      <c r="N3521" s="167">
        <f t="shared" si="108"/>
        <v>24770</v>
      </c>
      <c r="O3521" s="167">
        <f t="shared" si="109"/>
        <v>202506</v>
      </c>
    </row>
    <row r="3522" spans="1:15">
      <c r="A3522" s="146">
        <v>3521</v>
      </c>
      <c r="B3522" s="144" t="s">
        <v>3653</v>
      </c>
      <c r="C3522" s="145" t="s">
        <v>3654</v>
      </c>
      <c r="D3522" s="145">
        <v>265568</v>
      </c>
      <c r="E3522" s="219" t="s">
        <v>98</v>
      </c>
      <c r="F3522" s="148">
        <v>45813</v>
      </c>
      <c r="G3522" s="149"/>
      <c r="H3522" s="150">
        <v>4891.2</v>
      </c>
      <c r="I3522" s="144" t="s">
        <v>62</v>
      </c>
      <c r="J3522" s="151"/>
      <c r="K3522" s="145"/>
      <c r="L3522" s="152"/>
      <c r="M3522" s="152"/>
      <c r="N3522" s="167">
        <f t="shared" ref="N3522:N3585" si="110">H3522/COUNTIF(I3522:M3522,"&lt;&gt;")</f>
        <v>4891.2</v>
      </c>
      <c r="O3522" s="167">
        <f t="shared" ref="O3522:O3585" si="111">YEAR(F3522)*100+MONTH(F3522)</f>
        <v>202506</v>
      </c>
    </row>
    <row r="3523" spans="1:15">
      <c r="A3523" s="146">
        <v>3522</v>
      </c>
      <c r="B3523" s="144" t="s">
        <v>3653</v>
      </c>
      <c r="C3523" s="146" t="s">
        <v>3654</v>
      </c>
      <c r="D3523" s="147">
        <v>265542</v>
      </c>
      <c r="E3523" s="219" t="s">
        <v>98</v>
      </c>
      <c r="F3523" s="148">
        <v>45813</v>
      </c>
      <c r="G3523" s="153"/>
      <c r="H3523" s="154">
        <v>4562.3999999999996</v>
      </c>
      <c r="I3523" s="144" t="s">
        <v>62</v>
      </c>
      <c r="J3523" s="155"/>
      <c r="K3523" s="146"/>
      <c r="L3523" s="147"/>
      <c r="M3523" s="156"/>
      <c r="N3523" s="167">
        <f t="shared" si="110"/>
        <v>4562.3999999999996</v>
      </c>
      <c r="O3523" s="167">
        <f t="shared" si="111"/>
        <v>202506</v>
      </c>
    </row>
    <row r="3524" spans="1:15">
      <c r="A3524" s="146">
        <v>3523</v>
      </c>
      <c r="B3524" s="144" t="s">
        <v>3574</v>
      </c>
      <c r="C3524" s="145" t="s">
        <v>3575</v>
      </c>
      <c r="D3524" s="145" t="s">
        <v>3761</v>
      </c>
      <c r="E3524" s="219" t="s">
        <v>98</v>
      </c>
      <c r="F3524" s="148">
        <v>45814</v>
      </c>
      <c r="G3524" s="149"/>
      <c r="H3524" s="150">
        <v>9120</v>
      </c>
      <c r="I3524" s="144" t="s">
        <v>62</v>
      </c>
      <c r="J3524" s="151"/>
      <c r="K3524" s="145"/>
      <c r="L3524" s="152"/>
      <c r="M3524" s="152"/>
      <c r="N3524" s="167">
        <f t="shared" si="110"/>
        <v>9120</v>
      </c>
      <c r="O3524" s="167">
        <f t="shared" si="111"/>
        <v>202506</v>
      </c>
    </row>
    <row r="3525" spans="1:15">
      <c r="A3525" s="146">
        <v>3524</v>
      </c>
      <c r="B3525" s="144" t="s">
        <v>2001</v>
      </c>
      <c r="C3525" s="145" t="s">
        <v>2002</v>
      </c>
      <c r="D3525" s="145" t="s">
        <v>3762</v>
      </c>
      <c r="E3525" s="219" t="s">
        <v>98</v>
      </c>
      <c r="F3525" s="148">
        <v>45814</v>
      </c>
      <c r="G3525" s="149"/>
      <c r="H3525" s="150">
        <v>15271.25</v>
      </c>
      <c r="I3525" s="144" t="s">
        <v>40</v>
      </c>
      <c r="J3525" s="151"/>
      <c r="K3525" s="145"/>
      <c r="L3525" s="152"/>
      <c r="M3525" s="152"/>
      <c r="N3525" s="167">
        <f t="shared" si="110"/>
        <v>15271.25</v>
      </c>
      <c r="O3525" s="167">
        <f t="shared" si="111"/>
        <v>202506</v>
      </c>
    </row>
    <row r="3526" spans="1:15">
      <c r="A3526" s="146">
        <v>3525</v>
      </c>
      <c r="B3526" s="144" t="s">
        <v>3763</v>
      </c>
      <c r="C3526" s="146" t="s">
        <v>3764</v>
      </c>
      <c r="D3526" s="147" t="s">
        <v>1121</v>
      </c>
      <c r="E3526" s="219" t="s">
        <v>98</v>
      </c>
      <c r="F3526" s="148">
        <v>45814</v>
      </c>
      <c r="G3526" s="153"/>
      <c r="H3526" s="154">
        <v>7500</v>
      </c>
      <c r="I3526" s="144" t="s">
        <v>41</v>
      </c>
      <c r="J3526" s="155"/>
      <c r="K3526" s="146"/>
      <c r="L3526" s="147"/>
      <c r="M3526" s="156"/>
      <c r="N3526" s="167">
        <f t="shared" si="110"/>
        <v>7500</v>
      </c>
      <c r="O3526" s="167">
        <f t="shared" si="111"/>
        <v>202506</v>
      </c>
    </row>
    <row r="3527" spans="1:15">
      <c r="A3527" s="146">
        <v>3526</v>
      </c>
      <c r="B3527" s="144" t="s">
        <v>340</v>
      </c>
      <c r="C3527" s="145" t="s">
        <v>341</v>
      </c>
      <c r="D3527" s="145" t="s">
        <v>3765</v>
      </c>
      <c r="E3527" s="226" t="s">
        <v>98</v>
      </c>
      <c r="F3527" s="148">
        <v>45814</v>
      </c>
      <c r="G3527" s="149"/>
      <c r="H3527" s="150">
        <v>6100</v>
      </c>
      <c r="I3527" s="144" t="s">
        <v>62</v>
      </c>
      <c r="J3527" s="151"/>
      <c r="K3527" s="145"/>
      <c r="L3527" s="152"/>
      <c r="M3527" s="152"/>
      <c r="N3527" s="167">
        <f t="shared" si="110"/>
        <v>6100</v>
      </c>
      <c r="O3527" s="167">
        <f t="shared" si="111"/>
        <v>202506</v>
      </c>
    </row>
    <row r="3528" spans="1:15">
      <c r="A3528" s="146">
        <v>3527</v>
      </c>
      <c r="B3528" s="144" t="s">
        <v>3386</v>
      </c>
      <c r="C3528" s="146" t="s">
        <v>3387</v>
      </c>
      <c r="D3528" s="147">
        <v>421</v>
      </c>
      <c r="E3528" s="219" t="s">
        <v>98</v>
      </c>
      <c r="F3528" s="148">
        <v>45814</v>
      </c>
      <c r="G3528" s="153"/>
      <c r="H3528" s="154">
        <v>2340.5</v>
      </c>
      <c r="I3528" s="144" t="s">
        <v>66</v>
      </c>
      <c r="J3528" s="155"/>
      <c r="K3528" s="146"/>
      <c r="L3528" s="147"/>
      <c r="M3528" s="156"/>
      <c r="N3528" s="167">
        <f t="shared" si="110"/>
        <v>2340.5</v>
      </c>
      <c r="O3528" s="167">
        <f t="shared" si="111"/>
        <v>202506</v>
      </c>
    </row>
    <row r="3529" spans="1:15">
      <c r="A3529" s="146">
        <v>3528</v>
      </c>
      <c r="B3529" s="144" t="s">
        <v>3386</v>
      </c>
      <c r="C3529" s="145" t="s">
        <v>3387</v>
      </c>
      <c r="D3529" s="145">
        <v>419</v>
      </c>
      <c r="E3529" s="219" t="s">
        <v>98</v>
      </c>
      <c r="F3529" s="148">
        <v>45814</v>
      </c>
      <c r="G3529" s="149"/>
      <c r="H3529" s="150">
        <v>429</v>
      </c>
      <c r="I3529" s="144" t="s">
        <v>46</v>
      </c>
      <c r="J3529" s="151"/>
      <c r="K3529" s="145"/>
      <c r="L3529" s="152"/>
      <c r="M3529" s="152"/>
      <c r="N3529" s="167">
        <f t="shared" si="110"/>
        <v>429</v>
      </c>
      <c r="O3529" s="167">
        <f t="shared" si="111"/>
        <v>202506</v>
      </c>
    </row>
    <row r="3530" spans="1:15">
      <c r="A3530" s="146">
        <v>3529</v>
      </c>
      <c r="B3530" s="144" t="s">
        <v>2001</v>
      </c>
      <c r="C3530" s="146" t="s">
        <v>2002</v>
      </c>
      <c r="D3530" s="147">
        <v>3781</v>
      </c>
      <c r="E3530" s="219" t="s">
        <v>98</v>
      </c>
      <c r="F3530" s="148">
        <v>45814</v>
      </c>
      <c r="G3530" s="153"/>
      <c r="H3530" s="154">
        <v>61085.02</v>
      </c>
      <c r="I3530" s="144" t="s">
        <v>44</v>
      </c>
      <c r="J3530" s="155"/>
      <c r="K3530" s="146"/>
      <c r="L3530" s="147"/>
      <c r="M3530" s="156"/>
      <c r="N3530" s="167">
        <f t="shared" si="110"/>
        <v>61085.02</v>
      </c>
      <c r="O3530" s="167">
        <f t="shared" si="111"/>
        <v>202506</v>
      </c>
    </row>
    <row r="3531" spans="1:15">
      <c r="A3531" s="146">
        <v>3530</v>
      </c>
      <c r="B3531" s="144" t="s">
        <v>2287</v>
      </c>
      <c r="C3531" s="145" t="s">
        <v>3766</v>
      </c>
      <c r="D3531" s="145">
        <v>3384</v>
      </c>
      <c r="E3531" s="219" t="s">
        <v>98</v>
      </c>
      <c r="F3531" s="148">
        <v>45814</v>
      </c>
      <c r="G3531" s="149"/>
      <c r="H3531" s="150">
        <v>2145</v>
      </c>
      <c r="I3531" s="144" t="s">
        <v>62</v>
      </c>
      <c r="J3531" s="151"/>
      <c r="K3531" s="145"/>
      <c r="L3531" s="152"/>
      <c r="M3531" s="152"/>
      <c r="N3531" s="167">
        <f t="shared" si="110"/>
        <v>2145</v>
      </c>
      <c r="O3531" s="167">
        <f t="shared" si="111"/>
        <v>202506</v>
      </c>
    </row>
    <row r="3532" spans="1:15">
      <c r="A3532" s="146">
        <v>3531</v>
      </c>
      <c r="B3532" s="144" t="s">
        <v>2287</v>
      </c>
      <c r="C3532" s="146" t="s">
        <v>3766</v>
      </c>
      <c r="D3532" s="147">
        <v>3383</v>
      </c>
      <c r="E3532" s="219" t="s">
        <v>98</v>
      </c>
      <c r="F3532" s="148">
        <v>45814</v>
      </c>
      <c r="G3532" s="153"/>
      <c r="H3532" s="154">
        <v>392</v>
      </c>
      <c r="I3532" s="144" t="s">
        <v>66</v>
      </c>
      <c r="J3532" s="155"/>
      <c r="K3532" s="146"/>
      <c r="L3532" s="147"/>
      <c r="M3532" s="156"/>
      <c r="N3532" s="167">
        <f t="shared" si="110"/>
        <v>392</v>
      </c>
      <c r="O3532" s="167">
        <f t="shared" si="111"/>
        <v>202506</v>
      </c>
    </row>
    <row r="3533" spans="1:15">
      <c r="A3533" s="146">
        <v>3532</v>
      </c>
      <c r="B3533" s="144" t="s">
        <v>3732</v>
      </c>
      <c r="C3533" s="145" t="s">
        <v>3733</v>
      </c>
      <c r="D3533" s="145">
        <v>1641</v>
      </c>
      <c r="E3533" s="219" t="s">
        <v>98</v>
      </c>
      <c r="F3533" s="148">
        <v>45814</v>
      </c>
      <c r="G3533" s="149"/>
      <c r="H3533" s="150">
        <v>2112</v>
      </c>
      <c r="I3533" s="144" t="s">
        <v>62</v>
      </c>
      <c r="J3533" s="151"/>
      <c r="K3533" s="145"/>
      <c r="L3533" s="152"/>
      <c r="M3533" s="152"/>
      <c r="N3533" s="167">
        <f t="shared" si="110"/>
        <v>2112</v>
      </c>
      <c r="O3533" s="167">
        <f t="shared" si="111"/>
        <v>202506</v>
      </c>
    </row>
    <row r="3534" spans="1:15">
      <c r="A3534" s="146">
        <v>3533</v>
      </c>
      <c r="B3534" s="144" t="s">
        <v>120</v>
      </c>
      <c r="C3534" s="146" t="s">
        <v>121</v>
      </c>
      <c r="D3534" s="147">
        <v>301907</v>
      </c>
      <c r="E3534" s="219" t="s">
        <v>98</v>
      </c>
      <c r="F3534" s="148">
        <v>45814</v>
      </c>
      <c r="G3534" s="153"/>
      <c r="H3534" s="154">
        <v>4104</v>
      </c>
      <c r="I3534" s="144" t="s">
        <v>62</v>
      </c>
      <c r="J3534" s="155"/>
      <c r="K3534" s="146"/>
      <c r="L3534" s="147"/>
      <c r="M3534" s="156"/>
      <c r="N3534" s="167">
        <f t="shared" si="110"/>
        <v>4104</v>
      </c>
      <c r="O3534" s="167">
        <f t="shared" si="111"/>
        <v>202506</v>
      </c>
    </row>
    <row r="3535" spans="1:15">
      <c r="A3535" s="146">
        <v>3534</v>
      </c>
      <c r="B3535" s="144" t="s">
        <v>3653</v>
      </c>
      <c r="C3535" s="145" t="s">
        <v>3654</v>
      </c>
      <c r="D3535" s="145">
        <v>265577</v>
      </c>
      <c r="E3535" s="219" t="s">
        <v>98</v>
      </c>
      <c r="F3535" s="148">
        <v>45814</v>
      </c>
      <c r="G3535" s="149"/>
      <c r="H3535" s="150">
        <v>4530</v>
      </c>
      <c r="I3535" s="144" t="s">
        <v>37</v>
      </c>
      <c r="J3535" s="151"/>
      <c r="K3535" s="145"/>
      <c r="L3535" s="152"/>
      <c r="M3535" s="152"/>
      <c r="N3535" s="167">
        <f t="shared" si="110"/>
        <v>4530</v>
      </c>
      <c r="O3535" s="167">
        <f t="shared" si="111"/>
        <v>202506</v>
      </c>
    </row>
    <row r="3536" spans="1:15">
      <c r="A3536" s="146">
        <v>3535</v>
      </c>
      <c r="B3536" s="229" t="s">
        <v>651</v>
      </c>
      <c r="C3536" s="146" t="s">
        <v>652</v>
      </c>
      <c r="D3536" s="147">
        <v>79690</v>
      </c>
      <c r="E3536" s="219" t="s">
        <v>98</v>
      </c>
      <c r="F3536" s="148">
        <v>45815</v>
      </c>
      <c r="G3536" s="153"/>
      <c r="H3536" s="154">
        <v>2432</v>
      </c>
      <c r="I3536" s="144" t="s">
        <v>62</v>
      </c>
      <c r="J3536" s="155"/>
      <c r="K3536" s="146"/>
      <c r="L3536" s="147"/>
      <c r="M3536" s="156"/>
      <c r="N3536" s="167">
        <f t="shared" si="110"/>
        <v>2432</v>
      </c>
      <c r="O3536" s="167">
        <f t="shared" si="111"/>
        <v>202506</v>
      </c>
    </row>
    <row r="3537" spans="1:15">
      <c r="A3537" s="146">
        <v>3536</v>
      </c>
      <c r="B3537" s="144" t="s">
        <v>3447</v>
      </c>
      <c r="C3537" s="146" t="s">
        <v>3448</v>
      </c>
      <c r="D3537" s="147" t="s">
        <v>3043</v>
      </c>
      <c r="E3537" s="219" t="s">
        <v>98</v>
      </c>
      <c r="F3537" s="148">
        <v>45817</v>
      </c>
      <c r="G3537" s="153"/>
      <c r="H3537" s="154">
        <v>17036</v>
      </c>
      <c r="I3537" s="144" t="s">
        <v>46</v>
      </c>
      <c r="J3537" s="155"/>
      <c r="K3537" s="146"/>
      <c r="L3537" s="147"/>
      <c r="M3537" s="156"/>
      <c r="N3537" s="167">
        <f t="shared" si="110"/>
        <v>17036</v>
      </c>
      <c r="O3537" s="167">
        <f t="shared" si="111"/>
        <v>202506</v>
      </c>
    </row>
    <row r="3538" spans="1:15">
      <c r="A3538" s="146">
        <v>3537</v>
      </c>
      <c r="B3538" s="144" t="s">
        <v>340</v>
      </c>
      <c r="C3538" s="145" t="s">
        <v>341</v>
      </c>
      <c r="D3538" s="145" t="s">
        <v>3767</v>
      </c>
      <c r="E3538" s="219" t="s">
        <v>98</v>
      </c>
      <c r="F3538" s="148">
        <v>45817</v>
      </c>
      <c r="G3538" s="149"/>
      <c r="H3538" s="150">
        <v>36480</v>
      </c>
      <c r="I3538" s="144" t="s">
        <v>62</v>
      </c>
      <c r="J3538" s="151"/>
      <c r="K3538" s="145"/>
      <c r="L3538" s="152"/>
      <c r="M3538" s="152"/>
      <c r="N3538" s="167">
        <f t="shared" si="110"/>
        <v>36480</v>
      </c>
      <c r="O3538" s="167">
        <f t="shared" si="111"/>
        <v>202506</v>
      </c>
    </row>
    <row r="3539" spans="1:15">
      <c r="A3539" s="146">
        <v>3538</v>
      </c>
      <c r="B3539" s="144" t="s">
        <v>340</v>
      </c>
      <c r="C3539" s="146" t="s">
        <v>341</v>
      </c>
      <c r="D3539" s="147" t="s">
        <v>3768</v>
      </c>
      <c r="E3539" s="219" t="s">
        <v>98</v>
      </c>
      <c r="F3539" s="148">
        <v>45817</v>
      </c>
      <c r="G3539" s="153"/>
      <c r="H3539" s="154">
        <v>2440</v>
      </c>
      <c r="I3539" s="144" t="s">
        <v>62</v>
      </c>
      <c r="J3539" s="155"/>
      <c r="K3539" s="146"/>
      <c r="L3539" s="147"/>
      <c r="M3539" s="156"/>
      <c r="N3539" s="167">
        <f t="shared" si="110"/>
        <v>2440</v>
      </c>
      <c r="O3539" s="167">
        <f t="shared" si="111"/>
        <v>202506</v>
      </c>
    </row>
    <row r="3540" spans="1:15">
      <c r="A3540" s="146">
        <v>3539</v>
      </c>
      <c r="B3540" s="144" t="s">
        <v>841</v>
      </c>
      <c r="C3540" s="145" t="s">
        <v>842</v>
      </c>
      <c r="D3540" s="145">
        <v>76257</v>
      </c>
      <c r="E3540" s="219" t="s">
        <v>98</v>
      </c>
      <c r="F3540" s="148">
        <v>45817</v>
      </c>
      <c r="G3540" s="149"/>
      <c r="H3540" s="150">
        <v>1027.5</v>
      </c>
      <c r="I3540" s="144" t="s">
        <v>33</v>
      </c>
      <c r="J3540" s="151"/>
      <c r="K3540" s="145"/>
      <c r="L3540" s="152"/>
      <c r="M3540" s="152"/>
      <c r="N3540" s="167">
        <f t="shared" si="110"/>
        <v>1027.5</v>
      </c>
      <c r="O3540" s="167">
        <f t="shared" si="111"/>
        <v>202506</v>
      </c>
    </row>
    <row r="3541" spans="1:15">
      <c r="A3541" s="146">
        <v>3540</v>
      </c>
      <c r="B3541" s="144" t="s">
        <v>3769</v>
      </c>
      <c r="C3541" s="146" t="s">
        <v>3770</v>
      </c>
      <c r="D3541" s="147">
        <v>28018</v>
      </c>
      <c r="E3541" s="219" t="s">
        <v>98</v>
      </c>
      <c r="F3541" s="148">
        <v>45817</v>
      </c>
      <c r="G3541" s="153"/>
      <c r="H3541" s="154">
        <v>1466.77</v>
      </c>
      <c r="I3541" s="144" t="s">
        <v>68</v>
      </c>
      <c r="J3541" s="155"/>
      <c r="K3541" s="146"/>
      <c r="L3541" s="147"/>
      <c r="M3541" s="156"/>
      <c r="N3541" s="167">
        <f t="shared" si="110"/>
        <v>1466.77</v>
      </c>
      <c r="O3541" s="167">
        <f t="shared" si="111"/>
        <v>202506</v>
      </c>
    </row>
    <row r="3542" spans="1:15">
      <c r="A3542" s="146">
        <v>3541</v>
      </c>
      <c r="B3542" s="144" t="s">
        <v>1781</v>
      </c>
      <c r="C3542" s="145" t="s">
        <v>1782</v>
      </c>
      <c r="D3542" s="145">
        <v>5232</v>
      </c>
      <c r="E3542" s="219" t="s">
        <v>98</v>
      </c>
      <c r="F3542" s="148">
        <v>45817</v>
      </c>
      <c r="G3542" s="149"/>
      <c r="H3542" s="150">
        <v>1720</v>
      </c>
      <c r="I3542" s="144" t="s">
        <v>62</v>
      </c>
      <c r="J3542" s="151"/>
      <c r="K3542" s="145"/>
      <c r="L3542" s="152"/>
      <c r="M3542" s="152"/>
      <c r="N3542" s="167">
        <f t="shared" si="110"/>
        <v>1720</v>
      </c>
      <c r="O3542" s="167">
        <f t="shared" si="111"/>
        <v>202506</v>
      </c>
    </row>
    <row r="3543" spans="1:15">
      <c r="A3543" s="146">
        <v>3542</v>
      </c>
      <c r="B3543" s="144" t="s">
        <v>120</v>
      </c>
      <c r="C3543" s="146" t="s">
        <v>121</v>
      </c>
      <c r="D3543" s="147">
        <v>302044</v>
      </c>
      <c r="E3543" s="219" t="s">
        <v>98</v>
      </c>
      <c r="F3543" s="148">
        <v>45817</v>
      </c>
      <c r="G3543" s="153"/>
      <c r="H3543" s="154">
        <v>4104</v>
      </c>
      <c r="I3543" s="144" t="s">
        <v>62</v>
      </c>
      <c r="J3543" s="155"/>
      <c r="K3543" s="146"/>
      <c r="L3543" s="147"/>
      <c r="M3543" s="156"/>
      <c r="N3543" s="167">
        <f t="shared" si="110"/>
        <v>4104</v>
      </c>
      <c r="O3543" s="167">
        <f t="shared" si="111"/>
        <v>202506</v>
      </c>
    </row>
    <row r="3544" spans="1:15">
      <c r="A3544" s="146">
        <v>3543</v>
      </c>
      <c r="B3544" s="229" t="s">
        <v>1217</v>
      </c>
      <c r="C3544" s="145" t="s">
        <v>1218</v>
      </c>
      <c r="D3544" s="145" t="s">
        <v>3771</v>
      </c>
      <c r="E3544" s="219" t="s">
        <v>98</v>
      </c>
      <c r="F3544" s="148">
        <v>45817</v>
      </c>
      <c r="G3544" s="149"/>
      <c r="H3544" s="150">
        <v>63.1</v>
      </c>
      <c r="I3544" s="144" t="s">
        <v>33</v>
      </c>
      <c r="J3544" s="151"/>
      <c r="K3544" s="145"/>
      <c r="L3544" s="152"/>
      <c r="M3544" s="152"/>
      <c r="N3544" s="167">
        <f t="shared" si="110"/>
        <v>63.1</v>
      </c>
      <c r="O3544" s="167">
        <f t="shared" si="111"/>
        <v>202506</v>
      </c>
    </row>
    <row r="3545" spans="1:15">
      <c r="A3545" s="146">
        <v>3544</v>
      </c>
      <c r="B3545" s="144" t="s">
        <v>154</v>
      </c>
      <c r="C3545" s="145" t="s">
        <v>503</v>
      </c>
      <c r="D3545" s="145" t="s">
        <v>3772</v>
      </c>
      <c r="E3545" s="219" t="s">
        <v>98</v>
      </c>
      <c r="F3545" s="148">
        <v>45818</v>
      </c>
      <c r="G3545" s="149">
        <v>100061.23</v>
      </c>
      <c r="H3545" s="150">
        <v>100061.23</v>
      </c>
      <c r="I3545" s="144" t="s">
        <v>72</v>
      </c>
      <c r="J3545" s="151"/>
      <c r="K3545" s="145"/>
      <c r="L3545" s="152"/>
      <c r="M3545" s="152"/>
      <c r="N3545" s="167">
        <f t="shared" si="110"/>
        <v>100061.23</v>
      </c>
      <c r="O3545" s="167">
        <f t="shared" si="111"/>
        <v>202506</v>
      </c>
    </row>
    <row r="3546" spans="1:15">
      <c r="A3546" s="146">
        <v>3545</v>
      </c>
      <c r="B3546" s="144" t="s">
        <v>3459</v>
      </c>
      <c r="C3546" s="146" t="s">
        <v>3460</v>
      </c>
      <c r="D3546" s="147" t="s">
        <v>429</v>
      </c>
      <c r="E3546" s="219" t="s">
        <v>98</v>
      </c>
      <c r="F3546" s="148">
        <v>45818</v>
      </c>
      <c r="G3546" s="153"/>
      <c r="H3546" s="154">
        <v>3425</v>
      </c>
      <c r="I3546" s="144" t="s">
        <v>67</v>
      </c>
      <c r="J3546" s="155"/>
      <c r="K3546" s="146"/>
      <c r="L3546" s="147"/>
      <c r="M3546" s="156"/>
      <c r="N3546" s="167">
        <f t="shared" si="110"/>
        <v>3425</v>
      </c>
      <c r="O3546" s="167">
        <f t="shared" si="111"/>
        <v>202506</v>
      </c>
    </row>
    <row r="3547" spans="1:15">
      <c r="A3547" s="146">
        <v>3546</v>
      </c>
      <c r="B3547" s="144" t="s">
        <v>2287</v>
      </c>
      <c r="C3547" s="145" t="s">
        <v>3766</v>
      </c>
      <c r="D3547" s="145">
        <v>3398</v>
      </c>
      <c r="E3547" s="219" t="s">
        <v>98</v>
      </c>
      <c r="F3547" s="148">
        <v>45818</v>
      </c>
      <c r="G3547" s="149"/>
      <c r="H3547" s="150">
        <v>2145</v>
      </c>
      <c r="I3547" s="144" t="s">
        <v>62</v>
      </c>
      <c r="J3547" s="151"/>
      <c r="K3547" s="145"/>
      <c r="L3547" s="152"/>
      <c r="M3547" s="152"/>
      <c r="N3547" s="167">
        <f t="shared" si="110"/>
        <v>2145</v>
      </c>
      <c r="O3547" s="167">
        <f t="shared" si="111"/>
        <v>202506</v>
      </c>
    </row>
    <row r="3548" spans="1:15">
      <c r="A3548" s="146">
        <v>3547</v>
      </c>
      <c r="B3548" s="144" t="s">
        <v>2287</v>
      </c>
      <c r="C3548" s="146" t="s">
        <v>3766</v>
      </c>
      <c r="D3548" s="147">
        <v>3394</v>
      </c>
      <c r="E3548" s="219" t="s">
        <v>98</v>
      </c>
      <c r="F3548" s="148">
        <v>45818</v>
      </c>
      <c r="G3548" s="153"/>
      <c r="H3548" s="154">
        <v>392</v>
      </c>
      <c r="I3548" s="144" t="s">
        <v>66</v>
      </c>
      <c r="J3548" s="155"/>
      <c r="K3548" s="146"/>
      <c r="L3548" s="147"/>
      <c r="M3548" s="156"/>
      <c r="N3548" s="167">
        <f t="shared" si="110"/>
        <v>392</v>
      </c>
      <c r="O3548" s="167">
        <f t="shared" si="111"/>
        <v>202506</v>
      </c>
    </row>
    <row r="3549" spans="1:15">
      <c r="A3549" s="146">
        <v>3548</v>
      </c>
      <c r="B3549" s="144" t="s">
        <v>1681</v>
      </c>
      <c r="C3549" s="145" t="s">
        <v>1682</v>
      </c>
      <c r="D3549" s="145">
        <v>6805</v>
      </c>
      <c r="E3549" s="219" t="s">
        <v>98</v>
      </c>
      <c r="F3549" s="148">
        <v>45818</v>
      </c>
      <c r="G3549" s="149"/>
      <c r="H3549" s="150">
        <v>338.4</v>
      </c>
      <c r="I3549" s="144" t="s">
        <v>33</v>
      </c>
      <c r="J3549" s="151"/>
      <c r="K3549" s="145"/>
      <c r="L3549" s="152"/>
      <c r="M3549" s="152"/>
      <c r="N3549" s="167">
        <f t="shared" si="110"/>
        <v>338.4</v>
      </c>
      <c r="O3549" s="167">
        <f t="shared" si="111"/>
        <v>202506</v>
      </c>
    </row>
    <row r="3550" spans="1:15">
      <c r="A3550" s="146">
        <v>3549</v>
      </c>
      <c r="B3550" s="144" t="s">
        <v>3773</v>
      </c>
      <c r="C3550" s="146" t="s">
        <v>1678</v>
      </c>
      <c r="D3550" s="147">
        <v>225072</v>
      </c>
      <c r="E3550" s="219" t="s">
        <v>98</v>
      </c>
      <c r="F3550" s="148">
        <v>45818</v>
      </c>
      <c r="G3550" s="153"/>
      <c r="H3550" s="154">
        <v>8280</v>
      </c>
      <c r="I3550" s="144" t="s">
        <v>68</v>
      </c>
      <c r="J3550" s="155"/>
      <c r="K3550" s="146"/>
      <c r="L3550" s="147"/>
      <c r="M3550" s="156"/>
      <c r="N3550" s="167">
        <f t="shared" si="110"/>
        <v>8280</v>
      </c>
      <c r="O3550" s="167">
        <f t="shared" si="111"/>
        <v>202506</v>
      </c>
    </row>
    <row r="3551" spans="1:15">
      <c r="A3551" s="146">
        <v>3550</v>
      </c>
      <c r="B3551" s="144" t="s">
        <v>3773</v>
      </c>
      <c r="C3551" s="145" t="s">
        <v>1678</v>
      </c>
      <c r="D3551" s="145">
        <v>225029</v>
      </c>
      <c r="E3551" s="219" t="s">
        <v>98</v>
      </c>
      <c r="F3551" s="148">
        <v>45818</v>
      </c>
      <c r="G3551" s="149"/>
      <c r="H3551" s="150">
        <v>3110.98</v>
      </c>
      <c r="I3551" s="144" t="s">
        <v>68</v>
      </c>
      <c r="J3551" s="151"/>
      <c r="K3551" s="145"/>
      <c r="L3551" s="152"/>
      <c r="M3551" s="152"/>
      <c r="N3551" s="167">
        <f t="shared" si="110"/>
        <v>3110.98</v>
      </c>
      <c r="O3551" s="167">
        <f t="shared" si="111"/>
        <v>202506</v>
      </c>
    </row>
    <row r="3552" spans="1:15">
      <c r="A3552" s="146">
        <v>3551</v>
      </c>
      <c r="B3552" s="144" t="s">
        <v>1465</v>
      </c>
      <c r="C3552" s="146" t="s">
        <v>2651</v>
      </c>
      <c r="D3552" s="147">
        <v>867996</v>
      </c>
      <c r="E3552" s="219" t="s">
        <v>98</v>
      </c>
      <c r="F3552" s="148">
        <v>45818</v>
      </c>
      <c r="G3552" s="153"/>
      <c r="H3552" s="154">
        <v>512</v>
      </c>
      <c r="I3552" s="144" t="s">
        <v>67</v>
      </c>
      <c r="J3552" s="155"/>
      <c r="K3552" s="146"/>
      <c r="L3552" s="147"/>
      <c r="M3552" s="156"/>
      <c r="N3552" s="167">
        <f t="shared" si="110"/>
        <v>512</v>
      </c>
      <c r="O3552" s="167">
        <f t="shared" si="111"/>
        <v>202506</v>
      </c>
    </row>
    <row r="3553" spans="1:15">
      <c r="A3553" s="146">
        <v>3552</v>
      </c>
      <c r="B3553" s="229" t="s">
        <v>2506</v>
      </c>
      <c r="C3553" s="145" t="s">
        <v>2507</v>
      </c>
      <c r="D3553" s="145">
        <v>753416</v>
      </c>
      <c r="E3553" s="219" t="s">
        <v>98</v>
      </c>
      <c r="F3553" s="148">
        <v>45818</v>
      </c>
      <c r="G3553" s="149"/>
      <c r="H3553" s="150">
        <v>920</v>
      </c>
      <c r="I3553" s="144" t="s">
        <v>46</v>
      </c>
      <c r="J3553" s="151"/>
      <c r="K3553" s="145"/>
      <c r="L3553" s="152"/>
      <c r="M3553" s="152"/>
      <c r="N3553" s="167">
        <f t="shared" si="110"/>
        <v>920</v>
      </c>
      <c r="O3553" s="167">
        <f t="shared" si="111"/>
        <v>202506</v>
      </c>
    </row>
    <row r="3554" spans="1:15">
      <c r="A3554" s="146">
        <v>3553</v>
      </c>
      <c r="B3554" s="229" t="s">
        <v>1537</v>
      </c>
      <c r="C3554" s="146" t="s">
        <v>1538</v>
      </c>
      <c r="D3554" s="147" t="s">
        <v>205</v>
      </c>
      <c r="E3554" s="219" t="s">
        <v>98</v>
      </c>
      <c r="F3554" s="148">
        <v>45819</v>
      </c>
      <c r="G3554" s="153"/>
      <c r="H3554" s="154">
        <v>58500</v>
      </c>
      <c r="I3554" s="144" t="s">
        <v>62</v>
      </c>
      <c r="J3554" s="155"/>
      <c r="K3554" s="146"/>
      <c r="L3554" s="147"/>
      <c r="M3554" s="156"/>
      <c r="N3554" s="167">
        <f t="shared" si="110"/>
        <v>58500</v>
      </c>
      <c r="O3554" s="167">
        <f t="shared" si="111"/>
        <v>202506</v>
      </c>
    </row>
    <row r="3555" spans="1:15">
      <c r="A3555" s="146">
        <v>3554</v>
      </c>
      <c r="B3555" s="229" t="s">
        <v>2250</v>
      </c>
      <c r="C3555" s="145" t="s">
        <v>2251</v>
      </c>
      <c r="D3555" s="145">
        <v>1800</v>
      </c>
      <c r="E3555" s="219" t="s">
        <v>98</v>
      </c>
      <c r="F3555" s="148">
        <v>45819</v>
      </c>
      <c r="G3555" s="149"/>
      <c r="H3555" s="150">
        <v>575</v>
      </c>
      <c r="I3555" s="144" t="s">
        <v>67</v>
      </c>
      <c r="J3555" s="151"/>
      <c r="K3555" s="145"/>
      <c r="L3555" s="152"/>
      <c r="M3555" s="152"/>
      <c r="N3555" s="167">
        <f t="shared" si="110"/>
        <v>575</v>
      </c>
      <c r="O3555" s="167">
        <f t="shared" si="111"/>
        <v>202506</v>
      </c>
    </row>
    <row r="3556" spans="1:15">
      <c r="A3556" s="146">
        <v>3555</v>
      </c>
      <c r="B3556" s="144" t="s">
        <v>1852</v>
      </c>
      <c r="C3556" s="146" t="s">
        <v>1853</v>
      </c>
      <c r="D3556" s="147">
        <v>1527</v>
      </c>
      <c r="E3556" s="219" t="s">
        <v>98</v>
      </c>
      <c r="F3556" s="148">
        <v>45819</v>
      </c>
      <c r="G3556" s="153"/>
      <c r="H3556" s="154">
        <v>219</v>
      </c>
      <c r="I3556" s="144" t="s">
        <v>46</v>
      </c>
      <c r="J3556" s="155"/>
      <c r="K3556" s="146"/>
      <c r="L3556" s="147"/>
      <c r="M3556" s="156"/>
      <c r="N3556" s="167">
        <f t="shared" si="110"/>
        <v>219</v>
      </c>
      <c r="O3556" s="167">
        <f t="shared" si="111"/>
        <v>202506</v>
      </c>
    </row>
    <row r="3557" spans="1:15">
      <c r="A3557" s="146">
        <v>3556</v>
      </c>
      <c r="B3557" s="144" t="s">
        <v>3711</v>
      </c>
      <c r="C3557" s="145" t="s">
        <v>3712</v>
      </c>
      <c r="D3557" s="145">
        <v>1166</v>
      </c>
      <c r="E3557" s="219" t="s">
        <v>98</v>
      </c>
      <c r="F3557" s="148">
        <v>45819</v>
      </c>
      <c r="G3557" s="149"/>
      <c r="H3557" s="150">
        <v>645</v>
      </c>
      <c r="I3557" s="144" t="s">
        <v>68</v>
      </c>
      <c r="J3557" s="151"/>
      <c r="K3557" s="145"/>
      <c r="L3557" s="152"/>
      <c r="M3557" s="152"/>
      <c r="N3557" s="167">
        <f t="shared" si="110"/>
        <v>645</v>
      </c>
      <c r="O3557" s="167">
        <f t="shared" si="111"/>
        <v>202506</v>
      </c>
    </row>
    <row r="3558" spans="1:15">
      <c r="A3558" s="146">
        <v>3557</v>
      </c>
      <c r="B3558" s="144" t="s">
        <v>1781</v>
      </c>
      <c r="C3558" s="146" t="s">
        <v>1782</v>
      </c>
      <c r="D3558" s="147">
        <v>5241</v>
      </c>
      <c r="E3558" s="219" t="s">
        <v>98</v>
      </c>
      <c r="F3558" s="148">
        <v>45819</v>
      </c>
      <c r="G3558" s="153"/>
      <c r="H3558" s="154">
        <v>1720</v>
      </c>
      <c r="I3558" s="144" t="s">
        <v>62</v>
      </c>
      <c r="J3558" s="155"/>
      <c r="K3558" s="146"/>
      <c r="L3558" s="147"/>
      <c r="M3558" s="156"/>
      <c r="N3558" s="167">
        <f t="shared" si="110"/>
        <v>1720</v>
      </c>
      <c r="O3558" s="167">
        <f t="shared" si="111"/>
        <v>202506</v>
      </c>
    </row>
    <row r="3559" spans="1:15">
      <c r="A3559" s="146">
        <v>3558</v>
      </c>
      <c r="B3559" s="144" t="s">
        <v>1465</v>
      </c>
      <c r="C3559" s="145" t="s">
        <v>2651</v>
      </c>
      <c r="D3559" s="145">
        <v>868321</v>
      </c>
      <c r="E3559" s="219" t="s">
        <v>98</v>
      </c>
      <c r="F3559" s="148">
        <v>45819</v>
      </c>
      <c r="G3559" s="149"/>
      <c r="H3559" s="150">
        <v>23990.93</v>
      </c>
      <c r="I3559" s="144" t="s">
        <v>66</v>
      </c>
      <c r="J3559" s="151"/>
      <c r="K3559" s="145"/>
      <c r="L3559" s="152"/>
      <c r="M3559" s="152"/>
      <c r="N3559" s="167">
        <f t="shared" si="110"/>
        <v>23990.93</v>
      </c>
      <c r="O3559" s="167">
        <f t="shared" si="111"/>
        <v>202506</v>
      </c>
    </row>
    <row r="3560" spans="1:15">
      <c r="A3560" s="146">
        <v>3559</v>
      </c>
      <c r="B3560" s="144" t="s">
        <v>3476</v>
      </c>
      <c r="C3560" s="146" t="s">
        <v>3477</v>
      </c>
      <c r="D3560" s="147">
        <v>61384</v>
      </c>
      <c r="E3560" s="219" t="s">
        <v>98</v>
      </c>
      <c r="F3560" s="148">
        <v>45820</v>
      </c>
      <c r="G3560" s="153"/>
      <c r="H3560" s="154">
        <v>480</v>
      </c>
      <c r="I3560" s="144" t="s">
        <v>68</v>
      </c>
      <c r="J3560" s="155"/>
      <c r="K3560" s="146"/>
      <c r="L3560" s="147"/>
      <c r="M3560" s="156"/>
      <c r="N3560" s="167">
        <f t="shared" si="110"/>
        <v>480</v>
      </c>
      <c r="O3560" s="167">
        <f t="shared" si="111"/>
        <v>202506</v>
      </c>
    </row>
    <row r="3561" spans="1:15">
      <c r="A3561" s="146">
        <v>3560</v>
      </c>
      <c r="B3561" s="144" t="s">
        <v>3574</v>
      </c>
      <c r="C3561" s="146" t="s">
        <v>3575</v>
      </c>
      <c r="D3561" s="147" t="s">
        <v>1523</v>
      </c>
      <c r="E3561" s="219" t="s">
        <v>98</v>
      </c>
      <c r="F3561" s="148">
        <v>45820</v>
      </c>
      <c r="G3561" s="153"/>
      <c r="H3561" s="154">
        <v>7400</v>
      </c>
      <c r="I3561" s="144" t="s">
        <v>62</v>
      </c>
      <c r="J3561" s="155"/>
      <c r="K3561" s="146"/>
      <c r="L3561" s="147"/>
      <c r="M3561" s="156"/>
      <c r="N3561" s="167">
        <f t="shared" si="110"/>
        <v>7400</v>
      </c>
      <c r="O3561" s="167">
        <f t="shared" si="111"/>
        <v>202506</v>
      </c>
    </row>
    <row r="3562" spans="1:15">
      <c r="A3562" s="146">
        <v>3561</v>
      </c>
      <c r="B3562" s="144" t="s">
        <v>1889</v>
      </c>
      <c r="C3562" s="145" t="s">
        <v>1890</v>
      </c>
      <c r="D3562" s="145" t="s">
        <v>3774</v>
      </c>
      <c r="E3562" s="219" t="s">
        <v>98</v>
      </c>
      <c r="F3562" s="148">
        <v>45821</v>
      </c>
      <c r="G3562" s="149"/>
      <c r="H3562" s="150">
        <v>950</v>
      </c>
      <c r="I3562" s="144" t="s">
        <v>62</v>
      </c>
      <c r="J3562" s="151"/>
      <c r="K3562" s="145"/>
      <c r="L3562" s="152"/>
      <c r="M3562" s="152"/>
      <c r="N3562" s="167">
        <f t="shared" si="110"/>
        <v>950</v>
      </c>
      <c r="O3562" s="167">
        <f t="shared" si="111"/>
        <v>202506</v>
      </c>
    </row>
    <row r="3563" spans="1:15">
      <c r="A3563" s="146">
        <v>3562</v>
      </c>
      <c r="B3563" s="144" t="s">
        <v>184</v>
      </c>
      <c r="C3563" s="146" t="s">
        <v>185</v>
      </c>
      <c r="D3563" s="147" t="s">
        <v>3775</v>
      </c>
      <c r="E3563" s="219" t="s">
        <v>98</v>
      </c>
      <c r="F3563" s="148">
        <v>45821</v>
      </c>
      <c r="G3563" s="153"/>
      <c r="H3563" s="154">
        <v>40812.28</v>
      </c>
      <c r="I3563" s="144" t="s">
        <v>34</v>
      </c>
      <c r="J3563" s="155"/>
      <c r="K3563" s="146"/>
      <c r="L3563" s="147"/>
      <c r="M3563" s="156"/>
      <c r="N3563" s="167">
        <f t="shared" si="110"/>
        <v>40812.28</v>
      </c>
      <c r="O3563" s="167">
        <f t="shared" si="111"/>
        <v>202506</v>
      </c>
    </row>
    <row r="3564" spans="1:15">
      <c r="A3564" s="146">
        <v>3563</v>
      </c>
      <c r="B3564" s="144" t="s">
        <v>3574</v>
      </c>
      <c r="C3564" s="145" t="s">
        <v>3575</v>
      </c>
      <c r="D3564" s="145" t="s">
        <v>3776</v>
      </c>
      <c r="E3564" s="219" t="s">
        <v>98</v>
      </c>
      <c r="F3564" s="148">
        <v>45821</v>
      </c>
      <c r="G3564" s="149"/>
      <c r="H3564" s="150">
        <v>17380</v>
      </c>
      <c r="I3564" s="144" t="s">
        <v>62</v>
      </c>
      <c r="J3564" s="151"/>
      <c r="K3564" s="145"/>
      <c r="L3564" s="152"/>
      <c r="M3564" s="152"/>
      <c r="N3564" s="167">
        <f t="shared" si="110"/>
        <v>17380</v>
      </c>
      <c r="O3564" s="167">
        <f t="shared" si="111"/>
        <v>202506</v>
      </c>
    </row>
    <row r="3565" spans="1:15">
      <c r="A3565" s="146">
        <v>3564</v>
      </c>
      <c r="B3565" s="144" t="s">
        <v>1415</v>
      </c>
      <c r="C3565" s="146" t="s">
        <v>1416</v>
      </c>
      <c r="D3565" s="147" t="s">
        <v>3777</v>
      </c>
      <c r="E3565" s="219" t="s">
        <v>98</v>
      </c>
      <c r="F3565" s="148">
        <v>45821</v>
      </c>
      <c r="G3565" s="153"/>
      <c r="H3565" s="154">
        <v>306.68</v>
      </c>
      <c r="I3565" s="144" t="s">
        <v>66</v>
      </c>
      <c r="J3565" s="155"/>
      <c r="K3565" s="146"/>
      <c r="L3565" s="147"/>
      <c r="M3565" s="156"/>
      <c r="N3565" s="167">
        <f t="shared" si="110"/>
        <v>306.68</v>
      </c>
      <c r="O3565" s="167">
        <f t="shared" si="111"/>
        <v>202506</v>
      </c>
    </row>
    <row r="3566" spans="1:15">
      <c r="A3566" s="146">
        <v>3565</v>
      </c>
      <c r="B3566" s="144" t="s">
        <v>1415</v>
      </c>
      <c r="C3566" s="145" t="s">
        <v>1416</v>
      </c>
      <c r="D3566" s="145" t="s">
        <v>3778</v>
      </c>
      <c r="E3566" s="219" t="s">
        <v>98</v>
      </c>
      <c r="F3566" s="148">
        <v>45821</v>
      </c>
      <c r="G3566" s="149"/>
      <c r="H3566" s="150">
        <v>750.05</v>
      </c>
      <c r="I3566" s="144" t="s">
        <v>62</v>
      </c>
      <c r="J3566" s="151"/>
      <c r="K3566" s="145"/>
      <c r="L3566" s="152"/>
      <c r="M3566" s="152"/>
      <c r="N3566" s="167">
        <f t="shared" si="110"/>
        <v>750.05</v>
      </c>
      <c r="O3566" s="167">
        <f t="shared" si="111"/>
        <v>202506</v>
      </c>
    </row>
    <row r="3567" spans="1:15">
      <c r="A3567" s="146">
        <v>3566</v>
      </c>
      <c r="B3567" s="144" t="s">
        <v>120</v>
      </c>
      <c r="C3567" s="147" t="s">
        <v>121</v>
      </c>
      <c r="D3567" s="147" t="s">
        <v>3888</v>
      </c>
      <c r="E3567" s="230" t="s">
        <v>98</v>
      </c>
      <c r="F3567" s="148">
        <v>45821</v>
      </c>
      <c r="G3567" s="153"/>
      <c r="H3567" s="154">
        <v>4104</v>
      </c>
      <c r="I3567" s="144" t="s">
        <v>62</v>
      </c>
      <c r="J3567" s="155"/>
      <c r="K3567" s="147"/>
      <c r="L3567" s="147"/>
      <c r="M3567" s="156"/>
      <c r="N3567" s="177">
        <f t="shared" si="110"/>
        <v>4104</v>
      </c>
      <c r="O3567" s="167">
        <f t="shared" si="111"/>
        <v>202506</v>
      </c>
    </row>
    <row r="3568" spans="1:15">
      <c r="A3568" s="146">
        <v>3567</v>
      </c>
      <c r="B3568" s="144" t="s">
        <v>3701</v>
      </c>
      <c r="C3568" s="146" t="s">
        <v>3702</v>
      </c>
      <c r="D3568" s="147" t="s">
        <v>829</v>
      </c>
      <c r="E3568" s="219" t="s">
        <v>98</v>
      </c>
      <c r="F3568" s="148">
        <v>45822</v>
      </c>
      <c r="G3568" s="153"/>
      <c r="H3568" s="154">
        <v>29865.9</v>
      </c>
      <c r="I3568" s="144" t="s">
        <v>64</v>
      </c>
      <c r="J3568" s="155"/>
      <c r="K3568" s="146"/>
      <c r="L3568" s="147"/>
      <c r="M3568" s="156"/>
      <c r="N3568" s="167">
        <f t="shared" si="110"/>
        <v>29865.9</v>
      </c>
      <c r="O3568" s="167">
        <f t="shared" si="111"/>
        <v>202506</v>
      </c>
    </row>
    <row r="3569" spans="1:15">
      <c r="A3569" s="146">
        <v>3568</v>
      </c>
      <c r="B3569" s="144" t="s">
        <v>3440</v>
      </c>
      <c r="C3569" s="145" t="s">
        <v>3441</v>
      </c>
      <c r="D3569" s="145" t="s">
        <v>845</v>
      </c>
      <c r="E3569" s="219" t="s">
        <v>98</v>
      </c>
      <c r="F3569" s="148">
        <v>45824</v>
      </c>
      <c r="G3569" s="149"/>
      <c r="H3569" s="150">
        <v>72000</v>
      </c>
      <c r="I3569" s="144" t="s">
        <v>62</v>
      </c>
      <c r="J3569" s="151"/>
      <c r="K3569" s="145"/>
      <c r="L3569" s="152"/>
      <c r="M3569" s="152"/>
      <c r="N3569" s="167">
        <f t="shared" si="110"/>
        <v>72000</v>
      </c>
      <c r="O3569" s="167">
        <f t="shared" si="111"/>
        <v>202506</v>
      </c>
    </row>
    <row r="3570" spans="1:15">
      <c r="A3570" s="146">
        <v>3569</v>
      </c>
      <c r="B3570" s="144" t="s">
        <v>3566</v>
      </c>
      <c r="C3570" s="146" t="s">
        <v>3567</v>
      </c>
      <c r="D3570" s="147" t="s">
        <v>3779</v>
      </c>
      <c r="E3570" s="219" t="s">
        <v>98</v>
      </c>
      <c r="F3570" s="148">
        <v>45824</v>
      </c>
      <c r="G3570" s="153"/>
      <c r="H3570" s="154">
        <v>37843</v>
      </c>
      <c r="I3570" s="144" t="s">
        <v>56</v>
      </c>
      <c r="J3570" s="155"/>
      <c r="K3570" s="146"/>
      <c r="L3570" s="147"/>
      <c r="M3570" s="156"/>
      <c r="N3570" s="167">
        <f t="shared" si="110"/>
        <v>37843</v>
      </c>
      <c r="O3570" s="167">
        <f t="shared" si="111"/>
        <v>202506</v>
      </c>
    </row>
    <row r="3571" spans="1:15">
      <c r="A3571" s="146">
        <v>3570</v>
      </c>
      <c r="B3571" s="144" t="s">
        <v>340</v>
      </c>
      <c r="C3571" s="145" t="s">
        <v>341</v>
      </c>
      <c r="D3571" s="145" t="s">
        <v>3780</v>
      </c>
      <c r="E3571" s="219" t="s">
        <v>98</v>
      </c>
      <c r="F3571" s="148">
        <v>45824</v>
      </c>
      <c r="G3571" s="149"/>
      <c r="H3571" s="150">
        <v>100</v>
      </c>
      <c r="I3571" s="144" t="s">
        <v>62</v>
      </c>
      <c r="J3571" s="151"/>
      <c r="K3571" s="145"/>
      <c r="L3571" s="152"/>
      <c r="M3571" s="152"/>
      <c r="N3571" s="167">
        <f t="shared" si="110"/>
        <v>100</v>
      </c>
      <c r="O3571" s="167">
        <f t="shared" si="111"/>
        <v>202506</v>
      </c>
    </row>
    <row r="3572" spans="1:15">
      <c r="A3572" s="146">
        <v>3571</v>
      </c>
      <c r="B3572" s="144" t="s">
        <v>340</v>
      </c>
      <c r="C3572" s="146" t="s">
        <v>341</v>
      </c>
      <c r="D3572" s="147" t="s">
        <v>3781</v>
      </c>
      <c r="E3572" s="219" t="s">
        <v>98</v>
      </c>
      <c r="F3572" s="148">
        <v>45824</v>
      </c>
      <c r="G3572" s="153"/>
      <c r="H3572" s="154">
        <v>31920</v>
      </c>
      <c r="I3572" s="144" t="s">
        <v>62</v>
      </c>
      <c r="J3572" s="155"/>
      <c r="K3572" s="146"/>
      <c r="L3572" s="147"/>
      <c r="M3572" s="156"/>
      <c r="N3572" s="167">
        <f t="shared" si="110"/>
        <v>31920</v>
      </c>
      <c r="O3572" s="167">
        <f t="shared" si="111"/>
        <v>202506</v>
      </c>
    </row>
    <row r="3573" spans="1:15">
      <c r="A3573" s="146">
        <v>3572</v>
      </c>
      <c r="B3573" s="144" t="s">
        <v>340</v>
      </c>
      <c r="C3573" s="145" t="s">
        <v>341</v>
      </c>
      <c r="D3573" s="145" t="s">
        <v>3782</v>
      </c>
      <c r="E3573" s="219" t="s">
        <v>98</v>
      </c>
      <c r="F3573" s="148">
        <v>45824</v>
      </c>
      <c r="G3573" s="149"/>
      <c r="H3573" s="150">
        <v>2440</v>
      </c>
      <c r="I3573" s="144" t="s">
        <v>62</v>
      </c>
      <c r="J3573" s="151"/>
      <c r="K3573" s="145"/>
      <c r="L3573" s="152"/>
      <c r="M3573" s="152"/>
      <c r="N3573" s="167">
        <f t="shared" si="110"/>
        <v>2440</v>
      </c>
      <c r="O3573" s="167">
        <f t="shared" si="111"/>
        <v>202506</v>
      </c>
    </row>
    <row r="3574" spans="1:15">
      <c r="A3574" s="146">
        <v>3573</v>
      </c>
      <c r="B3574" s="144" t="s">
        <v>3386</v>
      </c>
      <c r="C3574" s="146" t="s">
        <v>3387</v>
      </c>
      <c r="D3574" s="147">
        <v>438</v>
      </c>
      <c r="E3574" s="219" t="s">
        <v>98</v>
      </c>
      <c r="F3574" s="148">
        <v>45824</v>
      </c>
      <c r="G3574" s="153"/>
      <c r="H3574" s="154">
        <v>2878.4</v>
      </c>
      <c r="I3574" s="144" t="s">
        <v>66</v>
      </c>
      <c r="J3574" s="155"/>
      <c r="K3574" s="146"/>
      <c r="L3574" s="147"/>
      <c r="M3574" s="156"/>
      <c r="N3574" s="167">
        <f t="shared" si="110"/>
        <v>2878.4</v>
      </c>
      <c r="O3574" s="167">
        <f t="shared" si="111"/>
        <v>202506</v>
      </c>
    </row>
    <row r="3575" spans="1:15">
      <c r="A3575" s="146">
        <v>3574</v>
      </c>
      <c r="B3575" s="144" t="s">
        <v>3386</v>
      </c>
      <c r="C3575" s="145" t="s">
        <v>3387</v>
      </c>
      <c r="D3575" s="145">
        <v>437</v>
      </c>
      <c r="E3575" s="219" t="s">
        <v>98</v>
      </c>
      <c r="F3575" s="148">
        <v>45824</v>
      </c>
      <c r="G3575" s="149"/>
      <c r="H3575" s="150">
        <v>1065</v>
      </c>
      <c r="I3575" s="144" t="s">
        <v>66</v>
      </c>
      <c r="J3575" s="151"/>
      <c r="K3575" s="145"/>
      <c r="L3575" s="152"/>
      <c r="M3575" s="152"/>
      <c r="N3575" s="167">
        <f t="shared" si="110"/>
        <v>1065</v>
      </c>
      <c r="O3575" s="167">
        <f t="shared" si="111"/>
        <v>202506</v>
      </c>
    </row>
    <row r="3576" spans="1:15">
      <c r="A3576" s="146">
        <v>3575</v>
      </c>
      <c r="B3576" s="144" t="s">
        <v>3386</v>
      </c>
      <c r="C3576" s="146" t="s">
        <v>3387</v>
      </c>
      <c r="D3576" s="147">
        <v>431</v>
      </c>
      <c r="E3576" s="219" t="s">
        <v>98</v>
      </c>
      <c r="F3576" s="148">
        <v>45824</v>
      </c>
      <c r="G3576" s="153"/>
      <c r="H3576" s="154">
        <v>179</v>
      </c>
      <c r="I3576" s="144" t="s">
        <v>66</v>
      </c>
      <c r="J3576" s="155"/>
      <c r="K3576" s="146"/>
      <c r="L3576" s="147"/>
      <c r="M3576" s="156"/>
      <c r="N3576" s="167">
        <f t="shared" si="110"/>
        <v>179</v>
      </c>
      <c r="O3576" s="167">
        <f t="shared" si="111"/>
        <v>202506</v>
      </c>
    </row>
    <row r="3577" spans="1:15">
      <c r="A3577" s="146">
        <v>3576</v>
      </c>
      <c r="B3577" s="229" t="s">
        <v>2422</v>
      </c>
      <c r="C3577" s="145" t="s">
        <v>2423</v>
      </c>
      <c r="D3577" s="145">
        <v>14</v>
      </c>
      <c r="E3577" s="219" t="s">
        <v>98</v>
      </c>
      <c r="F3577" s="148">
        <v>45824</v>
      </c>
      <c r="G3577" s="149"/>
      <c r="H3577" s="150">
        <v>45355</v>
      </c>
      <c r="I3577" s="144" t="s">
        <v>64</v>
      </c>
      <c r="J3577" s="151"/>
      <c r="K3577" s="145"/>
      <c r="L3577" s="152"/>
      <c r="M3577" s="152"/>
      <c r="N3577" s="167">
        <f t="shared" si="110"/>
        <v>45355</v>
      </c>
      <c r="O3577" s="167">
        <f t="shared" si="111"/>
        <v>202506</v>
      </c>
    </row>
    <row r="3578" spans="1:15">
      <c r="A3578" s="146">
        <v>3577</v>
      </c>
      <c r="B3578" s="229" t="s">
        <v>2287</v>
      </c>
      <c r="C3578" s="146" t="s">
        <v>3766</v>
      </c>
      <c r="D3578" s="147">
        <v>3424</v>
      </c>
      <c r="E3578" s="219" t="s">
        <v>98</v>
      </c>
      <c r="F3578" s="148">
        <v>45824</v>
      </c>
      <c r="G3578" s="153"/>
      <c r="H3578" s="154">
        <v>267.75</v>
      </c>
      <c r="I3578" s="144" t="s">
        <v>66</v>
      </c>
      <c r="J3578" s="155"/>
      <c r="K3578" s="146"/>
      <c r="L3578" s="147"/>
      <c r="M3578" s="156"/>
      <c r="N3578" s="167">
        <f t="shared" si="110"/>
        <v>267.75</v>
      </c>
      <c r="O3578" s="167">
        <f t="shared" si="111"/>
        <v>202506</v>
      </c>
    </row>
    <row r="3579" spans="1:15">
      <c r="A3579" s="146">
        <v>3578</v>
      </c>
      <c r="B3579" s="229" t="s">
        <v>1261</v>
      </c>
      <c r="C3579" s="145" t="s">
        <v>1549</v>
      </c>
      <c r="D3579" s="145">
        <v>12805</v>
      </c>
      <c r="E3579" s="219" t="s">
        <v>98</v>
      </c>
      <c r="F3579" s="148">
        <v>45824</v>
      </c>
      <c r="G3579" s="149"/>
      <c r="H3579" s="150">
        <v>4812.5</v>
      </c>
      <c r="I3579" s="144" t="s">
        <v>62</v>
      </c>
      <c r="J3579" s="151"/>
      <c r="K3579" s="145"/>
      <c r="L3579" s="152"/>
      <c r="M3579" s="152"/>
      <c r="N3579" s="167">
        <f t="shared" si="110"/>
        <v>4812.5</v>
      </c>
      <c r="O3579" s="167">
        <f t="shared" si="111"/>
        <v>202506</v>
      </c>
    </row>
    <row r="3580" spans="1:15">
      <c r="A3580" s="146">
        <v>3579</v>
      </c>
      <c r="B3580" s="229" t="s">
        <v>1261</v>
      </c>
      <c r="C3580" s="146" t="s">
        <v>1549</v>
      </c>
      <c r="D3580" s="147">
        <v>12804</v>
      </c>
      <c r="E3580" s="219" t="s">
        <v>98</v>
      </c>
      <c r="F3580" s="148">
        <v>45824</v>
      </c>
      <c r="G3580" s="153"/>
      <c r="H3580" s="154">
        <v>4812.5</v>
      </c>
      <c r="I3580" s="144" t="s">
        <v>62</v>
      </c>
      <c r="J3580" s="155"/>
      <c r="K3580" s="146"/>
      <c r="L3580" s="147"/>
      <c r="M3580" s="156"/>
      <c r="N3580" s="167">
        <f t="shared" si="110"/>
        <v>4812.5</v>
      </c>
      <c r="O3580" s="167">
        <f t="shared" si="111"/>
        <v>202506</v>
      </c>
    </row>
    <row r="3581" spans="1:15">
      <c r="A3581" s="146">
        <v>3580</v>
      </c>
      <c r="B3581" s="144" t="s">
        <v>1681</v>
      </c>
      <c r="C3581" s="145" t="s">
        <v>1682</v>
      </c>
      <c r="D3581" s="145">
        <v>6845</v>
      </c>
      <c r="E3581" s="219" t="s">
        <v>98</v>
      </c>
      <c r="F3581" s="148">
        <v>45824</v>
      </c>
      <c r="G3581" s="149"/>
      <c r="H3581" s="150">
        <v>335.4</v>
      </c>
      <c r="I3581" s="144" t="s">
        <v>33</v>
      </c>
      <c r="J3581" s="151"/>
      <c r="K3581" s="145"/>
      <c r="L3581" s="152"/>
      <c r="M3581" s="152"/>
      <c r="N3581" s="167">
        <f t="shared" si="110"/>
        <v>335.4</v>
      </c>
      <c r="O3581" s="167">
        <f t="shared" si="111"/>
        <v>202506</v>
      </c>
    </row>
    <row r="3582" spans="1:15">
      <c r="A3582" s="146">
        <v>3581</v>
      </c>
      <c r="B3582" s="144" t="s">
        <v>3653</v>
      </c>
      <c r="C3582" s="146" t="s">
        <v>3654</v>
      </c>
      <c r="D3582" s="147">
        <v>94805</v>
      </c>
      <c r="E3582" s="219" t="s">
        <v>98</v>
      </c>
      <c r="F3582" s="148">
        <v>45824</v>
      </c>
      <c r="G3582" s="153"/>
      <c r="H3582" s="154">
        <v>5116.8</v>
      </c>
      <c r="I3582" s="144" t="s">
        <v>62</v>
      </c>
      <c r="J3582" s="155"/>
      <c r="K3582" s="146"/>
      <c r="L3582" s="147"/>
      <c r="M3582" s="156"/>
      <c r="N3582" s="167">
        <f t="shared" si="110"/>
        <v>5116.8</v>
      </c>
      <c r="O3582" s="167">
        <f t="shared" si="111"/>
        <v>202506</v>
      </c>
    </row>
    <row r="3583" spans="1:15">
      <c r="A3583" s="146">
        <v>3582</v>
      </c>
      <c r="B3583" s="144" t="s">
        <v>3653</v>
      </c>
      <c r="C3583" s="145" t="s">
        <v>3654</v>
      </c>
      <c r="D3583" s="145">
        <v>94796</v>
      </c>
      <c r="E3583" s="219" t="s">
        <v>98</v>
      </c>
      <c r="F3583" s="148">
        <v>45824</v>
      </c>
      <c r="G3583" s="149"/>
      <c r="H3583" s="150">
        <v>5076</v>
      </c>
      <c r="I3583" s="144" t="s">
        <v>62</v>
      </c>
      <c r="J3583" s="151"/>
      <c r="K3583" s="145"/>
      <c r="L3583" s="152"/>
      <c r="M3583" s="152"/>
      <c r="N3583" s="167">
        <f t="shared" si="110"/>
        <v>5076</v>
      </c>
      <c r="O3583" s="167">
        <f t="shared" si="111"/>
        <v>202506</v>
      </c>
    </row>
    <row r="3584" spans="1:15">
      <c r="A3584" s="146">
        <v>3583</v>
      </c>
      <c r="B3584" s="144" t="s">
        <v>1415</v>
      </c>
      <c r="C3584" s="146" t="s">
        <v>1416</v>
      </c>
      <c r="D3584" s="147" t="s">
        <v>3783</v>
      </c>
      <c r="E3584" s="219" t="s">
        <v>98</v>
      </c>
      <c r="F3584" s="148">
        <v>45824</v>
      </c>
      <c r="G3584" s="153"/>
      <c r="H3584" s="154">
        <v>64.819999999999993</v>
      </c>
      <c r="I3584" s="144" t="s">
        <v>33</v>
      </c>
      <c r="J3584" s="155"/>
      <c r="K3584" s="146"/>
      <c r="L3584" s="147"/>
      <c r="M3584" s="156"/>
      <c r="N3584" s="167">
        <f t="shared" si="110"/>
        <v>64.819999999999993</v>
      </c>
      <c r="O3584" s="167">
        <f t="shared" si="111"/>
        <v>202506</v>
      </c>
    </row>
    <row r="3585" spans="1:15">
      <c r="A3585" s="146">
        <v>3584</v>
      </c>
      <c r="B3585" s="144" t="s">
        <v>3732</v>
      </c>
      <c r="C3585" s="145" t="s">
        <v>3733</v>
      </c>
      <c r="D3585" s="145">
        <v>1658</v>
      </c>
      <c r="E3585" s="219" t="s">
        <v>98</v>
      </c>
      <c r="F3585" s="148">
        <v>45825</v>
      </c>
      <c r="G3585" s="149"/>
      <c r="H3585" s="150">
        <v>8451.2999999999993</v>
      </c>
      <c r="I3585" s="144" t="s">
        <v>62</v>
      </c>
      <c r="J3585" s="151"/>
      <c r="K3585" s="145"/>
      <c r="L3585" s="152"/>
      <c r="M3585" s="152"/>
      <c r="N3585" s="167">
        <f t="shared" si="110"/>
        <v>8451.2999999999993</v>
      </c>
      <c r="O3585" s="167">
        <f t="shared" si="111"/>
        <v>202506</v>
      </c>
    </row>
    <row r="3586" spans="1:15">
      <c r="A3586" s="146">
        <v>3585</v>
      </c>
      <c r="B3586" s="144" t="s">
        <v>293</v>
      </c>
      <c r="C3586" s="146" t="s">
        <v>294</v>
      </c>
      <c r="D3586" s="147">
        <v>2746620</v>
      </c>
      <c r="E3586" s="219" t="s">
        <v>98</v>
      </c>
      <c r="F3586" s="148">
        <v>45825</v>
      </c>
      <c r="G3586" s="153"/>
      <c r="H3586" s="154">
        <v>839.9</v>
      </c>
      <c r="I3586" s="144" t="s">
        <v>68</v>
      </c>
      <c r="J3586" s="155"/>
      <c r="K3586" s="146"/>
      <c r="L3586" s="147"/>
      <c r="M3586" s="156"/>
      <c r="N3586" s="167">
        <f t="shared" ref="N3586:N3649" si="112">H3586/COUNTIF(I3586:M3586,"&lt;&gt;")</f>
        <v>839.9</v>
      </c>
      <c r="O3586" s="167">
        <f t="shared" ref="O3586:O3649" si="113">YEAR(F3586)*100+MONTH(F3586)</f>
        <v>202506</v>
      </c>
    </row>
    <row r="3587" spans="1:15">
      <c r="A3587" s="146">
        <v>3586</v>
      </c>
      <c r="B3587" s="144" t="s">
        <v>293</v>
      </c>
      <c r="C3587" s="145" t="s">
        <v>294</v>
      </c>
      <c r="D3587" s="145">
        <v>2746411</v>
      </c>
      <c r="E3587" s="219" t="s">
        <v>98</v>
      </c>
      <c r="F3587" s="148">
        <v>45825</v>
      </c>
      <c r="G3587" s="149"/>
      <c r="H3587" s="150">
        <v>2379.1999999999998</v>
      </c>
      <c r="I3587" s="144" t="s">
        <v>69</v>
      </c>
      <c r="J3587" s="151"/>
      <c r="K3587" s="145"/>
      <c r="L3587" s="152"/>
      <c r="M3587" s="152"/>
      <c r="N3587" s="167">
        <f t="shared" si="112"/>
        <v>2379.1999999999998</v>
      </c>
      <c r="O3587" s="167">
        <f t="shared" si="113"/>
        <v>202506</v>
      </c>
    </row>
    <row r="3588" spans="1:15">
      <c r="A3588" s="146">
        <v>3587</v>
      </c>
      <c r="B3588" s="144" t="s">
        <v>3851</v>
      </c>
      <c r="C3588" s="146" t="s">
        <v>1704</v>
      </c>
      <c r="D3588" s="147" t="s">
        <v>3889</v>
      </c>
      <c r="E3588" s="230" t="s">
        <v>98</v>
      </c>
      <c r="F3588" s="148">
        <v>45825</v>
      </c>
      <c r="G3588" s="153"/>
      <c r="H3588" s="154">
        <v>261.04000000000002</v>
      </c>
      <c r="I3588" s="144" t="s">
        <v>66</v>
      </c>
      <c r="J3588" s="155"/>
      <c r="K3588" s="146"/>
      <c r="L3588" s="147"/>
      <c r="M3588" s="156"/>
      <c r="N3588" s="177">
        <f t="shared" si="112"/>
        <v>261.04000000000002</v>
      </c>
      <c r="O3588" s="167">
        <f t="shared" si="113"/>
        <v>202506</v>
      </c>
    </row>
    <row r="3589" spans="1:15">
      <c r="A3589" s="146">
        <v>3588</v>
      </c>
      <c r="B3589" s="144" t="s">
        <v>120</v>
      </c>
      <c r="C3589" s="146" t="s">
        <v>121</v>
      </c>
      <c r="D3589" s="147">
        <v>302502</v>
      </c>
      <c r="E3589" s="230" t="s">
        <v>98</v>
      </c>
      <c r="F3589" s="148">
        <v>45825</v>
      </c>
      <c r="G3589" s="153"/>
      <c r="H3589" s="154">
        <v>4104</v>
      </c>
      <c r="I3589" s="144" t="s">
        <v>62</v>
      </c>
      <c r="J3589" s="155"/>
      <c r="K3589" s="146"/>
      <c r="L3589" s="147"/>
      <c r="M3589" s="156"/>
      <c r="N3589" s="177">
        <f t="shared" si="112"/>
        <v>4104</v>
      </c>
      <c r="O3589" s="167">
        <f t="shared" si="113"/>
        <v>202506</v>
      </c>
    </row>
    <row r="3590" spans="1:15">
      <c r="A3590" s="146">
        <v>3589</v>
      </c>
      <c r="B3590" s="144" t="s">
        <v>3447</v>
      </c>
      <c r="C3590" s="146" t="s">
        <v>3448</v>
      </c>
      <c r="D3590" s="147" t="s">
        <v>3219</v>
      </c>
      <c r="E3590" s="219" t="s">
        <v>98</v>
      </c>
      <c r="F3590" s="148">
        <v>45826</v>
      </c>
      <c r="G3590" s="153"/>
      <c r="H3590" s="154">
        <v>28000</v>
      </c>
      <c r="I3590" s="144" t="s">
        <v>46</v>
      </c>
      <c r="J3590" s="155"/>
      <c r="K3590" s="146"/>
      <c r="L3590" s="147"/>
      <c r="M3590" s="156"/>
      <c r="N3590" s="167">
        <f t="shared" si="112"/>
        <v>28000</v>
      </c>
      <c r="O3590" s="167">
        <f t="shared" si="113"/>
        <v>202506</v>
      </c>
    </row>
    <row r="3591" spans="1:15">
      <c r="A3591" s="146">
        <v>3590</v>
      </c>
      <c r="B3591" s="144" t="s">
        <v>3574</v>
      </c>
      <c r="C3591" s="145" t="s">
        <v>3575</v>
      </c>
      <c r="D3591" s="145" t="s">
        <v>2134</v>
      </c>
      <c r="E3591" s="219" t="s">
        <v>98</v>
      </c>
      <c r="F3591" s="148">
        <v>45826</v>
      </c>
      <c r="G3591" s="149"/>
      <c r="H3591" s="150">
        <v>7400</v>
      </c>
      <c r="I3591" s="144" t="s">
        <v>62</v>
      </c>
      <c r="J3591" s="151"/>
      <c r="K3591" s="145"/>
      <c r="L3591" s="152"/>
      <c r="M3591" s="152"/>
      <c r="N3591" s="167">
        <f t="shared" si="112"/>
        <v>7400</v>
      </c>
      <c r="O3591" s="167">
        <f t="shared" si="113"/>
        <v>202506</v>
      </c>
    </row>
    <row r="3592" spans="1:15">
      <c r="A3592" s="146">
        <v>3591</v>
      </c>
      <c r="B3592" s="144" t="s">
        <v>3399</v>
      </c>
      <c r="C3592" s="146" t="s">
        <v>3400</v>
      </c>
      <c r="D3592" s="147">
        <v>434</v>
      </c>
      <c r="E3592" s="219" t="s">
        <v>98</v>
      </c>
      <c r="F3592" s="148">
        <v>45826</v>
      </c>
      <c r="G3592" s="153"/>
      <c r="H3592" s="154">
        <v>24770</v>
      </c>
      <c r="I3592" s="144" t="s">
        <v>62</v>
      </c>
      <c r="J3592" s="155"/>
      <c r="K3592" s="146"/>
      <c r="L3592" s="147"/>
      <c r="M3592" s="156"/>
      <c r="N3592" s="167">
        <f t="shared" si="112"/>
        <v>24770</v>
      </c>
      <c r="O3592" s="167">
        <f t="shared" si="113"/>
        <v>202506</v>
      </c>
    </row>
    <row r="3593" spans="1:15">
      <c r="A3593" s="146">
        <v>3592</v>
      </c>
      <c r="B3593" s="229" t="s">
        <v>1261</v>
      </c>
      <c r="C3593" s="145" t="s">
        <v>1549</v>
      </c>
      <c r="D3593" s="145">
        <v>12832</v>
      </c>
      <c r="E3593" s="219" t="s">
        <v>98</v>
      </c>
      <c r="F3593" s="148">
        <v>45826</v>
      </c>
      <c r="G3593" s="149"/>
      <c r="H3593" s="150">
        <v>5600</v>
      </c>
      <c r="I3593" s="144" t="s">
        <v>62</v>
      </c>
      <c r="J3593" s="151"/>
      <c r="K3593" s="145"/>
      <c r="L3593" s="152"/>
      <c r="M3593" s="152"/>
      <c r="N3593" s="167">
        <f t="shared" si="112"/>
        <v>5600</v>
      </c>
      <c r="O3593" s="167">
        <f t="shared" si="113"/>
        <v>202506</v>
      </c>
    </row>
    <row r="3594" spans="1:15">
      <c r="A3594" s="146">
        <v>3593</v>
      </c>
      <c r="B3594" s="144" t="s">
        <v>1072</v>
      </c>
      <c r="C3594" s="147" t="s">
        <v>1073</v>
      </c>
      <c r="D3594" s="147" t="s">
        <v>2679</v>
      </c>
      <c r="E3594" s="230" t="s">
        <v>98</v>
      </c>
      <c r="F3594" s="148">
        <v>45826</v>
      </c>
      <c r="G3594" s="153"/>
      <c r="H3594" s="154">
        <v>100000</v>
      </c>
      <c r="I3594" s="144" t="s">
        <v>66</v>
      </c>
      <c r="J3594" s="155" t="s">
        <v>67</v>
      </c>
      <c r="K3594" s="147" t="s">
        <v>32</v>
      </c>
      <c r="L3594" s="147"/>
      <c r="M3594" s="156"/>
      <c r="N3594" s="177">
        <f t="shared" si="112"/>
        <v>33333.333333333336</v>
      </c>
      <c r="O3594" s="167">
        <f t="shared" si="113"/>
        <v>202506</v>
      </c>
    </row>
    <row r="3595" spans="1:15">
      <c r="A3595" s="146">
        <v>3594</v>
      </c>
      <c r="B3595" s="144" t="s">
        <v>192</v>
      </c>
      <c r="C3595" s="145" t="s">
        <v>503</v>
      </c>
      <c r="D3595" s="145" t="s">
        <v>3784</v>
      </c>
      <c r="E3595" s="219" t="s">
        <v>98</v>
      </c>
      <c r="F3595" s="148">
        <v>45828</v>
      </c>
      <c r="G3595" s="149">
        <v>283818.5</v>
      </c>
      <c r="H3595" s="150">
        <v>748336.81</v>
      </c>
      <c r="I3595" s="144" t="s">
        <v>72</v>
      </c>
      <c r="J3595" s="151"/>
      <c r="K3595" s="145"/>
      <c r="L3595" s="152"/>
      <c r="M3595" s="152"/>
      <c r="N3595" s="167">
        <f t="shared" si="112"/>
        <v>748336.81</v>
      </c>
      <c r="O3595" s="167">
        <f t="shared" si="113"/>
        <v>202506</v>
      </c>
    </row>
    <row r="3596" spans="1:15">
      <c r="A3596" s="146">
        <v>3595</v>
      </c>
      <c r="B3596" s="144" t="s">
        <v>194</v>
      </c>
      <c r="C3596" s="146" t="s">
        <v>503</v>
      </c>
      <c r="D3596" s="147" t="s">
        <v>3785</v>
      </c>
      <c r="E3596" s="219" t="s">
        <v>98</v>
      </c>
      <c r="F3596" s="148">
        <v>45828</v>
      </c>
      <c r="G3596" s="153">
        <v>408.12</v>
      </c>
      <c r="H3596" s="154">
        <v>283280.53000000003</v>
      </c>
      <c r="I3596" s="144" t="s">
        <v>72</v>
      </c>
      <c r="J3596" s="155"/>
      <c r="K3596" s="146"/>
      <c r="L3596" s="147"/>
      <c r="M3596" s="156"/>
      <c r="N3596" s="167">
        <f t="shared" si="112"/>
        <v>283280.53000000003</v>
      </c>
      <c r="O3596" s="167">
        <f t="shared" si="113"/>
        <v>202506</v>
      </c>
    </row>
    <row r="3597" spans="1:15">
      <c r="A3597" s="146">
        <v>3596</v>
      </c>
      <c r="B3597" s="144" t="s">
        <v>196</v>
      </c>
      <c r="C3597" s="145" t="s">
        <v>503</v>
      </c>
      <c r="D3597" s="145" t="s">
        <v>3786</v>
      </c>
      <c r="E3597" s="219" t="s">
        <v>98</v>
      </c>
      <c r="F3597" s="148">
        <v>45828</v>
      </c>
      <c r="G3597" s="149">
        <v>1897.77</v>
      </c>
      <c r="H3597" s="150">
        <v>822864.67</v>
      </c>
      <c r="I3597" s="144" t="s">
        <v>72</v>
      </c>
      <c r="J3597" s="151"/>
      <c r="K3597" s="145"/>
      <c r="L3597" s="152"/>
      <c r="M3597" s="152"/>
      <c r="N3597" s="167">
        <f t="shared" si="112"/>
        <v>822864.67</v>
      </c>
      <c r="O3597" s="167">
        <f t="shared" si="113"/>
        <v>202506</v>
      </c>
    </row>
    <row r="3598" spans="1:15">
      <c r="A3598" s="146">
        <v>3597</v>
      </c>
      <c r="B3598" s="144" t="s">
        <v>3574</v>
      </c>
      <c r="C3598" s="146" t="s">
        <v>3575</v>
      </c>
      <c r="D3598" s="147" t="s">
        <v>2145</v>
      </c>
      <c r="E3598" s="219" t="s">
        <v>98</v>
      </c>
      <c r="F3598" s="148">
        <v>45831</v>
      </c>
      <c r="G3598" s="153"/>
      <c r="H3598" s="154">
        <v>30780</v>
      </c>
      <c r="I3598" s="144" t="s">
        <v>62</v>
      </c>
      <c r="J3598" s="155"/>
      <c r="K3598" s="146"/>
      <c r="L3598" s="147"/>
      <c r="M3598" s="156"/>
      <c r="N3598" s="167">
        <f t="shared" si="112"/>
        <v>30780</v>
      </c>
      <c r="O3598" s="167">
        <f t="shared" si="113"/>
        <v>202506</v>
      </c>
    </row>
    <row r="3599" spans="1:15">
      <c r="A3599" s="146">
        <v>3598</v>
      </c>
      <c r="B3599" s="144" t="s">
        <v>3574</v>
      </c>
      <c r="C3599" s="145" t="s">
        <v>3575</v>
      </c>
      <c r="D3599" s="145" t="s">
        <v>3787</v>
      </c>
      <c r="E3599" s="219" t="s">
        <v>98</v>
      </c>
      <c r="F3599" s="148">
        <v>45831</v>
      </c>
      <c r="G3599" s="149"/>
      <c r="H3599" s="150">
        <v>3700</v>
      </c>
      <c r="I3599" s="144" t="s">
        <v>62</v>
      </c>
      <c r="J3599" s="151"/>
      <c r="K3599" s="145"/>
      <c r="L3599" s="152"/>
      <c r="M3599" s="152"/>
      <c r="N3599" s="167">
        <f t="shared" si="112"/>
        <v>3700</v>
      </c>
      <c r="O3599" s="167">
        <f t="shared" si="113"/>
        <v>202506</v>
      </c>
    </row>
    <row r="3600" spans="1:15">
      <c r="A3600" s="146">
        <v>3599</v>
      </c>
      <c r="B3600" s="144" t="s">
        <v>3386</v>
      </c>
      <c r="C3600" s="146" t="s">
        <v>3387</v>
      </c>
      <c r="D3600" s="147">
        <v>442</v>
      </c>
      <c r="E3600" s="219" t="s">
        <v>98</v>
      </c>
      <c r="F3600" s="148">
        <v>45831</v>
      </c>
      <c r="G3600" s="153"/>
      <c r="H3600" s="154">
        <v>3400</v>
      </c>
      <c r="I3600" s="144" t="s">
        <v>66</v>
      </c>
      <c r="J3600" s="155"/>
      <c r="K3600" s="146"/>
      <c r="L3600" s="147"/>
      <c r="M3600" s="156"/>
      <c r="N3600" s="167">
        <f t="shared" si="112"/>
        <v>3400</v>
      </c>
      <c r="O3600" s="167">
        <f t="shared" si="113"/>
        <v>202506</v>
      </c>
    </row>
    <row r="3601" spans="1:15">
      <c r="A3601" s="146">
        <v>3600</v>
      </c>
      <c r="B3601" s="144" t="s">
        <v>2287</v>
      </c>
      <c r="C3601" s="145" t="s">
        <v>3766</v>
      </c>
      <c r="D3601" s="145">
        <v>3451</v>
      </c>
      <c r="E3601" s="219" t="s">
        <v>98</v>
      </c>
      <c r="F3601" s="148">
        <v>45831</v>
      </c>
      <c r="G3601" s="149"/>
      <c r="H3601" s="150">
        <v>2145</v>
      </c>
      <c r="I3601" s="144" t="s">
        <v>62</v>
      </c>
      <c r="J3601" s="151"/>
      <c r="K3601" s="145"/>
      <c r="L3601" s="152"/>
      <c r="M3601" s="152"/>
      <c r="N3601" s="167">
        <f t="shared" si="112"/>
        <v>2145</v>
      </c>
      <c r="O3601" s="167">
        <f t="shared" si="113"/>
        <v>202506</v>
      </c>
    </row>
    <row r="3602" spans="1:15">
      <c r="A3602" s="146">
        <v>3601</v>
      </c>
      <c r="B3602" s="144" t="s">
        <v>635</v>
      </c>
      <c r="C3602" s="146" t="s">
        <v>636</v>
      </c>
      <c r="D3602" s="147">
        <v>82187</v>
      </c>
      <c r="E3602" s="219" t="s">
        <v>98</v>
      </c>
      <c r="F3602" s="148">
        <v>45831</v>
      </c>
      <c r="G3602" s="153"/>
      <c r="H3602" s="154">
        <v>222.26</v>
      </c>
      <c r="I3602" s="144" t="s">
        <v>33</v>
      </c>
      <c r="J3602" s="155"/>
      <c r="K3602" s="146"/>
      <c r="L3602" s="147"/>
      <c r="M3602" s="156"/>
      <c r="N3602" s="167">
        <f t="shared" si="112"/>
        <v>222.26</v>
      </c>
      <c r="O3602" s="167">
        <f t="shared" si="113"/>
        <v>202506</v>
      </c>
    </row>
    <row r="3603" spans="1:15">
      <c r="A3603" s="146">
        <v>3602</v>
      </c>
      <c r="B3603" s="144" t="s">
        <v>3711</v>
      </c>
      <c r="C3603" s="147" t="s">
        <v>3712</v>
      </c>
      <c r="D3603" s="147">
        <v>1171</v>
      </c>
      <c r="E3603" s="230" t="s">
        <v>98</v>
      </c>
      <c r="F3603" s="148">
        <v>45831</v>
      </c>
      <c r="G3603" s="153"/>
      <c r="H3603" s="154">
        <v>470</v>
      </c>
      <c r="I3603" s="144" t="s">
        <v>56</v>
      </c>
      <c r="J3603" s="155"/>
      <c r="K3603" s="147"/>
      <c r="L3603" s="147"/>
      <c r="M3603" s="156"/>
      <c r="N3603" s="177">
        <f t="shared" si="112"/>
        <v>470</v>
      </c>
      <c r="O3603" s="167">
        <f t="shared" si="113"/>
        <v>202506</v>
      </c>
    </row>
    <row r="3604" spans="1:15">
      <c r="A3604" s="146">
        <v>3603</v>
      </c>
      <c r="B3604" s="144" t="s">
        <v>1470</v>
      </c>
      <c r="C3604" s="145" t="s">
        <v>1673</v>
      </c>
      <c r="D3604" s="145" t="s">
        <v>3788</v>
      </c>
      <c r="E3604" s="219" t="s">
        <v>98</v>
      </c>
      <c r="F3604" s="148">
        <v>45832</v>
      </c>
      <c r="G3604" s="149"/>
      <c r="H3604" s="150">
        <v>186127.84</v>
      </c>
      <c r="I3604" s="144" t="s">
        <v>62</v>
      </c>
      <c r="J3604" s="151"/>
      <c r="K3604" s="145"/>
      <c r="L3604" s="152"/>
      <c r="M3604" s="152"/>
      <c r="N3604" s="167">
        <f t="shared" si="112"/>
        <v>186127.84</v>
      </c>
      <c r="O3604" s="167">
        <f t="shared" si="113"/>
        <v>202506</v>
      </c>
    </row>
    <row r="3605" spans="1:15">
      <c r="A3605" s="146">
        <v>3604</v>
      </c>
      <c r="B3605" s="144" t="s">
        <v>3728</v>
      </c>
      <c r="C3605" s="146" t="s">
        <v>3789</v>
      </c>
      <c r="D3605" s="147" t="s">
        <v>1280</v>
      </c>
      <c r="E3605" s="219" t="s">
        <v>98</v>
      </c>
      <c r="F3605" s="148">
        <v>45832</v>
      </c>
      <c r="G3605" s="153"/>
      <c r="H3605" s="154">
        <v>3140</v>
      </c>
      <c r="I3605" s="144" t="s">
        <v>46</v>
      </c>
      <c r="J3605" s="155"/>
      <c r="K3605" s="146"/>
      <c r="L3605" s="147"/>
      <c r="M3605" s="156"/>
      <c r="N3605" s="167">
        <f t="shared" si="112"/>
        <v>3140</v>
      </c>
      <c r="O3605" s="167">
        <f t="shared" si="113"/>
        <v>202506</v>
      </c>
    </row>
    <row r="3606" spans="1:15">
      <c r="A3606" s="146">
        <v>3605</v>
      </c>
      <c r="B3606" s="144" t="s">
        <v>832</v>
      </c>
      <c r="C3606" s="145" t="s">
        <v>833</v>
      </c>
      <c r="D3606" s="145">
        <v>40575</v>
      </c>
      <c r="E3606" s="219" t="s">
        <v>98</v>
      </c>
      <c r="F3606" s="148">
        <v>45832</v>
      </c>
      <c r="G3606" s="149"/>
      <c r="H3606" s="150">
        <v>1388.8</v>
      </c>
      <c r="I3606" s="144" t="s">
        <v>64</v>
      </c>
      <c r="J3606" s="151"/>
      <c r="K3606" s="145"/>
      <c r="L3606" s="152"/>
      <c r="M3606" s="152"/>
      <c r="N3606" s="167">
        <f t="shared" si="112"/>
        <v>1388.8</v>
      </c>
      <c r="O3606" s="167">
        <f t="shared" si="113"/>
        <v>202506</v>
      </c>
    </row>
    <row r="3607" spans="1:15">
      <c r="A3607" s="146">
        <v>3606</v>
      </c>
      <c r="B3607" s="144" t="s">
        <v>1681</v>
      </c>
      <c r="C3607" s="146" t="s">
        <v>1682</v>
      </c>
      <c r="D3607" s="147">
        <v>6953</v>
      </c>
      <c r="E3607" s="219" t="s">
        <v>98</v>
      </c>
      <c r="F3607" s="148">
        <v>45832</v>
      </c>
      <c r="G3607" s="153"/>
      <c r="H3607" s="154">
        <v>503.1</v>
      </c>
      <c r="I3607" s="144" t="s">
        <v>33</v>
      </c>
      <c r="J3607" s="155"/>
      <c r="K3607" s="146"/>
      <c r="L3607" s="147"/>
      <c r="M3607" s="156"/>
      <c r="N3607" s="167">
        <f t="shared" si="112"/>
        <v>503.1</v>
      </c>
      <c r="O3607" s="167">
        <f t="shared" si="113"/>
        <v>202506</v>
      </c>
    </row>
    <row r="3608" spans="1:15">
      <c r="A3608" s="146">
        <v>3607</v>
      </c>
      <c r="B3608" s="144" t="s">
        <v>120</v>
      </c>
      <c r="C3608" s="146" t="s">
        <v>121</v>
      </c>
      <c r="D3608" s="147" t="s">
        <v>3890</v>
      </c>
      <c r="E3608" s="230" t="s">
        <v>98</v>
      </c>
      <c r="F3608" s="148">
        <v>45832</v>
      </c>
      <c r="G3608" s="153"/>
      <c r="H3608" s="154">
        <v>4104</v>
      </c>
      <c r="I3608" s="144" t="s">
        <v>62</v>
      </c>
      <c r="J3608" s="155"/>
      <c r="K3608" s="146"/>
      <c r="L3608" s="147"/>
      <c r="M3608" s="156"/>
      <c r="N3608" s="177">
        <f t="shared" si="112"/>
        <v>4104</v>
      </c>
      <c r="O3608" s="167">
        <f t="shared" si="113"/>
        <v>202506</v>
      </c>
    </row>
    <row r="3609" spans="1:15">
      <c r="A3609" s="146">
        <v>3608</v>
      </c>
      <c r="B3609" s="144" t="s">
        <v>340</v>
      </c>
      <c r="C3609" s="145" t="s">
        <v>341</v>
      </c>
      <c r="D3609" s="145" t="s">
        <v>3790</v>
      </c>
      <c r="E3609" s="219" t="s">
        <v>98</v>
      </c>
      <c r="F3609" s="148">
        <v>45833</v>
      </c>
      <c r="G3609" s="149"/>
      <c r="H3609" s="150">
        <v>3050</v>
      </c>
      <c r="I3609" s="144" t="s">
        <v>62</v>
      </c>
      <c r="J3609" s="151"/>
      <c r="K3609" s="145"/>
      <c r="L3609" s="152"/>
      <c r="M3609" s="152"/>
      <c r="N3609" s="167">
        <f t="shared" si="112"/>
        <v>3050</v>
      </c>
      <c r="O3609" s="167">
        <f t="shared" si="113"/>
        <v>202506</v>
      </c>
    </row>
    <row r="3610" spans="1:15">
      <c r="A3610" s="146">
        <v>3609</v>
      </c>
      <c r="B3610" s="144" t="s">
        <v>3399</v>
      </c>
      <c r="C3610" s="146" t="s">
        <v>3400</v>
      </c>
      <c r="D3610" s="147">
        <v>446</v>
      </c>
      <c r="E3610" s="219" t="s">
        <v>98</v>
      </c>
      <c r="F3610" s="148">
        <v>45833</v>
      </c>
      <c r="G3610" s="153"/>
      <c r="H3610" s="154">
        <v>2545.38</v>
      </c>
      <c r="I3610" s="144" t="s">
        <v>62</v>
      </c>
      <c r="J3610" s="155"/>
      <c r="K3610" s="146"/>
      <c r="L3610" s="147"/>
      <c r="M3610" s="156"/>
      <c r="N3610" s="167">
        <f t="shared" si="112"/>
        <v>2545.38</v>
      </c>
      <c r="O3610" s="167">
        <f t="shared" si="113"/>
        <v>202506</v>
      </c>
    </row>
    <row r="3611" spans="1:15">
      <c r="A3611" s="146">
        <v>3610</v>
      </c>
      <c r="B3611" s="144" t="s">
        <v>293</v>
      </c>
      <c r="C3611" s="145" t="s">
        <v>294</v>
      </c>
      <c r="D3611" s="145">
        <v>2752098</v>
      </c>
      <c r="E3611" s="219" t="s">
        <v>98</v>
      </c>
      <c r="F3611" s="148">
        <v>45833</v>
      </c>
      <c r="G3611" s="149"/>
      <c r="H3611" s="150">
        <v>1425</v>
      </c>
      <c r="I3611" s="144" t="s">
        <v>68</v>
      </c>
      <c r="J3611" s="151"/>
      <c r="K3611" s="145"/>
      <c r="L3611" s="152"/>
      <c r="M3611" s="152"/>
      <c r="N3611" s="167">
        <f t="shared" si="112"/>
        <v>1425</v>
      </c>
      <c r="O3611" s="167">
        <f t="shared" si="113"/>
        <v>202506</v>
      </c>
    </row>
    <row r="3612" spans="1:15">
      <c r="A3612" s="146">
        <v>3611</v>
      </c>
      <c r="B3612" s="144" t="s">
        <v>293</v>
      </c>
      <c r="C3612" s="146" t="s">
        <v>294</v>
      </c>
      <c r="D3612" s="147">
        <v>2752096</v>
      </c>
      <c r="E3612" s="219" t="s">
        <v>98</v>
      </c>
      <c r="F3612" s="148">
        <v>45833</v>
      </c>
      <c r="G3612" s="153"/>
      <c r="H3612" s="154">
        <v>617.5</v>
      </c>
      <c r="I3612" s="144" t="s">
        <v>68</v>
      </c>
      <c r="J3612" s="155"/>
      <c r="K3612" s="146"/>
      <c r="L3612" s="147"/>
      <c r="M3612" s="156"/>
      <c r="N3612" s="167">
        <f t="shared" si="112"/>
        <v>617.5</v>
      </c>
      <c r="O3612" s="167">
        <f t="shared" si="113"/>
        <v>202506</v>
      </c>
    </row>
    <row r="3613" spans="1:15">
      <c r="A3613" s="146">
        <v>3612</v>
      </c>
      <c r="B3613" s="229" t="s">
        <v>123</v>
      </c>
      <c r="C3613" s="145" t="s">
        <v>124</v>
      </c>
      <c r="D3613" s="145">
        <v>66737</v>
      </c>
      <c r="E3613" s="219" t="s">
        <v>98</v>
      </c>
      <c r="F3613" s="148">
        <v>45834</v>
      </c>
      <c r="G3613" s="149"/>
      <c r="H3613" s="150">
        <v>5526.53</v>
      </c>
      <c r="I3613" s="144" t="s">
        <v>33</v>
      </c>
      <c r="J3613" s="151"/>
      <c r="K3613" s="145"/>
      <c r="L3613" s="152"/>
      <c r="M3613" s="152"/>
      <c r="N3613" s="167">
        <f t="shared" si="112"/>
        <v>5526.53</v>
      </c>
      <c r="O3613" s="167">
        <f t="shared" si="113"/>
        <v>202506</v>
      </c>
    </row>
    <row r="3614" spans="1:15">
      <c r="A3614" s="146">
        <v>3613</v>
      </c>
      <c r="B3614" s="144" t="s">
        <v>1465</v>
      </c>
      <c r="C3614" s="146" t="s">
        <v>2651</v>
      </c>
      <c r="D3614" s="147">
        <v>871663</v>
      </c>
      <c r="E3614" s="219" t="s">
        <v>98</v>
      </c>
      <c r="F3614" s="148">
        <v>45834</v>
      </c>
      <c r="G3614" s="153"/>
      <c r="H3614" s="154">
        <v>6880.5</v>
      </c>
      <c r="I3614" s="144" t="s">
        <v>66</v>
      </c>
      <c r="J3614" s="155"/>
      <c r="K3614" s="146"/>
      <c r="L3614" s="147"/>
      <c r="M3614" s="156"/>
      <c r="N3614" s="167">
        <f t="shared" si="112"/>
        <v>6880.5</v>
      </c>
      <c r="O3614" s="167">
        <f t="shared" si="113"/>
        <v>202506</v>
      </c>
    </row>
    <row r="3615" spans="1:15">
      <c r="A3615" s="146">
        <v>3614</v>
      </c>
      <c r="B3615" s="144" t="s">
        <v>3459</v>
      </c>
      <c r="C3615" s="145" t="s">
        <v>3460</v>
      </c>
      <c r="D3615" s="145" t="s">
        <v>926</v>
      </c>
      <c r="E3615" s="219" t="s">
        <v>98</v>
      </c>
      <c r="F3615" s="148">
        <v>45835</v>
      </c>
      <c r="G3615" s="149"/>
      <c r="H3615" s="150">
        <v>1500</v>
      </c>
      <c r="I3615" s="144" t="s">
        <v>60</v>
      </c>
      <c r="J3615" s="151"/>
      <c r="K3615" s="145"/>
      <c r="L3615" s="152"/>
      <c r="M3615" s="152"/>
      <c r="N3615" s="167">
        <f t="shared" si="112"/>
        <v>1500</v>
      </c>
      <c r="O3615" s="167">
        <f t="shared" si="113"/>
        <v>202506</v>
      </c>
    </row>
    <row r="3616" spans="1:15">
      <c r="A3616" s="146">
        <v>3615</v>
      </c>
      <c r="B3616" s="144" t="s">
        <v>1698</v>
      </c>
      <c r="C3616" s="146" t="s">
        <v>1699</v>
      </c>
      <c r="D3616" s="147" t="s">
        <v>3791</v>
      </c>
      <c r="E3616" s="219" t="s">
        <v>98</v>
      </c>
      <c r="F3616" s="148">
        <v>45835</v>
      </c>
      <c r="G3616" s="153"/>
      <c r="H3616" s="154">
        <v>4670</v>
      </c>
      <c r="I3616" s="144" t="s">
        <v>33</v>
      </c>
      <c r="J3616" s="155"/>
      <c r="K3616" s="146"/>
      <c r="L3616" s="147"/>
      <c r="M3616" s="156"/>
      <c r="N3616" s="167">
        <f t="shared" si="112"/>
        <v>4670</v>
      </c>
      <c r="O3616" s="167">
        <f t="shared" si="113"/>
        <v>202506</v>
      </c>
    </row>
    <row r="3617" spans="1:15">
      <c r="A3617" s="146">
        <v>3616</v>
      </c>
      <c r="B3617" s="144" t="s">
        <v>3574</v>
      </c>
      <c r="C3617" s="145" t="s">
        <v>3575</v>
      </c>
      <c r="D3617" s="145" t="s">
        <v>3792</v>
      </c>
      <c r="E3617" s="219" t="s">
        <v>98</v>
      </c>
      <c r="F3617" s="148">
        <v>45835</v>
      </c>
      <c r="G3617" s="149"/>
      <c r="H3617" s="150">
        <v>11100</v>
      </c>
      <c r="I3617" s="144" t="s">
        <v>62</v>
      </c>
      <c r="J3617" s="151"/>
      <c r="K3617" s="145"/>
      <c r="L3617" s="152"/>
      <c r="M3617" s="152"/>
      <c r="N3617" s="167">
        <f t="shared" si="112"/>
        <v>11100</v>
      </c>
      <c r="O3617" s="167">
        <f t="shared" si="113"/>
        <v>202506</v>
      </c>
    </row>
    <row r="3618" spans="1:15">
      <c r="A3618" s="146">
        <v>3617</v>
      </c>
      <c r="B3618" s="144" t="s">
        <v>3574</v>
      </c>
      <c r="C3618" s="146" t="s">
        <v>3575</v>
      </c>
      <c r="D3618" s="147" t="s">
        <v>3793</v>
      </c>
      <c r="E3618" s="219" t="s">
        <v>98</v>
      </c>
      <c r="F3618" s="148">
        <v>45838</v>
      </c>
      <c r="G3618" s="153"/>
      <c r="H3618" s="154">
        <v>34710</v>
      </c>
      <c r="I3618" s="144" t="s">
        <v>62</v>
      </c>
      <c r="J3618" s="155"/>
      <c r="K3618" s="146"/>
      <c r="L3618" s="147"/>
      <c r="M3618" s="156"/>
      <c r="N3618" s="167">
        <f t="shared" si="112"/>
        <v>34710</v>
      </c>
      <c r="O3618" s="167">
        <f t="shared" si="113"/>
        <v>202506</v>
      </c>
    </row>
    <row r="3619" spans="1:15">
      <c r="A3619" s="146">
        <v>3618</v>
      </c>
      <c r="B3619" s="144" t="s">
        <v>340</v>
      </c>
      <c r="C3619" s="145" t="s">
        <v>341</v>
      </c>
      <c r="D3619" s="145" t="s">
        <v>3794</v>
      </c>
      <c r="E3619" s="219" t="s">
        <v>98</v>
      </c>
      <c r="F3619" s="148">
        <v>45838</v>
      </c>
      <c r="G3619" s="149"/>
      <c r="H3619" s="150">
        <v>3050</v>
      </c>
      <c r="I3619" s="144" t="s">
        <v>62</v>
      </c>
      <c r="J3619" s="151"/>
      <c r="K3619" s="145"/>
      <c r="L3619" s="152"/>
      <c r="M3619" s="152"/>
      <c r="N3619" s="167">
        <f t="shared" si="112"/>
        <v>3050</v>
      </c>
      <c r="O3619" s="167">
        <f t="shared" si="113"/>
        <v>202506</v>
      </c>
    </row>
    <row r="3620" spans="1:15">
      <c r="A3620" s="146">
        <v>3619</v>
      </c>
      <c r="B3620" s="144" t="s">
        <v>120</v>
      </c>
      <c r="C3620" s="146" t="s">
        <v>121</v>
      </c>
      <c r="D3620" s="147">
        <v>303183</v>
      </c>
      <c r="E3620" s="219" t="s">
        <v>98</v>
      </c>
      <c r="F3620" s="148">
        <v>45838</v>
      </c>
      <c r="G3620" s="153"/>
      <c r="H3620" s="154">
        <v>4104</v>
      </c>
      <c r="I3620" s="144" t="s">
        <v>62</v>
      </c>
      <c r="J3620" s="155"/>
      <c r="K3620" s="146"/>
      <c r="L3620" s="147"/>
      <c r="M3620" s="156"/>
      <c r="N3620" s="167">
        <f t="shared" si="112"/>
        <v>4104</v>
      </c>
      <c r="O3620" s="167">
        <f t="shared" si="113"/>
        <v>202506</v>
      </c>
    </row>
    <row r="3621" spans="1:15">
      <c r="A3621" s="146">
        <v>3620</v>
      </c>
      <c r="B3621" s="144" t="s">
        <v>1072</v>
      </c>
      <c r="C3621" s="145" t="s">
        <v>1073</v>
      </c>
      <c r="D3621" s="145" t="s">
        <v>891</v>
      </c>
      <c r="E3621" s="219" t="s">
        <v>98</v>
      </c>
      <c r="F3621" s="148">
        <v>45839</v>
      </c>
      <c r="G3621" s="149"/>
      <c r="H3621" s="150">
        <v>100000</v>
      </c>
      <c r="I3621" s="144" t="s">
        <v>66</v>
      </c>
      <c r="J3621" s="151"/>
      <c r="K3621" s="145"/>
      <c r="L3621" s="152"/>
      <c r="M3621" s="152"/>
      <c r="N3621" s="167">
        <f t="shared" si="112"/>
        <v>100000</v>
      </c>
      <c r="O3621" s="167">
        <f t="shared" si="113"/>
        <v>202507</v>
      </c>
    </row>
    <row r="3622" spans="1:15">
      <c r="A3622" s="146">
        <v>3621</v>
      </c>
      <c r="B3622" s="144" t="s">
        <v>1681</v>
      </c>
      <c r="C3622" s="146" t="s">
        <v>1682</v>
      </c>
      <c r="D3622" s="147">
        <v>7019</v>
      </c>
      <c r="E3622" s="219" t="s">
        <v>98</v>
      </c>
      <c r="F3622" s="148">
        <v>45839</v>
      </c>
      <c r="G3622" s="153"/>
      <c r="H3622" s="154">
        <v>635.02</v>
      </c>
      <c r="I3622" s="144" t="s">
        <v>33</v>
      </c>
      <c r="J3622" s="155"/>
      <c r="K3622" s="146"/>
      <c r="L3622" s="147"/>
      <c r="M3622" s="156"/>
      <c r="N3622" s="167">
        <f t="shared" si="112"/>
        <v>635.02</v>
      </c>
      <c r="O3622" s="167">
        <f t="shared" si="113"/>
        <v>202507</v>
      </c>
    </row>
    <row r="3623" spans="1:15">
      <c r="A3623" s="146">
        <v>3622</v>
      </c>
      <c r="B3623" s="144" t="s">
        <v>3412</v>
      </c>
      <c r="C3623" s="145" t="s">
        <v>3413</v>
      </c>
      <c r="D3623" s="145">
        <v>463081</v>
      </c>
      <c r="E3623" s="219" t="s">
        <v>98</v>
      </c>
      <c r="F3623" s="148">
        <v>45839</v>
      </c>
      <c r="G3623" s="149"/>
      <c r="H3623" s="150">
        <v>3053.92</v>
      </c>
      <c r="I3623" s="144" t="s">
        <v>66</v>
      </c>
      <c r="J3623" s="151"/>
      <c r="K3623" s="145"/>
      <c r="L3623" s="152"/>
      <c r="M3623" s="152"/>
      <c r="N3623" s="167">
        <f t="shared" si="112"/>
        <v>3053.92</v>
      </c>
      <c r="O3623" s="167">
        <f t="shared" si="113"/>
        <v>202507</v>
      </c>
    </row>
    <row r="3624" spans="1:15">
      <c r="A3624" s="146">
        <v>3623</v>
      </c>
      <c r="B3624" s="144" t="s">
        <v>192</v>
      </c>
      <c r="C3624" s="146" t="s">
        <v>503</v>
      </c>
      <c r="D3624" s="147" t="s">
        <v>3852</v>
      </c>
      <c r="E3624" s="230" t="s">
        <v>98</v>
      </c>
      <c r="F3624" s="148">
        <v>45889</v>
      </c>
      <c r="G3624" s="153">
        <v>59551.1</v>
      </c>
      <c r="H3624" s="154">
        <v>596383.42000000004</v>
      </c>
      <c r="I3624" s="144" t="s">
        <v>72</v>
      </c>
      <c r="J3624" s="155"/>
      <c r="K3624" s="146"/>
      <c r="L3624" s="147"/>
      <c r="M3624" s="156"/>
      <c r="N3624" s="177">
        <f t="shared" si="112"/>
        <v>596383.42000000004</v>
      </c>
      <c r="O3624" s="167">
        <f t="shared" si="113"/>
        <v>202508</v>
      </c>
    </row>
    <row r="3625" spans="1:15">
      <c r="A3625" s="146">
        <v>3624</v>
      </c>
      <c r="B3625" s="144" t="s">
        <v>196</v>
      </c>
      <c r="C3625" s="146" t="s">
        <v>503</v>
      </c>
      <c r="D3625" s="147" t="s">
        <v>3853</v>
      </c>
      <c r="E3625" s="230" t="s">
        <v>98</v>
      </c>
      <c r="F3625" s="148">
        <v>45839</v>
      </c>
      <c r="G3625" s="153">
        <v>1897.77</v>
      </c>
      <c r="H3625" s="154">
        <v>993134.66</v>
      </c>
      <c r="I3625" s="144" t="s">
        <v>72</v>
      </c>
      <c r="J3625" s="155"/>
      <c r="K3625" s="146"/>
      <c r="L3625" s="147"/>
      <c r="M3625" s="156"/>
      <c r="N3625" s="177">
        <f t="shared" si="112"/>
        <v>993134.66</v>
      </c>
      <c r="O3625" s="167">
        <f t="shared" si="113"/>
        <v>202507</v>
      </c>
    </row>
    <row r="3626" spans="1:15">
      <c r="A3626" s="146">
        <v>3625</v>
      </c>
      <c r="B3626" s="144" t="s">
        <v>194</v>
      </c>
      <c r="C3626" s="146" t="s">
        <v>503</v>
      </c>
      <c r="D3626" s="147" t="s">
        <v>3854</v>
      </c>
      <c r="E3626" s="230" t="s">
        <v>98</v>
      </c>
      <c r="F3626" s="148">
        <v>45839</v>
      </c>
      <c r="G3626" s="153">
        <v>408.12</v>
      </c>
      <c r="H3626" s="154">
        <v>334423.43</v>
      </c>
      <c r="I3626" s="144" t="s">
        <v>72</v>
      </c>
      <c r="J3626" s="155"/>
      <c r="K3626" s="146"/>
      <c r="L3626" s="147"/>
      <c r="M3626" s="156"/>
      <c r="N3626" s="177">
        <f t="shared" si="112"/>
        <v>334423.43</v>
      </c>
      <c r="O3626" s="167">
        <f t="shared" si="113"/>
        <v>202507</v>
      </c>
    </row>
    <row r="3627" spans="1:15">
      <c r="A3627" s="146">
        <v>3626</v>
      </c>
      <c r="B3627" s="144" t="s">
        <v>762</v>
      </c>
      <c r="C3627" s="146" t="s">
        <v>763</v>
      </c>
      <c r="D3627" s="147" t="s">
        <v>3795</v>
      </c>
      <c r="E3627" s="219" t="s">
        <v>98</v>
      </c>
      <c r="F3627" s="148">
        <v>45840</v>
      </c>
      <c r="G3627" s="153"/>
      <c r="H3627" s="154">
        <v>99.9</v>
      </c>
      <c r="I3627" s="144" t="s">
        <v>33</v>
      </c>
      <c r="J3627" s="155"/>
      <c r="K3627" s="146"/>
      <c r="L3627" s="147"/>
      <c r="M3627" s="156"/>
      <c r="N3627" s="167">
        <f t="shared" si="112"/>
        <v>99.9</v>
      </c>
      <c r="O3627" s="167">
        <f t="shared" si="113"/>
        <v>202507</v>
      </c>
    </row>
    <row r="3628" spans="1:15">
      <c r="A3628" s="146">
        <v>3627</v>
      </c>
      <c r="B3628" s="144" t="s">
        <v>340</v>
      </c>
      <c r="C3628" s="145" t="s">
        <v>341</v>
      </c>
      <c r="D3628" s="145" t="s">
        <v>3796</v>
      </c>
      <c r="E3628" s="219" t="s">
        <v>98</v>
      </c>
      <c r="F3628" s="148">
        <v>45840</v>
      </c>
      <c r="G3628" s="149"/>
      <c r="H3628" s="150">
        <v>1000</v>
      </c>
      <c r="I3628" s="144" t="s">
        <v>62</v>
      </c>
      <c r="J3628" s="151"/>
      <c r="K3628" s="145"/>
      <c r="L3628" s="152"/>
      <c r="M3628" s="152"/>
      <c r="N3628" s="167">
        <f t="shared" si="112"/>
        <v>1000</v>
      </c>
      <c r="O3628" s="167">
        <f t="shared" si="113"/>
        <v>202507</v>
      </c>
    </row>
    <row r="3629" spans="1:15">
      <c r="A3629" s="146">
        <v>3628</v>
      </c>
      <c r="B3629" s="144" t="s">
        <v>3386</v>
      </c>
      <c r="C3629" s="146" t="s">
        <v>3387</v>
      </c>
      <c r="D3629" s="147">
        <v>456</v>
      </c>
      <c r="E3629" s="219" t="s">
        <v>98</v>
      </c>
      <c r="F3629" s="148">
        <v>45840</v>
      </c>
      <c r="G3629" s="153"/>
      <c r="H3629" s="154">
        <v>515.28</v>
      </c>
      <c r="I3629" s="144" t="s">
        <v>66</v>
      </c>
      <c r="J3629" s="155"/>
      <c r="K3629" s="146"/>
      <c r="L3629" s="147"/>
      <c r="M3629" s="156"/>
      <c r="N3629" s="167">
        <f t="shared" si="112"/>
        <v>515.28</v>
      </c>
      <c r="O3629" s="167">
        <f t="shared" si="113"/>
        <v>202507</v>
      </c>
    </row>
    <row r="3630" spans="1:15">
      <c r="A3630" s="146">
        <v>3629</v>
      </c>
      <c r="B3630" s="144" t="s">
        <v>3386</v>
      </c>
      <c r="C3630" s="145" t="s">
        <v>3387</v>
      </c>
      <c r="D3630" s="145">
        <v>455</v>
      </c>
      <c r="E3630" s="219" t="s">
        <v>98</v>
      </c>
      <c r="F3630" s="148">
        <v>45840</v>
      </c>
      <c r="G3630" s="149"/>
      <c r="H3630" s="150">
        <v>1200</v>
      </c>
      <c r="I3630" s="144" t="s">
        <v>66</v>
      </c>
      <c r="J3630" s="151"/>
      <c r="K3630" s="145"/>
      <c r="L3630" s="152"/>
      <c r="M3630" s="152"/>
      <c r="N3630" s="167">
        <f t="shared" si="112"/>
        <v>1200</v>
      </c>
      <c r="O3630" s="167">
        <f t="shared" si="113"/>
        <v>202507</v>
      </c>
    </row>
    <row r="3631" spans="1:15">
      <c r="A3631" s="146">
        <v>3630</v>
      </c>
      <c r="B3631" s="144" t="s">
        <v>3386</v>
      </c>
      <c r="C3631" s="146" t="s">
        <v>3387</v>
      </c>
      <c r="D3631" s="147">
        <v>457</v>
      </c>
      <c r="E3631" s="219" t="s">
        <v>98</v>
      </c>
      <c r="F3631" s="148">
        <v>45840</v>
      </c>
      <c r="G3631" s="153"/>
      <c r="H3631" s="154">
        <v>445</v>
      </c>
      <c r="I3631" s="144" t="s">
        <v>66</v>
      </c>
      <c r="J3631" s="155"/>
      <c r="K3631" s="146"/>
      <c r="L3631" s="147"/>
      <c r="M3631" s="156"/>
      <c r="N3631" s="167">
        <f t="shared" si="112"/>
        <v>445</v>
      </c>
      <c r="O3631" s="167">
        <f t="shared" si="113"/>
        <v>202507</v>
      </c>
    </row>
    <row r="3632" spans="1:15">
      <c r="A3632" s="146">
        <v>3631</v>
      </c>
      <c r="B3632" s="144" t="s">
        <v>367</v>
      </c>
      <c r="C3632" s="147" t="s">
        <v>368</v>
      </c>
      <c r="D3632" s="147" t="s">
        <v>3855</v>
      </c>
      <c r="E3632" s="230" t="s">
        <v>98</v>
      </c>
      <c r="F3632" s="148">
        <v>45840</v>
      </c>
      <c r="G3632" s="153"/>
      <c r="H3632" s="154">
        <v>12144</v>
      </c>
      <c r="I3632" s="144" t="s">
        <v>34</v>
      </c>
      <c r="J3632" s="155"/>
      <c r="K3632" s="147"/>
      <c r="L3632" s="147"/>
      <c r="M3632" s="156"/>
      <c r="N3632" s="177">
        <f t="shared" si="112"/>
        <v>12144</v>
      </c>
      <c r="O3632" s="167">
        <f t="shared" si="113"/>
        <v>202507</v>
      </c>
    </row>
    <row r="3633" spans="1:15">
      <c r="A3633" s="146">
        <v>3632</v>
      </c>
      <c r="B3633" s="144" t="s">
        <v>884</v>
      </c>
      <c r="C3633" s="147" t="s">
        <v>885</v>
      </c>
      <c r="D3633" s="147" t="s">
        <v>3856</v>
      </c>
      <c r="E3633" s="230" t="s">
        <v>98</v>
      </c>
      <c r="F3633" s="148">
        <v>45840</v>
      </c>
      <c r="G3633" s="153"/>
      <c r="H3633" s="154">
        <v>26400</v>
      </c>
      <c r="I3633" s="144" t="s">
        <v>62</v>
      </c>
      <c r="J3633" s="155"/>
      <c r="K3633" s="147"/>
      <c r="L3633" s="147"/>
      <c r="M3633" s="156"/>
      <c r="N3633" s="177">
        <f t="shared" si="112"/>
        <v>26400</v>
      </c>
      <c r="O3633" s="167">
        <f t="shared" si="113"/>
        <v>202507</v>
      </c>
    </row>
    <row r="3634" spans="1:15">
      <c r="A3634" s="146">
        <v>3633</v>
      </c>
      <c r="B3634" s="144" t="s">
        <v>1128</v>
      </c>
      <c r="C3634" s="145" t="s">
        <v>3672</v>
      </c>
      <c r="D3634" s="145" t="s">
        <v>3797</v>
      </c>
      <c r="E3634" s="219" t="s">
        <v>98</v>
      </c>
      <c r="F3634" s="148">
        <v>45841</v>
      </c>
      <c r="G3634" s="149"/>
      <c r="H3634" s="150">
        <v>290510</v>
      </c>
      <c r="I3634" s="144" t="s">
        <v>40</v>
      </c>
      <c r="J3634" s="151" t="s">
        <v>44</v>
      </c>
      <c r="K3634" s="145"/>
      <c r="L3634" s="152"/>
      <c r="M3634" s="152"/>
      <c r="N3634" s="167">
        <f t="shared" si="112"/>
        <v>145255</v>
      </c>
      <c r="O3634" s="167">
        <f t="shared" si="113"/>
        <v>202507</v>
      </c>
    </row>
    <row r="3635" spans="1:15">
      <c r="A3635" s="146">
        <v>3634</v>
      </c>
      <c r="B3635" s="144" t="s">
        <v>1415</v>
      </c>
      <c r="C3635" s="146" t="s">
        <v>1416</v>
      </c>
      <c r="D3635" s="147" t="s">
        <v>3798</v>
      </c>
      <c r="E3635" s="219" t="s">
        <v>98</v>
      </c>
      <c r="F3635" s="148">
        <v>45841</v>
      </c>
      <c r="G3635" s="153"/>
      <c r="H3635" s="154">
        <v>3274.97</v>
      </c>
      <c r="I3635" s="144" t="s">
        <v>33</v>
      </c>
      <c r="J3635" s="155"/>
      <c r="K3635" s="146"/>
      <c r="L3635" s="147"/>
      <c r="M3635" s="156"/>
      <c r="N3635" s="167">
        <f t="shared" si="112"/>
        <v>3274.97</v>
      </c>
      <c r="O3635" s="167">
        <f t="shared" si="113"/>
        <v>202507</v>
      </c>
    </row>
    <row r="3636" spans="1:15">
      <c r="A3636" s="146">
        <v>3635</v>
      </c>
      <c r="B3636" s="144" t="s">
        <v>1698</v>
      </c>
      <c r="C3636" s="146" t="s">
        <v>1699</v>
      </c>
      <c r="D3636" s="147" t="s">
        <v>3872</v>
      </c>
      <c r="E3636" s="230" t="s">
        <v>98</v>
      </c>
      <c r="F3636" s="148">
        <v>45841</v>
      </c>
      <c r="G3636" s="153"/>
      <c r="H3636" s="154">
        <v>4290</v>
      </c>
      <c r="I3636" s="144" t="s">
        <v>33</v>
      </c>
      <c r="J3636" s="155"/>
      <c r="K3636" s="146"/>
      <c r="L3636" s="147"/>
      <c r="M3636" s="156"/>
      <c r="N3636" s="177">
        <f t="shared" si="112"/>
        <v>4290</v>
      </c>
      <c r="O3636" s="167">
        <f t="shared" si="113"/>
        <v>202507</v>
      </c>
    </row>
    <row r="3637" spans="1:15">
      <c r="A3637" s="146">
        <v>3636</v>
      </c>
      <c r="B3637" s="144" t="s">
        <v>548</v>
      </c>
      <c r="C3637" s="145" t="s">
        <v>549</v>
      </c>
      <c r="D3637" s="145" t="s">
        <v>3799</v>
      </c>
      <c r="E3637" s="219" t="s">
        <v>98</v>
      </c>
      <c r="F3637" s="148">
        <v>45842</v>
      </c>
      <c r="G3637" s="149"/>
      <c r="H3637" s="150">
        <v>128</v>
      </c>
      <c r="I3637" s="144" t="s">
        <v>32</v>
      </c>
      <c r="J3637" s="151"/>
      <c r="K3637" s="145"/>
      <c r="L3637" s="152"/>
      <c r="M3637" s="152"/>
      <c r="N3637" s="167">
        <f t="shared" si="112"/>
        <v>128</v>
      </c>
      <c r="O3637" s="167">
        <f t="shared" si="113"/>
        <v>202507</v>
      </c>
    </row>
    <row r="3638" spans="1:15">
      <c r="A3638" s="146">
        <v>3637</v>
      </c>
      <c r="B3638" s="144" t="s">
        <v>3574</v>
      </c>
      <c r="C3638" s="146" t="s">
        <v>3575</v>
      </c>
      <c r="D3638" s="147" t="s">
        <v>3873</v>
      </c>
      <c r="E3638" s="230" t="s">
        <v>98</v>
      </c>
      <c r="F3638" s="148">
        <v>45842</v>
      </c>
      <c r="G3638" s="153"/>
      <c r="H3638" s="154">
        <v>11100</v>
      </c>
      <c r="I3638" s="144" t="s">
        <v>62</v>
      </c>
      <c r="J3638" s="155"/>
      <c r="K3638" s="146"/>
      <c r="L3638" s="147"/>
      <c r="M3638" s="156"/>
      <c r="N3638" s="177">
        <f t="shared" si="112"/>
        <v>11100</v>
      </c>
      <c r="O3638" s="167">
        <f t="shared" si="113"/>
        <v>202507</v>
      </c>
    </row>
    <row r="3639" spans="1:15">
      <c r="A3639" s="146">
        <v>3638</v>
      </c>
      <c r="B3639" s="144" t="s">
        <v>1537</v>
      </c>
      <c r="C3639" s="146" t="s">
        <v>1538</v>
      </c>
      <c r="D3639" s="147" t="s">
        <v>3874</v>
      </c>
      <c r="E3639" s="230" t="s">
        <v>98</v>
      </c>
      <c r="F3639" s="148">
        <v>45842</v>
      </c>
      <c r="G3639" s="153"/>
      <c r="H3639" s="154">
        <v>44850</v>
      </c>
      <c r="I3639" s="144" t="s">
        <v>62</v>
      </c>
      <c r="J3639" s="155"/>
      <c r="K3639" s="146"/>
      <c r="L3639" s="147"/>
      <c r="M3639" s="156"/>
      <c r="N3639" s="177">
        <f t="shared" si="112"/>
        <v>44850</v>
      </c>
      <c r="O3639" s="167">
        <f t="shared" si="113"/>
        <v>202507</v>
      </c>
    </row>
    <row r="3640" spans="1:15">
      <c r="A3640" s="146">
        <v>3639</v>
      </c>
      <c r="B3640" s="144" t="s">
        <v>1537</v>
      </c>
      <c r="C3640" s="146" t="s">
        <v>1538</v>
      </c>
      <c r="D3640" s="147" t="s">
        <v>426</v>
      </c>
      <c r="E3640" s="230" t="s">
        <v>98</v>
      </c>
      <c r="F3640" s="148">
        <v>45842</v>
      </c>
      <c r="G3640" s="153"/>
      <c r="H3640" s="154">
        <v>79500</v>
      </c>
      <c r="I3640" s="144" t="s">
        <v>62</v>
      </c>
      <c r="J3640" s="155"/>
      <c r="K3640" s="146"/>
      <c r="L3640" s="147"/>
      <c r="M3640" s="156"/>
      <c r="N3640" s="177">
        <f t="shared" si="112"/>
        <v>79500</v>
      </c>
      <c r="O3640" s="167">
        <f t="shared" si="113"/>
        <v>202507</v>
      </c>
    </row>
    <row r="3641" spans="1:15">
      <c r="A3641" s="146">
        <v>3640</v>
      </c>
      <c r="B3641" s="144" t="s">
        <v>120</v>
      </c>
      <c r="C3641" s="146" t="s">
        <v>121</v>
      </c>
      <c r="D3641" s="147" t="s">
        <v>3891</v>
      </c>
      <c r="E3641" s="230" t="s">
        <v>98</v>
      </c>
      <c r="F3641" s="148">
        <v>45842</v>
      </c>
      <c r="G3641" s="153"/>
      <c r="H3641" s="154">
        <v>4104</v>
      </c>
      <c r="I3641" s="144" t="s">
        <v>62</v>
      </c>
      <c r="J3641" s="155"/>
      <c r="K3641" s="146"/>
      <c r="L3641" s="147"/>
      <c r="M3641" s="156"/>
      <c r="N3641" s="177">
        <f t="shared" si="112"/>
        <v>4104</v>
      </c>
      <c r="O3641" s="167">
        <f t="shared" si="113"/>
        <v>202507</v>
      </c>
    </row>
    <row r="3642" spans="1:15">
      <c r="A3642" s="146">
        <v>3641</v>
      </c>
      <c r="B3642" s="144" t="s">
        <v>120</v>
      </c>
      <c r="C3642" s="146" t="s">
        <v>121</v>
      </c>
      <c r="D3642" s="147" t="s">
        <v>3892</v>
      </c>
      <c r="E3642" s="230" t="s">
        <v>98</v>
      </c>
      <c r="F3642" s="148">
        <v>45843</v>
      </c>
      <c r="G3642" s="153"/>
      <c r="H3642" s="154">
        <v>19700</v>
      </c>
      <c r="I3642" s="144" t="s">
        <v>62</v>
      </c>
      <c r="J3642" s="155"/>
      <c r="K3642" s="146"/>
      <c r="L3642" s="147"/>
      <c r="M3642" s="156"/>
      <c r="N3642" s="177">
        <f t="shared" si="112"/>
        <v>19700</v>
      </c>
      <c r="O3642" s="167">
        <f t="shared" si="113"/>
        <v>202507</v>
      </c>
    </row>
    <row r="3643" spans="1:15">
      <c r="A3643" s="146">
        <v>3642</v>
      </c>
      <c r="B3643" s="144" t="s">
        <v>3574</v>
      </c>
      <c r="C3643" s="146" t="s">
        <v>3575</v>
      </c>
      <c r="D3643" s="147" t="s">
        <v>3875</v>
      </c>
      <c r="E3643" s="230" t="s">
        <v>98</v>
      </c>
      <c r="F3643" s="148">
        <v>45845</v>
      </c>
      <c r="G3643" s="153"/>
      <c r="H3643" s="154">
        <v>17660</v>
      </c>
      <c r="I3643" s="144" t="s">
        <v>62</v>
      </c>
      <c r="J3643" s="155"/>
      <c r="K3643" s="146"/>
      <c r="L3643" s="147"/>
      <c r="M3643" s="156"/>
      <c r="N3643" s="177">
        <f t="shared" si="112"/>
        <v>17660</v>
      </c>
      <c r="O3643" s="167">
        <f t="shared" si="113"/>
        <v>202507</v>
      </c>
    </row>
    <row r="3644" spans="1:15">
      <c r="A3644" s="146">
        <v>3643</v>
      </c>
      <c r="B3644" s="144" t="s">
        <v>2733</v>
      </c>
      <c r="C3644" s="146" t="s">
        <v>2734</v>
      </c>
      <c r="D3644" s="147" t="s">
        <v>3876</v>
      </c>
      <c r="E3644" s="230" t="s">
        <v>98</v>
      </c>
      <c r="F3644" s="148">
        <v>45845</v>
      </c>
      <c r="G3644" s="153"/>
      <c r="H3644" s="154">
        <v>17171.5</v>
      </c>
      <c r="I3644" s="144" t="s">
        <v>62</v>
      </c>
      <c r="J3644" s="155"/>
      <c r="K3644" s="146"/>
      <c r="L3644" s="147"/>
      <c r="M3644" s="156"/>
      <c r="N3644" s="177">
        <f t="shared" si="112"/>
        <v>17171.5</v>
      </c>
      <c r="O3644" s="167">
        <f t="shared" si="113"/>
        <v>202507</v>
      </c>
    </row>
    <row r="3645" spans="1:15">
      <c r="A3645" s="146">
        <v>3644</v>
      </c>
      <c r="B3645" s="144" t="s">
        <v>3857</v>
      </c>
      <c r="C3645" s="146" t="s">
        <v>3858</v>
      </c>
      <c r="D3645" s="147" t="s">
        <v>3893</v>
      </c>
      <c r="E3645" s="230" t="s">
        <v>98</v>
      </c>
      <c r="F3645" s="148">
        <v>45845</v>
      </c>
      <c r="G3645" s="153"/>
      <c r="H3645" s="154">
        <v>24880</v>
      </c>
      <c r="I3645" s="144" t="s">
        <v>46</v>
      </c>
      <c r="J3645" s="155"/>
      <c r="K3645" s="146"/>
      <c r="L3645" s="147"/>
      <c r="M3645" s="156"/>
      <c r="N3645" s="177">
        <f t="shared" si="112"/>
        <v>24880</v>
      </c>
      <c r="O3645" s="167">
        <f t="shared" si="113"/>
        <v>202507</v>
      </c>
    </row>
    <row r="3646" spans="1:15">
      <c r="A3646" s="146">
        <v>3645</v>
      </c>
      <c r="B3646" s="144" t="s">
        <v>3399</v>
      </c>
      <c r="C3646" s="146" t="s">
        <v>3400</v>
      </c>
      <c r="D3646" s="147">
        <v>467</v>
      </c>
      <c r="E3646" s="230" t="s">
        <v>98</v>
      </c>
      <c r="F3646" s="148">
        <v>45845</v>
      </c>
      <c r="G3646" s="153"/>
      <c r="H3646" s="154">
        <v>24770</v>
      </c>
      <c r="I3646" s="144" t="s">
        <v>62</v>
      </c>
      <c r="J3646" s="155"/>
      <c r="K3646" s="146"/>
      <c r="L3646" s="147"/>
      <c r="M3646" s="156"/>
      <c r="N3646" s="177">
        <f t="shared" si="112"/>
        <v>24770</v>
      </c>
      <c r="O3646" s="167">
        <f t="shared" si="113"/>
        <v>202507</v>
      </c>
    </row>
    <row r="3647" spans="1:15">
      <c r="A3647" s="146">
        <v>3646</v>
      </c>
      <c r="B3647" s="144" t="s">
        <v>2287</v>
      </c>
      <c r="C3647" s="146" t="s">
        <v>2288</v>
      </c>
      <c r="D3647" s="147" t="s">
        <v>3894</v>
      </c>
      <c r="E3647" s="230" t="s">
        <v>98</v>
      </c>
      <c r="F3647" s="148">
        <v>45846</v>
      </c>
      <c r="G3647" s="153"/>
      <c r="H3647" s="154">
        <v>398.4</v>
      </c>
      <c r="I3647" s="144" t="s">
        <v>68</v>
      </c>
      <c r="J3647" s="155"/>
      <c r="K3647" s="146"/>
      <c r="L3647" s="147"/>
      <c r="M3647" s="156"/>
      <c r="N3647" s="177">
        <f t="shared" si="112"/>
        <v>398.4</v>
      </c>
      <c r="O3647" s="167">
        <f t="shared" si="113"/>
        <v>202507</v>
      </c>
    </row>
    <row r="3648" spans="1:15">
      <c r="A3648" s="146">
        <v>3647</v>
      </c>
      <c r="B3648" s="144" t="s">
        <v>293</v>
      </c>
      <c r="C3648" s="146" t="s">
        <v>294</v>
      </c>
      <c r="D3648" s="147" t="s">
        <v>3895</v>
      </c>
      <c r="E3648" s="230" t="s">
        <v>98</v>
      </c>
      <c r="F3648" s="148">
        <v>45846</v>
      </c>
      <c r="G3648" s="153"/>
      <c r="H3648" s="154">
        <v>1055.1199999999999</v>
      </c>
      <c r="I3648" s="144" t="s">
        <v>60</v>
      </c>
      <c r="J3648" s="155"/>
      <c r="K3648" s="146"/>
      <c r="L3648" s="147"/>
      <c r="M3648" s="156"/>
      <c r="N3648" s="177">
        <f t="shared" si="112"/>
        <v>1055.1199999999999</v>
      </c>
      <c r="O3648" s="167">
        <f t="shared" si="113"/>
        <v>202507</v>
      </c>
    </row>
    <row r="3649" spans="1:15">
      <c r="A3649" s="146">
        <v>3648</v>
      </c>
      <c r="B3649" s="144" t="s">
        <v>120</v>
      </c>
      <c r="C3649" s="146" t="s">
        <v>121</v>
      </c>
      <c r="D3649" s="147" t="s">
        <v>3896</v>
      </c>
      <c r="E3649" s="230" t="s">
        <v>98</v>
      </c>
      <c r="F3649" s="148">
        <v>45846</v>
      </c>
      <c r="G3649" s="153"/>
      <c r="H3649" s="154">
        <v>5100</v>
      </c>
      <c r="I3649" s="144" t="s">
        <v>62</v>
      </c>
      <c r="J3649" s="155"/>
      <c r="K3649" s="146"/>
      <c r="L3649" s="147"/>
      <c r="M3649" s="156"/>
      <c r="N3649" s="177">
        <f t="shared" si="112"/>
        <v>5100</v>
      </c>
      <c r="O3649" s="167">
        <f t="shared" si="113"/>
        <v>202507</v>
      </c>
    </row>
    <row r="3650" spans="1:15">
      <c r="A3650" s="146">
        <v>3649</v>
      </c>
      <c r="B3650" s="144" t="s">
        <v>1217</v>
      </c>
      <c r="C3650" s="146" t="s">
        <v>1218</v>
      </c>
      <c r="D3650" s="147" t="s">
        <v>3877</v>
      </c>
      <c r="E3650" s="230" t="s">
        <v>98</v>
      </c>
      <c r="F3650" s="148">
        <v>45847</v>
      </c>
      <c r="G3650" s="153"/>
      <c r="H3650" s="154">
        <v>63.1</v>
      </c>
      <c r="I3650" s="144" t="s">
        <v>68</v>
      </c>
      <c r="J3650" s="155"/>
      <c r="K3650" s="146"/>
      <c r="L3650" s="147"/>
      <c r="M3650" s="156"/>
      <c r="N3650" s="177">
        <f t="shared" ref="N3650:N3713" si="114">H3650/COUNTIF(I3650:M3650,"&lt;&gt;")</f>
        <v>63.1</v>
      </c>
      <c r="O3650" s="167">
        <f t="shared" ref="O3650:O3713" si="115">YEAR(F3650)*100+MONTH(F3650)</f>
        <v>202507</v>
      </c>
    </row>
    <row r="3651" spans="1:15">
      <c r="A3651" s="146">
        <v>3650</v>
      </c>
      <c r="B3651" s="144" t="s">
        <v>3440</v>
      </c>
      <c r="C3651" s="146" t="s">
        <v>3441</v>
      </c>
      <c r="D3651" s="147" t="s">
        <v>3550</v>
      </c>
      <c r="E3651" s="219" t="s">
        <v>98</v>
      </c>
      <c r="F3651" s="148">
        <v>45848</v>
      </c>
      <c r="G3651" s="153"/>
      <c r="H3651" s="154">
        <v>31988.400000000001</v>
      </c>
      <c r="I3651" s="144" t="s">
        <v>62</v>
      </c>
      <c r="J3651" s="155"/>
      <c r="K3651" s="146"/>
      <c r="L3651" s="147"/>
      <c r="M3651" s="156"/>
      <c r="N3651" s="167">
        <f t="shared" si="114"/>
        <v>31988.400000000001</v>
      </c>
      <c r="O3651" s="167">
        <f t="shared" si="115"/>
        <v>202507</v>
      </c>
    </row>
    <row r="3652" spans="1:15">
      <c r="A3652" s="146">
        <v>3651</v>
      </c>
      <c r="B3652" s="144" t="s">
        <v>3386</v>
      </c>
      <c r="C3652" s="146" t="s">
        <v>3387</v>
      </c>
      <c r="D3652" s="147" t="s">
        <v>244</v>
      </c>
      <c r="E3652" s="230" t="s">
        <v>98</v>
      </c>
      <c r="F3652" s="148">
        <v>45848</v>
      </c>
      <c r="G3652" s="153"/>
      <c r="H3652" s="154">
        <v>137.5</v>
      </c>
      <c r="I3652" s="144" t="s">
        <v>68</v>
      </c>
      <c r="J3652" s="155"/>
      <c r="K3652" s="146"/>
      <c r="L3652" s="147"/>
      <c r="M3652" s="156"/>
      <c r="N3652" s="177">
        <f t="shared" si="114"/>
        <v>137.5</v>
      </c>
      <c r="O3652" s="167">
        <f t="shared" si="115"/>
        <v>202507</v>
      </c>
    </row>
    <row r="3653" spans="1:15">
      <c r="A3653" s="146">
        <v>3652</v>
      </c>
      <c r="B3653" s="144" t="s">
        <v>3386</v>
      </c>
      <c r="C3653" s="146" t="s">
        <v>3387</v>
      </c>
      <c r="D3653" s="147">
        <v>463</v>
      </c>
      <c r="E3653" s="230" t="s">
        <v>98</v>
      </c>
      <c r="F3653" s="148">
        <v>45848</v>
      </c>
      <c r="G3653" s="153"/>
      <c r="H3653" s="154">
        <v>2015.5</v>
      </c>
      <c r="I3653" s="144" t="s">
        <v>66</v>
      </c>
      <c r="J3653" s="155"/>
      <c r="K3653" s="146"/>
      <c r="L3653" s="147"/>
      <c r="M3653" s="156"/>
      <c r="N3653" s="177">
        <f t="shared" si="114"/>
        <v>2015.5</v>
      </c>
      <c r="O3653" s="167">
        <f t="shared" si="115"/>
        <v>202507</v>
      </c>
    </row>
    <row r="3654" spans="1:15">
      <c r="A3654" s="146">
        <v>3653</v>
      </c>
      <c r="B3654" s="144" t="s">
        <v>3773</v>
      </c>
      <c r="C3654" s="146" t="s">
        <v>1678</v>
      </c>
      <c r="D3654" s="147" t="s">
        <v>3897</v>
      </c>
      <c r="E3654" s="230" t="s">
        <v>98</v>
      </c>
      <c r="F3654" s="148">
        <v>45848</v>
      </c>
      <c r="G3654" s="153"/>
      <c r="H3654" s="154">
        <v>860.4</v>
      </c>
      <c r="I3654" s="144" t="s">
        <v>68</v>
      </c>
      <c r="J3654" s="155"/>
      <c r="K3654" s="146"/>
      <c r="L3654" s="147"/>
      <c r="M3654" s="156"/>
      <c r="N3654" s="177">
        <f t="shared" si="114"/>
        <v>860.4</v>
      </c>
      <c r="O3654" s="167">
        <f t="shared" si="115"/>
        <v>202507</v>
      </c>
    </row>
    <row r="3655" spans="1:15">
      <c r="A3655" s="146">
        <v>3654</v>
      </c>
      <c r="B3655" s="144" t="s">
        <v>3859</v>
      </c>
      <c r="C3655" s="146" t="s">
        <v>3860</v>
      </c>
      <c r="D3655" s="147" t="s">
        <v>3898</v>
      </c>
      <c r="E3655" s="230" t="s">
        <v>98</v>
      </c>
      <c r="F3655" s="148">
        <v>45848</v>
      </c>
      <c r="G3655" s="153"/>
      <c r="H3655" s="154">
        <v>3421.61</v>
      </c>
      <c r="I3655" s="144" t="s">
        <v>68</v>
      </c>
      <c r="J3655" s="155"/>
      <c r="K3655" s="146"/>
      <c r="L3655" s="147"/>
      <c r="M3655" s="156"/>
      <c r="N3655" s="177">
        <f t="shared" si="114"/>
        <v>3421.61</v>
      </c>
      <c r="O3655" s="167">
        <f t="shared" si="115"/>
        <v>202507</v>
      </c>
    </row>
    <row r="3656" spans="1:15">
      <c r="A3656" s="146">
        <v>3655</v>
      </c>
      <c r="B3656" s="144" t="s">
        <v>120</v>
      </c>
      <c r="C3656" s="146" t="s">
        <v>121</v>
      </c>
      <c r="D3656" s="147" t="s">
        <v>3899</v>
      </c>
      <c r="E3656" s="230" t="s">
        <v>98</v>
      </c>
      <c r="F3656" s="148">
        <v>45848</v>
      </c>
      <c r="G3656" s="153"/>
      <c r="H3656" s="154">
        <v>4104</v>
      </c>
      <c r="I3656" s="144" t="s">
        <v>62</v>
      </c>
      <c r="J3656" s="155"/>
      <c r="K3656" s="146"/>
      <c r="L3656" s="147"/>
      <c r="M3656" s="156"/>
      <c r="N3656" s="177">
        <f t="shared" si="114"/>
        <v>4104</v>
      </c>
      <c r="O3656" s="167">
        <f t="shared" si="115"/>
        <v>202507</v>
      </c>
    </row>
    <row r="3657" spans="1:15">
      <c r="A3657" s="146">
        <v>3656</v>
      </c>
      <c r="B3657" s="144" t="s">
        <v>154</v>
      </c>
      <c r="C3657" s="145" t="s">
        <v>503</v>
      </c>
      <c r="D3657" s="145" t="s">
        <v>3800</v>
      </c>
      <c r="E3657" s="219" t="s">
        <v>98</v>
      </c>
      <c r="F3657" s="148">
        <v>45849</v>
      </c>
      <c r="G3657" s="149">
        <v>54054.15</v>
      </c>
      <c r="H3657" s="150">
        <v>54773.07</v>
      </c>
      <c r="I3657" s="144" t="s">
        <v>72</v>
      </c>
      <c r="J3657" s="151"/>
      <c r="K3657" s="145"/>
      <c r="L3657" s="152"/>
      <c r="M3657" s="152"/>
      <c r="N3657" s="167">
        <f t="shared" si="114"/>
        <v>54773.07</v>
      </c>
      <c r="O3657" s="167">
        <f t="shared" si="115"/>
        <v>202507</v>
      </c>
    </row>
    <row r="3658" spans="1:15">
      <c r="A3658" s="146">
        <v>3657</v>
      </c>
      <c r="B3658" s="144" t="s">
        <v>3574</v>
      </c>
      <c r="C3658" s="146" t="s">
        <v>3575</v>
      </c>
      <c r="D3658" s="147" t="s">
        <v>3878</v>
      </c>
      <c r="E3658" s="230" t="s">
        <v>98</v>
      </c>
      <c r="F3658" s="148">
        <v>45849</v>
      </c>
      <c r="G3658" s="153"/>
      <c r="H3658" s="154">
        <v>2700</v>
      </c>
      <c r="I3658" s="144" t="s">
        <v>62</v>
      </c>
      <c r="J3658" s="155"/>
      <c r="K3658" s="146"/>
      <c r="L3658" s="147"/>
      <c r="M3658" s="156"/>
      <c r="N3658" s="177">
        <f t="shared" si="114"/>
        <v>2700</v>
      </c>
      <c r="O3658" s="167">
        <f t="shared" si="115"/>
        <v>202507</v>
      </c>
    </row>
    <row r="3659" spans="1:15">
      <c r="A3659" s="146">
        <v>3658</v>
      </c>
      <c r="B3659" s="144" t="s">
        <v>3440</v>
      </c>
      <c r="C3659" s="146" t="s">
        <v>3441</v>
      </c>
      <c r="D3659" s="147" t="s">
        <v>128</v>
      </c>
      <c r="E3659" s="230" t="s">
        <v>98</v>
      </c>
      <c r="F3659" s="148">
        <v>45849</v>
      </c>
      <c r="G3659" s="153"/>
      <c r="H3659" s="154">
        <v>141755.65</v>
      </c>
      <c r="I3659" s="144" t="s">
        <v>62</v>
      </c>
      <c r="J3659" s="155"/>
      <c r="K3659" s="146"/>
      <c r="L3659" s="147"/>
      <c r="M3659" s="156"/>
      <c r="N3659" s="177">
        <f t="shared" si="114"/>
        <v>141755.65</v>
      </c>
      <c r="O3659" s="167">
        <f t="shared" si="115"/>
        <v>202507</v>
      </c>
    </row>
    <row r="3660" spans="1:15">
      <c r="A3660" s="146">
        <v>3659</v>
      </c>
      <c r="B3660" s="144" t="s">
        <v>3747</v>
      </c>
      <c r="C3660" s="146" t="s">
        <v>3748</v>
      </c>
      <c r="D3660" s="147">
        <v>2777</v>
      </c>
      <c r="E3660" s="230" t="s">
        <v>98</v>
      </c>
      <c r="F3660" s="148">
        <v>45849</v>
      </c>
      <c r="G3660" s="153"/>
      <c r="H3660" s="154">
        <v>2500</v>
      </c>
      <c r="I3660" s="144" t="s">
        <v>62</v>
      </c>
      <c r="J3660" s="155"/>
      <c r="K3660" s="146"/>
      <c r="L3660" s="147"/>
      <c r="M3660" s="156"/>
      <c r="N3660" s="177">
        <f t="shared" si="114"/>
        <v>2500</v>
      </c>
      <c r="O3660" s="167">
        <f t="shared" si="115"/>
        <v>202507</v>
      </c>
    </row>
    <row r="3661" spans="1:15">
      <c r="A3661" s="146">
        <v>3660</v>
      </c>
      <c r="B3661" s="144" t="s">
        <v>3007</v>
      </c>
      <c r="C3661" s="146" t="s">
        <v>3008</v>
      </c>
      <c r="D3661" s="147">
        <v>1935</v>
      </c>
      <c r="E3661" s="230" t="s">
        <v>98</v>
      </c>
      <c r="F3661" s="148">
        <v>45849</v>
      </c>
      <c r="G3661" s="153"/>
      <c r="H3661" s="154">
        <v>20700</v>
      </c>
      <c r="I3661" s="144" t="s">
        <v>62</v>
      </c>
      <c r="J3661" s="155"/>
      <c r="K3661" s="146"/>
      <c r="L3661" s="147"/>
      <c r="M3661" s="156"/>
      <c r="N3661" s="177">
        <f t="shared" si="114"/>
        <v>20700</v>
      </c>
      <c r="O3661" s="167">
        <f t="shared" si="115"/>
        <v>202507</v>
      </c>
    </row>
    <row r="3662" spans="1:15">
      <c r="A3662" s="146">
        <v>3661</v>
      </c>
      <c r="B3662" s="144" t="s">
        <v>2671</v>
      </c>
      <c r="C3662" s="146" t="s">
        <v>2672</v>
      </c>
      <c r="D3662" s="147">
        <v>292</v>
      </c>
      <c r="E3662" s="230" t="s">
        <v>98</v>
      </c>
      <c r="F3662" s="148">
        <v>45849</v>
      </c>
      <c r="G3662" s="153"/>
      <c r="H3662" s="154">
        <v>86800</v>
      </c>
      <c r="I3662" s="144" t="s">
        <v>62</v>
      </c>
      <c r="J3662" s="155"/>
      <c r="K3662" s="146"/>
      <c r="L3662" s="147"/>
      <c r="M3662" s="156"/>
      <c r="N3662" s="177">
        <f t="shared" si="114"/>
        <v>86800</v>
      </c>
      <c r="O3662" s="167">
        <f t="shared" si="115"/>
        <v>202507</v>
      </c>
    </row>
    <row r="3663" spans="1:15">
      <c r="A3663" s="146">
        <v>3662</v>
      </c>
      <c r="B3663" s="144" t="s">
        <v>1415</v>
      </c>
      <c r="C3663" s="146" t="s">
        <v>1416</v>
      </c>
      <c r="D3663" s="147" t="s">
        <v>3879</v>
      </c>
      <c r="E3663" s="230" t="s">
        <v>98</v>
      </c>
      <c r="F3663" s="148">
        <v>45852</v>
      </c>
      <c r="G3663" s="153"/>
      <c r="H3663" s="154">
        <v>306.68</v>
      </c>
      <c r="I3663" s="144" t="s">
        <v>33</v>
      </c>
      <c r="J3663" s="155"/>
      <c r="K3663" s="146"/>
      <c r="L3663" s="147"/>
      <c r="M3663" s="156"/>
      <c r="N3663" s="177">
        <f t="shared" si="114"/>
        <v>306.68</v>
      </c>
      <c r="O3663" s="167">
        <f t="shared" si="115"/>
        <v>202507</v>
      </c>
    </row>
    <row r="3664" spans="1:15">
      <c r="A3664" s="146">
        <v>3663</v>
      </c>
      <c r="B3664" s="144" t="s">
        <v>2287</v>
      </c>
      <c r="C3664" s="146" t="s">
        <v>2288</v>
      </c>
      <c r="D3664" s="147" t="s">
        <v>3900</v>
      </c>
      <c r="E3664" s="230" t="s">
        <v>98</v>
      </c>
      <c r="F3664" s="148">
        <v>45852</v>
      </c>
      <c r="G3664" s="153"/>
      <c r="H3664" s="154">
        <v>703.5</v>
      </c>
      <c r="I3664" s="144" t="s">
        <v>62</v>
      </c>
      <c r="J3664" s="155"/>
      <c r="K3664" s="146"/>
      <c r="L3664" s="147"/>
      <c r="M3664" s="156"/>
      <c r="N3664" s="177">
        <f t="shared" si="114"/>
        <v>703.5</v>
      </c>
      <c r="O3664" s="167">
        <f t="shared" si="115"/>
        <v>202507</v>
      </c>
    </row>
    <row r="3665" spans="1:15">
      <c r="A3665" s="146">
        <v>3664</v>
      </c>
      <c r="B3665" s="144" t="s">
        <v>293</v>
      </c>
      <c r="C3665" s="146" t="s">
        <v>294</v>
      </c>
      <c r="D3665" s="147" t="s">
        <v>3901</v>
      </c>
      <c r="E3665" s="230" t="s">
        <v>98</v>
      </c>
      <c r="F3665" s="148">
        <v>45852</v>
      </c>
      <c r="G3665" s="153"/>
      <c r="H3665" s="154">
        <v>5331.6</v>
      </c>
      <c r="I3665" s="144" t="s">
        <v>62</v>
      </c>
      <c r="J3665" s="155"/>
      <c r="K3665" s="146"/>
      <c r="L3665" s="147"/>
      <c r="M3665" s="156"/>
      <c r="N3665" s="177">
        <f t="shared" si="114"/>
        <v>5331.6</v>
      </c>
      <c r="O3665" s="167">
        <f t="shared" si="115"/>
        <v>202507</v>
      </c>
    </row>
    <row r="3666" spans="1:15">
      <c r="A3666" s="146">
        <v>3665</v>
      </c>
      <c r="B3666" s="144" t="s">
        <v>1415</v>
      </c>
      <c r="C3666" s="146" t="s">
        <v>1416</v>
      </c>
      <c r="D3666" s="147" t="s">
        <v>3880</v>
      </c>
      <c r="E3666" s="230" t="s">
        <v>98</v>
      </c>
      <c r="F3666" s="148">
        <v>45854</v>
      </c>
      <c r="G3666" s="153"/>
      <c r="H3666" s="154">
        <v>64.819999999999993</v>
      </c>
      <c r="I3666" s="144" t="s">
        <v>33</v>
      </c>
      <c r="J3666" s="155"/>
      <c r="K3666" s="146"/>
      <c r="L3666" s="147"/>
      <c r="M3666" s="156"/>
      <c r="N3666" s="177">
        <f t="shared" si="114"/>
        <v>64.819999999999993</v>
      </c>
      <c r="O3666" s="167">
        <f t="shared" si="115"/>
        <v>202507</v>
      </c>
    </row>
    <row r="3667" spans="1:15">
      <c r="A3667" s="146">
        <v>3666</v>
      </c>
      <c r="B3667" s="144" t="s">
        <v>3732</v>
      </c>
      <c r="C3667" s="146" t="s">
        <v>3733</v>
      </c>
      <c r="D3667" s="147" t="s">
        <v>1615</v>
      </c>
      <c r="E3667" s="230" t="s">
        <v>98</v>
      </c>
      <c r="F3667" s="148">
        <v>45854</v>
      </c>
      <c r="G3667" s="153"/>
      <c r="H3667" s="154">
        <v>1248</v>
      </c>
      <c r="I3667" s="144" t="s">
        <v>62</v>
      </c>
      <c r="J3667" s="155"/>
      <c r="K3667" s="146"/>
      <c r="L3667" s="147"/>
      <c r="M3667" s="156"/>
      <c r="N3667" s="177">
        <f t="shared" si="114"/>
        <v>1248</v>
      </c>
      <c r="O3667" s="167">
        <f t="shared" si="115"/>
        <v>202507</v>
      </c>
    </row>
    <row r="3668" spans="1:15">
      <c r="A3668" s="146">
        <v>3667</v>
      </c>
      <c r="B3668" s="144" t="s">
        <v>3451</v>
      </c>
      <c r="C3668" s="146" t="s">
        <v>3452</v>
      </c>
      <c r="D3668" s="147" t="s">
        <v>3902</v>
      </c>
      <c r="E3668" s="230" t="s">
        <v>98</v>
      </c>
      <c r="F3668" s="148">
        <v>45854</v>
      </c>
      <c r="G3668" s="153"/>
      <c r="H3668" s="154">
        <v>1060.42</v>
      </c>
      <c r="I3668" s="144" t="s">
        <v>60</v>
      </c>
      <c r="J3668" s="155"/>
      <c r="K3668" s="146"/>
      <c r="L3668" s="147"/>
      <c r="M3668" s="156"/>
      <c r="N3668" s="177">
        <f t="shared" si="114"/>
        <v>1060.42</v>
      </c>
      <c r="O3668" s="167">
        <f t="shared" si="115"/>
        <v>202507</v>
      </c>
    </row>
    <row r="3669" spans="1:15">
      <c r="A3669" s="146">
        <v>3668</v>
      </c>
      <c r="B3669" s="144" t="s">
        <v>196</v>
      </c>
      <c r="C3669" s="146" t="s">
        <v>503</v>
      </c>
      <c r="D3669" s="147" t="s">
        <v>3801</v>
      </c>
      <c r="E3669" s="219" t="s">
        <v>98</v>
      </c>
      <c r="F3669" s="148">
        <v>45856</v>
      </c>
      <c r="G3669" s="153">
        <v>1897.77</v>
      </c>
      <c r="H3669" s="154">
        <v>905837.54</v>
      </c>
      <c r="I3669" s="144" t="s">
        <v>72</v>
      </c>
      <c r="J3669" s="155"/>
      <c r="K3669" s="146"/>
      <c r="L3669" s="147"/>
      <c r="M3669" s="156"/>
      <c r="N3669" s="167">
        <f t="shared" si="114"/>
        <v>905837.54</v>
      </c>
      <c r="O3669" s="167">
        <f t="shared" si="115"/>
        <v>202507</v>
      </c>
    </row>
    <row r="3670" spans="1:15">
      <c r="A3670" s="146">
        <v>3669</v>
      </c>
      <c r="B3670" s="144" t="s">
        <v>194</v>
      </c>
      <c r="C3670" s="145" t="s">
        <v>503</v>
      </c>
      <c r="D3670" s="145" t="s">
        <v>3802</v>
      </c>
      <c r="E3670" s="219" t="s">
        <v>98</v>
      </c>
      <c r="F3670" s="148">
        <v>45856</v>
      </c>
      <c r="G3670" s="149">
        <v>408.12</v>
      </c>
      <c r="H3670" s="150">
        <v>309551.5</v>
      </c>
      <c r="I3670" s="144" t="s">
        <v>72</v>
      </c>
      <c r="J3670" s="151"/>
      <c r="K3670" s="145"/>
      <c r="L3670" s="152"/>
      <c r="M3670" s="152"/>
      <c r="N3670" s="167">
        <f t="shared" si="114"/>
        <v>309551.5</v>
      </c>
      <c r="O3670" s="167">
        <f t="shared" si="115"/>
        <v>202507</v>
      </c>
    </row>
    <row r="3671" spans="1:15">
      <c r="A3671" s="146">
        <v>3670</v>
      </c>
      <c r="B3671" s="144" t="s">
        <v>192</v>
      </c>
      <c r="C3671" s="146" t="s">
        <v>503</v>
      </c>
      <c r="D3671" s="147" t="s">
        <v>3803</v>
      </c>
      <c r="E3671" s="219" t="s">
        <v>98</v>
      </c>
      <c r="F3671" s="148">
        <v>45856</v>
      </c>
      <c r="G3671" s="153">
        <v>96750.44</v>
      </c>
      <c r="H3671" s="154">
        <v>520470.12</v>
      </c>
      <c r="I3671" s="144" t="s">
        <v>72</v>
      </c>
      <c r="J3671" s="155"/>
      <c r="K3671" s="146"/>
      <c r="L3671" s="147"/>
      <c r="M3671" s="156"/>
      <c r="N3671" s="167">
        <f t="shared" si="114"/>
        <v>520470.12</v>
      </c>
      <c r="O3671" s="167">
        <f t="shared" si="115"/>
        <v>202507</v>
      </c>
    </row>
    <row r="3672" spans="1:15">
      <c r="A3672" s="146">
        <v>3671</v>
      </c>
      <c r="B3672" s="144" t="s">
        <v>1304</v>
      </c>
      <c r="C3672" s="146" t="s">
        <v>1305</v>
      </c>
      <c r="D3672" s="147" t="s">
        <v>3903</v>
      </c>
      <c r="E3672" s="230" t="s">
        <v>98</v>
      </c>
      <c r="F3672" s="148">
        <v>45856</v>
      </c>
      <c r="G3672" s="153"/>
      <c r="H3672" s="154">
        <v>7641.89</v>
      </c>
      <c r="I3672" s="144" t="s">
        <v>41</v>
      </c>
      <c r="J3672" s="155"/>
      <c r="K3672" s="146"/>
      <c r="L3672" s="147"/>
      <c r="M3672" s="156"/>
      <c r="N3672" s="177">
        <f t="shared" si="114"/>
        <v>7641.89</v>
      </c>
      <c r="O3672" s="167">
        <f t="shared" si="115"/>
        <v>202507</v>
      </c>
    </row>
    <row r="3673" spans="1:15">
      <c r="A3673" s="146">
        <v>3672</v>
      </c>
      <c r="B3673" s="144" t="s">
        <v>3749</v>
      </c>
      <c r="C3673" s="146" t="s">
        <v>3750</v>
      </c>
      <c r="D3673" s="147" t="s">
        <v>1572</v>
      </c>
      <c r="E3673" s="230" t="s">
        <v>98</v>
      </c>
      <c r="F3673" s="148">
        <v>45857</v>
      </c>
      <c r="G3673" s="153"/>
      <c r="H3673" s="154">
        <v>5805</v>
      </c>
      <c r="I3673" s="144" t="s">
        <v>46</v>
      </c>
      <c r="J3673" s="155"/>
      <c r="K3673" s="146"/>
      <c r="L3673" s="147"/>
      <c r="M3673" s="156"/>
      <c r="N3673" s="177">
        <f t="shared" si="114"/>
        <v>5805</v>
      </c>
      <c r="O3673" s="167">
        <f t="shared" si="115"/>
        <v>202507</v>
      </c>
    </row>
    <row r="3674" spans="1:15">
      <c r="A3674" s="146">
        <v>3673</v>
      </c>
      <c r="B3674" s="144" t="s">
        <v>3574</v>
      </c>
      <c r="C3674" s="146" t="s">
        <v>3575</v>
      </c>
      <c r="D3674" s="147" t="s">
        <v>3881</v>
      </c>
      <c r="E3674" s="230" t="s">
        <v>98</v>
      </c>
      <c r="F3674" s="148">
        <v>45859</v>
      </c>
      <c r="G3674" s="153"/>
      <c r="H3674" s="154">
        <v>24510</v>
      </c>
      <c r="I3674" s="144" t="s">
        <v>62</v>
      </c>
      <c r="J3674" s="155"/>
      <c r="K3674" s="146"/>
      <c r="L3674" s="147"/>
      <c r="M3674" s="156"/>
      <c r="N3674" s="177">
        <f t="shared" si="114"/>
        <v>24510</v>
      </c>
      <c r="O3674" s="167">
        <f t="shared" si="115"/>
        <v>202507</v>
      </c>
    </row>
    <row r="3675" spans="1:15">
      <c r="A3675" s="146">
        <v>3674</v>
      </c>
      <c r="B3675" s="144" t="s">
        <v>184</v>
      </c>
      <c r="C3675" s="146" t="s">
        <v>185</v>
      </c>
      <c r="D3675" s="147" t="s">
        <v>3882</v>
      </c>
      <c r="E3675" s="230" t="s">
        <v>98</v>
      </c>
      <c r="F3675" s="148">
        <v>45859</v>
      </c>
      <c r="G3675" s="153"/>
      <c r="H3675" s="154">
        <v>40812.28</v>
      </c>
      <c r="I3675" s="144" t="s">
        <v>34</v>
      </c>
      <c r="J3675" s="155"/>
      <c r="K3675" s="146"/>
      <c r="L3675" s="147"/>
      <c r="M3675" s="156"/>
      <c r="N3675" s="177">
        <f t="shared" si="114"/>
        <v>40812.28</v>
      </c>
      <c r="O3675" s="167">
        <f t="shared" si="115"/>
        <v>202507</v>
      </c>
    </row>
    <row r="3676" spans="1:15">
      <c r="A3676" s="146">
        <v>3675</v>
      </c>
      <c r="B3676" s="144" t="s">
        <v>1496</v>
      </c>
      <c r="C3676" s="146" t="s">
        <v>1497</v>
      </c>
      <c r="D3676" s="147" t="s">
        <v>3920</v>
      </c>
      <c r="E3676" s="230" t="s">
        <v>98</v>
      </c>
      <c r="F3676" s="148">
        <v>45859</v>
      </c>
      <c r="G3676" s="153"/>
      <c r="H3676" s="154">
        <v>1706</v>
      </c>
      <c r="I3676" s="144" t="s">
        <v>43</v>
      </c>
      <c r="J3676" s="155"/>
      <c r="K3676" s="146"/>
      <c r="L3676" s="147"/>
      <c r="M3676" s="156"/>
      <c r="N3676" s="177">
        <f t="shared" si="114"/>
        <v>1706</v>
      </c>
      <c r="O3676" s="167">
        <f t="shared" si="115"/>
        <v>202507</v>
      </c>
    </row>
    <row r="3677" spans="1:15">
      <c r="A3677" s="146">
        <v>3676</v>
      </c>
      <c r="B3677" s="144" t="s">
        <v>1496</v>
      </c>
      <c r="C3677" s="146" t="s">
        <v>1497</v>
      </c>
      <c r="D3677" s="147" t="s">
        <v>3904</v>
      </c>
      <c r="E3677" s="230" t="s">
        <v>98</v>
      </c>
      <c r="F3677" s="148">
        <v>45859</v>
      </c>
      <c r="G3677" s="153"/>
      <c r="H3677" s="154">
        <v>11924.3</v>
      </c>
      <c r="I3677" s="144" t="s">
        <v>43</v>
      </c>
      <c r="J3677" s="155"/>
      <c r="K3677" s="146"/>
      <c r="L3677" s="147"/>
      <c r="M3677" s="156"/>
      <c r="N3677" s="177">
        <f t="shared" si="114"/>
        <v>11924.3</v>
      </c>
      <c r="O3677" s="167">
        <f t="shared" si="115"/>
        <v>202507</v>
      </c>
    </row>
    <row r="3678" spans="1:15">
      <c r="A3678" s="146">
        <v>3677</v>
      </c>
      <c r="B3678" s="144" t="s">
        <v>2930</v>
      </c>
      <c r="C3678" s="146" t="s">
        <v>2931</v>
      </c>
      <c r="D3678" s="147" t="s">
        <v>3905</v>
      </c>
      <c r="E3678" s="230" t="s">
        <v>98</v>
      </c>
      <c r="F3678" s="148">
        <v>45859</v>
      </c>
      <c r="G3678" s="153"/>
      <c r="H3678" s="154">
        <v>3907.05</v>
      </c>
      <c r="I3678" s="144" t="s">
        <v>67</v>
      </c>
      <c r="J3678" s="155"/>
      <c r="K3678" s="146"/>
      <c r="L3678" s="147"/>
      <c r="M3678" s="156"/>
      <c r="N3678" s="177">
        <f t="shared" si="114"/>
        <v>3907.05</v>
      </c>
      <c r="O3678" s="167">
        <f t="shared" si="115"/>
        <v>202507</v>
      </c>
    </row>
    <row r="3679" spans="1:15">
      <c r="A3679" s="146">
        <v>3678</v>
      </c>
      <c r="B3679" s="144" t="s">
        <v>3861</v>
      </c>
      <c r="C3679" s="146" t="s">
        <v>3862</v>
      </c>
      <c r="D3679" s="147" t="s">
        <v>3906</v>
      </c>
      <c r="E3679" s="230" t="s">
        <v>98</v>
      </c>
      <c r="F3679" s="148">
        <v>45860</v>
      </c>
      <c r="G3679" s="153"/>
      <c r="H3679" s="154">
        <v>12106.92</v>
      </c>
      <c r="I3679" s="144" t="s">
        <v>68</v>
      </c>
      <c r="J3679" s="155"/>
      <c r="K3679" s="146"/>
      <c r="L3679" s="147"/>
      <c r="M3679" s="156"/>
      <c r="N3679" s="177">
        <f t="shared" si="114"/>
        <v>12106.92</v>
      </c>
      <c r="O3679" s="167">
        <f t="shared" si="115"/>
        <v>202507</v>
      </c>
    </row>
    <row r="3680" spans="1:15">
      <c r="A3680" s="146">
        <v>3679</v>
      </c>
      <c r="B3680" s="144" t="s">
        <v>3863</v>
      </c>
      <c r="C3680" s="146" t="s">
        <v>3864</v>
      </c>
      <c r="D3680" s="147" t="s">
        <v>3907</v>
      </c>
      <c r="E3680" s="230" t="s">
        <v>98</v>
      </c>
      <c r="F3680" s="148">
        <v>45860</v>
      </c>
      <c r="G3680" s="153"/>
      <c r="H3680" s="154">
        <v>319.8</v>
      </c>
      <c r="I3680" s="144" t="s">
        <v>67</v>
      </c>
      <c r="J3680" s="155"/>
      <c r="K3680" s="146"/>
      <c r="L3680" s="147"/>
      <c r="M3680" s="156"/>
      <c r="N3680" s="177">
        <f t="shared" si="114"/>
        <v>319.8</v>
      </c>
      <c r="O3680" s="167">
        <f t="shared" si="115"/>
        <v>202507</v>
      </c>
    </row>
    <row r="3681" spans="1:15">
      <c r="A3681" s="146">
        <v>3680</v>
      </c>
      <c r="B3681" s="144" t="s">
        <v>1465</v>
      </c>
      <c r="C3681" s="146" t="s">
        <v>2651</v>
      </c>
      <c r="D3681" s="147" t="s">
        <v>3908</v>
      </c>
      <c r="E3681" s="230" t="s">
        <v>98</v>
      </c>
      <c r="F3681" s="148">
        <v>45860</v>
      </c>
      <c r="G3681" s="153"/>
      <c r="H3681" s="154">
        <v>6972</v>
      </c>
      <c r="I3681" s="144" t="s">
        <v>67</v>
      </c>
      <c r="J3681" s="155"/>
      <c r="K3681" s="146"/>
      <c r="L3681" s="147"/>
      <c r="M3681" s="156"/>
      <c r="N3681" s="177">
        <f t="shared" si="114"/>
        <v>6972</v>
      </c>
      <c r="O3681" s="167">
        <f t="shared" si="115"/>
        <v>202507</v>
      </c>
    </row>
    <row r="3682" spans="1:15">
      <c r="A3682" s="146">
        <v>3681</v>
      </c>
      <c r="B3682" s="144" t="s">
        <v>120</v>
      </c>
      <c r="C3682" s="146" t="s">
        <v>121</v>
      </c>
      <c r="D3682" s="147" t="s">
        <v>3909</v>
      </c>
      <c r="E3682" s="230" t="s">
        <v>98</v>
      </c>
      <c r="F3682" s="148">
        <v>45860</v>
      </c>
      <c r="G3682" s="153"/>
      <c r="H3682" s="154">
        <v>3626</v>
      </c>
      <c r="I3682" s="144" t="s">
        <v>43</v>
      </c>
      <c r="J3682" s="155"/>
      <c r="K3682" s="146"/>
      <c r="L3682" s="147"/>
      <c r="M3682" s="156"/>
      <c r="N3682" s="177">
        <f t="shared" si="114"/>
        <v>3626</v>
      </c>
      <c r="O3682" s="167">
        <f t="shared" si="115"/>
        <v>202507</v>
      </c>
    </row>
    <row r="3683" spans="1:15">
      <c r="A3683" s="146">
        <v>3682</v>
      </c>
      <c r="B3683" s="144" t="s">
        <v>539</v>
      </c>
      <c r="C3683" s="145" t="s">
        <v>3804</v>
      </c>
      <c r="D3683" s="145">
        <v>2.50723089500013E+16</v>
      </c>
      <c r="E3683" s="219" t="s">
        <v>98</v>
      </c>
      <c r="F3683" s="148">
        <v>45861</v>
      </c>
      <c r="G3683" s="149"/>
      <c r="H3683" s="150">
        <v>963290.8</v>
      </c>
      <c r="I3683" s="144" t="s">
        <v>34</v>
      </c>
      <c r="J3683" s="151"/>
      <c r="K3683" s="145"/>
      <c r="L3683" s="152"/>
      <c r="M3683" s="152"/>
      <c r="N3683" s="167">
        <f t="shared" si="114"/>
        <v>963290.8</v>
      </c>
      <c r="O3683" s="167">
        <f t="shared" si="115"/>
        <v>202507</v>
      </c>
    </row>
    <row r="3684" spans="1:15">
      <c r="A3684" s="146">
        <v>3683</v>
      </c>
      <c r="B3684" s="144" t="s">
        <v>3865</v>
      </c>
      <c r="C3684" s="146" t="s">
        <v>3866</v>
      </c>
      <c r="D3684" s="147" t="s">
        <v>3910</v>
      </c>
      <c r="E3684" s="230" t="s">
        <v>98</v>
      </c>
      <c r="F3684" s="148">
        <v>45861</v>
      </c>
      <c r="G3684" s="153"/>
      <c r="H3684" s="154">
        <v>3100</v>
      </c>
      <c r="I3684" s="144" t="s">
        <v>68</v>
      </c>
      <c r="J3684" s="155"/>
      <c r="K3684" s="146"/>
      <c r="L3684" s="147"/>
      <c r="M3684" s="156"/>
      <c r="N3684" s="177">
        <f t="shared" si="114"/>
        <v>3100</v>
      </c>
      <c r="O3684" s="167">
        <f t="shared" si="115"/>
        <v>202507</v>
      </c>
    </row>
    <row r="3685" spans="1:15">
      <c r="A3685" s="146">
        <v>3684</v>
      </c>
      <c r="B3685" s="144" t="s">
        <v>386</v>
      </c>
      <c r="C3685" s="146" t="s">
        <v>387</v>
      </c>
      <c r="D3685" s="147" t="s">
        <v>3805</v>
      </c>
      <c r="E3685" s="219" t="s">
        <v>98</v>
      </c>
      <c r="F3685" s="148">
        <v>45862</v>
      </c>
      <c r="G3685" s="153"/>
      <c r="H3685" s="154">
        <v>45.16</v>
      </c>
      <c r="I3685" s="144" t="s">
        <v>33</v>
      </c>
      <c r="J3685" s="155"/>
      <c r="K3685" s="146"/>
      <c r="L3685" s="147"/>
      <c r="M3685" s="156"/>
      <c r="N3685" s="167">
        <f t="shared" si="114"/>
        <v>45.16</v>
      </c>
      <c r="O3685" s="167">
        <f t="shared" si="115"/>
        <v>202507</v>
      </c>
    </row>
    <row r="3686" spans="1:15">
      <c r="A3686" s="146">
        <v>3685</v>
      </c>
      <c r="B3686" s="144" t="s">
        <v>2733</v>
      </c>
      <c r="C3686" s="146" t="s">
        <v>2734</v>
      </c>
      <c r="D3686" s="147" t="s">
        <v>2683</v>
      </c>
      <c r="E3686" s="230" t="s">
        <v>98</v>
      </c>
      <c r="F3686" s="148">
        <v>45862</v>
      </c>
      <c r="G3686" s="153"/>
      <c r="H3686" s="154">
        <v>21813</v>
      </c>
      <c r="I3686" s="144" t="s">
        <v>62</v>
      </c>
      <c r="J3686" s="155"/>
      <c r="K3686" s="146"/>
      <c r="L3686" s="147"/>
      <c r="M3686" s="156"/>
      <c r="N3686" s="177">
        <f t="shared" si="114"/>
        <v>21813</v>
      </c>
      <c r="O3686" s="167">
        <f t="shared" si="115"/>
        <v>202507</v>
      </c>
    </row>
    <row r="3687" spans="1:15">
      <c r="A3687" s="146">
        <v>3686</v>
      </c>
      <c r="B3687" s="144" t="s">
        <v>841</v>
      </c>
      <c r="C3687" s="146" t="s">
        <v>842</v>
      </c>
      <c r="D3687" s="147" t="s">
        <v>3911</v>
      </c>
      <c r="E3687" s="230" t="s">
        <v>98</v>
      </c>
      <c r="F3687" s="148">
        <v>45862</v>
      </c>
      <c r="G3687" s="153"/>
      <c r="H3687" s="154">
        <v>969.5</v>
      </c>
      <c r="I3687" s="144" t="s">
        <v>64</v>
      </c>
      <c r="J3687" s="155"/>
      <c r="K3687" s="146"/>
      <c r="L3687" s="147"/>
      <c r="M3687" s="156"/>
      <c r="N3687" s="177">
        <f t="shared" si="114"/>
        <v>969.5</v>
      </c>
      <c r="O3687" s="167">
        <f t="shared" si="115"/>
        <v>202507</v>
      </c>
    </row>
    <row r="3688" spans="1:15">
      <c r="A3688" s="146">
        <v>3687</v>
      </c>
      <c r="B3688" s="144" t="s">
        <v>841</v>
      </c>
      <c r="C3688" s="146" t="s">
        <v>842</v>
      </c>
      <c r="D3688" s="147" t="s">
        <v>3912</v>
      </c>
      <c r="E3688" s="230" t="s">
        <v>98</v>
      </c>
      <c r="F3688" s="148">
        <v>45862</v>
      </c>
      <c r="G3688" s="153"/>
      <c r="H3688" s="154">
        <v>1027.5</v>
      </c>
      <c r="I3688" s="144" t="s">
        <v>33</v>
      </c>
      <c r="J3688" s="155"/>
      <c r="K3688" s="146"/>
      <c r="L3688" s="147"/>
      <c r="M3688" s="156"/>
      <c r="N3688" s="177">
        <f t="shared" si="114"/>
        <v>1027.5</v>
      </c>
      <c r="O3688" s="167">
        <f t="shared" si="115"/>
        <v>202507</v>
      </c>
    </row>
    <row r="3689" spans="1:15">
      <c r="A3689" s="146">
        <v>3688</v>
      </c>
      <c r="B3689" s="144" t="s">
        <v>2287</v>
      </c>
      <c r="C3689" s="146" t="s">
        <v>2288</v>
      </c>
      <c r="D3689" s="147" t="s">
        <v>3913</v>
      </c>
      <c r="E3689" s="230" t="s">
        <v>98</v>
      </c>
      <c r="F3689" s="148">
        <v>45862</v>
      </c>
      <c r="G3689" s="153"/>
      <c r="H3689" s="154">
        <v>599</v>
      </c>
      <c r="I3689" s="144" t="s">
        <v>66</v>
      </c>
      <c r="J3689" s="155"/>
      <c r="K3689" s="146"/>
      <c r="L3689" s="147"/>
      <c r="M3689" s="156"/>
      <c r="N3689" s="177">
        <f t="shared" si="114"/>
        <v>599</v>
      </c>
      <c r="O3689" s="167">
        <f t="shared" si="115"/>
        <v>202507</v>
      </c>
    </row>
    <row r="3690" spans="1:15">
      <c r="A3690" s="146">
        <v>3689</v>
      </c>
      <c r="B3690" s="144" t="s">
        <v>120</v>
      </c>
      <c r="C3690" s="146" t="s">
        <v>121</v>
      </c>
      <c r="D3690" s="147" t="s">
        <v>3914</v>
      </c>
      <c r="E3690" s="230" t="s">
        <v>98</v>
      </c>
      <c r="F3690" s="148">
        <v>45862</v>
      </c>
      <c r="G3690" s="153"/>
      <c r="H3690" s="154">
        <v>4104</v>
      </c>
      <c r="I3690" s="144" t="s">
        <v>62</v>
      </c>
      <c r="J3690" s="155"/>
      <c r="K3690" s="146"/>
      <c r="L3690" s="147"/>
      <c r="M3690" s="156"/>
      <c r="N3690" s="177">
        <f t="shared" si="114"/>
        <v>4104</v>
      </c>
      <c r="O3690" s="167">
        <f t="shared" si="115"/>
        <v>202507</v>
      </c>
    </row>
    <row r="3691" spans="1:15">
      <c r="A3691" s="146">
        <v>3690</v>
      </c>
      <c r="B3691" s="144" t="s">
        <v>123</v>
      </c>
      <c r="C3691" s="146" t="s">
        <v>124</v>
      </c>
      <c r="D3691" s="147" t="s">
        <v>3915</v>
      </c>
      <c r="E3691" s="230" t="s">
        <v>98</v>
      </c>
      <c r="F3691" s="148">
        <v>45863</v>
      </c>
      <c r="G3691" s="153"/>
      <c r="H3691" s="154">
        <v>4746.53</v>
      </c>
      <c r="I3691" s="144" t="s">
        <v>33</v>
      </c>
      <c r="J3691" s="155"/>
      <c r="K3691" s="146"/>
      <c r="L3691" s="147"/>
      <c r="M3691" s="156"/>
      <c r="N3691" s="177">
        <f t="shared" si="114"/>
        <v>4746.53</v>
      </c>
      <c r="O3691" s="167">
        <f t="shared" si="115"/>
        <v>202507</v>
      </c>
    </row>
    <row r="3692" spans="1:15">
      <c r="A3692" s="146">
        <v>3691</v>
      </c>
      <c r="B3692" s="144" t="s">
        <v>120</v>
      </c>
      <c r="C3692" s="146" t="s">
        <v>121</v>
      </c>
      <c r="D3692" s="147" t="s">
        <v>3916</v>
      </c>
      <c r="E3692" s="230" t="s">
        <v>98</v>
      </c>
      <c r="F3692" s="148">
        <v>45863</v>
      </c>
      <c r="G3692" s="153"/>
      <c r="H3692" s="154">
        <v>3826</v>
      </c>
      <c r="I3692" s="144" t="s">
        <v>43</v>
      </c>
      <c r="J3692" s="155"/>
      <c r="K3692" s="146"/>
      <c r="L3692" s="147"/>
      <c r="M3692" s="156"/>
      <c r="N3692" s="177">
        <f t="shared" si="114"/>
        <v>3826</v>
      </c>
      <c r="O3692" s="167">
        <f t="shared" si="115"/>
        <v>202507</v>
      </c>
    </row>
    <row r="3693" spans="1:15">
      <c r="A3693" s="146">
        <v>3692</v>
      </c>
      <c r="B3693" s="144" t="s">
        <v>1889</v>
      </c>
      <c r="C3693" s="146" t="s">
        <v>1890</v>
      </c>
      <c r="D3693" s="147" t="s">
        <v>3883</v>
      </c>
      <c r="E3693" s="230" t="s">
        <v>98</v>
      </c>
      <c r="F3693" s="148">
        <v>45866</v>
      </c>
      <c r="G3693" s="153"/>
      <c r="H3693" s="154">
        <v>1900</v>
      </c>
      <c r="I3693" s="144" t="s">
        <v>62</v>
      </c>
      <c r="J3693" s="155"/>
      <c r="K3693" s="146"/>
      <c r="L3693" s="147"/>
      <c r="M3693" s="156"/>
      <c r="N3693" s="177">
        <f t="shared" si="114"/>
        <v>1900</v>
      </c>
      <c r="O3693" s="167">
        <f t="shared" si="115"/>
        <v>202507</v>
      </c>
    </row>
    <row r="3694" spans="1:15">
      <c r="A3694" s="146">
        <v>3693</v>
      </c>
      <c r="B3694" s="144" t="s">
        <v>1698</v>
      </c>
      <c r="C3694" s="146" t="s">
        <v>1699</v>
      </c>
      <c r="D3694" s="147" t="s">
        <v>3884</v>
      </c>
      <c r="E3694" s="230" t="s">
        <v>98</v>
      </c>
      <c r="F3694" s="148">
        <v>45866</v>
      </c>
      <c r="G3694" s="153"/>
      <c r="H3694" s="154">
        <v>9261</v>
      </c>
      <c r="I3694" s="144" t="s">
        <v>33</v>
      </c>
      <c r="J3694" s="155"/>
      <c r="K3694" s="146"/>
      <c r="L3694" s="147"/>
      <c r="M3694" s="156"/>
      <c r="N3694" s="177">
        <f t="shared" si="114"/>
        <v>9261</v>
      </c>
      <c r="O3694" s="167">
        <f t="shared" si="115"/>
        <v>202507</v>
      </c>
    </row>
    <row r="3695" spans="1:15">
      <c r="A3695" s="146">
        <v>3694</v>
      </c>
      <c r="B3695" s="144" t="s">
        <v>2422</v>
      </c>
      <c r="C3695" s="146" t="s">
        <v>2423</v>
      </c>
      <c r="D3695" s="147" t="s">
        <v>1257</v>
      </c>
      <c r="E3695" s="230" t="s">
        <v>98</v>
      </c>
      <c r="F3695" s="148">
        <v>45867</v>
      </c>
      <c r="G3695" s="153"/>
      <c r="H3695" s="154">
        <v>36644</v>
      </c>
      <c r="I3695" s="144" t="s">
        <v>64</v>
      </c>
      <c r="J3695" s="155"/>
      <c r="K3695" s="146"/>
      <c r="L3695" s="147"/>
      <c r="M3695" s="156"/>
      <c r="N3695" s="177">
        <f t="shared" si="114"/>
        <v>36644</v>
      </c>
      <c r="O3695" s="167">
        <f t="shared" si="115"/>
        <v>202507</v>
      </c>
    </row>
    <row r="3696" spans="1:15">
      <c r="A3696" s="146">
        <v>3695</v>
      </c>
      <c r="B3696" s="144" t="s">
        <v>3747</v>
      </c>
      <c r="C3696" s="146" t="s">
        <v>3748</v>
      </c>
      <c r="D3696" s="147" t="s">
        <v>3917</v>
      </c>
      <c r="E3696" s="230" t="s">
        <v>98</v>
      </c>
      <c r="F3696" s="148">
        <v>45869</v>
      </c>
      <c r="G3696" s="153"/>
      <c r="H3696" s="154">
        <v>11520</v>
      </c>
      <c r="I3696" s="144" t="s">
        <v>62</v>
      </c>
      <c r="J3696" s="155"/>
      <c r="K3696" s="146"/>
      <c r="L3696" s="147"/>
      <c r="M3696" s="156"/>
      <c r="N3696" s="177">
        <f t="shared" si="114"/>
        <v>11520</v>
      </c>
      <c r="O3696" s="167">
        <f t="shared" si="115"/>
        <v>202507</v>
      </c>
    </row>
    <row r="3697" spans="1:15">
      <c r="A3697" s="146">
        <v>3696</v>
      </c>
      <c r="B3697" s="144" t="s">
        <v>3922</v>
      </c>
      <c r="C3697" s="146" t="s">
        <v>3387</v>
      </c>
      <c r="D3697" s="147">
        <v>495</v>
      </c>
      <c r="E3697" s="230" t="s">
        <v>98</v>
      </c>
      <c r="F3697" s="148">
        <v>45869</v>
      </c>
      <c r="G3697" s="153"/>
      <c r="H3697" s="154">
        <v>432</v>
      </c>
      <c r="I3697" s="144" t="s">
        <v>43</v>
      </c>
      <c r="J3697" s="155"/>
      <c r="K3697" s="146"/>
      <c r="L3697" s="147"/>
      <c r="M3697" s="156"/>
      <c r="N3697" s="177">
        <f t="shared" si="114"/>
        <v>432</v>
      </c>
      <c r="O3697" s="167">
        <f t="shared" si="115"/>
        <v>202507</v>
      </c>
    </row>
    <row r="3698" spans="1:15">
      <c r="A3698" s="146">
        <v>3697</v>
      </c>
      <c r="B3698" s="144" t="s">
        <v>367</v>
      </c>
      <c r="C3698" s="146" t="s">
        <v>368</v>
      </c>
      <c r="D3698" s="147" t="s">
        <v>3923</v>
      </c>
      <c r="E3698" s="230" t="s">
        <v>98</v>
      </c>
      <c r="F3698" s="148">
        <v>45870</v>
      </c>
      <c r="G3698" s="153"/>
      <c r="H3698" s="154">
        <v>12144</v>
      </c>
      <c r="I3698" s="144" t="s">
        <v>34</v>
      </c>
      <c r="J3698" s="155"/>
      <c r="K3698" s="146"/>
      <c r="L3698" s="147"/>
      <c r="M3698" s="156"/>
      <c r="N3698" s="177">
        <f t="shared" si="114"/>
        <v>12144</v>
      </c>
      <c r="O3698" s="167">
        <f t="shared" si="115"/>
        <v>202508</v>
      </c>
    </row>
    <row r="3699" spans="1:15">
      <c r="A3699" s="146">
        <v>3698</v>
      </c>
      <c r="B3699" s="144" t="s">
        <v>762</v>
      </c>
      <c r="C3699" s="146" t="s">
        <v>763</v>
      </c>
      <c r="D3699" s="147" t="s">
        <v>3885</v>
      </c>
      <c r="E3699" s="231" t="s">
        <v>98</v>
      </c>
      <c r="F3699" s="148">
        <v>45873</v>
      </c>
      <c r="G3699" s="153"/>
      <c r="H3699" s="154">
        <v>99.9</v>
      </c>
      <c r="I3699" s="144" t="s">
        <v>33</v>
      </c>
      <c r="J3699" s="155"/>
      <c r="K3699" s="146"/>
      <c r="L3699" s="147"/>
      <c r="M3699" s="156"/>
      <c r="N3699" s="177">
        <f t="shared" si="114"/>
        <v>99.9</v>
      </c>
      <c r="O3699" s="167">
        <f t="shared" si="115"/>
        <v>202508</v>
      </c>
    </row>
    <row r="3700" spans="1:15">
      <c r="A3700" s="146">
        <v>3699</v>
      </c>
      <c r="B3700" s="144" t="s">
        <v>2733</v>
      </c>
      <c r="C3700" s="146" t="s">
        <v>2734</v>
      </c>
      <c r="D3700" s="147" t="s">
        <v>3918</v>
      </c>
      <c r="E3700" s="230" t="s">
        <v>98</v>
      </c>
      <c r="F3700" s="148">
        <v>45873</v>
      </c>
      <c r="G3700" s="153"/>
      <c r="H3700" s="154">
        <v>14720.7</v>
      </c>
      <c r="I3700" s="144" t="s">
        <v>62</v>
      </c>
      <c r="J3700" s="155"/>
      <c r="K3700" s="146"/>
      <c r="L3700" s="147"/>
      <c r="M3700" s="156"/>
      <c r="N3700" s="177">
        <f t="shared" si="114"/>
        <v>14720.7</v>
      </c>
      <c r="O3700" s="167">
        <f t="shared" si="115"/>
        <v>202508</v>
      </c>
    </row>
    <row r="3701" spans="1:15">
      <c r="A3701" s="146">
        <v>3700</v>
      </c>
      <c r="B3701" s="144" t="s">
        <v>1415</v>
      </c>
      <c r="C3701" s="146" t="s">
        <v>1416</v>
      </c>
      <c r="D3701" s="147" t="s">
        <v>3924</v>
      </c>
      <c r="E3701" s="230" t="s">
        <v>98</v>
      </c>
      <c r="F3701" s="148">
        <v>45873</v>
      </c>
      <c r="G3701" s="153"/>
      <c r="H3701" s="154">
        <v>3274.97</v>
      </c>
      <c r="I3701" s="144" t="s">
        <v>33</v>
      </c>
      <c r="J3701" s="155"/>
      <c r="K3701" s="146"/>
      <c r="L3701" s="147"/>
      <c r="M3701" s="156"/>
      <c r="N3701" s="177">
        <f t="shared" si="114"/>
        <v>3274.97</v>
      </c>
      <c r="O3701" s="167">
        <f t="shared" si="115"/>
        <v>202508</v>
      </c>
    </row>
    <row r="3702" spans="1:15">
      <c r="A3702" s="146">
        <v>3701</v>
      </c>
      <c r="B3702" s="144" t="s">
        <v>3867</v>
      </c>
      <c r="C3702" s="146" t="s">
        <v>3868</v>
      </c>
      <c r="D3702" s="147" t="s">
        <v>1906</v>
      </c>
      <c r="E3702" s="230" t="s">
        <v>98</v>
      </c>
      <c r="F3702" s="148">
        <v>45874</v>
      </c>
      <c r="G3702" s="153"/>
      <c r="H3702" s="154">
        <v>8354</v>
      </c>
      <c r="I3702" s="144" t="s">
        <v>62</v>
      </c>
      <c r="J3702" s="155"/>
      <c r="K3702" s="146"/>
      <c r="L3702" s="147"/>
      <c r="M3702" s="156"/>
      <c r="N3702" s="177">
        <f t="shared" si="114"/>
        <v>8354</v>
      </c>
      <c r="O3702" s="167">
        <f t="shared" si="115"/>
        <v>202508</v>
      </c>
    </row>
    <row r="3703" spans="1:15">
      <c r="A3703" s="146">
        <v>3702</v>
      </c>
      <c r="B3703" s="144" t="s">
        <v>1415</v>
      </c>
      <c r="C3703" s="146" t="s">
        <v>1416</v>
      </c>
      <c r="D3703" s="147" t="s">
        <v>3925</v>
      </c>
      <c r="E3703" s="230" t="s">
        <v>98</v>
      </c>
      <c r="F3703" s="148">
        <v>45874</v>
      </c>
      <c r="G3703" s="153"/>
      <c r="H3703" s="154">
        <v>580</v>
      </c>
      <c r="I3703" s="144" t="s">
        <v>33</v>
      </c>
      <c r="J3703" s="155"/>
      <c r="K3703" s="146"/>
      <c r="L3703" s="147"/>
      <c r="M3703" s="156"/>
      <c r="N3703" s="177">
        <f t="shared" si="114"/>
        <v>580</v>
      </c>
      <c r="O3703" s="167">
        <f t="shared" si="115"/>
        <v>202508</v>
      </c>
    </row>
    <row r="3704" spans="1:15">
      <c r="A3704" s="146">
        <v>3703</v>
      </c>
      <c r="B3704" s="144" t="s">
        <v>3869</v>
      </c>
      <c r="C3704" s="146" t="s">
        <v>847</v>
      </c>
      <c r="D3704" s="147" t="s">
        <v>712</v>
      </c>
      <c r="E3704" s="230" t="s">
        <v>98</v>
      </c>
      <c r="F3704" s="148">
        <v>45875</v>
      </c>
      <c r="G3704" s="153"/>
      <c r="H3704" s="154">
        <v>32150</v>
      </c>
      <c r="I3704" s="144" t="s">
        <v>62</v>
      </c>
      <c r="J3704" s="155"/>
      <c r="K3704" s="146"/>
      <c r="L3704" s="147"/>
      <c r="M3704" s="156"/>
      <c r="N3704" s="177">
        <f t="shared" si="114"/>
        <v>32150</v>
      </c>
      <c r="O3704" s="167">
        <f t="shared" si="115"/>
        <v>202508</v>
      </c>
    </row>
    <row r="3705" spans="1:15">
      <c r="A3705" s="146">
        <v>3704</v>
      </c>
      <c r="B3705" s="144" t="s">
        <v>884</v>
      </c>
      <c r="C3705" s="146" t="s">
        <v>885</v>
      </c>
      <c r="D3705" s="147" t="s">
        <v>3926</v>
      </c>
      <c r="E3705" s="230" t="s">
        <v>98</v>
      </c>
      <c r="F3705" s="148">
        <v>45875</v>
      </c>
      <c r="G3705" s="153"/>
      <c r="H3705" s="154">
        <v>26400</v>
      </c>
      <c r="I3705" s="144" t="s">
        <v>33</v>
      </c>
      <c r="J3705" s="155"/>
      <c r="K3705" s="146"/>
      <c r="L3705" s="147"/>
      <c r="M3705" s="156"/>
      <c r="N3705" s="177">
        <f t="shared" si="114"/>
        <v>26400</v>
      </c>
      <c r="O3705" s="167">
        <f t="shared" si="115"/>
        <v>202508</v>
      </c>
    </row>
    <row r="3706" spans="1:15">
      <c r="A3706" s="146">
        <v>3705</v>
      </c>
      <c r="B3706" s="144" t="s">
        <v>1889</v>
      </c>
      <c r="C3706" s="146" t="s">
        <v>1890</v>
      </c>
      <c r="D3706" s="147" t="s">
        <v>616</v>
      </c>
      <c r="E3706" s="230" t="s">
        <v>98</v>
      </c>
      <c r="F3706" s="148">
        <v>45875</v>
      </c>
      <c r="G3706" s="153"/>
      <c r="H3706" s="154">
        <v>950</v>
      </c>
      <c r="I3706" s="144" t="s">
        <v>33</v>
      </c>
      <c r="J3706" s="155"/>
      <c r="K3706" s="146"/>
      <c r="L3706" s="147"/>
      <c r="M3706" s="156"/>
      <c r="N3706" s="177">
        <f t="shared" si="114"/>
        <v>950</v>
      </c>
      <c r="O3706" s="167">
        <f t="shared" si="115"/>
        <v>202508</v>
      </c>
    </row>
    <row r="3707" spans="1:15">
      <c r="A3707" s="146">
        <v>3706</v>
      </c>
      <c r="B3707" s="144" t="s">
        <v>154</v>
      </c>
      <c r="C3707" s="146" t="s">
        <v>503</v>
      </c>
      <c r="D3707" s="147" t="s">
        <v>3886</v>
      </c>
      <c r="E3707" s="230" t="s">
        <v>98</v>
      </c>
      <c r="F3707" s="148">
        <v>45876</v>
      </c>
      <c r="G3707" s="153">
        <v>48513.78</v>
      </c>
      <c r="H3707" s="154">
        <v>48513.78</v>
      </c>
      <c r="I3707" s="144" t="s">
        <v>72</v>
      </c>
      <c r="J3707" s="155"/>
      <c r="K3707" s="146"/>
      <c r="L3707" s="147"/>
      <c r="M3707" s="156"/>
      <c r="N3707" s="177">
        <f t="shared" si="114"/>
        <v>48513.78</v>
      </c>
      <c r="O3707" s="167">
        <f t="shared" si="115"/>
        <v>202508</v>
      </c>
    </row>
    <row r="3708" spans="1:15">
      <c r="A3708" s="146">
        <v>3707</v>
      </c>
      <c r="B3708" s="144" t="s">
        <v>123</v>
      </c>
      <c r="C3708" s="146" t="s">
        <v>124</v>
      </c>
      <c r="D3708" s="147" t="s">
        <v>3887</v>
      </c>
      <c r="E3708" s="230" t="s">
        <v>98</v>
      </c>
      <c r="F3708" s="148">
        <v>45877</v>
      </c>
      <c r="G3708" s="153"/>
      <c r="H3708" s="154">
        <v>36</v>
      </c>
      <c r="I3708" s="144" t="s">
        <v>71</v>
      </c>
      <c r="J3708" s="155"/>
      <c r="K3708" s="146"/>
      <c r="L3708" s="147"/>
      <c r="M3708" s="156"/>
      <c r="N3708" s="177">
        <f t="shared" si="114"/>
        <v>36</v>
      </c>
      <c r="O3708" s="167">
        <f t="shared" si="115"/>
        <v>202508</v>
      </c>
    </row>
    <row r="3709" spans="1:15">
      <c r="A3709" s="146">
        <v>3708</v>
      </c>
      <c r="B3709" s="144" t="s">
        <v>3870</v>
      </c>
      <c r="C3709" s="146" t="s">
        <v>3871</v>
      </c>
      <c r="D3709" s="147" t="s">
        <v>3919</v>
      </c>
      <c r="E3709" s="231" t="s">
        <v>98</v>
      </c>
      <c r="F3709" s="148">
        <v>45877</v>
      </c>
      <c r="G3709" s="153"/>
      <c r="H3709" s="154">
        <v>290</v>
      </c>
      <c r="I3709" s="144" t="s">
        <v>64</v>
      </c>
      <c r="J3709" s="155"/>
      <c r="K3709" s="146"/>
      <c r="L3709" s="147"/>
      <c r="M3709" s="156"/>
      <c r="N3709" s="177">
        <f t="shared" si="114"/>
        <v>290</v>
      </c>
      <c r="O3709" s="167">
        <f t="shared" si="115"/>
        <v>202508</v>
      </c>
    </row>
    <row r="3710" spans="1:15">
      <c r="A3710" s="146">
        <v>3709</v>
      </c>
      <c r="B3710" s="144" t="s">
        <v>1128</v>
      </c>
      <c r="C3710" s="146" t="s">
        <v>1129</v>
      </c>
      <c r="D3710" s="147" t="s">
        <v>908</v>
      </c>
      <c r="E3710" s="230" t="s">
        <v>98</v>
      </c>
      <c r="F3710" s="148">
        <v>45877</v>
      </c>
      <c r="G3710" s="153"/>
      <c r="H3710" s="154">
        <v>146150.92000000001</v>
      </c>
      <c r="I3710" s="144" t="s">
        <v>44</v>
      </c>
      <c r="J3710" s="155" t="s">
        <v>40</v>
      </c>
      <c r="K3710" s="146"/>
      <c r="L3710" s="147"/>
      <c r="M3710" s="156"/>
      <c r="N3710" s="177">
        <f t="shared" si="114"/>
        <v>73075.460000000006</v>
      </c>
      <c r="O3710" s="167">
        <f t="shared" si="115"/>
        <v>202508</v>
      </c>
    </row>
    <row r="3711" spans="1:15">
      <c r="A3711" s="146">
        <v>3710</v>
      </c>
      <c r="B3711" s="144" t="s">
        <v>1537</v>
      </c>
      <c r="C3711" s="146" t="s">
        <v>1538</v>
      </c>
      <c r="D3711" s="147" t="s">
        <v>3927</v>
      </c>
      <c r="E3711" s="230" t="s">
        <v>98</v>
      </c>
      <c r="F3711" s="148">
        <v>45877</v>
      </c>
      <c r="G3711" s="153"/>
      <c r="H3711" s="154">
        <v>98550</v>
      </c>
      <c r="I3711" s="144" t="s">
        <v>62</v>
      </c>
      <c r="J3711" s="155"/>
      <c r="K3711" s="146"/>
      <c r="L3711" s="147"/>
      <c r="M3711" s="156"/>
      <c r="N3711" s="177">
        <f t="shared" si="114"/>
        <v>98550</v>
      </c>
      <c r="O3711" s="167">
        <f t="shared" si="115"/>
        <v>202508</v>
      </c>
    </row>
    <row r="3712" spans="1:15">
      <c r="A3712" s="146">
        <v>3711</v>
      </c>
      <c r="B3712" s="144" t="s">
        <v>1537</v>
      </c>
      <c r="C3712" s="146" t="s">
        <v>1538</v>
      </c>
      <c r="D3712" s="147" t="s">
        <v>3797</v>
      </c>
      <c r="E3712" s="230" t="s">
        <v>98</v>
      </c>
      <c r="F3712" s="148">
        <v>45877</v>
      </c>
      <c r="G3712" s="153"/>
      <c r="H3712" s="154">
        <v>24750</v>
      </c>
      <c r="I3712" s="144" t="s">
        <v>62</v>
      </c>
      <c r="J3712" s="155"/>
      <c r="K3712" s="146"/>
      <c r="L3712" s="147"/>
      <c r="M3712" s="156"/>
      <c r="N3712" s="177">
        <f t="shared" si="114"/>
        <v>24750</v>
      </c>
      <c r="O3712" s="167">
        <f t="shared" si="115"/>
        <v>202508</v>
      </c>
    </row>
    <row r="3713" spans="1:15">
      <c r="A3713" s="146">
        <v>3712</v>
      </c>
      <c r="B3713" s="144" t="s">
        <v>2287</v>
      </c>
      <c r="C3713" s="146" t="s">
        <v>2288</v>
      </c>
      <c r="D3713" s="147">
        <v>3618</v>
      </c>
      <c r="E3713" s="230" t="s">
        <v>98</v>
      </c>
      <c r="F3713" s="148">
        <v>45877</v>
      </c>
      <c r="G3713" s="153"/>
      <c r="H3713" s="154">
        <v>869</v>
      </c>
      <c r="I3713" s="144" t="s">
        <v>41</v>
      </c>
      <c r="J3713" s="155"/>
      <c r="K3713" s="146"/>
      <c r="L3713" s="147"/>
      <c r="M3713" s="156"/>
      <c r="N3713" s="177">
        <f t="shared" si="114"/>
        <v>869</v>
      </c>
      <c r="O3713" s="167">
        <f t="shared" si="115"/>
        <v>202508</v>
      </c>
    </row>
    <row r="3714" spans="1:15">
      <c r="A3714" s="146">
        <v>3713</v>
      </c>
      <c r="B3714" s="144" t="s">
        <v>120</v>
      </c>
      <c r="C3714" s="146" t="s">
        <v>121</v>
      </c>
      <c r="D3714" s="147" t="s">
        <v>3949</v>
      </c>
      <c r="E3714" s="230" t="s">
        <v>98</v>
      </c>
      <c r="F3714" s="148">
        <v>45877</v>
      </c>
      <c r="G3714" s="153"/>
      <c r="H3714" s="154">
        <v>1931</v>
      </c>
      <c r="I3714" s="144" t="s">
        <v>43</v>
      </c>
      <c r="J3714" s="155"/>
      <c r="K3714" s="146"/>
      <c r="L3714" s="147"/>
      <c r="M3714" s="156"/>
      <c r="N3714" s="177">
        <f t="shared" ref="N3714:N3777" si="116">H3714/COUNTIF(I3714:M3714,"&lt;&gt;")</f>
        <v>1931</v>
      </c>
      <c r="O3714" s="167">
        <f t="shared" ref="O3714:O3777" si="117">YEAR(F3714)*100+MONTH(F3714)</f>
        <v>202508</v>
      </c>
    </row>
    <row r="3715" spans="1:15">
      <c r="A3715" s="146">
        <v>3714</v>
      </c>
      <c r="B3715" s="144" t="s">
        <v>120</v>
      </c>
      <c r="C3715" s="146" t="s">
        <v>121</v>
      </c>
      <c r="D3715" s="147">
        <v>305853</v>
      </c>
      <c r="E3715" s="230" t="s">
        <v>98</v>
      </c>
      <c r="F3715" s="148">
        <v>45878</v>
      </c>
      <c r="G3715" s="153"/>
      <c r="H3715" s="154">
        <v>4116</v>
      </c>
      <c r="I3715" s="144" t="s">
        <v>62</v>
      </c>
      <c r="J3715" s="155"/>
      <c r="K3715" s="146"/>
      <c r="L3715" s="147"/>
      <c r="M3715" s="156"/>
      <c r="N3715" s="177">
        <f t="shared" si="116"/>
        <v>4116</v>
      </c>
      <c r="O3715" s="167">
        <f t="shared" si="117"/>
        <v>202508</v>
      </c>
    </row>
    <row r="3716" spans="1:15">
      <c r="A3716" s="146">
        <v>3715</v>
      </c>
      <c r="B3716" s="144" t="s">
        <v>293</v>
      </c>
      <c r="C3716" s="146" t="s">
        <v>294</v>
      </c>
      <c r="D3716" s="147">
        <v>2792973</v>
      </c>
      <c r="E3716" s="230" t="s">
        <v>98</v>
      </c>
      <c r="F3716" s="148">
        <v>45880</v>
      </c>
      <c r="G3716" s="153"/>
      <c r="H3716" s="154">
        <v>17102.5</v>
      </c>
      <c r="I3716" s="144" t="s">
        <v>62</v>
      </c>
      <c r="J3716" s="155"/>
      <c r="K3716" s="146"/>
      <c r="L3716" s="147"/>
      <c r="M3716" s="156"/>
      <c r="N3716" s="177">
        <f t="shared" si="116"/>
        <v>17102.5</v>
      </c>
      <c r="O3716" s="167">
        <f t="shared" si="117"/>
        <v>202508</v>
      </c>
    </row>
    <row r="3717" spans="1:15">
      <c r="A3717" s="146">
        <v>3716</v>
      </c>
      <c r="B3717" s="144" t="s">
        <v>1415</v>
      </c>
      <c r="C3717" s="146" t="s">
        <v>1416</v>
      </c>
      <c r="D3717" s="147" t="s">
        <v>3928</v>
      </c>
      <c r="E3717" s="230" t="s">
        <v>98</v>
      </c>
      <c r="F3717" s="148">
        <v>45881</v>
      </c>
      <c r="G3717" s="153"/>
      <c r="H3717" s="154">
        <v>306.68</v>
      </c>
      <c r="I3717" s="144" t="s">
        <v>33</v>
      </c>
      <c r="J3717" s="155"/>
      <c r="K3717" s="146"/>
      <c r="L3717" s="147"/>
      <c r="M3717" s="156"/>
      <c r="N3717" s="177">
        <f t="shared" si="116"/>
        <v>306.68</v>
      </c>
      <c r="O3717" s="167">
        <f t="shared" si="117"/>
        <v>202508</v>
      </c>
    </row>
    <row r="3718" spans="1:15">
      <c r="A3718" s="146">
        <v>3717</v>
      </c>
      <c r="B3718" s="144" t="s">
        <v>184</v>
      </c>
      <c r="C3718" s="146" t="s">
        <v>185</v>
      </c>
      <c r="D3718" s="147" t="s">
        <v>3929</v>
      </c>
      <c r="E3718" s="230" t="s">
        <v>98</v>
      </c>
      <c r="F3718" s="148">
        <v>45881</v>
      </c>
      <c r="G3718" s="153"/>
      <c r="H3718" s="154">
        <v>40812.28</v>
      </c>
      <c r="I3718" s="144" t="s">
        <v>34</v>
      </c>
      <c r="J3718" s="155"/>
      <c r="K3718" s="146"/>
      <c r="L3718" s="147"/>
      <c r="M3718" s="156"/>
      <c r="N3718" s="177">
        <f t="shared" si="116"/>
        <v>40812.28</v>
      </c>
      <c r="O3718" s="167">
        <f t="shared" si="117"/>
        <v>202508</v>
      </c>
    </row>
    <row r="3719" spans="1:15">
      <c r="A3719" s="146">
        <v>3718</v>
      </c>
      <c r="B3719" s="144" t="s">
        <v>1681</v>
      </c>
      <c r="C3719" s="146" t="s">
        <v>1682</v>
      </c>
      <c r="D3719" s="147">
        <v>7634</v>
      </c>
      <c r="E3719" s="230" t="s">
        <v>98</v>
      </c>
      <c r="F3719" s="148">
        <v>45881</v>
      </c>
      <c r="G3719" s="153"/>
      <c r="H3719" s="154">
        <v>571</v>
      </c>
      <c r="I3719" s="144" t="s">
        <v>33</v>
      </c>
      <c r="J3719" s="155"/>
      <c r="K3719" s="146"/>
      <c r="L3719" s="147"/>
      <c r="M3719" s="156"/>
      <c r="N3719" s="177">
        <f t="shared" si="116"/>
        <v>571</v>
      </c>
      <c r="O3719" s="167">
        <f t="shared" si="117"/>
        <v>202508</v>
      </c>
    </row>
    <row r="3720" spans="1:15">
      <c r="A3720" s="146">
        <v>3719</v>
      </c>
      <c r="B3720" s="144" t="s">
        <v>293</v>
      </c>
      <c r="C3720" s="146" t="s">
        <v>294</v>
      </c>
      <c r="D3720" s="147">
        <v>2794328</v>
      </c>
      <c r="E3720" s="230" t="s">
        <v>98</v>
      </c>
      <c r="F3720" s="148">
        <v>45881</v>
      </c>
      <c r="G3720" s="153"/>
      <c r="H3720" s="154">
        <v>2535.0300000000002</v>
      </c>
      <c r="I3720" s="144" t="s">
        <v>60</v>
      </c>
      <c r="J3720" s="155"/>
      <c r="K3720" s="146"/>
      <c r="L3720" s="147"/>
      <c r="M3720" s="156"/>
      <c r="N3720" s="177">
        <f t="shared" si="116"/>
        <v>2535.0300000000002</v>
      </c>
      <c r="O3720" s="167">
        <f t="shared" si="117"/>
        <v>202508</v>
      </c>
    </row>
    <row r="3721" spans="1:15">
      <c r="A3721" s="146">
        <v>3720</v>
      </c>
      <c r="B3721" s="144" t="s">
        <v>3930</v>
      </c>
      <c r="C3721" s="146" t="s">
        <v>3931</v>
      </c>
      <c r="D3721" s="147">
        <v>13299</v>
      </c>
      <c r="E3721" s="230" t="s">
        <v>98</v>
      </c>
      <c r="F3721" s="148">
        <v>45882</v>
      </c>
      <c r="G3721" s="153"/>
      <c r="H3721" s="154">
        <v>47550</v>
      </c>
      <c r="I3721" s="144" t="s">
        <v>62</v>
      </c>
      <c r="J3721" s="155"/>
      <c r="K3721" s="146"/>
      <c r="L3721" s="147"/>
      <c r="M3721" s="156"/>
      <c r="N3721" s="177">
        <f t="shared" si="116"/>
        <v>47550</v>
      </c>
      <c r="O3721" s="167">
        <f t="shared" si="117"/>
        <v>202508</v>
      </c>
    </row>
    <row r="3722" spans="1:15">
      <c r="A3722" s="146">
        <v>3721</v>
      </c>
      <c r="B3722" s="144" t="s">
        <v>2708</v>
      </c>
      <c r="C3722" s="146" t="s">
        <v>2709</v>
      </c>
      <c r="D3722" s="147" t="s">
        <v>3932</v>
      </c>
      <c r="E3722" s="230" t="s">
        <v>98</v>
      </c>
      <c r="F3722" s="148">
        <v>45883</v>
      </c>
      <c r="G3722" s="153"/>
      <c r="H3722" s="154">
        <v>488778.85</v>
      </c>
      <c r="I3722" s="144" t="s">
        <v>62</v>
      </c>
      <c r="J3722" s="155"/>
      <c r="K3722" s="146"/>
      <c r="L3722" s="147"/>
      <c r="M3722" s="156"/>
      <c r="N3722" s="177">
        <f t="shared" si="116"/>
        <v>488778.85</v>
      </c>
      <c r="O3722" s="167">
        <f t="shared" si="117"/>
        <v>202508</v>
      </c>
    </row>
    <row r="3723" spans="1:15">
      <c r="A3723" s="146">
        <v>3722</v>
      </c>
      <c r="B3723" s="144" t="s">
        <v>2708</v>
      </c>
      <c r="C3723" s="146" t="s">
        <v>2709</v>
      </c>
      <c r="D3723" s="147" t="s">
        <v>3933</v>
      </c>
      <c r="E3723" s="230" t="s">
        <v>98</v>
      </c>
      <c r="F3723" s="148">
        <v>45883</v>
      </c>
      <c r="G3723" s="153"/>
      <c r="H3723" s="154">
        <v>133922.66</v>
      </c>
      <c r="I3723" s="144" t="s">
        <v>62</v>
      </c>
      <c r="J3723" s="155"/>
      <c r="K3723" s="146"/>
      <c r="L3723" s="147"/>
      <c r="M3723" s="156"/>
      <c r="N3723" s="177">
        <f t="shared" si="116"/>
        <v>133922.66</v>
      </c>
      <c r="O3723" s="167">
        <f t="shared" si="117"/>
        <v>202508</v>
      </c>
    </row>
    <row r="3724" spans="1:15">
      <c r="A3724" s="146">
        <v>3723</v>
      </c>
      <c r="B3724" s="144" t="s">
        <v>3930</v>
      </c>
      <c r="C3724" s="146" t="s">
        <v>3931</v>
      </c>
      <c r="D3724" s="147">
        <v>13374</v>
      </c>
      <c r="E3724" s="230" t="s">
        <v>98</v>
      </c>
      <c r="F3724" s="148">
        <v>45883</v>
      </c>
      <c r="G3724" s="153"/>
      <c r="H3724" s="154">
        <v>9300</v>
      </c>
      <c r="I3724" s="144" t="s">
        <v>62</v>
      </c>
      <c r="J3724" s="155"/>
      <c r="K3724" s="146"/>
      <c r="L3724" s="147"/>
      <c r="M3724" s="156"/>
      <c r="N3724" s="177">
        <f t="shared" si="116"/>
        <v>9300</v>
      </c>
      <c r="O3724" s="167">
        <f t="shared" si="117"/>
        <v>202508</v>
      </c>
    </row>
    <row r="3725" spans="1:15">
      <c r="A3725" s="146">
        <v>3724</v>
      </c>
      <c r="B3725" s="144" t="s">
        <v>3930</v>
      </c>
      <c r="C3725" s="146" t="s">
        <v>3931</v>
      </c>
      <c r="D3725" s="147">
        <v>13333</v>
      </c>
      <c r="E3725" s="230" t="s">
        <v>98</v>
      </c>
      <c r="F3725" s="148">
        <v>45883</v>
      </c>
      <c r="G3725" s="153"/>
      <c r="H3725" s="154">
        <v>9300</v>
      </c>
      <c r="I3725" s="144" t="s">
        <v>62</v>
      </c>
      <c r="J3725" s="155"/>
      <c r="K3725" s="146"/>
      <c r="L3725" s="147"/>
      <c r="M3725" s="156"/>
      <c r="N3725" s="177">
        <f t="shared" si="116"/>
        <v>9300</v>
      </c>
      <c r="O3725" s="167">
        <f t="shared" si="117"/>
        <v>202508</v>
      </c>
    </row>
    <row r="3726" spans="1:15">
      <c r="A3726" s="146">
        <v>3725</v>
      </c>
      <c r="B3726" s="144" t="s">
        <v>293</v>
      </c>
      <c r="C3726" s="146" t="s">
        <v>294</v>
      </c>
      <c r="D3726" s="147">
        <v>2796565</v>
      </c>
      <c r="E3726" s="230" t="s">
        <v>98</v>
      </c>
      <c r="F3726" s="148">
        <v>45883</v>
      </c>
      <c r="G3726" s="153"/>
      <c r="H3726" s="154">
        <v>1641.3</v>
      </c>
      <c r="I3726" s="144" t="s">
        <v>60</v>
      </c>
      <c r="J3726" s="155"/>
      <c r="K3726" s="146"/>
      <c r="L3726" s="147"/>
      <c r="M3726" s="156"/>
      <c r="N3726" s="177">
        <f t="shared" si="116"/>
        <v>1641.3</v>
      </c>
      <c r="O3726" s="167">
        <f t="shared" si="117"/>
        <v>202508</v>
      </c>
    </row>
    <row r="3727" spans="1:15">
      <c r="A3727" s="146">
        <v>3726</v>
      </c>
      <c r="B3727" s="144" t="s">
        <v>1415</v>
      </c>
      <c r="C3727" s="146" t="s">
        <v>1416</v>
      </c>
      <c r="D3727" s="147" t="s">
        <v>3934</v>
      </c>
      <c r="E3727" s="230" t="s">
        <v>98</v>
      </c>
      <c r="F3727" s="148">
        <v>45884</v>
      </c>
      <c r="G3727" s="153"/>
      <c r="H3727" s="154">
        <v>64.819999999999993</v>
      </c>
      <c r="I3727" s="144" t="s">
        <v>33</v>
      </c>
      <c r="J3727" s="155"/>
      <c r="K3727" s="146"/>
      <c r="L3727" s="147"/>
      <c r="M3727" s="156"/>
      <c r="N3727" s="177">
        <f t="shared" si="116"/>
        <v>64.819999999999993</v>
      </c>
      <c r="O3727" s="167">
        <f t="shared" si="117"/>
        <v>202508</v>
      </c>
    </row>
    <row r="3728" spans="1:15">
      <c r="A3728" s="146">
        <v>3727</v>
      </c>
      <c r="B3728" s="144" t="s">
        <v>3749</v>
      </c>
      <c r="C3728" s="146" t="s">
        <v>3750</v>
      </c>
      <c r="D3728" s="147" t="s">
        <v>2979</v>
      </c>
      <c r="E3728" s="230" t="s">
        <v>98</v>
      </c>
      <c r="F3728" s="148">
        <v>45884</v>
      </c>
      <c r="G3728" s="153"/>
      <c r="H3728" s="154">
        <v>61596</v>
      </c>
      <c r="I3728" s="144" t="s">
        <v>46</v>
      </c>
      <c r="J3728" s="155"/>
      <c r="K3728" s="146"/>
      <c r="L3728" s="147"/>
      <c r="M3728" s="156"/>
      <c r="N3728" s="177">
        <f t="shared" si="116"/>
        <v>61596</v>
      </c>
      <c r="O3728" s="167">
        <f t="shared" si="117"/>
        <v>202508</v>
      </c>
    </row>
    <row r="3729" spans="1:15">
      <c r="A3729" s="146">
        <v>3728</v>
      </c>
      <c r="B3729" s="144" t="s">
        <v>1465</v>
      </c>
      <c r="C3729" s="146" t="s">
        <v>2651</v>
      </c>
      <c r="D3729" s="147">
        <v>883202</v>
      </c>
      <c r="E3729" s="230" t="s">
        <v>98</v>
      </c>
      <c r="F3729" s="148">
        <v>45884</v>
      </c>
      <c r="G3729" s="153"/>
      <c r="H3729" s="154">
        <v>2013.3</v>
      </c>
      <c r="I3729" s="144" t="s">
        <v>71</v>
      </c>
      <c r="J3729" s="155"/>
      <c r="K3729" s="146"/>
      <c r="L3729" s="147"/>
      <c r="M3729" s="156"/>
      <c r="N3729" s="177">
        <f t="shared" si="116"/>
        <v>2013.3</v>
      </c>
      <c r="O3729" s="167">
        <f t="shared" si="117"/>
        <v>202508</v>
      </c>
    </row>
    <row r="3730" spans="1:15">
      <c r="A3730" s="146">
        <v>3729</v>
      </c>
      <c r="B3730" s="144" t="s">
        <v>3930</v>
      </c>
      <c r="C3730" s="146" t="s">
        <v>3931</v>
      </c>
      <c r="D3730" s="147">
        <v>13399</v>
      </c>
      <c r="E3730" s="230" t="s">
        <v>98</v>
      </c>
      <c r="F3730" s="148">
        <v>45885</v>
      </c>
      <c r="G3730" s="153"/>
      <c r="H3730" s="154">
        <v>3100</v>
      </c>
      <c r="I3730" s="144" t="s">
        <v>62</v>
      </c>
      <c r="J3730" s="155"/>
      <c r="K3730" s="146"/>
      <c r="L3730" s="147"/>
      <c r="M3730" s="156"/>
      <c r="N3730" s="177">
        <f t="shared" si="116"/>
        <v>3100</v>
      </c>
      <c r="O3730" s="167">
        <f t="shared" si="117"/>
        <v>202508</v>
      </c>
    </row>
    <row r="3731" spans="1:15">
      <c r="A3731" s="146">
        <v>3730</v>
      </c>
      <c r="B3731" s="144" t="s">
        <v>3930</v>
      </c>
      <c r="C3731" s="146" t="s">
        <v>3931</v>
      </c>
      <c r="D3731" s="147">
        <v>13403</v>
      </c>
      <c r="E3731" s="230" t="s">
        <v>98</v>
      </c>
      <c r="F3731" s="148">
        <v>45887</v>
      </c>
      <c r="G3731" s="153"/>
      <c r="H3731" s="154">
        <v>15500</v>
      </c>
      <c r="I3731" s="144" t="s">
        <v>62</v>
      </c>
      <c r="J3731" s="155"/>
      <c r="K3731" s="146"/>
      <c r="L3731" s="147"/>
      <c r="M3731" s="156"/>
      <c r="N3731" s="177">
        <f t="shared" si="116"/>
        <v>15500</v>
      </c>
      <c r="O3731" s="167">
        <f t="shared" si="117"/>
        <v>202508</v>
      </c>
    </row>
    <row r="3732" spans="1:15">
      <c r="A3732" s="146">
        <v>3731</v>
      </c>
      <c r="B3732" s="144" t="s">
        <v>3935</v>
      </c>
      <c r="C3732" s="146" t="s">
        <v>1549</v>
      </c>
      <c r="D3732" s="147">
        <v>13563</v>
      </c>
      <c r="E3732" s="230" t="s">
        <v>98</v>
      </c>
      <c r="F3732" s="148">
        <v>45888</v>
      </c>
      <c r="G3732" s="153"/>
      <c r="H3732" s="154">
        <v>4812.5</v>
      </c>
      <c r="I3732" s="144" t="s">
        <v>62</v>
      </c>
      <c r="J3732" s="155"/>
      <c r="K3732" s="146"/>
      <c r="L3732" s="147"/>
      <c r="M3732" s="156"/>
      <c r="N3732" s="177">
        <f t="shared" si="116"/>
        <v>4812.5</v>
      </c>
      <c r="O3732" s="167">
        <f t="shared" si="117"/>
        <v>202508</v>
      </c>
    </row>
    <row r="3733" spans="1:15">
      <c r="A3733" s="146">
        <v>3732</v>
      </c>
      <c r="B3733" s="144" t="s">
        <v>3930</v>
      </c>
      <c r="C3733" s="146" t="s">
        <v>3931</v>
      </c>
      <c r="D3733" s="147">
        <v>13432</v>
      </c>
      <c r="E3733" s="230" t="s">
        <v>98</v>
      </c>
      <c r="F3733" s="148">
        <v>45888</v>
      </c>
      <c r="G3733" s="153"/>
      <c r="H3733" s="154">
        <v>15500</v>
      </c>
      <c r="I3733" s="144" t="s">
        <v>62</v>
      </c>
      <c r="J3733" s="155"/>
      <c r="K3733" s="146"/>
      <c r="L3733" s="147"/>
      <c r="M3733" s="156"/>
      <c r="N3733" s="177">
        <f t="shared" si="116"/>
        <v>15500</v>
      </c>
      <c r="O3733" s="167">
        <f t="shared" si="117"/>
        <v>202508</v>
      </c>
    </row>
    <row r="3734" spans="1:15">
      <c r="A3734" s="146">
        <v>3733</v>
      </c>
      <c r="B3734" s="144" t="s">
        <v>1681</v>
      </c>
      <c r="C3734" s="146" t="s">
        <v>1682</v>
      </c>
      <c r="D3734" s="147">
        <v>7729</v>
      </c>
      <c r="E3734" s="230" t="s">
        <v>98</v>
      </c>
      <c r="F3734" s="148">
        <v>45888</v>
      </c>
      <c r="G3734" s="153"/>
      <c r="H3734" s="154">
        <v>285.5</v>
      </c>
      <c r="I3734" s="144" t="s">
        <v>33</v>
      </c>
      <c r="J3734" s="155"/>
      <c r="K3734" s="146"/>
      <c r="L3734" s="147"/>
      <c r="M3734" s="156"/>
      <c r="N3734" s="177">
        <f t="shared" si="116"/>
        <v>285.5</v>
      </c>
      <c r="O3734" s="167">
        <f t="shared" si="117"/>
        <v>202508</v>
      </c>
    </row>
    <row r="3735" spans="1:15">
      <c r="A3735" s="146">
        <v>3734</v>
      </c>
      <c r="B3735" s="144" t="s">
        <v>1465</v>
      </c>
      <c r="C3735" s="146" t="s">
        <v>2651</v>
      </c>
      <c r="D3735" s="147">
        <v>883805</v>
      </c>
      <c r="E3735" s="230" t="s">
        <v>98</v>
      </c>
      <c r="F3735" s="148">
        <v>45888</v>
      </c>
      <c r="G3735" s="153"/>
      <c r="H3735" s="154">
        <v>1225</v>
      </c>
      <c r="I3735" s="144" t="s">
        <v>66</v>
      </c>
      <c r="J3735" s="155"/>
      <c r="K3735" s="146"/>
      <c r="L3735" s="147"/>
      <c r="M3735" s="156"/>
      <c r="N3735" s="177">
        <f t="shared" si="116"/>
        <v>1225</v>
      </c>
      <c r="O3735" s="167">
        <f t="shared" si="117"/>
        <v>202508</v>
      </c>
    </row>
    <row r="3736" spans="1:15">
      <c r="A3736" s="146">
        <v>3735</v>
      </c>
      <c r="B3736" s="144" t="s">
        <v>1465</v>
      </c>
      <c r="C3736" s="146" t="s">
        <v>2651</v>
      </c>
      <c r="D3736" s="147">
        <v>883804</v>
      </c>
      <c r="E3736" s="230" t="s">
        <v>98</v>
      </c>
      <c r="F3736" s="148">
        <v>45888</v>
      </c>
      <c r="G3736" s="153"/>
      <c r="H3736" s="154">
        <v>6961.8</v>
      </c>
      <c r="I3736" s="144" t="s">
        <v>66</v>
      </c>
      <c r="J3736" s="155"/>
      <c r="K3736" s="146"/>
      <c r="L3736" s="147"/>
      <c r="M3736" s="156"/>
      <c r="N3736" s="177">
        <f t="shared" si="116"/>
        <v>6961.8</v>
      </c>
      <c r="O3736" s="167">
        <f t="shared" si="117"/>
        <v>202508</v>
      </c>
    </row>
    <row r="3737" spans="1:15">
      <c r="A3737" s="146">
        <v>3736</v>
      </c>
      <c r="B3737" s="144" t="s">
        <v>120</v>
      </c>
      <c r="C3737" s="146" t="s">
        <v>121</v>
      </c>
      <c r="D3737" s="147">
        <v>306504</v>
      </c>
      <c r="E3737" s="230" t="s">
        <v>98</v>
      </c>
      <c r="F3737" s="148">
        <v>45888</v>
      </c>
      <c r="G3737" s="153"/>
      <c r="H3737" s="154">
        <v>4116</v>
      </c>
      <c r="I3737" s="144" t="s">
        <v>62</v>
      </c>
      <c r="J3737" s="155"/>
      <c r="K3737" s="146"/>
      <c r="L3737" s="147"/>
      <c r="M3737" s="156"/>
      <c r="N3737" s="177">
        <f t="shared" si="116"/>
        <v>4116</v>
      </c>
      <c r="O3737" s="167">
        <f t="shared" si="117"/>
        <v>202508</v>
      </c>
    </row>
    <row r="3738" spans="1:15">
      <c r="A3738" s="146">
        <v>3737</v>
      </c>
      <c r="B3738" s="144" t="s">
        <v>3935</v>
      </c>
      <c r="C3738" s="146" t="s">
        <v>1549</v>
      </c>
      <c r="D3738" s="147">
        <v>13562</v>
      </c>
      <c r="E3738" s="230" t="s">
        <v>98</v>
      </c>
      <c r="F3738" s="148">
        <v>45888</v>
      </c>
      <c r="G3738" s="153"/>
      <c r="H3738" s="154">
        <v>4812.5</v>
      </c>
      <c r="I3738" s="144" t="s">
        <v>62</v>
      </c>
      <c r="J3738" s="155"/>
      <c r="K3738" s="146"/>
      <c r="L3738" s="147"/>
      <c r="M3738" s="156"/>
      <c r="N3738" s="177">
        <f t="shared" si="116"/>
        <v>4812.5</v>
      </c>
      <c r="O3738" s="167">
        <f t="shared" si="117"/>
        <v>202508</v>
      </c>
    </row>
    <row r="3739" spans="1:15">
      <c r="A3739" s="146">
        <v>3738</v>
      </c>
      <c r="B3739" s="144" t="s">
        <v>154</v>
      </c>
      <c r="C3739" s="146" t="s">
        <v>503</v>
      </c>
      <c r="D3739" s="147" t="s">
        <v>3489</v>
      </c>
      <c r="E3739" s="230" t="s">
        <v>98</v>
      </c>
      <c r="F3739" s="148">
        <v>45890</v>
      </c>
      <c r="G3739" s="153"/>
      <c r="H3739" s="154">
        <v>819.53</v>
      </c>
      <c r="I3739" s="144" t="s">
        <v>72</v>
      </c>
      <c r="J3739" s="155"/>
      <c r="K3739" s="146"/>
      <c r="L3739" s="147"/>
      <c r="M3739" s="156"/>
      <c r="N3739" s="177">
        <f t="shared" si="116"/>
        <v>819.53</v>
      </c>
      <c r="O3739" s="167">
        <f t="shared" si="117"/>
        <v>202508</v>
      </c>
    </row>
    <row r="3740" spans="1:15">
      <c r="A3740" s="146">
        <v>3739</v>
      </c>
      <c r="B3740" s="144" t="s">
        <v>154</v>
      </c>
      <c r="C3740" s="146" t="s">
        <v>503</v>
      </c>
      <c r="D3740" s="147" t="s">
        <v>3772</v>
      </c>
      <c r="E3740" s="230" t="s">
        <v>98</v>
      </c>
      <c r="F3740" s="148">
        <v>45890</v>
      </c>
      <c r="G3740" s="153">
        <v>688.5</v>
      </c>
      <c r="H3740" s="154">
        <v>843.74</v>
      </c>
      <c r="I3740" s="144" t="s">
        <v>72</v>
      </c>
      <c r="J3740" s="155"/>
      <c r="K3740" s="146"/>
      <c r="L3740" s="147"/>
      <c r="M3740" s="156"/>
      <c r="N3740" s="177">
        <f t="shared" si="116"/>
        <v>843.74</v>
      </c>
      <c r="O3740" s="167">
        <f t="shared" si="117"/>
        <v>202508</v>
      </c>
    </row>
    <row r="3741" spans="1:15">
      <c r="A3741" s="146">
        <v>3740</v>
      </c>
      <c r="B3741" s="144" t="s">
        <v>154</v>
      </c>
      <c r="C3741" s="146" t="s">
        <v>503</v>
      </c>
      <c r="D3741" s="147" t="s">
        <v>3800</v>
      </c>
      <c r="E3741" s="231" t="s">
        <v>98</v>
      </c>
      <c r="F3741" s="148">
        <v>45890</v>
      </c>
      <c r="G3741" s="153">
        <v>91.5</v>
      </c>
      <c r="H3741" s="154">
        <v>105.4</v>
      </c>
      <c r="I3741" s="144" t="s">
        <v>72</v>
      </c>
      <c r="J3741" s="155"/>
      <c r="K3741" s="146"/>
      <c r="L3741" s="147"/>
      <c r="M3741" s="156"/>
      <c r="N3741" s="177">
        <f t="shared" si="116"/>
        <v>105.4</v>
      </c>
      <c r="O3741" s="167">
        <f t="shared" si="117"/>
        <v>202508</v>
      </c>
    </row>
    <row r="3742" spans="1:15">
      <c r="A3742" s="146">
        <v>3741</v>
      </c>
      <c r="B3742" s="144" t="s">
        <v>120</v>
      </c>
      <c r="C3742" s="146" t="s">
        <v>121</v>
      </c>
      <c r="D3742" s="147">
        <v>306698</v>
      </c>
      <c r="E3742" s="230" t="s">
        <v>98</v>
      </c>
      <c r="F3742" s="148">
        <v>45890</v>
      </c>
      <c r="G3742" s="153"/>
      <c r="H3742" s="154">
        <v>19700</v>
      </c>
      <c r="I3742" s="144" t="s">
        <v>62</v>
      </c>
      <c r="J3742" s="155"/>
      <c r="K3742" s="146"/>
      <c r="L3742" s="147"/>
      <c r="M3742" s="156"/>
      <c r="N3742" s="177">
        <f t="shared" si="116"/>
        <v>19700</v>
      </c>
      <c r="O3742" s="167">
        <f t="shared" si="117"/>
        <v>202508</v>
      </c>
    </row>
    <row r="3743" spans="1:15">
      <c r="A3743" s="146">
        <v>3742</v>
      </c>
      <c r="B3743" s="144" t="s">
        <v>3936</v>
      </c>
      <c r="C3743" s="146" t="s">
        <v>124</v>
      </c>
      <c r="D3743" s="147" t="s">
        <v>3937</v>
      </c>
      <c r="E3743" s="230" t="s">
        <v>98</v>
      </c>
      <c r="F3743" s="148">
        <v>45895</v>
      </c>
      <c r="G3743" s="153"/>
      <c r="H3743" s="154">
        <v>4746.53</v>
      </c>
      <c r="I3743" s="144" t="s">
        <v>71</v>
      </c>
      <c r="J3743" s="155"/>
      <c r="K3743" s="146"/>
      <c r="L3743" s="147"/>
      <c r="M3743" s="156"/>
      <c r="N3743" s="177">
        <f t="shared" si="116"/>
        <v>4746.53</v>
      </c>
      <c r="O3743" s="167">
        <f t="shared" si="117"/>
        <v>202508</v>
      </c>
    </row>
    <row r="3744" spans="1:15">
      <c r="A3744" s="146">
        <v>3743</v>
      </c>
      <c r="B3744" s="144" t="s">
        <v>1889</v>
      </c>
      <c r="C3744" s="146" t="s">
        <v>1890</v>
      </c>
      <c r="D3744" s="147" t="s">
        <v>243</v>
      </c>
      <c r="E3744" s="230" t="s">
        <v>98</v>
      </c>
      <c r="F3744" s="148">
        <v>45895</v>
      </c>
      <c r="G3744" s="153"/>
      <c r="H3744" s="154">
        <v>1900</v>
      </c>
      <c r="I3744" s="144" t="s">
        <v>33</v>
      </c>
      <c r="J3744" s="155"/>
      <c r="K3744" s="146"/>
      <c r="L3744" s="147"/>
      <c r="M3744" s="156"/>
      <c r="N3744" s="177">
        <f t="shared" si="116"/>
        <v>1900</v>
      </c>
      <c r="O3744" s="167">
        <f t="shared" si="117"/>
        <v>202508</v>
      </c>
    </row>
    <row r="3745" spans="1:15">
      <c r="A3745" s="146">
        <v>3744</v>
      </c>
      <c r="B3745" s="144" t="s">
        <v>2259</v>
      </c>
      <c r="C3745" s="146" t="s">
        <v>2260</v>
      </c>
      <c r="D3745" s="147" t="s">
        <v>3938</v>
      </c>
      <c r="E3745" s="230" t="s">
        <v>98</v>
      </c>
      <c r="F3745" s="148">
        <v>45895</v>
      </c>
      <c r="G3745" s="153"/>
      <c r="H3745" s="154">
        <v>1950</v>
      </c>
      <c r="I3745" s="144" t="s">
        <v>64</v>
      </c>
      <c r="J3745" s="155"/>
      <c r="K3745" s="146"/>
      <c r="L3745" s="147"/>
      <c r="M3745" s="156"/>
      <c r="N3745" s="177">
        <f t="shared" si="116"/>
        <v>1950</v>
      </c>
      <c r="O3745" s="167">
        <f t="shared" si="117"/>
        <v>202508</v>
      </c>
    </row>
    <row r="3746" spans="1:15">
      <c r="A3746" s="146">
        <v>3745</v>
      </c>
      <c r="B3746" s="144" t="s">
        <v>1681</v>
      </c>
      <c r="C3746" s="146" t="s">
        <v>1682</v>
      </c>
      <c r="D3746" s="147">
        <v>7805</v>
      </c>
      <c r="E3746" s="230" t="s">
        <v>98</v>
      </c>
      <c r="F3746" s="148">
        <v>45895</v>
      </c>
      <c r="G3746" s="153"/>
      <c r="H3746" s="154">
        <v>287.5</v>
      </c>
      <c r="I3746" s="144" t="s">
        <v>33</v>
      </c>
      <c r="J3746" s="155"/>
      <c r="K3746" s="146"/>
      <c r="L3746" s="147"/>
      <c r="M3746" s="156"/>
      <c r="N3746" s="177">
        <f t="shared" si="116"/>
        <v>287.5</v>
      </c>
      <c r="O3746" s="167">
        <f t="shared" si="117"/>
        <v>202508</v>
      </c>
    </row>
    <row r="3747" spans="1:15">
      <c r="A3747" s="146">
        <v>3746</v>
      </c>
      <c r="B3747" s="144" t="s">
        <v>120</v>
      </c>
      <c r="C3747" s="146" t="s">
        <v>121</v>
      </c>
      <c r="D3747" s="147">
        <v>306954</v>
      </c>
      <c r="E3747" s="230" t="s">
        <v>98</v>
      </c>
      <c r="F3747" s="148">
        <v>45895</v>
      </c>
      <c r="G3747" s="153"/>
      <c r="H3747" s="154">
        <v>5100</v>
      </c>
      <c r="I3747" s="144" t="s">
        <v>62</v>
      </c>
      <c r="J3747" s="155"/>
      <c r="K3747" s="146"/>
      <c r="L3747" s="147"/>
      <c r="M3747" s="156"/>
      <c r="N3747" s="177">
        <f t="shared" si="116"/>
        <v>5100</v>
      </c>
      <c r="O3747" s="167">
        <f t="shared" si="117"/>
        <v>202508</v>
      </c>
    </row>
    <row r="3748" spans="1:15">
      <c r="A3748" s="146">
        <v>3747</v>
      </c>
      <c r="B3748" s="144" t="s">
        <v>2287</v>
      </c>
      <c r="C3748" s="146" t="s">
        <v>2288</v>
      </c>
      <c r="D3748" s="147">
        <v>3682</v>
      </c>
      <c r="E3748" s="230" t="s">
        <v>98</v>
      </c>
      <c r="F3748" s="148">
        <v>45896</v>
      </c>
      <c r="G3748" s="153"/>
      <c r="H3748" s="154">
        <v>2350</v>
      </c>
      <c r="I3748" s="144" t="s">
        <v>66</v>
      </c>
      <c r="J3748" s="155"/>
      <c r="K3748" s="146"/>
      <c r="L3748" s="147"/>
      <c r="M3748" s="156"/>
      <c r="N3748" s="177">
        <f t="shared" si="116"/>
        <v>2350</v>
      </c>
      <c r="O3748" s="167">
        <f t="shared" si="117"/>
        <v>202508</v>
      </c>
    </row>
    <row r="3749" spans="1:15">
      <c r="A3749" s="146">
        <v>3748</v>
      </c>
      <c r="B3749" s="144" t="s">
        <v>120</v>
      </c>
      <c r="C3749" s="146" t="s">
        <v>121</v>
      </c>
      <c r="D3749" s="147">
        <v>307031</v>
      </c>
      <c r="E3749" s="230" t="s">
        <v>98</v>
      </c>
      <c r="F3749" s="148">
        <v>45896</v>
      </c>
      <c r="G3749" s="153"/>
      <c r="H3749" s="154">
        <v>19700</v>
      </c>
      <c r="I3749" s="144" t="s">
        <v>62</v>
      </c>
      <c r="J3749" s="155"/>
      <c r="K3749" s="146"/>
      <c r="L3749" s="147"/>
      <c r="M3749" s="156"/>
      <c r="N3749" s="177">
        <f t="shared" si="116"/>
        <v>19700</v>
      </c>
      <c r="O3749" s="167">
        <f t="shared" si="117"/>
        <v>202508</v>
      </c>
    </row>
    <row r="3750" spans="1:15">
      <c r="A3750" s="146">
        <v>3749</v>
      </c>
      <c r="B3750" s="144" t="s">
        <v>1470</v>
      </c>
      <c r="C3750" s="146" t="s">
        <v>1673</v>
      </c>
      <c r="D3750" s="147" t="s">
        <v>712</v>
      </c>
      <c r="E3750" s="230" t="s">
        <v>98</v>
      </c>
      <c r="F3750" s="148">
        <v>45897</v>
      </c>
      <c r="G3750" s="153"/>
      <c r="H3750" s="154">
        <v>218157.14</v>
      </c>
      <c r="I3750" s="144" t="s">
        <v>62</v>
      </c>
      <c r="J3750" s="155"/>
      <c r="K3750" s="146"/>
      <c r="L3750" s="147"/>
      <c r="M3750" s="156"/>
      <c r="N3750" s="177">
        <f t="shared" si="116"/>
        <v>218157.14</v>
      </c>
      <c r="O3750" s="167">
        <f t="shared" si="117"/>
        <v>202508</v>
      </c>
    </row>
    <row r="3751" spans="1:15">
      <c r="A3751" s="146">
        <v>3750</v>
      </c>
      <c r="B3751" s="144" t="s">
        <v>120</v>
      </c>
      <c r="C3751" s="146" t="s">
        <v>121</v>
      </c>
      <c r="D3751" s="147">
        <v>307203</v>
      </c>
      <c r="E3751" s="230" t="s">
        <v>98</v>
      </c>
      <c r="F3751" s="148">
        <v>45898</v>
      </c>
      <c r="G3751" s="153"/>
      <c r="H3751" s="154">
        <v>20400</v>
      </c>
      <c r="I3751" s="144" t="s">
        <v>62</v>
      </c>
      <c r="J3751" s="155"/>
      <c r="K3751" s="146"/>
      <c r="L3751" s="147"/>
      <c r="M3751" s="156"/>
      <c r="N3751" s="177">
        <f t="shared" si="116"/>
        <v>20400</v>
      </c>
      <c r="O3751" s="167">
        <f t="shared" si="117"/>
        <v>202508</v>
      </c>
    </row>
    <row r="3752" spans="1:15">
      <c r="A3752" s="146">
        <v>3751</v>
      </c>
      <c r="B3752" s="144" t="s">
        <v>1007</v>
      </c>
      <c r="C3752" s="146" t="s">
        <v>1008</v>
      </c>
      <c r="D3752" s="147">
        <v>460341</v>
      </c>
      <c r="E3752" s="230" t="s">
        <v>98</v>
      </c>
      <c r="F3752" s="148">
        <v>45901</v>
      </c>
      <c r="G3752" s="153"/>
      <c r="H3752" s="154">
        <v>3590.4</v>
      </c>
      <c r="I3752" s="144" t="s">
        <v>33</v>
      </c>
      <c r="J3752" s="155"/>
      <c r="K3752" s="146"/>
      <c r="L3752" s="147"/>
      <c r="M3752" s="156"/>
      <c r="N3752" s="177">
        <f t="shared" si="116"/>
        <v>3590.4</v>
      </c>
      <c r="O3752" s="167">
        <f t="shared" si="117"/>
        <v>202509</v>
      </c>
    </row>
    <row r="3753" spans="1:15">
      <c r="A3753" s="146">
        <v>3752</v>
      </c>
      <c r="B3753" s="144" t="s">
        <v>1415</v>
      </c>
      <c r="C3753" s="146" t="s">
        <v>1416</v>
      </c>
      <c r="D3753" s="147" t="s">
        <v>3939</v>
      </c>
      <c r="E3753" s="230" t="s">
        <v>98</v>
      </c>
      <c r="F3753" s="148">
        <v>45902</v>
      </c>
      <c r="G3753" s="153"/>
      <c r="H3753" s="154">
        <v>3274.97</v>
      </c>
      <c r="I3753" s="144" t="s">
        <v>62</v>
      </c>
      <c r="J3753" s="155"/>
      <c r="K3753" s="146"/>
      <c r="L3753" s="147"/>
      <c r="M3753" s="156"/>
      <c r="N3753" s="177">
        <f t="shared" si="116"/>
        <v>3274.97</v>
      </c>
      <c r="O3753" s="167">
        <f t="shared" si="117"/>
        <v>202509</v>
      </c>
    </row>
    <row r="3754" spans="1:15">
      <c r="A3754" s="146">
        <v>3753</v>
      </c>
      <c r="B3754" s="144" t="s">
        <v>1681</v>
      </c>
      <c r="C3754" s="146" t="s">
        <v>1682</v>
      </c>
      <c r="D3754" s="147">
        <v>7895</v>
      </c>
      <c r="E3754" s="230" t="s">
        <v>98</v>
      </c>
      <c r="F3754" s="148">
        <v>45902</v>
      </c>
      <c r="G3754" s="153"/>
      <c r="H3754" s="154">
        <v>391.86</v>
      </c>
      <c r="I3754" s="144" t="s">
        <v>33</v>
      </c>
      <c r="J3754" s="155"/>
      <c r="K3754" s="146"/>
      <c r="L3754" s="147"/>
      <c r="M3754" s="156"/>
      <c r="N3754" s="177">
        <f t="shared" si="116"/>
        <v>391.86</v>
      </c>
      <c r="O3754" s="167">
        <f t="shared" si="117"/>
        <v>202509</v>
      </c>
    </row>
    <row r="3755" spans="1:15">
      <c r="A3755" s="146">
        <v>3754</v>
      </c>
      <c r="B3755" s="144" t="s">
        <v>3953</v>
      </c>
      <c r="C3755" s="146" t="s">
        <v>3954</v>
      </c>
      <c r="D3755" s="147">
        <v>1176</v>
      </c>
      <c r="E3755" s="230" t="s">
        <v>3956</v>
      </c>
      <c r="F3755" s="148">
        <v>45902</v>
      </c>
      <c r="G3755" s="153"/>
      <c r="H3755" s="154">
        <v>12084.6</v>
      </c>
      <c r="I3755" s="144" t="s">
        <v>64</v>
      </c>
      <c r="J3755" s="155"/>
      <c r="K3755" s="146"/>
      <c r="L3755" s="147"/>
      <c r="M3755" s="156"/>
      <c r="N3755" s="177">
        <f t="shared" si="116"/>
        <v>12084.6</v>
      </c>
      <c r="O3755" s="167">
        <f t="shared" si="117"/>
        <v>202509</v>
      </c>
    </row>
    <row r="3756" spans="1:15">
      <c r="A3756" s="146">
        <v>3755</v>
      </c>
      <c r="B3756" s="144" t="s">
        <v>293</v>
      </c>
      <c r="C3756" s="146" t="s">
        <v>294</v>
      </c>
      <c r="D3756" s="147">
        <v>2815205</v>
      </c>
      <c r="E3756" s="230" t="s">
        <v>98</v>
      </c>
      <c r="F3756" s="148">
        <v>45904</v>
      </c>
      <c r="G3756" s="153"/>
      <c r="H3756" s="154">
        <v>5130.75</v>
      </c>
      <c r="I3756" s="144" t="s">
        <v>62</v>
      </c>
      <c r="J3756" s="155"/>
      <c r="K3756" s="146"/>
      <c r="L3756" s="147"/>
      <c r="M3756" s="156"/>
      <c r="N3756" s="177">
        <f t="shared" si="116"/>
        <v>5130.75</v>
      </c>
      <c r="O3756" s="167">
        <f t="shared" si="117"/>
        <v>202509</v>
      </c>
    </row>
    <row r="3757" spans="1:15">
      <c r="A3757" s="146">
        <v>3756</v>
      </c>
      <c r="B3757" s="144" t="s">
        <v>293</v>
      </c>
      <c r="C3757" s="146" t="s">
        <v>294</v>
      </c>
      <c r="D3757" s="147">
        <v>2815204</v>
      </c>
      <c r="E3757" s="230" t="s">
        <v>98</v>
      </c>
      <c r="F3757" s="148">
        <v>45904</v>
      </c>
      <c r="G3757" s="153"/>
      <c r="H3757" s="154">
        <v>396.54</v>
      </c>
      <c r="I3757" s="144" t="s">
        <v>44</v>
      </c>
      <c r="J3757" s="155"/>
      <c r="K3757" s="146"/>
      <c r="L3757" s="147"/>
      <c r="M3757" s="156"/>
      <c r="N3757" s="177">
        <f t="shared" si="116"/>
        <v>396.54</v>
      </c>
      <c r="O3757" s="167">
        <f t="shared" si="117"/>
        <v>202509</v>
      </c>
    </row>
    <row r="3758" spans="1:15">
      <c r="A3758" s="146">
        <v>3757</v>
      </c>
      <c r="B3758" s="144" t="s">
        <v>884</v>
      </c>
      <c r="C3758" s="146" t="s">
        <v>885</v>
      </c>
      <c r="D3758" s="147" t="s">
        <v>3955</v>
      </c>
      <c r="E3758" s="230" t="s">
        <v>98</v>
      </c>
      <c r="F3758" s="148">
        <v>45905</v>
      </c>
      <c r="G3758" s="153"/>
      <c r="H3758" s="154">
        <v>12600</v>
      </c>
      <c r="I3758" s="144" t="s">
        <v>62</v>
      </c>
      <c r="J3758" s="155"/>
      <c r="K3758" s="146"/>
      <c r="L3758" s="147"/>
      <c r="M3758" s="156"/>
      <c r="N3758" s="177">
        <f t="shared" si="116"/>
        <v>12600</v>
      </c>
      <c r="O3758" s="167">
        <f t="shared" si="117"/>
        <v>202509</v>
      </c>
    </row>
    <row r="3759" spans="1:15">
      <c r="A3759" s="146">
        <v>3758</v>
      </c>
      <c r="B3759" s="144" t="s">
        <v>120</v>
      </c>
      <c r="C3759" s="146" t="s">
        <v>121</v>
      </c>
      <c r="D3759" s="147">
        <v>307682</v>
      </c>
      <c r="E3759" s="230" t="s">
        <v>98</v>
      </c>
      <c r="F3759" s="148">
        <v>45905</v>
      </c>
      <c r="G3759" s="153"/>
      <c r="H3759" s="154">
        <v>4116</v>
      </c>
      <c r="I3759" s="144" t="s">
        <v>62</v>
      </c>
      <c r="J3759" s="155"/>
      <c r="K3759" s="146"/>
      <c r="L3759" s="147"/>
      <c r="M3759" s="156"/>
      <c r="N3759" s="177">
        <f t="shared" si="116"/>
        <v>4116</v>
      </c>
      <c r="O3759" s="167">
        <f t="shared" si="117"/>
        <v>202509</v>
      </c>
    </row>
    <row r="3760" spans="1:15">
      <c r="A3760" s="146">
        <v>3759</v>
      </c>
      <c r="B3760" s="144" t="s">
        <v>3953</v>
      </c>
      <c r="C3760" s="146" t="s">
        <v>3954</v>
      </c>
      <c r="D3760" s="147">
        <v>1182</v>
      </c>
      <c r="E3760" s="230" t="s">
        <v>98</v>
      </c>
      <c r="F3760" s="148">
        <v>45909</v>
      </c>
      <c r="G3760" s="153"/>
      <c r="H3760" s="154">
        <v>3900</v>
      </c>
      <c r="I3760" s="144" t="s">
        <v>64</v>
      </c>
      <c r="J3760" s="155"/>
      <c r="K3760" s="146"/>
      <c r="L3760" s="147"/>
      <c r="M3760" s="156"/>
      <c r="N3760" s="177">
        <f t="shared" si="116"/>
        <v>3900</v>
      </c>
      <c r="O3760" s="167">
        <f t="shared" si="117"/>
        <v>202509</v>
      </c>
    </row>
    <row r="3761" spans="1:15">
      <c r="A3761" s="146">
        <v>3760</v>
      </c>
      <c r="B3761" s="144" t="s">
        <v>3953</v>
      </c>
      <c r="C3761" s="146" t="s">
        <v>3954</v>
      </c>
      <c r="D3761" s="147">
        <v>1181</v>
      </c>
      <c r="E3761" s="230" t="s">
        <v>98</v>
      </c>
      <c r="F3761" s="148">
        <v>45909</v>
      </c>
      <c r="G3761" s="153"/>
      <c r="H3761" s="154">
        <v>6802.9</v>
      </c>
      <c r="I3761" s="144" t="s">
        <v>64</v>
      </c>
      <c r="J3761" s="155"/>
      <c r="K3761" s="146"/>
      <c r="L3761" s="147"/>
      <c r="M3761" s="156"/>
      <c r="N3761" s="177">
        <f t="shared" si="116"/>
        <v>6802.9</v>
      </c>
      <c r="O3761" s="167">
        <f t="shared" si="117"/>
        <v>202509</v>
      </c>
    </row>
    <row r="3762" spans="1:15">
      <c r="A3762" s="146">
        <v>3761</v>
      </c>
      <c r="B3762" s="144" t="s">
        <v>120</v>
      </c>
      <c r="C3762" s="146" t="s">
        <v>121</v>
      </c>
      <c r="D3762" s="147">
        <v>307913</v>
      </c>
      <c r="E3762" s="230" t="s">
        <v>98</v>
      </c>
      <c r="F3762" s="148">
        <v>45909</v>
      </c>
      <c r="G3762" s="153"/>
      <c r="H3762" s="154">
        <v>10200</v>
      </c>
      <c r="I3762" s="144" t="s">
        <v>62</v>
      </c>
      <c r="J3762" s="155"/>
      <c r="K3762" s="146"/>
      <c r="L3762" s="147"/>
      <c r="M3762" s="156"/>
      <c r="N3762" s="177">
        <f t="shared" si="116"/>
        <v>10200</v>
      </c>
      <c r="O3762" s="167">
        <f t="shared" si="117"/>
        <v>202509</v>
      </c>
    </row>
    <row r="3763" spans="1:15">
      <c r="A3763" s="146">
        <v>3762</v>
      </c>
      <c r="B3763" s="144" t="s">
        <v>3957</v>
      </c>
      <c r="C3763" s="146" t="s">
        <v>3958</v>
      </c>
      <c r="D3763" s="147" t="s">
        <v>3959</v>
      </c>
      <c r="E3763" s="230" t="s">
        <v>98</v>
      </c>
      <c r="F3763" s="148">
        <v>45910</v>
      </c>
      <c r="G3763" s="153"/>
      <c r="H3763" s="154">
        <v>34300</v>
      </c>
      <c r="I3763" s="144" t="s">
        <v>64</v>
      </c>
      <c r="J3763" s="155"/>
      <c r="K3763" s="146"/>
      <c r="L3763" s="147"/>
      <c r="M3763" s="156"/>
      <c r="N3763" s="177">
        <f t="shared" si="116"/>
        <v>34300</v>
      </c>
      <c r="O3763" s="167">
        <f t="shared" si="117"/>
        <v>202509</v>
      </c>
    </row>
    <row r="3764" spans="1:15">
      <c r="A3764" s="146">
        <v>3763</v>
      </c>
      <c r="B3764" s="144" t="s">
        <v>3401</v>
      </c>
      <c r="C3764" s="146" t="s">
        <v>3402</v>
      </c>
      <c r="D3764" s="147">
        <v>438225</v>
      </c>
      <c r="E3764" s="230" t="s">
        <v>98</v>
      </c>
      <c r="F3764" s="148">
        <v>45910</v>
      </c>
      <c r="G3764" s="153"/>
      <c r="H3764" s="154">
        <v>6076.2</v>
      </c>
      <c r="I3764" s="144" t="s">
        <v>46</v>
      </c>
      <c r="J3764" s="155"/>
      <c r="K3764" s="146"/>
      <c r="L3764" s="147"/>
      <c r="M3764" s="156"/>
      <c r="N3764" s="177">
        <f t="shared" si="116"/>
        <v>6076.2</v>
      </c>
      <c r="O3764" s="167">
        <f t="shared" si="117"/>
        <v>202509</v>
      </c>
    </row>
    <row r="3765" spans="1:15">
      <c r="A3765" s="146">
        <v>3764</v>
      </c>
      <c r="B3765" s="144" t="s">
        <v>3940</v>
      </c>
      <c r="C3765" s="146" t="s">
        <v>3941</v>
      </c>
      <c r="D3765" s="147" t="s">
        <v>3942</v>
      </c>
      <c r="E3765" s="230" t="s">
        <v>98</v>
      </c>
      <c r="F3765" s="148">
        <v>45906</v>
      </c>
      <c r="G3765" s="153"/>
      <c r="H3765" s="154">
        <v>18600</v>
      </c>
      <c r="I3765" s="144" t="s">
        <v>33</v>
      </c>
      <c r="J3765" s="155"/>
      <c r="K3765" s="146"/>
      <c r="L3765" s="147"/>
      <c r="M3765" s="156"/>
      <c r="N3765" s="177">
        <f t="shared" si="116"/>
        <v>18600</v>
      </c>
      <c r="O3765" s="167">
        <f t="shared" si="117"/>
        <v>202509</v>
      </c>
    </row>
    <row r="3766" spans="1:15">
      <c r="A3766" s="146">
        <v>3765</v>
      </c>
      <c r="B3766" s="144" t="s">
        <v>3943</v>
      </c>
      <c r="C3766" s="146" t="s">
        <v>3944</v>
      </c>
      <c r="D3766" s="147" t="s">
        <v>3219</v>
      </c>
      <c r="E3766" s="230" t="s">
        <v>98</v>
      </c>
      <c r="F3766" s="148">
        <v>45906</v>
      </c>
      <c r="G3766" s="153"/>
      <c r="H3766" s="154">
        <v>14400</v>
      </c>
      <c r="I3766" s="144" t="s">
        <v>33</v>
      </c>
      <c r="J3766" s="155"/>
      <c r="K3766" s="146"/>
      <c r="L3766" s="147"/>
      <c r="M3766" s="156"/>
      <c r="N3766" s="177">
        <f t="shared" si="116"/>
        <v>14400</v>
      </c>
      <c r="O3766" s="167">
        <f t="shared" si="117"/>
        <v>202509</v>
      </c>
    </row>
    <row r="3767" spans="1:15">
      <c r="A3767" s="146">
        <v>3766</v>
      </c>
      <c r="B3767" s="144" t="s">
        <v>154</v>
      </c>
      <c r="C3767" s="146" t="s">
        <v>503</v>
      </c>
      <c r="D3767" s="147" t="s">
        <v>3945</v>
      </c>
      <c r="E3767" s="230" t="s">
        <v>98</v>
      </c>
      <c r="F3767" s="148">
        <v>45911</v>
      </c>
      <c r="G3767" s="153">
        <v>61849.05</v>
      </c>
      <c r="H3767" s="154">
        <v>61849.05</v>
      </c>
      <c r="I3767" s="144" t="s">
        <v>72</v>
      </c>
      <c r="J3767" s="155"/>
      <c r="K3767" s="146"/>
      <c r="L3767" s="147"/>
      <c r="M3767" s="156"/>
      <c r="N3767" s="177">
        <f t="shared" si="116"/>
        <v>61849.05</v>
      </c>
      <c r="O3767" s="167">
        <f t="shared" si="117"/>
        <v>202509</v>
      </c>
    </row>
    <row r="3768" spans="1:15">
      <c r="A3768" s="146">
        <v>3767</v>
      </c>
      <c r="B3768" s="144" t="s">
        <v>1415</v>
      </c>
      <c r="C3768" s="146" t="s">
        <v>1416</v>
      </c>
      <c r="D3768" s="147" t="s">
        <v>3960</v>
      </c>
      <c r="E3768" s="230" t="s">
        <v>98</v>
      </c>
      <c r="F3768" s="148">
        <v>45911</v>
      </c>
      <c r="G3768" s="153"/>
      <c r="H3768" s="154">
        <v>306.68</v>
      </c>
      <c r="I3768" s="144" t="s">
        <v>33</v>
      </c>
      <c r="J3768" s="155"/>
      <c r="K3768" s="146"/>
      <c r="L3768" s="147"/>
      <c r="M3768" s="156"/>
      <c r="N3768" s="177">
        <f t="shared" si="116"/>
        <v>306.68</v>
      </c>
      <c r="O3768" s="167">
        <f t="shared" si="117"/>
        <v>202509</v>
      </c>
    </row>
    <row r="3769" spans="1:15">
      <c r="A3769" s="146">
        <v>3768</v>
      </c>
      <c r="B3769" s="144" t="s">
        <v>120</v>
      </c>
      <c r="C3769" s="146" t="s">
        <v>121</v>
      </c>
      <c r="D3769" s="147">
        <v>308063</v>
      </c>
      <c r="E3769" s="230" t="s">
        <v>98</v>
      </c>
      <c r="F3769" s="148">
        <v>45911</v>
      </c>
      <c r="G3769" s="153"/>
      <c r="H3769" s="154">
        <v>19700</v>
      </c>
      <c r="I3769" s="144" t="s">
        <v>62</v>
      </c>
      <c r="J3769" s="155"/>
      <c r="K3769" s="146"/>
      <c r="L3769" s="147"/>
      <c r="M3769" s="156"/>
      <c r="N3769" s="177">
        <f t="shared" si="116"/>
        <v>19700</v>
      </c>
      <c r="O3769" s="167">
        <f t="shared" si="117"/>
        <v>202509</v>
      </c>
    </row>
    <row r="3770" spans="1:15">
      <c r="A3770" s="146">
        <v>3769</v>
      </c>
      <c r="B3770" s="144" t="s">
        <v>1537</v>
      </c>
      <c r="C3770" s="146" t="s">
        <v>1538</v>
      </c>
      <c r="D3770" s="147" t="s">
        <v>908</v>
      </c>
      <c r="E3770" s="230" t="s">
        <v>98</v>
      </c>
      <c r="F3770" s="148">
        <v>45912</v>
      </c>
      <c r="G3770" s="153"/>
      <c r="H3770" s="154">
        <v>22500</v>
      </c>
      <c r="I3770" s="144" t="s">
        <v>62</v>
      </c>
      <c r="J3770" s="155"/>
      <c r="K3770" s="146"/>
      <c r="L3770" s="147"/>
      <c r="M3770" s="156"/>
      <c r="N3770" s="177">
        <f t="shared" si="116"/>
        <v>22500</v>
      </c>
      <c r="O3770" s="167">
        <f t="shared" si="117"/>
        <v>202509</v>
      </c>
    </row>
    <row r="3771" spans="1:15">
      <c r="A3771" s="146">
        <v>3770</v>
      </c>
      <c r="B3771" s="144" t="s">
        <v>1537</v>
      </c>
      <c r="C3771" s="146" t="s">
        <v>1538</v>
      </c>
      <c r="D3771" s="147" t="s">
        <v>891</v>
      </c>
      <c r="E3771" s="230" t="s">
        <v>3956</v>
      </c>
      <c r="F3771" s="148">
        <v>45912</v>
      </c>
      <c r="G3771" s="153"/>
      <c r="H3771" s="154">
        <v>90750</v>
      </c>
      <c r="I3771" s="144" t="s">
        <v>62</v>
      </c>
      <c r="J3771" s="155"/>
      <c r="K3771" s="146"/>
      <c r="L3771" s="147"/>
      <c r="M3771" s="156"/>
      <c r="N3771" s="177">
        <f t="shared" si="116"/>
        <v>90750</v>
      </c>
      <c r="O3771" s="167">
        <f t="shared" si="117"/>
        <v>202509</v>
      </c>
    </row>
    <row r="3772" spans="1:15">
      <c r="A3772" s="146">
        <v>3771</v>
      </c>
      <c r="B3772" s="144" t="s">
        <v>1465</v>
      </c>
      <c r="C3772" s="146" t="s">
        <v>2651</v>
      </c>
      <c r="D3772" s="147">
        <v>890122</v>
      </c>
      <c r="E3772" s="230" t="s">
        <v>98</v>
      </c>
      <c r="F3772" s="148">
        <v>45915</v>
      </c>
      <c r="G3772" s="153"/>
      <c r="H3772" s="154">
        <v>9432.1299999999992</v>
      </c>
      <c r="I3772" s="144" t="s">
        <v>67</v>
      </c>
      <c r="J3772" s="155"/>
      <c r="K3772" s="146"/>
      <c r="L3772" s="147"/>
      <c r="M3772" s="156"/>
      <c r="N3772" s="177">
        <f t="shared" si="116"/>
        <v>9432.1299999999992</v>
      </c>
      <c r="O3772" s="167">
        <f t="shared" si="117"/>
        <v>202509</v>
      </c>
    </row>
    <row r="3773" spans="1:15">
      <c r="A3773" s="146">
        <v>3772</v>
      </c>
      <c r="B3773" s="144" t="s">
        <v>3401</v>
      </c>
      <c r="C3773" s="146" t="s">
        <v>3402</v>
      </c>
      <c r="D3773" s="147">
        <v>438797</v>
      </c>
      <c r="E3773" s="230" t="s">
        <v>98</v>
      </c>
      <c r="F3773" s="148">
        <v>45915</v>
      </c>
      <c r="G3773" s="153"/>
      <c r="H3773" s="154">
        <v>1062.5999999999999</v>
      </c>
      <c r="I3773" s="144" t="s">
        <v>46</v>
      </c>
      <c r="J3773" s="155"/>
      <c r="K3773" s="146"/>
      <c r="L3773" s="147"/>
      <c r="M3773" s="156"/>
      <c r="N3773" s="177">
        <f t="shared" si="116"/>
        <v>1062.5999999999999</v>
      </c>
      <c r="O3773" s="167">
        <f t="shared" si="117"/>
        <v>202509</v>
      </c>
    </row>
    <row r="3774" spans="1:15">
      <c r="A3774" s="146">
        <v>3773</v>
      </c>
      <c r="B3774" s="144" t="s">
        <v>3953</v>
      </c>
      <c r="C3774" s="146" t="s">
        <v>3954</v>
      </c>
      <c r="D3774" s="147">
        <v>1185</v>
      </c>
      <c r="E3774" s="230" t="s">
        <v>98</v>
      </c>
      <c r="F3774" s="148">
        <v>45915</v>
      </c>
      <c r="G3774" s="153"/>
      <c r="H3774" s="154">
        <v>3900</v>
      </c>
      <c r="I3774" s="144" t="s">
        <v>64</v>
      </c>
      <c r="J3774" s="155"/>
      <c r="K3774" s="146"/>
      <c r="L3774" s="147"/>
      <c r="M3774" s="156"/>
      <c r="N3774" s="177">
        <f t="shared" si="116"/>
        <v>3900</v>
      </c>
      <c r="O3774" s="167">
        <f t="shared" si="117"/>
        <v>202509</v>
      </c>
    </row>
    <row r="3775" spans="1:15">
      <c r="A3775" s="146">
        <v>3774</v>
      </c>
      <c r="B3775" s="144" t="s">
        <v>3961</v>
      </c>
      <c r="C3775" s="146" t="s">
        <v>3962</v>
      </c>
      <c r="D3775" s="147">
        <v>166</v>
      </c>
      <c r="E3775" s="230" t="s">
        <v>98</v>
      </c>
      <c r="F3775" s="148">
        <v>45915</v>
      </c>
      <c r="G3775" s="153"/>
      <c r="H3775" s="154">
        <v>2720</v>
      </c>
      <c r="I3775" s="144" t="s">
        <v>56</v>
      </c>
      <c r="J3775" s="155"/>
      <c r="K3775" s="146"/>
      <c r="L3775" s="147"/>
      <c r="M3775" s="156"/>
      <c r="N3775" s="177">
        <f t="shared" si="116"/>
        <v>2720</v>
      </c>
      <c r="O3775" s="167">
        <f t="shared" si="117"/>
        <v>202509</v>
      </c>
    </row>
    <row r="3776" spans="1:15">
      <c r="A3776" s="146">
        <v>3775</v>
      </c>
      <c r="B3776" s="144" t="s">
        <v>1537</v>
      </c>
      <c r="C3776" s="146" t="s">
        <v>1538</v>
      </c>
      <c r="D3776" s="147" t="s">
        <v>907</v>
      </c>
      <c r="E3776" s="230" t="s">
        <v>98</v>
      </c>
      <c r="F3776" s="148">
        <v>45916</v>
      </c>
      <c r="G3776" s="153"/>
      <c r="H3776" s="154">
        <v>48950</v>
      </c>
      <c r="I3776" s="144" t="s">
        <v>62</v>
      </c>
      <c r="J3776" s="155"/>
      <c r="K3776" s="146"/>
      <c r="L3776" s="147"/>
      <c r="M3776" s="156"/>
      <c r="N3776" s="177">
        <f t="shared" si="116"/>
        <v>48950</v>
      </c>
      <c r="O3776" s="167">
        <f t="shared" si="117"/>
        <v>202509</v>
      </c>
    </row>
    <row r="3777" spans="1:15">
      <c r="A3777" s="146">
        <v>3776</v>
      </c>
      <c r="B3777" s="144" t="s">
        <v>1465</v>
      </c>
      <c r="C3777" s="146" t="s">
        <v>2651</v>
      </c>
      <c r="D3777" s="147">
        <v>890280</v>
      </c>
      <c r="E3777" s="230" t="s">
        <v>98</v>
      </c>
      <c r="F3777" s="148">
        <v>45916</v>
      </c>
      <c r="G3777" s="153"/>
      <c r="H3777" s="154">
        <v>496.55</v>
      </c>
      <c r="I3777" s="144" t="s">
        <v>66</v>
      </c>
      <c r="J3777" s="155"/>
      <c r="K3777" s="146"/>
      <c r="L3777" s="147"/>
      <c r="M3777" s="156"/>
      <c r="N3777" s="177">
        <f t="shared" si="116"/>
        <v>496.55</v>
      </c>
      <c r="O3777" s="167">
        <f t="shared" si="117"/>
        <v>202509</v>
      </c>
    </row>
    <row r="3778" spans="1:15">
      <c r="A3778" s="146">
        <v>3777</v>
      </c>
      <c r="B3778" s="144" t="s">
        <v>762</v>
      </c>
      <c r="C3778" s="146" t="s">
        <v>763</v>
      </c>
      <c r="D3778" s="147" t="s">
        <v>3963</v>
      </c>
      <c r="E3778" s="230" t="s">
        <v>98</v>
      </c>
      <c r="F3778" s="148">
        <v>45917</v>
      </c>
      <c r="G3778" s="153"/>
      <c r="H3778" s="154">
        <v>44.83</v>
      </c>
      <c r="I3778" s="144" t="s">
        <v>33</v>
      </c>
      <c r="J3778" s="155"/>
      <c r="K3778" s="146"/>
      <c r="L3778" s="147"/>
      <c r="M3778" s="156"/>
      <c r="N3778" s="177">
        <f t="shared" ref="N3778:N3841" si="118">H3778/COUNTIF(I3778:M3778,"&lt;&gt;")</f>
        <v>44.83</v>
      </c>
      <c r="O3778" s="167">
        <f t="shared" ref="O3778:O3841" si="119">YEAR(F3778)*100+MONTH(F3778)</f>
        <v>202509</v>
      </c>
    </row>
    <row r="3779" spans="1:15">
      <c r="A3779" s="146">
        <v>3778</v>
      </c>
      <c r="B3779" s="144" t="s">
        <v>192</v>
      </c>
      <c r="C3779" s="146" t="s">
        <v>503</v>
      </c>
      <c r="D3779" s="147" t="s">
        <v>3946</v>
      </c>
      <c r="E3779" s="230" t="s">
        <v>98</v>
      </c>
      <c r="F3779" s="148">
        <v>45919</v>
      </c>
      <c r="G3779" s="153">
        <v>52189.19</v>
      </c>
      <c r="H3779" s="154">
        <v>681539.75</v>
      </c>
      <c r="I3779" s="144" t="s">
        <v>72</v>
      </c>
      <c r="J3779" s="155"/>
      <c r="K3779" s="146"/>
      <c r="L3779" s="147"/>
      <c r="M3779" s="156"/>
      <c r="N3779" s="177">
        <f t="shared" si="118"/>
        <v>681539.75</v>
      </c>
      <c r="O3779" s="167">
        <f t="shared" si="119"/>
        <v>202509</v>
      </c>
    </row>
    <row r="3780" spans="1:15">
      <c r="A3780" s="146">
        <v>3779</v>
      </c>
      <c r="B3780" s="144" t="s">
        <v>194</v>
      </c>
      <c r="C3780" s="146" t="s">
        <v>503</v>
      </c>
      <c r="D3780" s="147" t="s">
        <v>3947</v>
      </c>
      <c r="E3780" s="230" t="s">
        <v>98</v>
      </c>
      <c r="F3780" s="148">
        <v>45919</v>
      </c>
      <c r="G3780" s="153">
        <v>408.12</v>
      </c>
      <c r="H3780" s="154">
        <v>321370.76</v>
      </c>
      <c r="I3780" s="144" t="s">
        <v>72</v>
      </c>
      <c r="J3780" s="155"/>
      <c r="K3780" s="146"/>
      <c r="L3780" s="147"/>
      <c r="M3780" s="156"/>
      <c r="N3780" s="177">
        <f t="shared" si="118"/>
        <v>321370.76</v>
      </c>
      <c r="O3780" s="167">
        <f t="shared" si="119"/>
        <v>202509</v>
      </c>
    </row>
    <row r="3781" spans="1:15">
      <c r="A3781" s="146">
        <v>3780</v>
      </c>
      <c r="B3781" s="144" t="s">
        <v>196</v>
      </c>
      <c r="C3781" s="146" t="s">
        <v>503</v>
      </c>
      <c r="D3781" s="147" t="s">
        <v>3948</v>
      </c>
      <c r="E3781" s="230" t="s">
        <v>98</v>
      </c>
      <c r="F3781" s="148">
        <v>45919</v>
      </c>
      <c r="G3781" s="153">
        <v>1897.77</v>
      </c>
      <c r="H3781" s="154">
        <v>933592.31</v>
      </c>
      <c r="I3781" s="144" t="s">
        <v>72</v>
      </c>
      <c r="J3781" s="155"/>
      <c r="K3781" s="146"/>
      <c r="L3781" s="147"/>
      <c r="M3781" s="156"/>
      <c r="N3781" s="177">
        <f t="shared" si="118"/>
        <v>933592.31</v>
      </c>
      <c r="O3781" s="167">
        <f t="shared" si="119"/>
        <v>202509</v>
      </c>
    </row>
    <row r="3782" spans="1:15">
      <c r="A3782" s="146">
        <v>3781</v>
      </c>
      <c r="B3782" s="144" t="s">
        <v>3964</v>
      </c>
      <c r="C3782" s="146" t="s">
        <v>2433</v>
      </c>
      <c r="D3782" s="147" t="s">
        <v>3978</v>
      </c>
      <c r="E3782" s="230" t="s">
        <v>98</v>
      </c>
      <c r="F3782" s="148">
        <v>45919</v>
      </c>
      <c r="G3782" s="153"/>
      <c r="H3782" s="154">
        <v>77612.509999999995</v>
      </c>
      <c r="I3782" s="144" t="s">
        <v>64</v>
      </c>
      <c r="J3782" s="155"/>
      <c r="K3782" s="146"/>
      <c r="L3782" s="147"/>
      <c r="M3782" s="156"/>
      <c r="N3782" s="177">
        <f t="shared" si="118"/>
        <v>77612.509999999995</v>
      </c>
      <c r="O3782" s="167">
        <f t="shared" si="119"/>
        <v>202509</v>
      </c>
    </row>
    <row r="3783" spans="1:15">
      <c r="A3783" s="146">
        <v>3782</v>
      </c>
      <c r="B3783" s="144" t="s">
        <v>3401</v>
      </c>
      <c r="C3783" s="146" t="s">
        <v>3402</v>
      </c>
      <c r="D3783" s="147">
        <v>439536</v>
      </c>
      <c r="E3783" s="230" t="s">
        <v>98</v>
      </c>
      <c r="F3783" s="148">
        <v>45922</v>
      </c>
      <c r="G3783" s="153"/>
      <c r="H3783" s="154">
        <v>6076.2</v>
      </c>
      <c r="I3783" s="144" t="s">
        <v>46</v>
      </c>
      <c r="J3783" s="155"/>
      <c r="K3783" s="146"/>
      <c r="L3783" s="147"/>
      <c r="M3783" s="156"/>
      <c r="N3783" s="177">
        <f t="shared" si="118"/>
        <v>6076.2</v>
      </c>
      <c r="O3783" s="167">
        <f t="shared" si="119"/>
        <v>202509</v>
      </c>
    </row>
    <row r="3784" spans="1:15">
      <c r="A3784" s="146">
        <v>3783</v>
      </c>
      <c r="B3784" s="144" t="s">
        <v>1465</v>
      </c>
      <c r="C3784" s="146" t="s">
        <v>2651</v>
      </c>
      <c r="D3784" s="147">
        <v>891691</v>
      </c>
      <c r="E3784" s="251" t="s">
        <v>98</v>
      </c>
      <c r="F3784" s="148">
        <v>45922</v>
      </c>
      <c r="G3784" s="153"/>
      <c r="H3784" s="154">
        <v>47417.9</v>
      </c>
      <c r="I3784" s="144" t="s">
        <v>66</v>
      </c>
      <c r="J3784" s="155"/>
      <c r="K3784" s="146"/>
      <c r="L3784" s="147"/>
      <c r="M3784" s="156"/>
      <c r="N3784" s="177">
        <f t="shared" si="118"/>
        <v>47417.9</v>
      </c>
      <c r="O3784" s="167">
        <f t="shared" si="119"/>
        <v>202509</v>
      </c>
    </row>
    <row r="3785" spans="1:15">
      <c r="A3785" s="146">
        <v>3784</v>
      </c>
      <c r="B3785" s="144" t="s">
        <v>123</v>
      </c>
      <c r="C3785" s="146" t="s">
        <v>124</v>
      </c>
      <c r="D3785" s="147">
        <v>69170</v>
      </c>
      <c r="E3785" s="230" t="s">
        <v>98</v>
      </c>
      <c r="F3785" s="148">
        <v>45924</v>
      </c>
      <c r="G3785" s="153"/>
      <c r="H3785" s="154">
        <v>4746.53</v>
      </c>
      <c r="I3785" s="144" t="s">
        <v>71</v>
      </c>
      <c r="J3785" s="155"/>
      <c r="K3785" s="146"/>
      <c r="L3785" s="147"/>
      <c r="M3785" s="156"/>
      <c r="N3785" s="177">
        <f t="shared" si="118"/>
        <v>4746.53</v>
      </c>
      <c r="O3785" s="167">
        <f t="shared" si="119"/>
        <v>202509</v>
      </c>
    </row>
    <row r="3786" spans="1:15">
      <c r="A3786" s="146">
        <v>3785</v>
      </c>
      <c r="B3786" s="144" t="s">
        <v>1911</v>
      </c>
      <c r="C3786" s="146" t="s">
        <v>1912</v>
      </c>
      <c r="D3786" s="147" t="s">
        <v>3968</v>
      </c>
      <c r="E3786" s="230" t="s">
        <v>3956</v>
      </c>
      <c r="F3786" s="148">
        <v>45924</v>
      </c>
      <c r="G3786" s="153"/>
      <c r="H3786" s="154">
        <v>8871.43</v>
      </c>
      <c r="I3786" s="144" t="s">
        <v>45</v>
      </c>
      <c r="J3786" s="155"/>
      <c r="K3786" s="146"/>
      <c r="L3786" s="147"/>
      <c r="M3786" s="156"/>
      <c r="N3786" s="177">
        <f t="shared" si="118"/>
        <v>8871.43</v>
      </c>
      <c r="O3786" s="167">
        <f t="shared" si="119"/>
        <v>202509</v>
      </c>
    </row>
    <row r="3787" spans="1:15">
      <c r="A3787" s="146">
        <v>3786</v>
      </c>
      <c r="B3787" s="144" t="s">
        <v>3965</v>
      </c>
      <c r="C3787" s="146" t="s">
        <v>3969</v>
      </c>
      <c r="D3787" s="147" t="s">
        <v>3970</v>
      </c>
      <c r="E3787" s="230" t="s">
        <v>98</v>
      </c>
      <c r="F3787" s="148">
        <v>45924</v>
      </c>
      <c r="G3787" s="153"/>
      <c r="H3787" s="154">
        <v>500</v>
      </c>
      <c r="I3787" s="144" t="s">
        <v>33</v>
      </c>
      <c r="J3787" s="155"/>
      <c r="K3787" s="146"/>
      <c r="L3787" s="147"/>
      <c r="M3787" s="156"/>
      <c r="N3787" s="177">
        <f t="shared" si="118"/>
        <v>500</v>
      </c>
      <c r="O3787" s="167">
        <f t="shared" si="119"/>
        <v>202509</v>
      </c>
    </row>
    <row r="3788" spans="1:15">
      <c r="A3788" s="146">
        <v>3787</v>
      </c>
      <c r="B3788" s="144" t="s">
        <v>841</v>
      </c>
      <c r="C3788" s="146" t="s">
        <v>842</v>
      </c>
      <c r="D3788" s="147">
        <v>78696</v>
      </c>
      <c r="E3788" s="230" t="s">
        <v>98</v>
      </c>
      <c r="F3788" s="148">
        <v>45924</v>
      </c>
      <c r="G3788" s="153"/>
      <c r="H3788" s="154">
        <v>1380.6</v>
      </c>
      <c r="I3788" s="144" t="s">
        <v>64</v>
      </c>
      <c r="J3788" s="155"/>
      <c r="K3788" s="146"/>
      <c r="L3788" s="147"/>
      <c r="M3788" s="156"/>
      <c r="N3788" s="177">
        <f t="shared" si="118"/>
        <v>1380.6</v>
      </c>
      <c r="O3788" s="167">
        <f t="shared" si="119"/>
        <v>202509</v>
      </c>
    </row>
    <row r="3789" spans="1:15">
      <c r="A3789" s="146">
        <v>3788</v>
      </c>
      <c r="B3789" s="144" t="s">
        <v>2422</v>
      </c>
      <c r="C3789" s="146" t="s">
        <v>2423</v>
      </c>
      <c r="D3789" s="147" t="s">
        <v>3971</v>
      </c>
      <c r="E3789" s="230" t="s">
        <v>98</v>
      </c>
      <c r="F3789" s="148">
        <v>45925</v>
      </c>
      <c r="G3789" s="153"/>
      <c r="H3789" s="154">
        <v>26150</v>
      </c>
      <c r="I3789" s="144" t="s">
        <v>64</v>
      </c>
      <c r="J3789" s="155"/>
      <c r="K3789" s="146"/>
      <c r="L3789" s="147"/>
      <c r="M3789" s="156"/>
      <c r="N3789" s="177">
        <f t="shared" si="118"/>
        <v>26150</v>
      </c>
      <c r="O3789" s="167">
        <f t="shared" si="119"/>
        <v>202509</v>
      </c>
    </row>
    <row r="3790" spans="1:15">
      <c r="A3790" s="146">
        <v>3789</v>
      </c>
      <c r="B3790" s="144" t="s">
        <v>2422</v>
      </c>
      <c r="C3790" s="146" t="s">
        <v>2423</v>
      </c>
      <c r="D3790" s="147" t="s">
        <v>3972</v>
      </c>
      <c r="E3790" s="230" t="s">
        <v>98</v>
      </c>
      <c r="F3790" s="148">
        <v>45925</v>
      </c>
      <c r="G3790" s="153"/>
      <c r="H3790" s="154">
        <v>3343</v>
      </c>
      <c r="I3790" s="144" t="s">
        <v>64</v>
      </c>
      <c r="J3790" s="155"/>
      <c r="K3790" s="146"/>
      <c r="L3790" s="147"/>
      <c r="M3790" s="156"/>
      <c r="N3790" s="177">
        <f t="shared" si="118"/>
        <v>3343</v>
      </c>
      <c r="O3790" s="167">
        <f t="shared" si="119"/>
        <v>202509</v>
      </c>
    </row>
    <row r="3791" spans="1:15">
      <c r="A3791" s="146">
        <v>3790</v>
      </c>
      <c r="B3791" s="144" t="s">
        <v>3966</v>
      </c>
      <c r="C3791" s="146" t="s">
        <v>3973</v>
      </c>
      <c r="D3791" s="147">
        <v>19532</v>
      </c>
      <c r="E3791" s="230" t="s">
        <v>98</v>
      </c>
      <c r="F3791" s="148">
        <v>45925</v>
      </c>
      <c r="G3791" s="153"/>
      <c r="H3791" s="154">
        <v>1474.62</v>
      </c>
      <c r="I3791" s="144" t="s">
        <v>56</v>
      </c>
      <c r="J3791" s="155"/>
      <c r="K3791" s="146"/>
      <c r="L3791" s="147"/>
      <c r="M3791" s="156"/>
      <c r="N3791" s="177">
        <f t="shared" si="118"/>
        <v>1474.62</v>
      </c>
      <c r="O3791" s="167">
        <f t="shared" si="119"/>
        <v>202509</v>
      </c>
    </row>
    <row r="3792" spans="1:15">
      <c r="A3792" s="146">
        <v>3791</v>
      </c>
      <c r="B3792" s="144" t="s">
        <v>3401</v>
      </c>
      <c r="C3792" s="146" t="s">
        <v>3402</v>
      </c>
      <c r="D3792" s="147">
        <v>440687</v>
      </c>
      <c r="E3792" s="230" t="s">
        <v>98</v>
      </c>
      <c r="F3792" s="148">
        <v>45931</v>
      </c>
      <c r="G3792" s="153"/>
      <c r="H3792" s="154">
        <v>3300</v>
      </c>
      <c r="I3792" s="144" t="s">
        <v>46</v>
      </c>
      <c r="J3792" s="155"/>
      <c r="K3792" s="146"/>
      <c r="L3792" s="147"/>
      <c r="M3792" s="156"/>
      <c r="N3792" s="177">
        <f t="shared" si="118"/>
        <v>3300</v>
      </c>
      <c r="O3792" s="167">
        <f t="shared" si="119"/>
        <v>202510</v>
      </c>
    </row>
    <row r="3793" spans="1:15">
      <c r="A3793" s="146">
        <v>3792</v>
      </c>
      <c r="B3793" s="144" t="s">
        <v>154</v>
      </c>
      <c r="C3793" s="146" t="s">
        <v>503</v>
      </c>
      <c r="D3793" s="147" t="s">
        <v>3974</v>
      </c>
      <c r="E3793" s="230" t="s">
        <v>98</v>
      </c>
      <c r="F3793" s="148">
        <v>45940</v>
      </c>
      <c r="G3793" s="153">
        <v>47233.53</v>
      </c>
      <c r="H3793" s="154">
        <v>47233.53</v>
      </c>
      <c r="I3793" s="144" t="s">
        <v>72</v>
      </c>
      <c r="J3793" s="155"/>
      <c r="K3793" s="146"/>
      <c r="L3793" s="147"/>
      <c r="M3793" s="156"/>
      <c r="N3793" s="177">
        <f t="shared" si="118"/>
        <v>47233.53</v>
      </c>
      <c r="O3793" s="167">
        <f t="shared" si="119"/>
        <v>202510</v>
      </c>
    </row>
    <row r="3794" spans="1:15">
      <c r="A3794" s="146">
        <v>3793</v>
      </c>
      <c r="B3794" s="144" t="s">
        <v>3967</v>
      </c>
      <c r="C3794" s="146" t="s">
        <v>2734</v>
      </c>
      <c r="D3794" s="147" t="s">
        <v>3975</v>
      </c>
      <c r="E3794" s="230" t="s">
        <v>98</v>
      </c>
      <c r="F3794" s="148">
        <v>45940</v>
      </c>
      <c r="G3794" s="153"/>
      <c r="H3794" s="154">
        <v>7189.5</v>
      </c>
      <c r="I3794" s="144" t="s">
        <v>62</v>
      </c>
      <c r="J3794" s="155"/>
      <c r="K3794" s="146"/>
      <c r="L3794" s="147"/>
      <c r="M3794" s="156"/>
      <c r="N3794" s="177">
        <f t="shared" si="118"/>
        <v>7189.5</v>
      </c>
      <c r="O3794" s="167">
        <f t="shared" si="119"/>
        <v>202510</v>
      </c>
    </row>
    <row r="3795" spans="1:15">
      <c r="A3795" s="146">
        <v>3794</v>
      </c>
      <c r="B3795" s="144" t="s">
        <v>1470</v>
      </c>
      <c r="C3795" s="146" t="s">
        <v>1673</v>
      </c>
      <c r="D3795" s="147" t="s">
        <v>845</v>
      </c>
      <c r="E3795" s="230" t="s">
        <v>98</v>
      </c>
      <c r="F3795" s="148">
        <v>45943</v>
      </c>
      <c r="G3795" s="153"/>
      <c r="H3795" s="154">
        <v>71362.759999999995</v>
      </c>
      <c r="I3795" s="144" t="s">
        <v>62</v>
      </c>
      <c r="J3795" s="155"/>
      <c r="K3795" s="146"/>
      <c r="L3795" s="147"/>
      <c r="M3795" s="156"/>
      <c r="N3795" s="177">
        <f t="shared" si="118"/>
        <v>71362.759999999995</v>
      </c>
      <c r="O3795" s="167">
        <f t="shared" si="119"/>
        <v>202510</v>
      </c>
    </row>
    <row r="3796" spans="1:15">
      <c r="A3796" s="146">
        <v>3795</v>
      </c>
      <c r="B3796" s="144" t="s">
        <v>192</v>
      </c>
      <c r="C3796" s="146" t="s">
        <v>503</v>
      </c>
      <c r="D3796" s="147" t="s">
        <v>3976</v>
      </c>
      <c r="E3796" s="230" t="s">
        <v>98</v>
      </c>
      <c r="F3796" s="148">
        <v>45950</v>
      </c>
      <c r="G3796" s="153">
        <v>12981.92</v>
      </c>
      <c r="H3796" s="154">
        <v>721371.17</v>
      </c>
      <c r="I3796" s="144" t="s">
        <v>72</v>
      </c>
      <c r="J3796" s="155"/>
      <c r="K3796" s="146"/>
      <c r="L3796" s="147"/>
      <c r="M3796" s="156"/>
      <c r="N3796" s="177">
        <f t="shared" si="118"/>
        <v>721371.17</v>
      </c>
      <c r="O3796" s="167">
        <f t="shared" si="119"/>
        <v>202510</v>
      </c>
    </row>
    <row r="3797" spans="1:15">
      <c r="A3797" s="146">
        <v>3796</v>
      </c>
      <c r="B3797" s="144" t="s">
        <v>196</v>
      </c>
      <c r="C3797" s="146" t="s">
        <v>503</v>
      </c>
      <c r="D3797" s="147" t="s">
        <v>3977</v>
      </c>
      <c r="E3797" s="230" t="s">
        <v>98</v>
      </c>
      <c r="F3797" s="148">
        <v>45950</v>
      </c>
      <c r="G3797" s="153">
        <v>1897.77</v>
      </c>
      <c r="H3797" s="154">
        <v>956151.26</v>
      </c>
      <c r="I3797" s="144" t="s">
        <v>72</v>
      </c>
      <c r="J3797" s="155"/>
      <c r="K3797" s="146"/>
      <c r="L3797" s="147"/>
      <c r="M3797" s="156"/>
      <c r="N3797" s="177">
        <f t="shared" si="118"/>
        <v>956151.26</v>
      </c>
      <c r="O3797" s="167">
        <f t="shared" si="119"/>
        <v>202510</v>
      </c>
    </row>
    <row r="3798" spans="1:15">
      <c r="A3798" s="146">
        <v>3797</v>
      </c>
      <c r="B3798" s="144" t="s">
        <v>1304</v>
      </c>
      <c r="C3798" s="146" t="s">
        <v>1305</v>
      </c>
      <c r="D3798" s="147">
        <v>25277</v>
      </c>
      <c r="E3798" s="230" t="s">
        <v>98</v>
      </c>
      <c r="F3798" s="148">
        <v>45951</v>
      </c>
      <c r="G3798" s="153"/>
      <c r="H3798" s="154">
        <v>639728.03</v>
      </c>
      <c r="I3798" s="144" t="s">
        <v>41</v>
      </c>
      <c r="J3798" s="155"/>
      <c r="K3798" s="146"/>
      <c r="L3798" s="147"/>
      <c r="M3798" s="156"/>
      <c r="N3798" s="177">
        <f t="shared" si="118"/>
        <v>639728.03</v>
      </c>
      <c r="O3798" s="167">
        <f t="shared" si="119"/>
        <v>202510</v>
      </c>
    </row>
    <row r="3799" spans="1:15">
      <c r="A3799" s="146">
        <v>3798</v>
      </c>
      <c r="B3799" s="260" t="s">
        <v>166</v>
      </c>
      <c r="C3799" s="261" t="s">
        <v>167</v>
      </c>
      <c r="D3799" s="261" t="s">
        <v>711</v>
      </c>
      <c r="E3799" s="230" t="s">
        <v>98</v>
      </c>
      <c r="F3799" s="148">
        <v>45151</v>
      </c>
      <c r="G3799" s="149"/>
      <c r="H3799" s="150">
        <v>7081.96</v>
      </c>
      <c r="I3799" s="144" t="s">
        <v>39</v>
      </c>
      <c r="J3799" s="151"/>
      <c r="K3799" s="145"/>
      <c r="L3799" s="152"/>
      <c r="M3799" s="152"/>
      <c r="N3799" s="167">
        <f t="shared" si="118"/>
        <v>7081.96</v>
      </c>
      <c r="O3799" s="167">
        <f t="shared" si="119"/>
        <v>202308</v>
      </c>
    </row>
    <row r="3800" spans="1:15">
      <c r="A3800" s="146">
        <v>3799</v>
      </c>
      <c r="B3800" s="144" t="s">
        <v>386</v>
      </c>
      <c r="C3800" s="146" t="s">
        <v>387</v>
      </c>
      <c r="D3800" s="147" t="s">
        <v>3979</v>
      </c>
      <c r="E3800" s="230" t="s">
        <v>98</v>
      </c>
      <c r="F3800" s="148">
        <v>45966</v>
      </c>
      <c r="G3800" s="153"/>
      <c r="H3800" s="154">
        <v>565.46</v>
      </c>
      <c r="I3800" s="144" t="s">
        <v>33</v>
      </c>
      <c r="J3800" s="155"/>
      <c r="K3800" s="147"/>
      <c r="L3800" s="147"/>
      <c r="M3800" s="156"/>
      <c r="N3800" s="177">
        <f t="shared" si="118"/>
        <v>565.46</v>
      </c>
      <c r="O3800" s="167">
        <f t="shared" si="119"/>
        <v>202511</v>
      </c>
    </row>
    <row r="3801" spans="1:15">
      <c r="A3801" s="146">
        <v>3800</v>
      </c>
      <c r="B3801" s="144" t="s">
        <v>3980</v>
      </c>
      <c r="C3801" s="147" t="s">
        <v>3981</v>
      </c>
      <c r="D3801" s="147" t="s">
        <v>3982</v>
      </c>
      <c r="E3801" s="230" t="s">
        <v>98</v>
      </c>
      <c r="F3801" s="148">
        <v>45952</v>
      </c>
      <c r="G3801" s="153"/>
      <c r="H3801" s="154">
        <v>25436.07</v>
      </c>
      <c r="I3801" s="144" t="s">
        <v>69</v>
      </c>
      <c r="J3801" s="155"/>
      <c r="K3801" s="147"/>
      <c r="L3801" s="147"/>
      <c r="M3801" s="156"/>
      <c r="N3801" s="177">
        <f t="shared" si="118"/>
        <v>25436.07</v>
      </c>
      <c r="O3801" s="167">
        <f t="shared" si="119"/>
        <v>202510</v>
      </c>
    </row>
    <row r="3802" spans="1:15">
      <c r="A3802" s="146">
        <v>3801</v>
      </c>
      <c r="B3802" s="144" t="s">
        <v>1465</v>
      </c>
      <c r="C3802" s="147" t="s">
        <v>2651</v>
      </c>
      <c r="D3802" s="147" t="s">
        <v>3983</v>
      </c>
      <c r="E3802" s="230" t="s">
        <v>98</v>
      </c>
      <c r="F3802" s="148">
        <v>45979</v>
      </c>
      <c r="G3802" s="153"/>
      <c r="H3802" s="154">
        <v>93730.19</v>
      </c>
      <c r="I3802" s="144" t="s">
        <v>66</v>
      </c>
      <c r="J3802" s="155"/>
      <c r="K3802" s="147"/>
      <c r="L3802" s="147"/>
      <c r="M3802" s="156"/>
      <c r="N3802" s="177">
        <f t="shared" si="118"/>
        <v>93730.19</v>
      </c>
      <c r="O3802" s="167">
        <f t="shared" si="119"/>
        <v>202511</v>
      </c>
    </row>
    <row r="3803" spans="1:15">
      <c r="A3803" s="146">
        <v>3802</v>
      </c>
      <c r="B3803" s="144" t="s">
        <v>1465</v>
      </c>
      <c r="C3803" s="147" t="s">
        <v>2651</v>
      </c>
      <c r="D3803" s="147" t="s">
        <v>3984</v>
      </c>
      <c r="E3803" s="230" t="s">
        <v>98</v>
      </c>
      <c r="F3803" s="148">
        <v>45964</v>
      </c>
      <c r="G3803" s="153"/>
      <c r="H3803" s="154">
        <v>514.67999999999995</v>
      </c>
      <c r="I3803" s="144" t="s">
        <v>66</v>
      </c>
      <c r="J3803" s="155"/>
      <c r="K3803" s="147"/>
      <c r="L3803" s="147"/>
      <c r="M3803" s="156"/>
      <c r="N3803" s="177">
        <f t="shared" si="118"/>
        <v>514.67999999999995</v>
      </c>
      <c r="O3803" s="167">
        <f t="shared" si="119"/>
        <v>202511</v>
      </c>
    </row>
    <row r="3804" spans="1:15">
      <c r="A3804" s="146">
        <v>3803</v>
      </c>
      <c r="B3804" s="144" t="s">
        <v>1465</v>
      </c>
      <c r="C3804" s="147" t="s">
        <v>2651</v>
      </c>
      <c r="D3804" s="147" t="s">
        <v>3985</v>
      </c>
      <c r="E3804" s="230" t="s">
        <v>98</v>
      </c>
      <c r="F3804" s="148">
        <v>45937</v>
      </c>
      <c r="G3804" s="153"/>
      <c r="H3804" s="154">
        <v>956.5</v>
      </c>
      <c r="I3804" s="144" t="s">
        <v>66</v>
      </c>
      <c r="J3804" s="155"/>
      <c r="K3804" s="147"/>
      <c r="L3804" s="147"/>
      <c r="M3804" s="156"/>
      <c r="N3804" s="177">
        <f t="shared" si="118"/>
        <v>956.5</v>
      </c>
      <c r="O3804" s="167">
        <f t="shared" si="119"/>
        <v>202510</v>
      </c>
    </row>
    <row r="3805" spans="1:15">
      <c r="A3805" s="146">
        <v>3804</v>
      </c>
      <c r="B3805" s="144" t="s">
        <v>3401</v>
      </c>
      <c r="C3805" s="145" t="s">
        <v>3402</v>
      </c>
      <c r="D3805" s="147" t="s">
        <v>3987</v>
      </c>
      <c r="E3805" s="230" t="s">
        <v>98</v>
      </c>
      <c r="F3805" s="148">
        <v>45974</v>
      </c>
      <c r="G3805" s="153"/>
      <c r="H3805" s="154">
        <v>517.9</v>
      </c>
      <c r="I3805" s="144" t="s">
        <v>46</v>
      </c>
      <c r="J3805" s="155"/>
      <c r="K3805" s="147"/>
      <c r="L3805" s="147"/>
      <c r="M3805" s="156"/>
      <c r="N3805" s="177">
        <f t="shared" si="118"/>
        <v>517.9</v>
      </c>
      <c r="O3805" s="167">
        <f t="shared" si="119"/>
        <v>202511</v>
      </c>
    </row>
    <row r="3806" spans="1:15">
      <c r="A3806" s="146">
        <v>3805</v>
      </c>
      <c r="B3806" s="144" t="s">
        <v>120</v>
      </c>
      <c r="C3806" s="146" t="s">
        <v>121</v>
      </c>
      <c r="D3806" s="147" t="s">
        <v>3988</v>
      </c>
      <c r="E3806" s="230" t="s">
        <v>98</v>
      </c>
      <c r="F3806" s="148">
        <v>45922</v>
      </c>
      <c r="G3806" s="153"/>
      <c r="H3806" s="154">
        <v>5100</v>
      </c>
      <c r="I3806" s="144" t="s">
        <v>62</v>
      </c>
      <c r="J3806" s="155"/>
      <c r="K3806" s="147"/>
      <c r="L3806" s="147"/>
      <c r="M3806" s="156"/>
      <c r="N3806" s="177">
        <f t="shared" si="118"/>
        <v>5100</v>
      </c>
      <c r="O3806" s="167">
        <f t="shared" si="119"/>
        <v>202509</v>
      </c>
    </row>
    <row r="3807" spans="1:15">
      <c r="A3807" s="146">
        <v>3806</v>
      </c>
      <c r="B3807" s="144" t="s">
        <v>3998</v>
      </c>
      <c r="C3807" s="147" t="s">
        <v>3999</v>
      </c>
      <c r="D3807" s="147" t="s">
        <v>3989</v>
      </c>
      <c r="E3807" s="230" t="s">
        <v>98</v>
      </c>
      <c r="F3807" s="148">
        <v>45951</v>
      </c>
      <c r="G3807" s="153"/>
      <c r="H3807" s="154">
        <v>15531.24</v>
      </c>
      <c r="I3807" s="144" t="s">
        <v>69</v>
      </c>
      <c r="J3807" s="155"/>
      <c r="K3807" s="147"/>
      <c r="L3807" s="147"/>
      <c r="M3807" s="156"/>
      <c r="N3807" s="177">
        <f t="shared" si="118"/>
        <v>15531.24</v>
      </c>
      <c r="O3807" s="167">
        <f t="shared" si="119"/>
        <v>202510</v>
      </c>
    </row>
    <row r="3808" spans="1:15">
      <c r="A3808" s="146">
        <v>3807</v>
      </c>
      <c r="B3808" s="144" t="s">
        <v>3936</v>
      </c>
      <c r="C3808" s="147" t="s">
        <v>124</v>
      </c>
      <c r="D3808" s="147" t="s">
        <v>3990</v>
      </c>
      <c r="E3808" s="230" t="s">
        <v>98</v>
      </c>
      <c r="F3808" s="148">
        <v>45991</v>
      </c>
      <c r="G3808" s="153"/>
      <c r="H3808" s="154">
        <v>4746.53</v>
      </c>
      <c r="I3808" s="144" t="s">
        <v>33</v>
      </c>
      <c r="J3808" s="155"/>
      <c r="K3808" s="147"/>
      <c r="L3808" s="147"/>
      <c r="M3808" s="156"/>
      <c r="N3808" s="177">
        <f t="shared" si="118"/>
        <v>4746.53</v>
      </c>
      <c r="O3808" s="167">
        <f t="shared" si="119"/>
        <v>202511</v>
      </c>
    </row>
    <row r="3809" spans="1:15">
      <c r="A3809" s="146">
        <v>3808</v>
      </c>
      <c r="B3809" s="144" t="s">
        <v>299</v>
      </c>
      <c r="C3809" s="146" t="s">
        <v>300</v>
      </c>
      <c r="D3809" s="147" t="s">
        <v>3991</v>
      </c>
      <c r="E3809" s="230" t="s">
        <v>98</v>
      </c>
      <c r="F3809" s="148">
        <v>45978</v>
      </c>
      <c r="G3809" s="153"/>
      <c r="H3809" s="154">
        <v>38031.69</v>
      </c>
      <c r="I3809" s="144" t="s">
        <v>69</v>
      </c>
      <c r="J3809" s="155"/>
      <c r="K3809" s="147"/>
      <c r="L3809" s="147"/>
      <c r="M3809" s="156"/>
      <c r="N3809" s="177">
        <f t="shared" si="118"/>
        <v>38031.69</v>
      </c>
      <c r="O3809" s="167">
        <f t="shared" si="119"/>
        <v>202511</v>
      </c>
    </row>
    <row r="3810" spans="1:15">
      <c r="A3810" s="146">
        <v>3809</v>
      </c>
      <c r="B3810" s="144" t="s">
        <v>1304</v>
      </c>
      <c r="C3810" s="145" t="s">
        <v>1305</v>
      </c>
      <c r="D3810" s="147" t="s">
        <v>3992</v>
      </c>
      <c r="E3810" s="230" t="s">
        <v>98</v>
      </c>
      <c r="F3810" s="148">
        <v>45978</v>
      </c>
      <c r="G3810" s="153"/>
      <c r="H3810" s="154">
        <v>25960</v>
      </c>
      <c r="I3810" s="144" t="s">
        <v>41</v>
      </c>
      <c r="J3810" s="155"/>
      <c r="K3810" s="147"/>
      <c r="L3810" s="147"/>
      <c r="M3810" s="156"/>
      <c r="N3810" s="177">
        <f t="shared" si="118"/>
        <v>25960</v>
      </c>
      <c r="O3810" s="167">
        <f t="shared" si="119"/>
        <v>202511</v>
      </c>
    </row>
    <row r="3811" spans="1:15">
      <c r="A3811" s="146">
        <v>3810</v>
      </c>
      <c r="B3811" s="144" t="s">
        <v>2287</v>
      </c>
      <c r="C3811" s="146" t="s">
        <v>2288</v>
      </c>
      <c r="D3811" s="147" t="s">
        <v>3986</v>
      </c>
      <c r="E3811" s="230" t="s">
        <v>98</v>
      </c>
      <c r="F3811" s="148">
        <v>45937</v>
      </c>
      <c r="G3811" s="153"/>
      <c r="H3811" s="154">
        <v>956.5</v>
      </c>
      <c r="I3811" s="144" t="s">
        <v>68</v>
      </c>
      <c r="J3811" s="155"/>
      <c r="K3811" s="147"/>
      <c r="L3811" s="147"/>
      <c r="M3811" s="156"/>
      <c r="N3811" s="177">
        <f t="shared" si="118"/>
        <v>956.5</v>
      </c>
      <c r="O3811" s="167">
        <f t="shared" si="119"/>
        <v>202510</v>
      </c>
    </row>
    <row r="3812" spans="1:15">
      <c r="A3812" s="146">
        <v>3811</v>
      </c>
      <c r="B3812" s="144" t="s">
        <v>2287</v>
      </c>
      <c r="C3812" s="146" t="s">
        <v>2288</v>
      </c>
      <c r="D3812" s="147" t="s">
        <v>3993</v>
      </c>
      <c r="E3812" s="230" t="s">
        <v>98</v>
      </c>
      <c r="F3812" s="148">
        <v>45939</v>
      </c>
      <c r="G3812" s="153"/>
      <c r="H3812" s="154">
        <v>706.7</v>
      </c>
      <c r="I3812" s="144" t="s">
        <v>46</v>
      </c>
      <c r="J3812" s="155"/>
      <c r="K3812" s="147"/>
      <c r="L3812" s="147"/>
      <c r="M3812" s="156"/>
      <c r="N3812" s="177">
        <f t="shared" si="118"/>
        <v>706.7</v>
      </c>
      <c r="O3812" s="167">
        <f t="shared" si="119"/>
        <v>202510</v>
      </c>
    </row>
    <row r="3813" spans="1:15">
      <c r="A3813" s="146">
        <v>3812</v>
      </c>
      <c r="B3813" s="144" t="s">
        <v>3953</v>
      </c>
      <c r="C3813" s="146" t="s">
        <v>3954</v>
      </c>
      <c r="D3813" s="147" t="s">
        <v>3994</v>
      </c>
      <c r="E3813" s="262" t="s">
        <v>98</v>
      </c>
      <c r="F3813" s="148">
        <v>45947</v>
      </c>
      <c r="G3813" s="153"/>
      <c r="H3813" s="154">
        <v>19482</v>
      </c>
      <c r="I3813" s="144" t="s">
        <v>64</v>
      </c>
      <c r="J3813" s="155"/>
      <c r="K3813" s="147"/>
      <c r="L3813" s="147"/>
      <c r="M3813" s="156"/>
      <c r="N3813" s="177">
        <f t="shared" si="118"/>
        <v>19482</v>
      </c>
      <c r="O3813" s="167">
        <f t="shared" si="119"/>
        <v>202510</v>
      </c>
    </row>
    <row r="3814" spans="1:15">
      <c r="A3814" s="146">
        <v>3813</v>
      </c>
      <c r="B3814" s="144" t="s">
        <v>147</v>
      </c>
      <c r="C3814" s="146" t="s">
        <v>148</v>
      </c>
      <c r="D3814" s="147" t="s">
        <v>3995</v>
      </c>
      <c r="E3814" s="230" t="s">
        <v>98</v>
      </c>
      <c r="F3814" s="148">
        <v>45964</v>
      </c>
      <c r="G3814" s="153"/>
      <c r="H3814" s="154">
        <v>5150</v>
      </c>
      <c r="I3814" s="144" t="s">
        <v>32</v>
      </c>
      <c r="J3814" s="155"/>
      <c r="K3814" s="147"/>
      <c r="L3814" s="147"/>
      <c r="M3814" s="156"/>
      <c r="N3814" s="177">
        <f t="shared" si="118"/>
        <v>5150</v>
      </c>
      <c r="O3814" s="167">
        <f t="shared" si="119"/>
        <v>202511</v>
      </c>
    </row>
    <row r="3815" spans="1:15">
      <c r="A3815" s="146">
        <v>3814</v>
      </c>
      <c r="B3815" s="144" t="s">
        <v>1128</v>
      </c>
      <c r="C3815" s="145" t="s">
        <v>1129</v>
      </c>
      <c r="D3815" s="147" t="s">
        <v>1891</v>
      </c>
      <c r="E3815" s="230" t="s">
        <v>98</v>
      </c>
      <c r="F3815" s="148">
        <v>45943</v>
      </c>
      <c r="G3815" s="153"/>
      <c r="H3815" s="154">
        <v>6116</v>
      </c>
      <c r="I3815" s="144" t="s">
        <v>44</v>
      </c>
      <c r="J3815" s="155"/>
      <c r="K3815" s="147"/>
      <c r="L3815" s="147"/>
      <c r="M3815" s="156"/>
      <c r="N3815" s="177">
        <f t="shared" si="118"/>
        <v>6116</v>
      </c>
      <c r="O3815" s="167">
        <f t="shared" si="119"/>
        <v>202510</v>
      </c>
    </row>
    <row r="3816" spans="1:15">
      <c r="A3816" s="146">
        <v>3815</v>
      </c>
      <c r="B3816" s="144" t="s">
        <v>1128</v>
      </c>
      <c r="C3816" s="145" t="s">
        <v>1129</v>
      </c>
      <c r="D3816" s="147" t="s">
        <v>3996</v>
      </c>
      <c r="E3816" s="230" t="s">
        <v>98</v>
      </c>
      <c r="F3816" s="148">
        <v>45924</v>
      </c>
      <c r="G3816" s="153"/>
      <c r="H3816" s="154">
        <v>3000</v>
      </c>
      <c r="I3816" s="144" t="s">
        <v>44</v>
      </c>
      <c r="J3816" s="155"/>
      <c r="K3816" s="147"/>
      <c r="L3816" s="147"/>
      <c r="M3816" s="156"/>
      <c r="N3816" s="177">
        <f t="shared" si="118"/>
        <v>3000</v>
      </c>
      <c r="O3816" s="167">
        <f t="shared" si="119"/>
        <v>202509</v>
      </c>
    </row>
    <row r="3817" spans="1:15">
      <c r="A3817" s="146">
        <v>3816</v>
      </c>
      <c r="B3817" s="144" t="s">
        <v>3957</v>
      </c>
      <c r="C3817" s="146" t="s">
        <v>3958</v>
      </c>
      <c r="D3817" s="147" t="s">
        <v>3997</v>
      </c>
      <c r="E3817" s="230" t="s">
        <v>98</v>
      </c>
      <c r="F3817" s="148">
        <v>45972</v>
      </c>
      <c r="G3817" s="153"/>
      <c r="H3817" s="154">
        <v>31850</v>
      </c>
      <c r="I3817" s="144" t="s">
        <v>64</v>
      </c>
      <c r="J3817" s="155"/>
      <c r="K3817" s="147"/>
      <c r="L3817" s="147"/>
      <c r="M3817" s="156"/>
      <c r="N3817" s="177">
        <f t="shared" si="118"/>
        <v>31850</v>
      </c>
      <c r="O3817" s="167">
        <f t="shared" si="119"/>
        <v>202511</v>
      </c>
    </row>
    <row r="3818" spans="1:15">
      <c r="A3818" s="146">
        <v>3817</v>
      </c>
      <c r="B3818" s="144" t="s">
        <v>1470</v>
      </c>
      <c r="C3818" s="145" t="s">
        <v>1471</v>
      </c>
      <c r="D3818" s="147" t="s">
        <v>128</v>
      </c>
      <c r="E3818" s="230" t="s">
        <v>98</v>
      </c>
      <c r="F3818" s="148">
        <v>45951</v>
      </c>
      <c r="G3818" s="153"/>
      <c r="H3818" s="154">
        <v>137947.20000000001</v>
      </c>
      <c r="I3818" s="144" t="s">
        <v>33</v>
      </c>
      <c r="J3818" s="155"/>
      <c r="K3818" s="147"/>
      <c r="L3818" s="147"/>
      <c r="M3818" s="156"/>
      <c r="N3818" s="177">
        <f t="shared" si="118"/>
        <v>137947.20000000001</v>
      </c>
      <c r="O3818" s="167">
        <f t="shared" si="119"/>
        <v>202510</v>
      </c>
    </row>
    <row r="3819" spans="1:15">
      <c r="A3819" s="146">
        <v>3818</v>
      </c>
      <c r="B3819" s="144" t="s">
        <v>3957</v>
      </c>
      <c r="C3819" s="146" t="s">
        <v>3958</v>
      </c>
      <c r="D3819" s="147" t="s">
        <v>2707</v>
      </c>
      <c r="E3819" s="230" t="s">
        <v>98</v>
      </c>
      <c r="F3819" s="148">
        <v>45936</v>
      </c>
      <c r="G3819" s="153"/>
      <c r="H3819" s="154">
        <v>31850</v>
      </c>
      <c r="I3819" s="144" t="s">
        <v>64</v>
      </c>
      <c r="J3819" s="155"/>
      <c r="K3819" s="147"/>
      <c r="L3819" s="147"/>
      <c r="M3819" s="156"/>
      <c r="N3819" s="177">
        <f t="shared" si="118"/>
        <v>31850</v>
      </c>
      <c r="O3819" s="167">
        <f t="shared" si="119"/>
        <v>202510</v>
      </c>
    </row>
    <row r="3820" spans="1:15">
      <c r="A3820" s="146">
        <v>3819</v>
      </c>
      <c r="B3820" s="144" t="s">
        <v>884</v>
      </c>
      <c r="C3820" s="146" t="s">
        <v>885</v>
      </c>
      <c r="D3820" s="147" t="s">
        <v>2158</v>
      </c>
      <c r="E3820" s="230" t="s">
        <v>98</v>
      </c>
      <c r="F3820" s="148">
        <v>45945</v>
      </c>
      <c r="G3820" s="153"/>
      <c r="H3820" s="154">
        <v>24600</v>
      </c>
      <c r="I3820" s="144" t="s">
        <v>33</v>
      </c>
      <c r="J3820" s="155"/>
      <c r="K3820" s="147"/>
      <c r="L3820" s="147"/>
      <c r="M3820" s="156"/>
      <c r="N3820" s="177">
        <f t="shared" si="118"/>
        <v>24600</v>
      </c>
      <c r="O3820" s="167">
        <f t="shared" si="119"/>
        <v>202510</v>
      </c>
    </row>
    <row r="3821" spans="1:15">
      <c r="A3821" s="146">
        <v>3820</v>
      </c>
      <c r="B3821" s="144" t="s">
        <v>1537</v>
      </c>
      <c r="C3821" s="146" t="s">
        <v>1538</v>
      </c>
      <c r="D3821" s="147" t="s">
        <v>686</v>
      </c>
      <c r="E3821" s="230" t="s">
        <v>98</v>
      </c>
      <c r="F3821" s="148">
        <v>45937</v>
      </c>
      <c r="G3821" s="153"/>
      <c r="H3821" s="154">
        <v>39950</v>
      </c>
      <c r="I3821" s="144" t="s">
        <v>62</v>
      </c>
      <c r="J3821" s="155"/>
      <c r="K3821" s="147"/>
      <c r="L3821" s="147"/>
      <c r="M3821" s="156"/>
      <c r="N3821" s="177">
        <f t="shared" si="118"/>
        <v>39950</v>
      </c>
      <c r="O3821" s="167">
        <f t="shared" si="119"/>
        <v>202510</v>
      </c>
    </row>
    <row r="3822" spans="1:15" s="233" customFormat="1">
      <c r="A3822" s="312">
        <v>3821</v>
      </c>
      <c r="B3822" s="313" t="s">
        <v>3967</v>
      </c>
      <c r="C3822" s="312" t="s">
        <v>2734</v>
      </c>
      <c r="D3822" s="268" t="s">
        <v>3975</v>
      </c>
      <c r="E3822" s="314" t="s">
        <v>98</v>
      </c>
      <c r="F3822" s="308">
        <v>45940</v>
      </c>
      <c r="G3822" s="309"/>
      <c r="H3822" s="315">
        <v>7189.5</v>
      </c>
      <c r="I3822" s="313" t="s">
        <v>62</v>
      </c>
      <c r="J3822" s="269"/>
      <c r="K3822" s="268"/>
      <c r="L3822" s="268"/>
      <c r="M3822" s="270"/>
      <c r="N3822" s="271">
        <f t="shared" si="118"/>
        <v>7189.5</v>
      </c>
      <c r="O3822" s="272">
        <f t="shared" si="119"/>
        <v>202510</v>
      </c>
    </row>
    <row r="3823" spans="1:15" s="233" customFormat="1">
      <c r="A3823" s="304">
        <v>3822</v>
      </c>
      <c r="B3823" s="305" t="s">
        <v>192</v>
      </c>
      <c r="C3823" s="304" t="s">
        <v>503</v>
      </c>
      <c r="D3823" s="306"/>
      <c r="E3823" s="307" t="s">
        <v>98</v>
      </c>
      <c r="F3823" s="308">
        <v>45980</v>
      </c>
      <c r="G3823" s="309">
        <v>21444.33</v>
      </c>
      <c r="H3823" s="309">
        <v>673095.24</v>
      </c>
      <c r="I3823" s="305" t="s">
        <v>72</v>
      </c>
      <c r="J3823" s="310"/>
      <c r="K3823" s="306"/>
      <c r="L3823" s="306"/>
      <c r="M3823" s="311"/>
      <c r="N3823" s="271">
        <f t="shared" si="118"/>
        <v>673095.24</v>
      </c>
      <c r="O3823" s="272">
        <f t="shared" si="119"/>
        <v>202511</v>
      </c>
    </row>
    <row r="3824" spans="1:15" s="233" customFormat="1">
      <c r="A3824" s="304">
        <v>3823</v>
      </c>
      <c r="B3824" s="144" t="s">
        <v>192</v>
      </c>
      <c r="C3824" s="146" t="s">
        <v>155</v>
      </c>
      <c r="D3824" s="147"/>
      <c r="E3824" s="230" t="s">
        <v>98</v>
      </c>
      <c r="F3824" s="148">
        <v>46010</v>
      </c>
      <c r="G3824" s="153">
        <v>6013.59</v>
      </c>
      <c r="H3824" s="154">
        <v>550914.66</v>
      </c>
      <c r="I3824" s="144" t="s">
        <v>72</v>
      </c>
      <c r="J3824" s="155"/>
      <c r="K3824" s="147"/>
      <c r="L3824" s="147"/>
      <c r="M3824" s="156"/>
      <c r="N3824" s="271">
        <f t="shared" si="118"/>
        <v>550914.66</v>
      </c>
      <c r="O3824" s="272">
        <f t="shared" si="119"/>
        <v>202512</v>
      </c>
    </row>
    <row r="3825" spans="1:15" s="233" customFormat="1">
      <c r="A3825" s="304">
        <v>3824</v>
      </c>
      <c r="B3825" s="144" t="s">
        <v>154</v>
      </c>
      <c r="C3825" s="304" t="s">
        <v>503</v>
      </c>
      <c r="D3825" s="147"/>
      <c r="E3825" s="230" t="s">
        <v>98</v>
      </c>
      <c r="F3825" s="148">
        <v>45999</v>
      </c>
      <c r="G3825" s="153"/>
      <c r="H3825" s="154">
        <v>2424.5100000000002</v>
      </c>
      <c r="I3825" s="144" t="s">
        <v>72</v>
      </c>
      <c r="J3825" s="155"/>
      <c r="K3825" s="147"/>
      <c r="L3825" s="147"/>
      <c r="M3825" s="156"/>
      <c r="N3825" s="271">
        <f t="shared" si="118"/>
        <v>2424.5100000000002</v>
      </c>
      <c r="O3825" s="272">
        <f t="shared" si="119"/>
        <v>202512</v>
      </c>
    </row>
    <row r="3826" spans="1:15" s="233" customFormat="1">
      <c r="A3826" s="304">
        <v>3825</v>
      </c>
      <c r="B3826" s="144" t="s">
        <v>100</v>
      </c>
      <c r="C3826" s="146" t="s">
        <v>101</v>
      </c>
      <c r="D3826" s="147" t="s">
        <v>1878</v>
      </c>
      <c r="E3826" s="230" t="s">
        <v>98</v>
      </c>
      <c r="F3826" s="148">
        <v>46041</v>
      </c>
      <c r="G3826" s="153"/>
      <c r="H3826" s="154">
        <v>160776.84</v>
      </c>
      <c r="I3826" s="144" t="s">
        <v>32</v>
      </c>
      <c r="J3826" s="155"/>
      <c r="K3826" s="147"/>
      <c r="L3826" s="147"/>
      <c r="M3826" s="156"/>
      <c r="N3826" s="271">
        <f t="shared" si="118"/>
        <v>160776.84</v>
      </c>
      <c r="O3826" s="272">
        <f t="shared" si="119"/>
        <v>202601</v>
      </c>
    </row>
    <row r="3827" spans="1:15" s="233" customFormat="1">
      <c r="A3827" s="304">
        <v>3826</v>
      </c>
      <c r="B3827" s="144" t="s">
        <v>4045</v>
      </c>
      <c r="C3827" s="146" t="s">
        <v>155</v>
      </c>
      <c r="D3827" s="147"/>
      <c r="E3827" s="230" t="s">
        <v>98</v>
      </c>
      <c r="F3827" s="148">
        <v>46073</v>
      </c>
      <c r="G3827" s="153">
        <v>2411.65</v>
      </c>
      <c r="H3827" s="154">
        <v>351518.97</v>
      </c>
      <c r="I3827" s="144" t="s">
        <v>72</v>
      </c>
      <c r="J3827" s="155"/>
      <c r="K3827" s="147"/>
      <c r="L3827" s="147"/>
      <c r="M3827" s="156"/>
      <c r="N3827" s="271">
        <f t="shared" si="118"/>
        <v>351518.97</v>
      </c>
      <c r="O3827" s="272">
        <f t="shared" si="119"/>
        <v>202602</v>
      </c>
    </row>
    <row r="3828" spans="1:15" s="233" customFormat="1">
      <c r="A3828" s="304">
        <v>3827</v>
      </c>
      <c r="B3828" s="144" t="s">
        <v>196</v>
      </c>
      <c r="C3828" s="146" t="s">
        <v>155</v>
      </c>
      <c r="D3828" s="147"/>
      <c r="E3828" s="230" t="s">
        <v>98</v>
      </c>
      <c r="F3828" s="148">
        <v>46073</v>
      </c>
      <c r="G3828" s="153">
        <v>7476.13</v>
      </c>
      <c r="H3828" s="154">
        <v>1017310.61</v>
      </c>
      <c r="I3828" s="144" t="s">
        <v>72</v>
      </c>
      <c r="J3828" s="155"/>
      <c r="K3828" s="147"/>
      <c r="L3828" s="147"/>
      <c r="M3828" s="156"/>
      <c r="N3828" s="271">
        <f t="shared" si="118"/>
        <v>1017310.61</v>
      </c>
      <c r="O3828" s="272">
        <f t="shared" si="119"/>
        <v>202602</v>
      </c>
    </row>
    <row r="3829" spans="1:15" s="233" customFormat="1">
      <c r="A3829" s="304">
        <v>3828</v>
      </c>
      <c r="B3829" s="144" t="s">
        <v>100</v>
      </c>
      <c r="C3829" s="146" t="s">
        <v>101</v>
      </c>
      <c r="D3829" s="147" t="s">
        <v>4032</v>
      </c>
      <c r="E3829" s="230" t="s">
        <v>98</v>
      </c>
      <c r="F3829" s="148">
        <v>46056</v>
      </c>
      <c r="G3829" s="153"/>
      <c r="H3829" s="154">
        <v>160776.84</v>
      </c>
      <c r="I3829" s="144" t="s">
        <v>32</v>
      </c>
      <c r="J3829" s="155"/>
      <c r="K3829" s="147"/>
      <c r="L3829" s="147"/>
      <c r="M3829" s="156"/>
      <c r="N3829" s="271">
        <f t="shared" si="118"/>
        <v>160776.84</v>
      </c>
      <c r="O3829" s="272">
        <f t="shared" si="119"/>
        <v>202602</v>
      </c>
    </row>
    <row r="3830" spans="1:15" s="233" customFormat="1">
      <c r="A3830" s="304">
        <v>3829</v>
      </c>
      <c r="B3830" s="144" t="s">
        <v>1773</v>
      </c>
      <c r="C3830" s="146" t="s">
        <v>1774</v>
      </c>
      <c r="D3830" s="147" t="s">
        <v>1147</v>
      </c>
      <c r="E3830" s="230" t="s">
        <v>98</v>
      </c>
      <c r="F3830" s="148">
        <v>46069</v>
      </c>
      <c r="G3830" s="153"/>
      <c r="H3830" s="154">
        <v>23968</v>
      </c>
      <c r="I3830" s="144" t="s">
        <v>39</v>
      </c>
      <c r="J3830" s="155"/>
      <c r="K3830" s="147"/>
      <c r="L3830" s="147"/>
      <c r="M3830" s="156"/>
      <c r="N3830" s="271">
        <f t="shared" si="118"/>
        <v>23968</v>
      </c>
      <c r="O3830" s="272">
        <f t="shared" si="119"/>
        <v>202602</v>
      </c>
    </row>
    <row r="3831" spans="1:15" s="233" customFormat="1">
      <c r="A3831" s="304">
        <v>3830</v>
      </c>
      <c r="B3831" s="144" t="s">
        <v>116</v>
      </c>
      <c r="C3831" s="146" t="s">
        <v>117</v>
      </c>
      <c r="D3831" s="147" t="s">
        <v>3975</v>
      </c>
      <c r="E3831" s="230" t="s">
        <v>98</v>
      </c>
      <c r="F3831" s="148">
        <v>46045</v>
      </c>
      <c r="G3831" s="153"/>
      <c r="H3831" s="154">
        <v>17910</v>
      </c>
      <c r="I3831" s="144" t="s">
        <v>32</v>
      </c>
      <c r="J3831" s="155"/>
      <c r="K3831" s="147"/>
      <c r="L3831" s="147"/>
      <c r="M3831" s="156"/>
      <c r="N3831" s="271">
        <f t="shared" si="118"/>
        <v>17910</v>
      </c>
      <c r="O3831" s="272">
        <f t="shared" si="119"/>
        <v>202601</v>
      </c>
    </row>
    <row r="3832" spans="1:15" s="233" customFormat="1">
      <c r="A3832" s="304">
        <v>3831</v>
      </c>
      <c r="B3832" s="144" t="s">
        <v>4033</v>
      </c>
      <c r="C3832" s="146" t="s">
        <v>4034</v>
      </c>
      <c r="D3832" s="147" t="s">
        <v>1539</v>
      </c>
      <c r="E3832" s="230" t="s">
        <v>98</v>
      </c>
      <c r="F3832" s="148">
        <v>46081</v>
      </c>
      <c r="G3832" s="153"/>
      <c r="H3832" s="154">
        <v>8100</v>
      </c>
      <c r="I3832" s="144" t="s">
        <v>32</v>
      </c>
      <c r="J3832" s="155"/>
      <c r="K3832" s="147"/>
      <c r="L3832" s="147"/>
      <c r="M3832" s="156"/>
      <c r="N3832" s="271">
        <f t="shared" si="118"/>
        <v>8100</v>
      </c>
      <c r="O3832" s="272">
        <f t="shared" si="119"/>
        <v>202602</v>
      </c>
    </row>
    <row r="3833" spans="1:15" s="233" customFormat="1">
      <c r="A3833" s="304">
        <v>3832</v>
      </c>
      <c r="B3833" s="144" t="s">
        <v>4035</v>
      </c>
      <c r="C3833" s="146" t="s">
        <v>139</v>
      </c>
      <c r="D3833" s="147" t="s">
        <v>4036</v>
      </c>
      <c r="E3833" s="230" t="s">
        <v>4037</v>
      </c>
      <c r="F3833" s="148">
        <v>46090</v>
      </c>
      <c r="G3833" s="153"/>
      <c r="H3833" s="154">
        <v>12000</v>
      </c>
      <c r="I3833" s="144" t="s">
        <v>32</v>
      </c>
      <c r="J3833" s="155"/>
      <c r="K3833" s="147"/>
      <c r="L3833" s="147"/>
      <c r="M3833" s="156"/>
      <c r="N3833" s="271">
        <f t="shared" si="118"/>
        <v>12000</v>
      </c>
      <c r="O3833" s="272">
        <f t="shared" si="119"/>
        <v>202603</v>
      </c>
    </row>
    <row r="3834" spans="1:15" s="233" customFormat="1">
      <c r="A3834" s="304">
        <v>3833</v>
      </c>
      <c r="B3834" s="144" t="s">
        <v>154</v>
      </c>
      <c r="C3834" s="146" t="s">
        <v>4040</v>
      </c>
      <c r="D3834" s="147"/>
      <c r="E3834" s="230" t="s">
        <v>98</v>
      </c>
      <c r="F3834" s="148">
        <v>46135</v>
      </c>
      <c r="G3834" s="324"/>
      <c r="H3834" s="154">
        <v>358.2</v>
      </c>
      <c r="I3834" s="144" t="s">
        <v>72</v>
      </c>
      <c r="J3834" s="155"/>
      <c r="K3834" s="147"/>
      <c r="L3834" s="147"/>
      <c r="M3834" s="156"/>
      <c r="N3834" s="271">
        <f t="shared" si="118"/>
        <v>358.2</v>
      </c>
      <c r="O3834" s="272">
        <f t="shared" si="119"/>
        <v>202604</v>
      </c>
    </row>
    <row r="3835" spans="1:15" s="233" customFormat="1">
      <c r="A3835" s="304">
        <v>3834</v>
      </c>
      <c r="B3835" s="144" t="s">
        <v>4038</v>
      </c>
      <c r="C3835" s="146" t="s">
        <v>4039</v>
      </c>
      <c r="D3835" s="147" t="s">
        <v>2254</v>
      </c>
      <c r="E3835" s="230" t="s">
        <v>98</v>
      </c>
      <c r="F3835" s="148">
        <v>46091</v>
      </c>
      <c r="G3835" s="153"/>
      <c r="H3835" s="154">
        <v>15620.21</v>
      </c>
      <c r="I3835" s="144" t="s">
        <v>32</v>
      </c>
      <c r="J3835" s="155"/>
      <c r="K3835" s="147"/>
      <c r="L3835" s="147"/>
      <c r="M3835" s="156"/>
      <c r="N3835" s="271">
        <f t="shared" si="118"/>
        <v>15620.21</v>
      </c>
      <c r="O3835" s="272">
        <f t="shared" si="119"/>
        <v>202603</v>
      </c>
    </row>
    <row r="3836" spans="1:15" s="233" customFormat="1" ht="12" customHeight="1">
      <c r="A3836" s="304">
        <v>3835</v>
      </c>
      <c r="B3836" s="144" t="s">
        <v>154</v>
      </c>
      <c r="C3836" s="146" t="s">
        <v>4040</v>
      </c>
      <c r="D3836" s="147"/>
      <c r="E3836" s="230" t="s">
        <v>98</v>
      </c>
      <c r="F3836" s="148">
        <v>46135</v>
      </c>
      <c r="G3836" s="324"/>
      <c r="H3836" s="154">
        <v>283.5</v>
      </c>
      <c r="I3836" s="144" t="s">
        <v>72</v>
      </c>
      <c r="J3836" s="155"/>
      <c r="K3836" s="147"/>
      <c r="L3836" s="147"/>
      <c r="M3836" s="156"/>
      <c r="N3836" s="271">
        <f t="shared" si="118"/>
        <v>283.5</v>
      </c>
      <c r="O3836" s="272">
        <f t="shared" si="119"/>
        <v>202604</v>
      </c>
    </row>
    <row r="3837" spans="1:15" s="233" customFormat="1" ht="12" customHeight="1">
      <c r="A3837" s="304">
        <v>3836</v>
      </c>
      <c r="B3837" s="144" t="s">
        <v>154</v>
      </c>
      <c r="C3837" s="146" t="s">
        <v>4041</v>
      </c>
      <c r="D3837" s="147"/>
      <c r="E3837" s="230" t="s">
        <v>98</v>
      </c>
      <c r="F3837" s="148">
        <v>46135</v>
      </c>
      <c r="G3837" s="324"/>
      <c r="H3837" s="154">
        <v>312.39999999999998</v>
      </c>
      <c r="I3837" s="144" t="s">
        <v>72</v>
      </c>
      <c r="J3837" s="155"/>
      <c r="K3837" s="147"/>
      <c r="L3837" s="147"/>
      <c r="M3837" s="156"/>
      <c r="N3837" s="271">
        <f t="shared" si="118"/>
        <v>312.39999999999998</v>
      </c>
      <c r="O3837" s="272">
        <f t="shared" si="119"/>
        <v>202604</v>
      </c>
    </row>
    <row r="3838" spans="1:15" s="233" customFormat="1" ht="12" customHeight="1">
      <c r="A3838" s="304">
        <v>3837</v>
      </c>
      <c r="B3838" s="144" t="s">
        <v>100</v>
      </c>
      <c r="C3838" s="146" t="s">
        <v>101</v>
      </c>
      <c r="D3838" s="147" t="s">
        <v>1967</v>
      </c>
      <c r="E3838" s="230" t="s">
        <v>98</v>
      </c>
      <c r="F3838" s="148">
        <v>46153</v>
      </c>
      <c r="G3838" s="153"/>
      <c r="H3838" s="154">
        <v>160776.84</v>
      </c>
      <c r="I3838" s="144" t="s">
        <v>32</v>
      </c>
      <c r="J3838" s="155"/>
      <c r="K3838" s="147"/>
      <c r="L3838" s="147"/>
      <c r="M3838" s="156"/>
      <c r="N3838" s="271">
        <f t="shared" si="118"/>
        <v>160776.84</v>
      </c>
      <c r="O3838" s="272">
        <f t="shared" si="119"/>
        <v>202605</v>
      </c>
    </row>
    <row r="3839" spans="1:15" s="233" customFormat="1" ht="12" customHeight="1">
      <c r="A3839" s="304">
        <v>3838</v>
      </c>
      <c r="B3839" s="144" t="s">
        <v>4042</v>
      </c>
      <c r="C3839" s="146" t="s">
        <v>4043</v>
      </c>
      <c r="D3839" s="147" t="s">
        <v>4044</v>
      </c>
      <c r="E3839" s="230" t="s">
        <v>98</v>
      </c>
      <c r="F3839" s="148">
        <v>46168</v>
      </c>
      <c r="G3839" s="153"/>
      <c r="H3839" s="154">
        <v>15495</v>
      </c>
      <c r="I3839" s="144" t="s">
        <v>32</v>
      </c>
      <c r="J3839" s="155"/>
      <c r="K3839" s="147"/>
      <c r="L3839" s="147"/>
      <c r="M3839" s="156"/>
      <c r="N3839" s="271">
        <f t="shared" si="118"/>
        <v>15495</v>
      </c>
      <c r="O3839" s="272">
        <f t="shared" si="119"/>
        <v>202605</v>
      </c>
    </row>
    <row r="3840" spans="1:15" s="233" customFormat="1" ht="12" customHeight="1">
      <c r="A3840" s="304">
        <v>3839</v>
      </c>
      <c r="B3840" s="144" t="s">
        <v>4045</v>
      </c>
      <c r="C3840" s="146" t="s">
        <v>155</v>
      </c>
      <c r="D3840" s="147"/>
      <c r="E3840" s="230" t="s">
        <v>98</v>
      </c>
      <c r="F3840" s="148">
        <v>46192</v>
      </c>
      <c r="G3840" s="153">
        <v>2411.65</v>
      </c>
      <c r="H3840" s="154">
        <v>329439.46000000002</v>
      </c>
      <c r="I3840" s="144" t="s">
        <v>72</v>
      </c>
      <c r="J3840" s="155"/>
      <c r="K3840" s="147"/>
      <c r="L3840" s="147"/>
      <c r="M3840" s="156"/>
      <c r="N3840" s="271">
        <f t="shared" si="118"/>
        <v>329439.46000000002</v>
      </c>
      <c r="O3840" s="272">
        <f t="shared" si="119"/>
        <v>202606</v>
      </c>
    </row>
    <row r="3841" spans="1:15" s="233" customFormat="1" ht="12" customHeight="1">
      <c r="A3841" s="304">
        <v>3840</v>
      </c>
      <c r="B3841" s="144" t="s">
        <v>196</v>
      </c>
      <c r="C3841" s="146" t="s">
        <v>155</v>
      </c>
      <c r="D3841" s="147"/>
      <c r="E3841" s="230" t="s">
        <v>98</v>
      </c>
      <c r="F3841" s="148">
        <v>46192</v>
      </c>
      <c r="G3841" s="153">
        <v>7476.12</v>
      </c>
      <c r="H3841" s="154">
        <v>1001514.3</v>
      </c>
      <c r="I3841" s="144" t="s">
        <v>72</v>
      </c>
      <c r="J3841" s="155"/>
      <c r="K3841" s="147"/>
      <c r="L3841" s="147"/>
      <c r="M3841" s="156"/>
      <c r="N3841" s="271">
        <f t="shared" si="118"/>
        <v>1001514.3</v>
      </c>
      <c r="O3841" s="272">
        <f t="shared" si="119"/>
        <v>202606</v>
      </c>
    </row>
    <row r="3842" spans="1:15" s="233" customFormat="1" ht="12" customHeight="1">
      <c r="A3842" s="304">
        <v>3841</v>
      </c>
      <c r="B3842" s="144"/>
      <c r="C3842" s="146"/>
      <c r="D3842" s="147"/>
      <c r="E3842" s="262"/>
      <c r="F3842" s="148"/>
      <c r="G3842" s="153"/>
      <c r="H3842" s="154"/>
      <c r="I3842" s="144"/>
      <c r="J3842" s="155"/>
      <c r="K3842" s="147"/>
      <c r="L3842" s="147"/>
      <c r="M3842" s="156"/>
      <c r="N3842" s="271" t="e">
        <f t="shared" ref="N3842:N3868" si="120">H3842/COUNTIF(I3842:M3842,"&lt;&gt;")</f>
        <v>#DIV/0!</v>
      </c>
      <c r="O3842" s="272">
        <f t="shared" ref="O3842:O3868" si="121">YEAR(F3842)*100+MONTH(F3842)</f>
        <v>190001</v>
      </c>
    </row>
    <row r="3843" spans="1:15" s="233" customFormat="1" ht="12" customHeight="1">
      <c r="A3843" s="304">
        <v>3842</v>
      </c>
      <c r="B3843" s="144"/>
      <c r="C3843" s="146"/>
      <c r="D3843" s="147"/>
      <c r="E3843" s="262"/>
      <c r="F3843" s="148"/>
      <c r="G3843" s="153"/>
      <c r="H3843" s="154"/>
      <c r="I3843" s="144"/>
      <c r="J3843" s="155"/>
      <c r="K3843" s="147"/>
      <c r="L3843" s="147"/>
      <c r="M3843" s="156"/>
      <c r="N3843" s="271" t="e">
        <f t="shared" si="120"/>
        <v>#DIV/0!</v>
      </c>
      <c r="O3843" s="272">
        <f t="shared" si="121"/>
        <v>190001</v>
      </c>
    </row>
    <row r="3844" spans="1:15" s="233" customFormat="1" ht="12" customHeight="1">
      <c r="A3844" s="304">
        <v>3843</v>
      </c>
      <c r="B3844" s="144"/>
      <c r="C3844" s="146"/>
      <c r="D3844" s="147"/>
      <c r="E3844" s="262"/>
      <c r="F3844" s="148"/>
      <c r="G3844" s="153"/>
      <c r="H3844" s="154"/>
      <c r="I3844" s="144"/>
      <c r="J3844" s="155"/>
      <c r="K3844" s="147"/>
      <c r="L3844" s="147"/>
      <c r="M3844" s="156"/>
      <c r="N3844" s="271" t="e">
        <f t="shared" si="120"/>
        <v>#DIV/0!</v>
      </c>
      <c r="O3844" s="272">
        <f t="shared" si="121"/>
        <v>190001</v>
      </c>
    </row>
    <row r="3845" spans="1:15" s="233" customFormat="1" ht="12" customHeight="1">
      <c r="A3845" s="304">
        <v>3844</v>
      </c>
      <c r="B3845" s="144"/>
      <c r="C3845" s="146"/>
      <c r="D3845" s="147"/>
      <c r="E3845" s="262"/>
      <c r="F3845" s="148"/>
      <c r="G3845" s="153"/>
      <c r="H3845" s="154"/>
      <c r="I3845" s="144"/>
      <c r="J3845" s="155"/>
      <c r="K3845" s="147"/>
      <c r="L3845" s="147"/>
      <c r="M3845" s="156"/>
      <c r="N3845" s="271" t="e">
        <f t="shared" si="120"/>
        <v>#DIV/0!</v>
      </c>
      <c r="O3845" s="272">
        <f t="shared" si="121"/>
        <v>190001</v>
      </c>
    </row>
    <row r="3846" spans="1:15" s="233" customFormat="1" ht="12" customHeight="1">
      <c r="A3846" s="304">
        <v>3845</v>
      </c>
      <c r="B3846" s="144"/>
      <c r="C3846" s="146"/>
      <c r="D3846" s="147"/>
      <c r="E3846" s="262"/>
      <c r="F3846" s="148"/>
      <c r="G3846" s="153"/>
      <c r="H3846" s="154"/>
      <c r="I3846" s="144"/>
      <c r="J3846" s="155"/>
      <c r="K3846" s="147"/>
      <c r="L3846" s="147"/>
      <c r="M3846" s="156"/>
      <c r="N3846" s="271" t="e">
        <f t="shared" si="120"/>
        <v>#DIV/0!</v>
      </c>
      <c r="O3846" s="272">
        <f t="shared" si="121"/>
        <v>190001</v>
      </c>
    </row>
    <row r="3847" spans="1:15" s="233" customFormat="1" ht="12" customHeight="1">
      <c r="A3847" s="304">
        <v>3846</v>
      </c>
      <c r="B3847" s="144"/>
      <c r="C3847" s="146"/>
      <c r="D3847" s="147"/>
      <c r="E3847" s="262"/>
      <c r="F3847" s="148"/>
      <c r="G3847" s="153"/>
      <c r="H3847" s="154"/>
      <c r="I3847" s="144"/>
      <c r="J3847" s="155"/>
      <c r="K3847" s="147"/>
      <c r="L3847" s="147"/>
      <c r="M3847" s="156"/>
      <c r="N3847" s="271" t="e">
        <f t="shared" si="120"/>
        <v>#DIV/0!</v>
      </c>
      <c r="O3847" s="272">
        <f t="shared" si="121"/>
        <v>190001</v>
      </c>
    </row>
    <row r="3848" spans="1:15" s="233" customFormat="1" ht="12" customHeight="1">
      <c r="A3848" s="304">
        <v>3847</v>
      </c>
      <c r="B3848" s="144"/>
      <c r="C3848" s="146"/>
      <c r="D3848" s="147"/>
      <c r="E3848" s="262"/>
      <c r="F3848" s="148"/>
      <c r="G3848" s="153"/>
      <c r="H3848" s="154"/>
      <c r="I3848" s="144"/>
      <c r="J3848" s="155"/>
      <c r="K3848" s="147"/>
      <c r="L3848" s="147"/>
      <c r="M3848" s="156"/>
      <c r="N3848" s="271" t="e">
        <f t="shared" si="120"/>
        <v>#DIV/0!</v>
      </c>
      <c r="O3848" s="272">
        <f t="shared" si="121"/>
        <v>190001</v>
      </c>
    </row>
    <row r="3849" spans="1:15" s="233" customFormat="1" ht="12" customHeight="1">
      <c r="A3849" s="304">
        <v>3848</v>
      </c>
      <c r="B3849" s="144"/>
      <c r="C3849" s="146"/>
      <c r="D3849" s="147"/>
      <c r="E3849" s="262"/>
      <c r="F3849" s="148"/>
      <c r="G3849" s="153"/>
      <c r="H3849" s="154"/>
      <c r="I3849" s="144"/>
      <c r="J3849" s="155"/>
      <c r="K3849" s="147"/>
      <c r="L3849" s="147"/>
      <c r="M3849" s="156"/>
      <c r="N3849" s="271" t="e">
        <f t="shared" si="120"/>
        <v>#DIV/0!</v>
      </c>
      <c r="O3849" s="272">
        <f t="shared" si="121"/>
        <v>190001</v>
      </c>
    </row>
    <row r="3850" spans="1:15" s="233" customFormat="1" ht="12" customHeight="1">
      <c r="A3850" s="304">
        <v>3849</v>
      </c>
      <c r="B3850" s="144"/>
      <c r="C3850" s="146"/>
      <c r="D3850" s="147"/>
      <c r="E3850" s="262"/>
      <c r="F3850" s="148"/>
      <c r="G3850" s="153"/>
      <c r="H3850" s="154"/>
      <c r="I3850" s="144"/>
      <c r="J3850" s="155"/>
      <c r="K3850" s="147"/>
      <c r="L3850" s="147"/>
      <c r="M3850" s="156"/>
      <c r="N3850" s="271" t="e">
        <f t="shared" si="120"/>
        <v>#DIV/0!</v>
      </c>
      <c r="O3850" s="272">
        <f t="shared" si="121"/>
        <v>190001</v>
      </c>
    </row>
    <row r="3851" spans="1:15" s="233" customFormat="1" ht="12" customHeight="1">
      <c r="A3851" s="304">
        <v>3850</v>
      </c>
      <c r="B3851" s="144"/>
      <c r="C3851" s="146"/>
      <c r="D3851" s="147"/>
      <c r="E3851" s="262"/>
      <c r="F3851" s="148"/>
      <c r="G3851" s="153"/>
      <c r="H3851" s="154"/>
      <c r="I3851" s="144"/>
      <c r="J3851" s="155"/>
      <c r="K3851" s="147"/>
      <c r="L3851" s="147"/>
      <c r="M3851" s="156"/>
      <c r="N3851" s="271" t="e">
        <f t="shared" si="120"/>
        <v>#DIV/0!</v>
      </c>
      <c r="O3851" s="272">
        <f t="shared" si="121"/>
        <v>190001</v>
      </c>
    </row>
    <row r="3852" spans="1:15" s="233" customFormat="1" ht="12" customHeight="1">
      <c r="A3852" s="304">
        <v>3851</v>
      </c>
      <c r="B3852" s="144"/>
      <c r="C3852" s="146"/>
      <c r="D3852" s="147"/>
      <c r="E3852" s="262"/>
      <c r="F3852" s="148"/>
      <c r="G3852" s="153"/>
      <c r="H3852" s="154"/>
      <c r="I3852" s="144"/>
      <c r="J3852" s="155"/>
      <c r="K3852" s="147"/>
      <c r="L3852" s="147"/>
      <c r="M3852" s="156"/>
      <c r="N3852" s="271" t="e">
        <f t="shared" si="120"/>
        <v>#DIV/0!</v>
      </c>
      <c r="O3852" s="272">
        <f t="shared" si="121"/>
        <v>190001</v>
      </c>
    </row>
    <row r="3853" spans="1:15" s="233" customFormat="1" ht="12" customHeight="1">
      <c r="A3853" s="304">
        <v>3852</v>
      </c>
      <c r="B3853" s="144"/>
      <c r="C3853" s="146"/>
      <c r="D3853" s="147"/>
      <c r="E3853" s="262"/>
      <c r="F3853" s="148"/>
      <c r="G3853" s="153"/>
      <c r="H3853" s="154"/>
      <c r="I3853" s="144"/>
      <c r="J3853" s="155"/>
      <c r="K3853" s="147"/>
      <c r="L3853" s="147"/>
      <c r="M3853" s="156"/>
      <c r="N3853" s="271" t="e">
        <f t="shared" si="120"/>
        <v>#DIV/0!</v>
      </c>
      <c r="O3853" s="272">
        <f t="shared" si="121"/>
        <v>190001</v>
      </c>
    </row>
    <row r="3854" spans="1:15" s="233" customFormat="1" ht="12" customHeight="1">
      <c r="A3854" s="304">
        <v>3853</v>
      </c>
      <c r="B3854" s="144"/>
      <c r="C3854" s="146"/>
      <c r="D3854" s="147"/>
      <c r="E3854" s="262"/>
      <c r="F3854" s="148"/>
      <c r="G3854" s="153"/>
      <c r="H3854" s="154"/>
      <c r="I3854" s="144"/>
      <c r="J3854" s="155"/>
      <c r="K3854" s="147"/>
      <c r="L3854" s="147"/>
      <c r="M3854" s="156"/>
      <c r="N3854" s="271" t="e">
        <f t="shared" si="120"/>
        <v>#DIV/0!</v>
      </c>
      <c r="O3854" s="272">
        <f t="shared" si="121"/>
        <v>190001</v>
      </c>
    </row>
    <row r="3855" spans="1:15" s="233" customFormat="1" ht="12" customHeight="1">
      <c r="A3855" s="304">
        <v>3854</v>
      </c>
      <c r="B3855" s="144"/>
      <c r="C3855" s="146"/>
      <c r="D3855" s="147"/>
      <c r="E3855" s="262"/>
      <c r="F3855" s="148"/>
      <c r="G3855" s="153"/>
      <c r="H3855" s="154"/>
      <c r="I3855" s="144"/>
      <c r="J3855" s="155"/>
      <c r="K3855" s="147"/>
      <c r="L3855" s="147"/>
      <c r="M3855" s="156"/>
      <c r="N3855" s="271" t="e">
        <f t="shared" si="120"/>
        <v>#DIV/0!</v>
      </c>
      <c r="O3855" s="272">
        <f t="shared" si="121"/>
        <v>190001</v>
      </c>
    </row>
    <row r="3856" spans="1:15" s="233" customFormat="1" ht="12" customHeight="1">
      <c r="A3856" s="304">
        <v>3855</v>
      </c>
      <c r="B3856" s="144"/>
      <c r="C3856" s="146"/>
      <c r="D3856" s="147"/>
      <c r="E3856" s="262"/>
      <c r="F3856" s="148"/>
      <c r="G3856" s="153"/>
      <c r="H3856" s="154"/>
      <c r="I3856" s="144"/>
      <c r="J3856" s="155"/>
      <c r="K3856" s="147"/>
      <c r="L3856" s="147"/>
      <c r="M3856" s="156"/>
      <c r="N3856" s="271" t="e">
        <f t="shared" si="120"/>
        <v>#DIV/0!</v>
      </c>
      <c r="O3856" s="272">
        <f t="shared" si="121"/>
        <v>190001</v>
      </c>
    </row>
    <row r="3857" spans="1:15" s="233" customFormat="1" ht="12" customHeight="1">
      <c r="A3857" s="304">
        <v>3856</v>
      </c>
      <c r="B3857" s="144"/>
      <c r="C3857" s="146"/>
      <c r="D3857" s="147"/>
      <c r="E3857" s="262"/>
      <c r="F3857" s="148"/>
      <c r="G3857" s="153"/>
      <c r="H3857" s="154"/>
      <c r="I3857" s="144"/>
      <c r="J3857" s="155"/>
      <c r="K3857" s="147"/>
      <c r="L3857" s="147"/>
      <c r="M3857" s="156"/>
      <c r="N3857" s="271" t="e">
        <f t="shared" si="120"/>
        <v>#DIV/0!</v>
      </c>
      <c r="O3857" s="272">
        <f t="shared" si="121"/>
        <v>190001</v>
      </c>
    </row>
    <row r="3858" spans="1:15" s="233" customFormat="1" ht="12" customHeight="1">
      <c r="A3858" s="304">
        <v>3857</v>
      </c>
      <c r="B3858" s="144"/>
      <c r="C3858" s="146"/>
      <c r="D3858" s="147"/>
      <c r="E3858" s="262"/>
      <c r="F3858" s="148"/>
      <c r="G3858" s="153"/>
      <c r="H3858" s="154"/>
      <c r="I3858" s="144"/>
      <c r="J3858" s="155"/>
      <c r="K3858" s="147"/>
      <c r="L3858" s="147"/>
      <c r="M3858" s="156"/>
      <c r="N3858" s="271" t="e">
        <f t="shared" si="120"/>
        <v>#DIV/0!</v>
      </c>
      <c r="O3858" s="272">
        <f t="shared" si="121"/>
        <v>190001</v>
      </c>
    </row>
    <row r="3859" spans="1:15" s="233" customFormat="1" ht="12" customHeight="1">
      <c r="A3859" s="304">
        <v>3858</v>
      </c>
      <c r="B3859" s="144"/>
      <c r="C3859" s="146"/>
      <c r="D3859" s="147"/>
      <c r="E3859" s="262"/>
      <c r="F3859" s="148"/>
      <c r="G3859" s="153"/>
      <c r="H3859" s="154"/>
      <c r="I3859" s="144"/>
      <c r="J3859" s="155"/>
      <c r="K3859" s="147"/>
      <c r="L3859" s="147"/>
      <c r="M3859" s="156"/>
      <c r="N3859" s="271" t="e">
        <f t="shared" si="120"/>
        <v>#DIV/0!</v>
      </c>
      <c r="O3859" s="272">
        <f t="shared" si="121"/>
        <v>190001</v>
      </c>
    </row>
    <row r="3860" spans="1:15" s="233" customFormat="1" ht="12" customHeight="1">
      <c r="A3860" s="304">
        <v>3859</v>
      </c>
      <c r="B3860" s="144"/>
      <c r="C3860" s="146"/>
      <c r="D3860" s="147"/>
      <c r="E3860" s="262"/>
      <c r="F3860" s="148"/>
      <c r="G3860" s="153"/>
      <c r="H3860" s="154"/>
      <c r="I3860" s="144"/>
      <c r="J3860" s="155"/>
      <c r="K3860" s="147"/>
      <c r="L3860" s="147"/>
      <c r="M3860" s="156"/>
      <c r="N3860" s="271" t="e">
        <f t="shared" si="120"/>
        <v>#DIV/0!</v>
      </c>
      <c r="O3860" s="272">
        <f t="shared" si="121"/>
        <v>190001</v>
      </c>
    </row>
    <row r="3861" spans="1:15" s="233" customFormat="1" ht="12" customHeight="1">
      <c r="A3861" s="304">
        <v>3860</v>
      </c>
      <c r="B3861" s="144"/>
      <c r="C3861" s="146"/>
      <c r="D3861" s="147"/>
      <c r="E3861" s="262"/>
      <c r="F3861" s="148"/>
      <c r="G3861" s="153"/>
      <c r="H3861" s="154"/>
      <c r="I3861" s="144"/>
      <c r="J3861" s="155"/>
      <c r="K3861" s="147"/>
      <c r="L3861" s="147"/>
      <c r="M3861" s="156"/>
      <c r="N3861" s="271" t="e">
        <f t="shared" si="120"/>
        <v>#DIV/0!</v>
      </c>
      <c r="O3861" s="272">
        <f t="shared" si="121"/>
        <v>190001</v>
      </c>
    </row>
    <row r="3862" spans="1:15" s="233" customFormat="1" ht="12" customHeight="1">
      <c r="A3862" s="304">
        <v>3861</v>
      </c>
      <c r="B3862" s="144"/>
      <c r="C3862" s="146"/>
      <c r="D3862" s="147"/>
      <c r="E3862" s="262"/>
      <c r="F3862" s="148"/>
      <c r="G3862" s="153"/>
      <c r="H3862" s="154"/>
      <c r="I3862" s="144"/>
      <c r="J3862" s="155"/>
      <c r="K3862" s="147"/>
      <c r="L3862" s="147"/>
      <c r="M3862" s="156"/>
      <c r="N3862" s="271" t="e">
        <f t="shared" si="120"/>
        <v>#DIV/0!</v>
      </c>
      <c r="O3862" s="272">
        <f t="shared" si="121"/>
        <v>190001</v>
      </c>
    </row>
    <row r="3863" spans="1:15" s="233" customFormat="1" ht="12" customHeight="1">
      <c r="A3863" s="304">
        <v>3862</v>
      </c>
      <c r="B3863" s="144"/>
      <c r="C3863" s="146"/>
      <c r="D3863" s="147"/>
      <c r="E3863" s="262"/>
      <c r="F3863" s="148"/>
      <c r="G3863" s="153"/>
      <c r="H3863" s="154"/>
      <c r="I3863" s="144"/>
      <c r="J3863" s="155"/>
      <c r="K3863" s="147"/>
      <c r="L3863" s="147"/>
      <c r="M3863" s="156"/>
      <c r="N3863" s="271" t="e">
        <f t="shared" si="120"/>
        <v>#DIV/0!</v>
      </c>
      <c r="O3863" s="272">
        <f t="shared" si="121"/>
        <v>190001</v>
      </c>
    </row>
    <row r="3864" spans="1:15" s="233" customFormat="1" ht="12" customHeight="1">
      <c r="A3864" s="304">
        <v>3863</v>
      </c>
      <c r="B3864" s="144"/>
      <c r="C3864" s="146"/>
      <c r="D3864" s="147"/>
      <c r="E3864" s="262"/>
      <c r="F3864" s="148"/>
      <c r="G3864" s="153"/>
      <c r="H3864" s="154"/>
      <c r="I3864" s="144"/>
      <c r="J3864" s="155"/>
      <c r="K3864" s="147"/>
      <c r="L3864" s="147"/>
      <c r="M3864" s="156"/>
      <c r="N3864" s="271" t="e">
        <f t="shared" si="120"/>
        <v>#DIV/0!</v>
      </c>
      <c r="O3864" s="272">
        <f t="shared" si="121"/>
        <v>190001</v>
      </c>
    </row>
    <row r="3865" spans="1:15" s="233" customFormat="1" ht="12" customHeight="1">
      <c r="A3865" s="304">
        <v>3864</v>
      </c>
      <c r="B3865" s="144"/>
      <c r="C3865" s="146"/>
      <c r="D3865" s="147"/>
      <c r="E3865" s="262"/>
      <c r="F3865" s="148"/>
      <c r="G3865" s="153"/>
      <c r="H3865" s="154"/>
      <c r="I3865" s="144"/>
      <c r="J3865" s="155"/>
      <c r="K3865" s="147"/>
      <c r="L3865" s="147"/>
      <c r="M3865" s="156"/>
      <c r="N3865" s="271" t="e">
        <f t="shared" si="120"/>
        <v>#DIV/0!</v>
      </c>
      <c r="O3865" s="272">
        <f t="shared" si="121"/>
        <v>190001</v>
      </c>
    </row>
    <row r="3866" spans="1:15" s="233" customFormat="1" ht="12" customHeight="1">
      <c r="A3866" s="304">
        <v>3865</v>
      </c>
      <c r="B3866" s="144"/>
      <c r="C3866" s="146"/>
      <c r="D3866" s="147"/>
      <c r="E3866" s="262"/>
      <c r="F3866" s="148"/>
      <c r="G3866" s="153"/>
      <c r="H3866" s="154"/>
      <c r="I3866" s="144"/>
      <c r="J3866" s="155"/>
      <c r="K3866" s="147"/>
      <c r="L3866" s="147"/>
      <c r="M3866" s="156"/>
      <c r="N3866" s="271" t="e">
        <f t="shared" si="120"/>
        <v>#DIV/0!</v>
      </c>
      <c r="O3866" s="272">
        <f t="shared" si="121"/>
        <v>190001</v>
      </c>
    </row>
    <row r="3867" spans="1:15" s="233" customFormat="1">
      <c r="A3867" s="304">
        <v>3866</v>
      </c>
      <c r="B3867" s="144"/>
      <c r="C3867" s="146"/>
      <c r="D3867" s="147"/>
      <c r="E3867" s="262"/>
      <c r="F3867" s="148"/>
      <c r="G3867" s="153"/>
      <c r="H3867" s="154"/>
      <c r="I3867" s="144"/>
      <c r="J3867" s="155"/>
      <c r="K3867" s="147"/>
      <c r="L3867" s="147"/>
      <c r="M3867" s="156"/>
      <c r="N3867" s="271" t="e">
        <f t="shared" si="120"/>
        <v>#DIV/0!</v>
      </c>
      <c r="O3867" s="272">
        <f t="shared" si="121"/>
        <v>190001</v>
      </c>
    </row>
    <row r="3868" spans="1:15" s="233" customFormat="1">
      <c r="A3868" s="304">
        <v>3867</v>
      </c>
      <c r="B3868" s="317"/>
      <c r="C3868" s="316"/>
      <c r="D3868" s="318"/>
      <c r="E3868" s="319"/>
      <c r="F3868" s="320"/>
      <c r="G3868" s="321"/>
      <c r="H3868" s="321"/>
      <c r="I3868" s="317"/>
      <c r="J3868" s="310"/>
      <c r="K3868" s="306"/>
      <c r="L3868" s="306"/>
      <c r="M3868" s="311"/>
      <c r="N3868" s="271" t="e">
        <f t="shared" si="120"/>
        <v>#DIV/0!</v>
      </c>
      <c r="O3868" s="272">
        <f t="shared" si="121"/>
        <v>190001</v>
      </c>
    </row>
    <row r="3869" spans="1:15">
      <c r="A3869" s="168"/>
      <c r="B3869" s="232"/>
      <c r="C3869" s="171"/>
      <c r="D3869" s="233"/>
      <c r="E3869" s="264"/>
      <c r="F3869" s="83" t="s">
        <v>3806</v>
      </c>
      <c r="G3869" s="169"/>
      <c r="H3869" s="217"/>
      <c r="I3869" s="176">
        <f>SUM(H2:H3868)</f>
        <v>237184957.0400002</v>
      </c>
      <c r="N3869" s="68"/>
    </row>
    <row r="3870" spans="1:15">
      <c r="A3870" s="170" t="s">
        <v>3807</v>
      </c>
      <c r="B3870" s="232"/>
      <c r="C3870" s="171"/>
      <c r="D3870" s="233"/>
      <c r="F3870" s="83"/>
      <c r="G3870" s="169"/>
      <c r="H3870" s="217"/>
    </row>
    <row r="3871" spans="1:15">
      <c r="A3871" s="170" t="s">
        <v>3808</v>
      </c>
      <c r="B3871" s="232"/>
      <c r="C3871" s="233"/>
      <c r="D3871" s="233"/>
      <c r="F3871" s="83"/>
      <c r="G3871" s="169"/>
      <c r="H3871" s="217"/>
      <c r="I3871" s="171"/>
    </row>
    <row r="3872" spans="1:15">
      <c r="A3872" s="170" t="s">
        <v>3809</v>
      </c>
      <c r="B3872" s="233"/>
      <c r="C3872" s="233"/>
      <c r="D3872" s="233"/>
      <c r="F3872" s="83"/>
      <c r="G3872" s="169"/>
      <c r="H3872" s="217"/>
      <c r="I3872" s="171"/>
    </row>
    <row r="3873" spans="1:9">
      <c r="A3873" s="170" t="s">
        <v>3921</v>
      </c>
      <c r="F3873" s="83"/>
      <c r="G3873" s="169"/>
      <c r="H3873" s="217"/>
      <c r="I3873" s="171"/>
    </row>
    <row r="3874" spans="1:9">
      <c r="E3874" s="172"/>
      <c r="F3874" s="83"/>
      <c r="G3874" s="169"/>
      <c r="H3874" s="217"/>
      <c r="I3874" s="173"/>
    </row>
    <row r="3875" spans="1:9">
      <c r="E3875" s="172"/>
      <c r="F3875" s="83"/>
      <c r="G3875" s="169"/>
      <c r="H3875" s="217"/>
      <c r="I3875" s="171"/>
    </row>
    <row r="3876" spans="1:9">
      <c r="A3876" s="170"/>
      <c r="E3876" s="172"/>
      <c r="F3876" s="83"/>
      <c r="G3876" s="169"/>
      <c r="H3876" s="217"/>
    </row>
    <row r="3877" spans="1:9">
      <c r="A3877" s="170"/>
      <c r="E3877" s="172"/>
      <c r="F3877" s="83"/>
      <c r="G3877" s="169"/>
      <c r="H3877" s="217"/>
    </row>
    <row r="3878" spans="1:9">
      <c r="A3878" s="170"/>
      <c r="E3878" s="172"/>
      <c r="F3878" s="83"/>
      <c r="G3878" s="169"/>
      <c r="H3878" s="217"/>
    </row>
    <row r="3879" spans="1:9">
      <c r="A3879" s="170"/>
      <c r="F3879" s="83"/>
      <c r="G3879" s="169"/>
      <c r="H3879" s="218"/>
    </row>
    <row r="3880" spans="1:9">
      <c r="A3880" s="170"/>
      <c r="F3880" s="83"/>
      <c r="G3880" s="169"/>
      <c r="H3880" s="218"/>
    </row>
    <row r="3881" spans="1:9">
      <c r="A3881" s="170"/>
      <c r="F3881" s="83"/>
      <c r="G3881" s="169"/>
      <c r="H3881" s="218"/>
    </row>
    <row r="3882" spans="1:9">
      <c r="A3882" s="170"/>
      <c r="F3882" s="83"/>
      <c r="G3882" s="169"/>
      <c r="H3882" s="218"/>
    </row>
    <row r="3883" spans="1:9">
      <c r="A3883" s="170"/>
      <c r="F3883" s="83"/>
      <c r="G3883" s="169"/>
      <c r="H3883" s="218"/>
    </row>
    <row r="3884" spans="1:9">
      <c r="A3884" s="170"/>
      <c r="F3884" s="83"/>
      <c r="G3884" s="169"/>
      <c r="H3884" s="218"/>
    </row>
    <row r="3885" spans="1:9">
      <c r="A3885" s="170"/>
      <c r="F3885" s="83"/>
      <c r="G3885" s="169"/>
      <c r="H3885" s="218"/>
    </row>
    <row r="3886" spans="1:9">
      <c r="A3886" s="170"/>
      <c r="F3886" s="83"/>
      <c r="G3886" s="169"/>
      <c r="H3886" s="169"/>
    </row>
    <row r="3887" spans="1:9">
      <c r="A3887" s="170"/>
      <c r="F3887" s="83"/>
      <c r="G3887" s="169"/>
      <c r="H3887" s="169"/>
    </row>
    <row r="3888" spans="1:9">
      <c r="A3888" s="170"/>
      <c r="F3888" s="83"/>
      <c r="G3888" s="169"/>
      <c r="H3888" s="169"/>
    </row>
    <row r="3889" spans="1:8">
      <c r="A3889" s="170"/>
      <c r="F3889" s="83"/>
      <c r="G3889" s="169"/>
      <c r="H3889" s="169"/>
    </row>
    <row r="3890" spans="1:8">
      <c r="A3890" s="170"/>
      <c r="F3890" s="83"/>
      <c r="G3890" s="169"/>
      <c r="H3890" s="169"/>
    </row>
    <row r="3891" spans="1:8">
      <c r="A3891" s="170"/>
      <c r="F3891" s="83"/>
      <c r="G3891" s="169"/>
      <c r="H3891" s="169"/>
    </row>
    <row r="3892" spans="1:8">
      <c r="A3892" s="170"/>
      <c r="F3892" s="83"/>
      <c r="G3892" s="169"/>
      <c r="H3892" s="169"/>
    </row>
    <row r="3893" spans="1:8">
      <c r="A3893" s="170"/>
      <c r="F3893" s="83"/>
      <c r="G3893" s="169"/>
      <c r="H3893" s="169"/>
    </row>
    <row r="3894" spans="1:8">
      <c r="A3894" s="170"/>
      <c r="F3894" s="83"/>
      <c r="G3894" s="169"/>
      <c r="H3894" s="169"/>
    </row>
    <row r="3895" spans="1:8">
      <c r="A3895" s="170"/>
      <c r="F3895" s="83"/>
      <c r="G3895" s="169"/>
      <c r="H3895" s="169"/>
    </row>
    <row r="3896" spans="1:8">
      <c r="A3896" s="170"/>
      <c r="F3896" s="83"/>
      <c r="G3896" s="169"/>
      <c r="H3896" s="169"/>
    </row>
    <row r="3897" spans="1:8">
      <c r="A3897" s="170"/>
      <c r="F3897" s="83"/>
      <c r="G3897" s="169"/>
      <c r="H3897" s="169"/>
    </row>
    <row r="3898" spans="1:8">
      <c r="A3898" s="170"/>
      <c r="F3898" s="83"/>
      <c r="G3898" s="169"/>
      <c r="H3898" s="169"/>
    </row>
    <row r="3899" spans="1:8">
      <c r="A3899" s="170"/>
      <c r="F3899" s="83"/>
      <c r="G3899" s="169"/>
      <c r="H3899" s="169"/>
    </row>
    <row r="3900" spans="1:8">
      <c r="A3900" s="170"/>
      <c r="F3900" s="83"/>
      <c r="G3900" s="169"/>
      <c r="H3900" s="169"/>
    </row>
    <row r="3901" spans="1:8">
      <c r="A3901" s="170"/>
      <c r="F3901" s="83"/>
      <c r="G3901" s="169"/>
      <c r="H3901" s="169"/>
    </row>
    <row r="3902" spans="1:8">
      <c r="A3902" s="170"/>
      <c r="F3902" s="83"/>
      <c r="G3902" s="169"/>
      <c r="H3902" s="169"/>
    </row>
    <row r="3903" spans="1:8">
      <c r="A3903" s="170"/>
      <c r="F3903" s="83"/>
      <c r="G3903" s="169"/>
      <c r="H3903" s="169"/>
    </row>
    <row r="3904" spans="1:8">
      <c r="A3904" s="170"/>
      <c r="F3904" s="83"/>
      <c r="G3904" s="169"/>
      <c r="H3904" s="169"/>
    </row>
    <row r="3905" spans="1:8">
      <c r="A3905" s="170"/>
      <c r="F3905" s="83"/>
      <c r="G3905" s="169"/>
      <c r="H3905" s="169"/>
    </row>
    <row r="3906" spans="1:8">
      <c r="A3906" s="170"/>
      <c r="F3906" s="83"/>
      <c r="G3906" s="169"/>
      <c r="H3906" s="169"/>
    </row>
    <row r="3907" spans="1:8">
      <c r="A3907" s="170"/>
      <c r="F3907" s="83"/>
      <c r="G3907" s="169"/>
      <c r="H3907" s="169"/>
    </row>
    <row r="3908" spans="1:8">
      <c r="A3908" s="170"/>
      <c r="F3908" s="83"/>
      <c r="G3908" s="169"/>
      <c r="H3908" s="169"/>
    </row>
    <row r="3909" spans="1:8">
      <c r="A3909" s="170"/>
      <c r="F3909" s="83"/>
      <c r="G3909" s="169"/>
      <c r="H3909" s="169"/>
    </row>
    <row r="3910" spans="1:8">
      <c r="A3910" s="170"/>
      <c r="F3910" s="83"/>
      <c r="G3910" s="169"/>
      <c r="H3910" s="169"/>
    </row>
    <row r="3911" spans="1:8">
      <c r="A3911" s="170"/>
      <c r="F3911" s="83"/>
      <c r="G3911" s="169"/>
      <c r="H3911" s="169"/>
    </row>
    <row r="3912" spans="1:8">
      <c r="A3912" s="170"/>
      <c r="F3912" s="83"/>
      <c r="G3912" s="169"/>
      <c r="H3912" s="169"/>
    </row>
    <row r="3913" spans="1:8">
      <c r="A3913" s="170"/>
      <c r="F3913" s="83"/>
      <c r="G3913" s="169"/>
      <c r="H3913" s="169"/>
    </row>
    <row r="3914" spans="1:8">
      <c r="A3914" s="170"/>
      <c r="F3914" s="83"/>
      <c r="G3914" s="169"/>
      <c r="H3914" s="169"/>
    </row>
    <row r="3915" spans="1:8">
      <c r="A3915" s="170"/>
      <c r="F3915" s="83"/>
      <c r="G3915" s="169"/>
      <c r="H3915" s="169"/>
    </row>
    <row r="3916" spans="1:8">
      <c r="A3916" s="170"/>
      <c r="F3916" s="83"/>
      <c r="G3916" s="169"/>
      <c r="H3916" s="169"/>
    </row>
    <row r="3917" spans="1:8">
      <c r="A3917" s="170"/>
      <c r="F3917" s="83"/>
      <c r="G3917" s="169"/>
      <c r="H3917" s="169"/>
    </row>
    <row r="3918" spans="1:8">
      <c r="A3918" s="170"/>
      <c r="F3918" s="83"/>
      <c r="G3918" s="169"/>
      <c r="H3918" s="169"/>
    </row>
    <row r="3919" spans="1:8">
      <c r="A3919" s="170"/>
      <c r="F3919" s="83"/>
      <c r="G3919" s="169"/>
      <c r="H3919" s="169"/>
    </row>
    <row r="3920" spans="1:8">
      <c r="A3920" s="170"/>
      <c r="F3920" s="83"/>
      <c r="G3920" s="169"/>
      <c r="H3920" s="169"/>
    </row>
    <row r="3921" spans="1:8">
      <c r="A3921" s="170"/>
      <c r="F3921" s="83"/>
      <c r="G3921" s="169"/>
      <c r="H3921" s="169"/>
    </row>
    <row r="3922" spans="1:8">
      <c r="A3922" s="170"/>
      <c r="F3922" s="83"/>
      <c r="G3922" s="169"/>
      <c r="H3922" s="169"/>
    </row>
    <row r="3923" spans="1:8">
      <c r="A3923" s="170"/>
      <c r="F3923" s="83"/>
      <c r="G3923" s="169"/>
      <c r="H3923" s="169"/>
    </row>
    <row r="3924" spans="1:8">
      <c r="A3924" s="170"/>
      <c r="F3924" s="83"/>
      <c r="G3924" s="169"/>
      <c r="H3924" s="169"/>
    </row>
    <row r="3925" spans="1:8">
      <c r="A3925" s="170"/>
      <c r="F3925" s="83"/>
      <c r="G3925" s="169"/>
      <c r="H3925" s="169"/>
    </row>
    <row r="3926" spans="1:8">
      <c r="A3926" s="170"/>
      <c r="F3926" s="83"/>
      <c r="G3926" s="169"/>
      <c r="H3926" s="169"/>
    </row>
    <row r="3927" spans="1:8">
      <c r="A3927" s="170"/>
      <c r="F3927" s="83"/>
      <c r="G3927" s="169"/>
      <c r="H3927" s="169"/>
    </row>
    <row r="3928" spans="1:8">
      <c r="A3928" s="170"/>
      <c r="F3928" s="83"/>
      <c r="G3928" s="169"/>
      <c r="H3928" s="169"/>
    </row>
    <row r="3929" spans="1:8">
      <c r="A3929" s="170"/>
      <c r="F3929" s="83"/>
      <c r="G3929" s="169"/>
      <c r="H3929" s="169"/>
    </row>
    <row r="3930" spans="1:8">
      <c r="A3930" s="170"/>
      <c r="F3930" s="83"/>
      <c r="G3930" s="169"/>
      <c r="H3930" s="169"/>
    </row>
    <row r="3931" spans="1:8">
      <c r="A3931" s="170"/>
      <c r="F3931" s="83"/>
      <c r="G3931" s="169"/>
      <c r="H3931" s="169"/>
    </row>
    <row r="3932" spans="1:8">
      <c r="A3932" s="170"/>
      <c r="F3932" s="83"/>
      <c r="G3932" s="169"/>
      <c r="H3932" s="169"/>
    </row>
    <row r="3933" spans="1:8">
      <c r="A3933" s="170"/>
      <c r="F3933" s="83"/>
      <c r="G3933" s="169"/>
      <c r="H3933" s="169"/>
    </row>
    <row r="3934" spans="1:8">
      <c r="A3934" s="170"/>
      <c r="F3934" s="83"/>
      <c r="G3934" s="169"/>
      <c r="H3934" s="169"/>
    </row>
    <row r="3935" spans="1:8">
      <c r="A3935" s="170"/>
      <c r="F3935" s="83"/>
      <c r="G3935" s="169"/>
      <c r="H3935" s="169"/>
    </row>
    <row r="3936" spans="1:8">
      <c r="A3936" s="170"/>
      <c r="F3936" s="83"/>
      <c r="G3936" s="169"/>
      <c r="H3936" s="169"/>
    </row>
    <row r="3937" spans="1:8">
      <c r="A3937" s="170"/>
      <c r="F3937" s="83"/>
      <c r="G3937" s="169"/>
      <c r="H3937" s="169"/>
    </row>
    <row r="3938" spans="1:8">
      <c r="A3938" s="170"/>
      <c r="F3938" s="83"/>
      <c r="G3938" s="169"/>
      <c r="H3938" s="169"/>
    </row>
    <row r="3939" spans="1:8">
      <c r="A3939" s="170"/>
      <c r="F3939" s="83"/>
      <c r="G3939" s="169"/>
      <c r="H3939" s="169"/>
    </row>
    <row r="3940" spans="1:8">
      <c r="A3940" s="170"/>
      <c r="F3940" s="83"/>
      <c r="G3940" s="169"/>
      <c r="H3940" s="169"/>
    </row>
    <row r="3941" spans="1:8">
      <c r="A3941" s="170"/>
      <c r="F3941" s="83"/>
      <c r="G3941" s="169"/>
      <c r="H3941" s="169"/>
    </row>
    <row r="3942" spans="1:8">
      <c r="A3942" s="170"/>
      <c r="F3942" s="83"/>
      <c r="G3942" s="169"/>
      <c r="H3942" s="169"/>
    </row>
    <row r="3943" spans="1:8">
      <c r="A3943" s="170"/>
      <c r="F3943" s="83"/>
      <c r="G3943" s="169"/>
      <c r="H3943" s="169"/>
    </row>
    <row r="3944" spans="1:8">
      <c r="A3944" s="170"/>
      <c r="F3944" s="83"/>
      <c r="G3944" s="169"/>
      <c r="H3944" s="169"/>
    </row>
    <row r="3945" spans="1:8">
      <c r="A3945" s="170"/>
      <c r="F3945" s="83"/>
      <c r="G3945" s="169"/>
      <c r="H3945" s="169"/>
    </row>
    <row r="3946" spans="1:8">
      <c r="A3946" s="170"/>
      <c r="F3946" s="83"/>
      <c r="G3946" s="169"/>
      <c r="H3946" s="169"/>
    </row>
    <row r="3947" spans="1:8">
      <c r="A3947" s="170"/>
      <c r="F3947" s="83"/>
      <c r="G3947" s="169"/>
      <c r="H3947" s="169"/>
    </row>
    <row r="3948" spans="1:8">
      <c r="A3948" s="170"/>
      <c r="F3948" s="83"/>
      <c r="G3948" s="169"/>
      <c r="H3948" s="169"/>
    </row>
    <row r="3949" spans="1:8">
      <c r="A3949" s="170"/>
      <c r="F3949" s="83"/>
      <c r="G3949" s="169"/>
      <c r="H3949" s="169"/>
    </row>
    <row r="3950" spans="1:8">
      <c r="A3950" s="170"/>
      <c r="F3950" s="83"/>
      <c r="G3950" s="169"/>
      <c r="H3950" s="169"/>
    </row>
    <row r="3951" spans="1:8">
      <c r="A3951" s="170"/>
      <c r="F3951" s="83"/>
      <c r="G3951" s="169"/>
      <c r="H3951" s="169"/>
    </row>
    <row r="3952" spans="1:8">
      <c r="A3952" s="170"/>
      <c r="F3952" s="83"/>
      <c r="G3952" s="169"/>
      <c r="H3952" s="169"/>
    </row>
    <row r="3953" spans="1:8">
      <c r="A3953" s="170"/>
      <c r="F3953" s="83"/>
      <c r="G3953" s="169"/>
      <c r="H3953" s="169"/>
    </row>
    <row r="3954" spans="1:8">
      <c r="A3954" s="170"/>
      <c r="F3954" s="83"/>
      <c r="G3954" s="169"/>
      <c r="H3954" s="169"/>
    </row>
    <row r="3955" spans="1:8">
      <c r="A3955" s="170"/>
      <c r="F3955" s="83"/>
      <c r="G3955" s="169"/>
      <c r="H3955" s="169"/>
    </row>
    <row r="3956" spans="1:8">
      <c r="A3956" s="170"/>
      <c r="F3956" s="83"/>
      <c r="G3956" s="169"/>
      <c r="H3956" s="169"/>
    </row>
    <row r="3957" spans="1:8">
      <c r="A3957" s="170"/>
      <c r="F3957" s="83"/>
      <c r="G3957" s="169"/>
      <c r="H3957" s="169"/>
    </row>
    <row r="3958" spans="1:8">
      <c r="A3958" s="170"/>
      <c r="F3958" s="83"/>
      <c r="G3958" s="169"/>
      <c r="H3958" s="169"/>
    </row>
    <row r="3959" spans="1:8">
      <c r="A3959" s="170"/>
      <c r="F3959" s="83"/>
      <c r="G3959" s="169"/>
      <c r="H3959" s="169"/>
    </row>
    <row r="3960" spans="1:8">
      <c r="A3960" s="170"/>
      <c r="F3960" s="83"/>
      <c r="G3960" s="169"/>
      <c r="H3960" s="169"/>
    </row>
    <row r="3961" spans="1:8">
      <c r="A3961" s="170"/>
      <c r="F3961" s="83"/>
      <c r="G3961" s="169"/>
      <c r="H3961" s="169"/>
    </row>
    <row r="3962" spans="1:8">
      <c r="A3962" s="170"/>
      <c r="F3962" s="83"/>
      <c r="G3962" s="169"/>
      <c r="H3962" s="169"/>
    </row>
    <row r="3963" spans="1:8">
      <c r="A3963" s="170"/>
      <c r="F3963" s="83"/>
      <c r="G3963" s="169"/>
      <c r="H3963" s="169"/>
    </row>
    <row r="3964" spans="1:8">
      <c r="A3964" s="170"/>
      <c r="F3964" s="83"/>
      <c r="G3964" s="169"/>
      <c r="H3964" s="169"/>
    </row>
    <row r="3965" spans="1:8">
      <c r="A3965" s="170"/>
      <c r="F3965" s="83"/>
      <c r="G3965" s="169"/>
      <c r="H3965" s="169"/>
    </row>
    <row r="3966" spans="1:8">
      <c r="A3966" s="170"/>
      <c r="F3966" s="83"/>
      <c r="G3966" s="169"/>
      <c r="H3966" s="169"/>
    </row>
    <row r="3967" spans="1:8">
      <c r="A3967" s="170"/>
      <c r="F3967" s="83"/>
      <c r="G3967" s="169"/>
      <c r="H3967" s="169"/>
    </row>
    <row r="3968" spans="1:8">
      <c r="A3968" s="170"/>
      <c r="F3968" s="83"/>
      <c r="G3968" s="169"/>
      <c r="H3968" s="169"/>
    </row>
    <row r="3969" spans="1:8">
      <c r="A3969" s="170"/>
      <c r="F3969" s="83"/>
      <c r="G3969" s="169"/>
      <c r="H3969" s="169"/>
    </row>
    <row r="3970" spans="1:8">
      <c r="A3970" s="170"/>
      <c r="F3970" s="83"/>
      <c r="G3970" s="169"/>
      <c r="H3970" s="169"/>
    </row>
    <row r="3971" spans="1:8">
      <c r="A3971" s="170"/>
      <c r="F3971" s="83"/>
      <c r="G3971" s="169"/>
      <c r="H3971" s="169"/>
    </row>
    <row r="3972" spans="1:8">
      <c r="A3972" s="170"/>
      <c r="F3972" s="83"/>
      <c r="G3972" s="169"/>
      <c r="H3972" s="169"/>
    </row>
    <row r="3973" spans="1:8">
      <c r="A3973" s="170"/>
      <c r="F3973" s="83"/>
      <c r="G3973" s="169"/>
      <c r="H3973" s="169"/>
    </row>
    <row r="3974" spans="1:8">
      <c r="A3974" s="170"/>
      <c r="F3974" s="83"/>
      <c r="G3974" s="169"/>
      <c r="H3974" s="169"/>
    </row>
    <row r="3975" spans="1:8">
      <c r="A3975" s="170"/>
      <c r="F3975" s="83"/>
      <c r="G3975" s="169"/>
      <c r="H3975" s="169"/>
    </row>
    <row r="3976" spans="1:8">
      <c r="A3976" s="170"/>
      <c r="F3976" s="83"/>
      <c r="G3976" s="169"/>
      <c r="H3976" s="169"/>
    </row>
    <row r="3977" spans="1:8">
      <c r="A3977" s="170"/>
      <c r="F3977" s="83"/>
      <c r="G3977" s="169"/>
      <c r="H3977" s="169"/>
    </row>
    <row r="3978" spans="1:8">
      <c r="A3978" s="170"/>
      <c r="F3978" s="83"/>
      <c r="G3978" s="169"/>
      <c r="H3978" s="169"/>
    </row>
    <row r="3979" spans="1:8">
      <c r="A3979" s="170"/>
      <c r="F3979" s="83"/>
      <c r="G3979" s="169"/>
      <c r="H3979" s="169"/>
    </row>
    <row r="3980" spans="1:8">
      <c r="A3980" s="170"/>
      <c r="F3980" s="83"/>
      <c r="G3980" s="169"/>
      <c r="H3980" s="169"/>
    </row>
    <row r="3981" spans="1:8">
      <c r="A3981" s="170"/>
      <c r="F3981" s="83"/>
      <c r="G3981" s="169"/>
      <c r="H3981" s="169"/>
    </row>
    <row r="3982" spans="1:8">
      <c r="A3982" s="170"/>
      <c r="F3982" s="83"/>
      <c r="G3982" s="169"/>
      <c r="H3982" s="169"/>
    </row>
    <row r="3983" spans="1:8">
      <c r="A3983" s="170"/>
      <c r="F3983" s="83"/>
      <c r="G3983" s="169"/>
      <c r="H3983" s="169"/>
    </row>
    <row r="3984" spans="1:8">
      <c r="A3984" s="170"/>
      <c r="F3984" s="83"/>
      <c r="G3984" s="169"/>
      <c r="H3984" s="169"/>
    </row>
    <row r="3985" spans="1:8">
      <c r="A3985" s="170"/>
      <c r="F3985" s="83"/>
      <c r="G3985" s="169"/>
      <c r="H3985" s="169"/>
    </row>
    <row r="3986" spans="1:8">
      <c r="A3986" s="170"/>
      <c r="F3986" s="83"/>
      <c r="G3986" s="169"/>
      <c r="H3986" s="169"/>
    </row>
    <row r="3987" spans="1:8">
      <c r="A3987" s="170"/>
      <c r="F3987" s="83"/>
      <c r="G3987" s="169"/>
      <c r="H3987" s="169"/>
    </row>
    <row r="3988" spans="1:8">
      <c r="A3988" s="170"/>
      <c r="F3988" s="83"/>
      <c r="G3988" s="169"/>
      <c r="H3988" s="169"/>
    </row>
    <row r="3989" spans="1:8">
      <c r="A3989" s="170"/>
      <c r="F3989" s="83"/>
      <c r="G3989" s="169"/>
      <c r="H3989" s="169"/>
    </row>
    <row r="3990" spans="1:8">
      <c r="A3990" s="170"/>
      <c r="F3990" s="83"/>
      <c r="G3990" s="169"/>
      <c r="H3990" s="169"/>
    </row>
    <row r="3991" spans="1:8">
      <c r="A3991" s="170"/>
      <c r="F3991" s="83"/>
      <c r="G3991" s="169"/>
      <c r="H3991" s="169"/>
    </row>
    <row r="3992" spans="1:8">
      <c r="A3992" s="170"/>
      <c r="F3992" s="83"/>
      <c r="G3992" s="169"/>
      <c r="H3992" s="169"/>
    </row>
    <row r="3993" spans="1:8">
      <c r="A3993" s="170"/>
      <c r="F3993" s="83"/>
      <c r="G3993" s="169"/>
      <c r="H3993" s="169"/>
    </row>
    <row r="3994" spans="1:8">
      <c r="A3994" s="170"/>
      <c r="F3994" s="83"/>
      <c r="G3994" s="169"/>
      <c r="H3994" s="169"/>
    </row>
    <row r="3995" spans="1:8">
      <c r="A3995" s="170"/>
      <c r="F3995" s="83"/>
      <c r="G3995" s="169"/>
      <c r="H3995" s="169"/>
    </row>
    <row r="3996" spans="1:8">
      <c r="A3996" s="170"/>
      <c r="F3996" s="83"/>
      <c r="G3996" s="169"/>
      <c r="H3996" s="169"/>
    </row>
    <row r="3997" spans="1:8">
      <c r="A3997" s="170"/>
      <c r="F3997" s="83"/>
      <c r="G3997" s="169"/>
      <c r="H3997" s="169"/>
    </row>
    <row r="3998" spans="1:8">
      <c r="A3998" s="170"/>
      <c r="F3998" s="83"/>
      <c r="G3998" s="169"/>
      <c r="H3998" s="169"/>
    </row>
    <row r="3999" spans="1:8">
      <c r="A3999" s="170"/>
      <c r="F3999" s="83"/>
      <c r="G3999" s="169"/>
      <c r="H3999" s="169"/>
    </row>
    <row r="4000" spans="1:8">
      <c r="A4000" s="170"/>
      <c r="F4000" s="83"/>
      <c r="G4000" s="169"/>
      <c r="H4000" s="169"/>
    </row>
    <row r="4001" spans="1:8">
      <c r="A4001" s="170"/>
      <c r="F4001" s="83"/>
      <c r="G4001" s="169"/>
      <c r="H4001" s="169"/>
    </row>
    <row r="4002" spans="1:8">
      <c r="A4002" s="170"/>
      <c r="F4002" s="83"/>
      <c r="G4002" s="169"/>
      <c r="H4002" s="169"/>
    </row>
    <row r="4003" spans="1:8">
      <c r="A4003" s="170"/>
      <c r="F4003" s="83"/>
      <c r="G4003" s="169"/>
      <c r="H4003" s="169"/>
    </row>
    <row r="4004" spans="1:8">
      <c r="A4004" s="170"/>
      <c r="F4004" s="83"/>
      <c r="G4004" s="169"/>
      <c r="H4004" s="169"/>
    </row>
    <row r="4005" spans="1:8">
      <c r="A4005" s="170"/>
      <c r="F4005" s="83"/>
      <c r="G4005" s="169"/>
      <c r="H4005" s="169"/>
    </row>
    <row r="4006" spans="1:8">
      <c r="A4006" s="170"/>
      <c r="F4006" s="83"/>
      <c r="G4006" s="169"/>
      <c r="H4006" s="169"/>
    </row>
    <row r="4007" spans="1:8">
      <c r="A4007" s="170"/>
      <c r="F4007" s="83"/>
      <c r="G4007" s="169"/>
      <c r="H4007" s="169"/>
    </row>
    <row r="4008" spans="1:8">
      <c r="A4008" s="170"/>
      <c r="F4008" s="83"/>
      <c r="G4008" s="169"/>
      <c r="H4008" s="169"/>
    </row>
    <row r="4009" spans="1:8">
      <c r="A4009" s="170"/>
      <c r="F4009" s="83"/>
      <c r="G4009" s="169"/>
      <c r="H4009" s="169"/>
    </row>
    <row r="4010" spans="1:8">
      <c r="A4010" s="170"/>
      <c r="F4010" s="83"/>
      <c r="G4010" s="169"/>
      <c r="H4010" s="169"/>
    </row>
    <row r="4011" spans="1:8">
      <c r="A4011" s="170"/>
      <c r="F4011" s="83"/>
      <c r="G4011" s="169"/>
      <c r="H4011" s="169"/>
    </row>
    <row r="4012" spans="1:8">
      <c r="A4012" s="170"/>
      <c r="F4012" s="83"/>
      <c r="G4012" s="169"/>
      <c r="H4012" s="169"/>
    </row>
    <row r="4013" spans="1:8">
      <c r="A4013" s="170"/>
      <c r="F4013" s="83"/>
      <c r="G4013" s="169"/>
      <c r="H4013" s="169"/>
    </row>
    <row r="4014" spans="1:8">
      <c r="A4014" s="170"/>
      <c r="F4014" s="83"/>
      <c r="G4014" s="169"/>
      <c r="H4014" s="169"/>
    </row>
    <row r="4015" spans="1:8">
      <c r="A4015" s="170"/>
      <c r="F4015" s="83"/>
      <c r="G4015" s="169"/>
      <c r="H4015" s="169"/>
    </row>
    <row r="4016" spans="1:8">
      <c r="A4016" s="170"/>
      <c r="F4016" s="83"/>
      <c r="G4016" s="169"/>
      <c r="H4016" s="169"/>
    </row>
    <row r="4017" spans="1:8">
      <c r="A4017" s="170"/>
      <c r="F4017" s="83"/>
      <c r="G4017" s="169"/>
      <c r="H4017" s="169"/>
    </row>
    <row r="4018" spans="1:8">
      <c r="A4018" s="170"/>
      <c r="F4018" s="83"/>
      <c r="G4018" s="169"/>
      <c r="H4018" s="169"/>
    </row>
    <row r="4019" spans="1:8">
      <c r="A4019" s="170"/>
      <c r="F4019" s="83"/>
      <c r="G4019" s="169"/>
      <c r="H4019" s="169"/>
    </row>
    <row r="4020" spans="1:8">
      <c r="A4020" s="170"/>
      <c r="F4020" s="83"/>
      <c r="G4020" s="169"/>
      <c r="H4020" s="169"/>
    </row>
    <row r="4021" spans="1:8">
      <c r="A4021" s="170"/>
      <c r="F4021" s="83"/>
      <c r="G4021" s="169"/>
      <c r="H4021" s="169"/>
    </row>
    <row r="4022" spans="1:8">
      <c r="A4022" s="170"/>
      <c r="F4022" s="83"/>
      <c r="G4022" s="169"/>
      <c r="H4022" s="169"/>
    </row>
    <row r="4023" spans="1:8">
      <c r="A4023" s="170"/>
      <c r="F4023" s="83"/>
      <c r="G4023" s="169"/>
      <c r="H4023" s="169"/>
    </row>
    <row r="4024" spans="1:8">
      <c r="A4024" s="170"/>
      <c r="F4024" s="83"/>
      <c r="G4024" s="169"/>
      <c r="H4024" s="169"/>
    </row>
    <row r="4025" spans="1:8">
      <c r="A4025" s="170"/>
      <c r="F4025" s="83"/>
      <c r="G4025" s="169"/>
      <c r="H4025" s="169"/>
    </row>
    <row r="4026" spans="1:8">
      <c r="A4026" s="170"/>
      <c r="F4026" s="83"/>
      <c r="G4026" s="169"/>
      <c r="H4026" s="169"/>
    </row>
    <row r="4027" spans="1:8">
      <c r="A4027" s="170"/>
      <c r="F4027" s="83"/>
      <c r="G4027" s="169"/>
      <c r="H4027" s="169"/>
    </row>
    <row r="4028" spans="1:8">
      <c r="A4028" s="170"/>
      <c r="F4028" s="83"/>
      <c r="G4028" s="169"/>
      <c r="H4028" s="169"/>
    </row>
    <row r="4029" spans="1:8">
      <c r="A4029" s="170"/>
      <c r="F4029" s="83"/>
      <c r="G4029" s="169"/>
      <c r="H4029" s="169"/>
    </row>
    <row r="4030" spans="1:8">
      <c r="A4030" s="170"/>
      <c r="F4030" s="83"/>
      <c r="G4030" s="169"/>
      <c r="H4030" s="169"/>
    </row>
    <row r="4031" spans="1:8">
      <c r="A4031" s="170"/>
      <c r="F4031" s="83"/>
      <c r="G4031" s="169"/>
      <c r="H4031" s="169"/>
    </row>
    <row r="4032" spans="1:8">
      <c r="A4032" s="170"/>
      <c r="F4032" s="83"/>
      <c r="G4032" s="169"/>
      <c r="H4032" s="169"/>
    </row>
    <row r="4033" spans="1:8">
      <c r="A4033" s="170"/>
      <c r="F4033" s="83"/>
      <c r="G4033" s="169"/>
      <c r="H4033" s="169"/>
    </row>
    <row r="4034" spans="1:8">
      <c r="A4034" s="170"/>
      <c r="F4034" s="83"/>
      <c r="G4034" s="169"/>
      <c r="H4034" s="169"/>
    </row>
    <row r="4035" spans="1:8">
      <c r="A4035" s="170"/>
      <c r="F4035" s="83"/>
      <c r="G4035" s="169"/>
      <c r="H4035" s="169"/>
    </row>
    <row r="4036" spans="1:8">
      <c r="A4036" s="170"/>
      <c r="F4036" s="83"/>
      <c r="G4036" s="169"/>
      <c r="H4036" s="169"/>
    </row>
    <row r="4037" spans="1:8">
      <c r="A4037" s="170"/>
      <c r="F4037" s="83"/>
      <c r="G4037" s="169"/>
      <c r="H4037" s="169"/>
    </row>
    <row r="4038" spans="1:8">
      <c r="A4038" s="170"/>
      <c r="F4038" s="83"/>
      <c r="G4038" s="169"/>
      <c r="H4038" s="169"/>
    </row>
    <row r="4039" spans="1:8">
      <c r="A4039" s="170"/>
      <c r="F4039" s="83"/>
      <c r="G4039" s="169"/>
      <c r="H4039" s="169"/>
    </row>
    <row r="4040" spans="1:8">
      <c r="A4040" s="170"/>
      <c r="F4040" s="83"/>
      <c r="G4040" s="169"/>
      <c r="H4040" s="169"/>
    </row>
    <row r="4041" spans="1:8">
      <c r="A4041" s="170"/>
      <c r="F4041" s="83"/>
      <c r="G4041" s="169"/>
      <c r="H4041" s="169"/>
    </row>
    <row r="4042" spans="1:8">
      <c r="A4042" s="170"/>
      <c r="F4042" s="83"/>
      <c r="G4042" s="169"/>
      <c r="H4042" s="169"/>
    </row>
    <row r="4043" spans="1:8">
      <c r="A4043" s="170"/>
      <c r="F4043" s="83"/>
      <c r="G4043" s="169"/>
      <c r="H4043" s="169"/>
    </row>
    <row r="4044" spans="1:8">
      <c r="A4044" s="170"/>
      <c r="F4044" s="83"/>
      <c r="G4044" s="169"/>
      <c r="H4044" s="169"/>
    </row>
    <row r="4045" spans="1:8">
      <c r="A4045" s="170"/>
      <c r="F4045" s="83"/>
      <c r="G4045" s="169"/>
      <c r="H4045" s="169"/>
    </row>
    <row r="4046" spans="1:8">
      <c r="A4046" s="170"/>
      <c r="F4046" s="83"/>
      <c r="G4046" s="169"/>
      <c r="H4046" s="169"/>
    </row>
    <row r="4047" spans="1:8">
      <c r="A4047" s="170"/>
      <c r="F4047" s="83"/>
      <c r="G4047" s="169"/>
      <c r="H4047" s="169"/>
    </row>
    <row r="4048" spans="1:8">
      <c r="A4048" s="170"/>
      <c r="F4048" s="83"/>
      <c r="G4048" s="169"/>
      <c r="H4048" s="169"/>
    </row>
    <row r="4049" spans="1:8">
      <c r="A4049" s="170"/>
      <c r="F4049" s="83"/>
      <c r="G4049" s="169"/>
      <c r="H4049" s="169"/>
    </row>
    <row r="4050" spans="1:8">
      <c r="A4050" s="170"/>
      <c r="F4050" s="83"/>
      <c r="G4050" s="169"/>
      <c r="H4050" s="169"/>
    </row>
    <row r="4051" spans="1:8">
      <c r="A4051" s="170"/>
      <c r="F4051" s="83"/>
      <c r="G4051" s="169"/>
      <c r="H4051" s="169"/>
    </row>
    <row r="4052" spans="1:8">
      <c r="A4052" s="170"/>
      <c r="F4052" s="83"/>
      <c r="G4052" s="169"/>
      <c r="H4052" s="169"/>
    </row>
    <row r="4053" spans="1:8">
      <c r="A4053" s="170"/>
      <c r="F4053" s="83"/>
      <c r="G4053" s="169"/>
      <c r="H4053" s="169"/>
    </row>
    <row r="4054" spans="1:8">
      <c r="A4054" s="170"/>
      <c r="F4054" s="83"/>
      <c r="G4054" s="169"/>
      <c r="H4054" s="169"/>
    </row>
    <row r="4055" spans="1:8">
      <c r="A4055" s="170"/>
      <c r="F4055" s="83"/>
      <c r="G4055" s="169"/>
      <c r="H4055" s="169"/>
    </row>
    <row r="4056" spans="1:8">
      <c r="A4056" s="170"/>
      <c r="F4056" s="83"/>
      <c r="G4056" s="169"/>
      <c r="H4056" s="169"/>
    </row>
    <row r="4057" spans="1:8">
      <c r="A4057" s="170"/>
      <c r="F4057" s="83"/>
      <c r="G4057" s="169"/>
      <c r="H4057" s="169"/>
    </row>
    <row r="4058" spans="1:8">
      <c r="A4058" s="170"/>
      <c r="F4058" s="83"/>
      <c r="G4058" s="169"/>
      <c r="H4058" s="169"/>
    </row>
    <row r="4059" spans="1:8">
      <c r="A4059" s="170"/>
      <c r="F4059" s="83"/>
      <c r="G4059" s="169"/>
      <c r="H4059" s="169"/>
    </row>
    <row r="4060" spans="1:8">
      <c r="A4060" s="170"/>
      <c r="F4060" s="83"/>
      <c r="G4060" s="169"/>
      <c r="H4060" s="169"/>
    </row>
    <row r="4061" spans="1:8">
      <c r="A4061" s="170"/>
      <c r="F4061" s="83"/>
      <c r="G4061" s="169"/>
      <c r="H4061" s="169"/>
    </row>
    <row r="4062" spans="1:8">
      <c r="A4062" s="170"/>
      <c r="F4062" s="83"/>
      <c r="G4062" s="169"/>
      <c r="H4062" s="169"/>
    </row>
    <row r="4063" spans="1:8">
      <c r="A4063" s="170"/>
      <c r="F4063" s="83"/>
      <c r="G4063" s="169"/>
      <c r="H4063" s="169"/>
    </row>
    <row r="4064" spans="1:8">
      <c r="A4064" s="170"/>
      <c r="F4064" s="83"/>
      <c r="G4064" s="169"/>
      <c r="H4064" s="169"/>
    </row>
    <row r="4065" spans="1:8">
      <c r="A4065" s="170"/>
      <c r="F4065" s="83"/>
      <c r="G4065" s="169"/>
      <c r="H4065" s="169"/>
    </row>
    <row r="4066" spans="1:8">
      <c r="A4066" s="170"/>
      <c r="F4066" s="83"/>
      <c r="G4066" s="169"/>
      <c r="H4066" s="169"/>
    </row>
    <row r="4067" spans="1:8">
      <c r="A4067" s="170"/>
      <c r="F4067" s="83"/>
      <c r="G4067" s="169"/>
      <c r="H4067" s="169"/>
    </row>
    <row r="4068" spans="1:8">
      <c r="A4068" s="170"/>
      <c r="F4068" s="83"/>
      <c r="G4068" s="169"/>
      <c r="H4068" s="169"/>
    </row>
    <row r="4069" spans="1:8">
      <c r="A4069" s="170"/>
      <c r="F4069" s="83"/>
      <c r="G4069" s="169"/>
      <c r="H4069" s="169"/>
    </row>
    <row r="4070" spans="1:8">
      <c r="A4070" s="170"/>
      <c r="F4070" s="83"/>
      <c r="G4070" s="169"/>
      <c r="H4070" s="169"/>
    </row>
    <row r="4071" spans="1:8">
      <c r="A4071" s="170"/>
      <c r="F4071" s="83"/>
      <c r="G4071" s="169"/>
      <c r="H4071" s="169"/>
    </row>
    <row r="4072" spans="1:8">
      <c r="A4072" s="170"/>
      <c r="F4072" s="83"/>
      <c r="G4072" s="169"/>
      <c r="H4072" s="169"/>
    </row>
    <row r="4073" spans="1:8">
      <c r="A4073" s="170"/>
      <c r="F4073" s="83"/>
      <c r="G4073" s="169"/>
      <c r="H4073" s="169"/>
    </row>
    <row r="4074" spans="1:8">
      <c r="A4074" s="170"/>
      <c r="F4074" s="83"/>
      <c r="G4074" s="169"/>
      <c r="H4074" s="169"/>
    </row>
    <row r="4075" spans="1:8">
      <c r="F4075" s="204"/>
    </row>
  </sheetData>
  <phoneticPr fontId="78" type="noConversion"/>
  <conditionalFormatting sqref="D3327:D3328">
    <cfRule type="duplicateValues" dxfId="2" priority="3"/>
  </conditionalFormatting>
  <conditionalFormatting sqref="D3329">
    <cfRule type="duplicateValues" dxfId="1" priority="4"/>
  </conditionalFormatting>
  <conditionalFormatting sqref="D3365:D3376">
    <cfRule type="duplicateValues" dxfId="0" priority="2"/>
  </conditionalFormatting>
  <hyperlinks>
    <hyperlink ref="E2" r:id="rId1" xr:uid="{C5225864-710F-404B-BC96-821A62FA079B}"/>
    <hyperlink ref="E3" r:id="rId2" xr:uid="{F56964C9-C358-4AED-B4C6-20FA5F78F326}"/>
    <hyperlink ref="E5" r:id="rId3" xr:uid="{D4037F2B-F747-4591-AE6C-B3D65B78FDFE}"/>
    <hyperlink ref="E6" r:id="rId4" xr:uid="{AC99F7F5-579D-4463-B4AD-B48A935A0164}"/>
    <hyperlink ref="E7" r:id="rId5" xr:uid="{042435D3-531E-43A3-8A98-9E36CD590E44}"/>
    <hyperlink ref="E8" r:id="rId6" xr:uid="{D682F4D8-C161-4EF3-9196-F425EEBA05FC}"/>
    <hyperlink ref="E9" r:id="rId7" xr:uid="{1647F072-0071-4D8B-9FF3-91D2941E7F43}"/>
    <hyperlink ref="E10" r:id="rId8" xr:uid="{FF0925C5-83D6-46AB-B982-EF8758D70EDD}"/>
    <hyperlink ref="E11" r:id="rId9" xr:uid="{57D08083-7326-47F7-B7AF-6375F8698DA7}"/>
    <hyperlink ref="E12" r:id="rId10" xr:uid="{46BFEC38-C4C7-448E-ABF6-57EDFEBB216C}"/>
    <hyperlink ref="E13" r:id="rId11" xr:uid="{68F82F0A-6988-4C9D-9BD6-C242302B2C13}"/>
    <hyperlink ref="E14" r:id="rId12" xr:uid="{7A65DCDA-8964-408E-A8EC-06F35A89B3CB}"/>
    <hyperlink ref="E15" r:id="rId13" xr:uid="{03B4CB72-3089-4106-9593-F902F8E6711F}"/>
    <hyperlink ref="E16" r:id="rId14" xr:uid="{109B2903-110C-4D04-857C-C59AB015EB03}"/>
    <hyperlink ref="E17" r:id="rId15" xr:uid="{53C36DDE-5D6C-43CB-A858-0C900A294D3A}"/>
    <hyperlink ref="E18" r:id="rId16" xr:uid="{18841B8C-143B-4438-819B-250E5AC7FADE}"/>
    <hyperlink ref="E19" r:id="rId17" xr:uid="{C9891D64-A1C7-4668-B880-CD90ADD8FA23}"/>
    <hyperlink ref="E20" r:id="rId18" xr:uid="{A4E7251A-8032-462C-B534-E07C96AD6317}"/>
    <hyperlink ref="E21" r:id="rId19" xr:uid="{25996F7F-CADF-4AEF-A259-C0D2B6CB77C5}"/>
    <hyperlink ref="E22" r:id="rId20" xr:uid="{F446DCA0-A1BD-498E-AF72-716066E6A746}"/>
    <hyperlink ref="E23" r:id="rId21" xr:uid="{837D4AE4-EA8D-42DC-BB89-AEA1F5CA742A}"/>
    <hyperlink ref="E24" r:id="rId22" xr:uid="{B5E488C9-65DC-4F67-B926-D112A2F90D10}"/>
    <hyperlink ref="E25" r:id="rId23" xr:uid="{ADB11810-FF55-48D3-B992-E64D95F07717}"/>
    <hyperlink ref="E26" r:id="rId24" xr:uid="{35EDE346-CADF-4DA6-9D81-9D5B8EEC38F8}"/>
    <hyperlink ref="E27" r:id="rId25" xr:uid="{ACBC4738-8F86-4676-9C73-0F28865FCB25}"/>
    <hyperlink ref="E28" r:id="rId26" xr:uid="{96412D9E-1C9C-4C30-AA0E-11BB9294F13F}"/>
    <hyperlink ref="E29" r:id="rId27" xr:uid="{BA27C537-300B-4FB6-8733-EC4DA8F8ACF8}"/>
    <hyperlink ref="E30" r:id="rId28" xr:uid="{B213F6CA-6F35-4E79-AA1D-F4C62EB8326C}"/>
    <hyperlink ref="E31" r:id="rId29" xr:uid="{98005B09-2834-4DFC-8EF4-F7524D878460}"/>
    <hyperlink ref="E32" r:id="rId30" xr:uid="{122E3B0E-3F6D-4DE5-A0A4-4E47C7EF378C}"/>
    <hyperlink ref="E33" r:id="rId31" xr:uid="{38219ED6-E022-4EE6-9FC8-8E897C3E794A}"/>
    <hyperlink ref="E34" r:id="rId32" xr:uid="{009CA5AD-8B64-4001-A130-CB34E96AF97A}"/>
    <hyperlink ref="E35" r:id="rId33" xr:uid="{619F63F7-878F-4498-AC17-1AA162EDAF5F}"/>
    <hyperlink ref="E36" r:id="rId34" xr:uid="{E3D0634C-EC67-49F5-8AE2-A7CE81981936}"/>
    <hyperlink ref="E37" r:id="rId35" xr:uid="{A62409CA-039A-4F8A-B30D-E1F4E555A674}"/>
    <hyperlink ref="E38" r:id="rId36" xr:uid="{6A817FF7-4DCA-4101-9B67-E1A3292891F3}"/>
    <hyperlink ref="E39" r:id="rId37" xr:uid="{5BADD216-93E4-4FA2-894A-E0D0B163B60C}"/>
    <hyperlink ref="E40" r:id="rId38" xr:uid="{F06403AE-B9BD-4D10-907B-F76F12C2A0D9}"/>
    <hyperlink ref="E41" r:id="rId39" xr:uid="{BE068231-BF11-4A48-8066-ED6B691D4702}"/>
    <hyperlink ref="E42" r:id="rId40" xr:uid="{977EF8D2-F9CF-4783-A0A9-8955A17CC4C2}"/>
    <hyperlink ref="E43" r:id="rId41" xr:uid="{1494CFBF-535C-4041-AFD9-9437D8143CB5}"/>
    <hyperlink ref="E44" r:id="rId42" xr:uid="{DDF18CC2-2425-483F-933D-9395ABAFF8D5}"/>
    <hyperlink ref="E45" r:id="rId43" xr:uid="{60C07C02-9A9E-4CC0-8E4C-26720BA4DBAC}"/>
    <hyperlink ref="E46" r:id="rId44" xr:uid="{E8937505-DB95-4722-950C-A30A7215123F}"/>
    <hyperlink ref="E47" r:id="rId45" xr:uid="{3CCB8C1B-56DE-478D-8439-6F5CD6525E1C}"/>
    <hyperlink ref="E48" r:id="rId46" xr:uid="{8FC38EB6-5131-43E4-B5BE-26B5BAF1B1B0}"/>
    <hyperlink ref="E49" r:id="rId47" xr:uid="{C8964656-1EBB-41B1-99B2-EA42D7372077}"/>
    <hyperlink ref="E50" r:id="rId48" xr:uid="{6056ED1D-A977-488E-93EA-FD70942C25AD}"/>
    <hyperlink ref="E51" r:id="rId49" xr:uid="{CEBEA7B7-6561-4655-A7EF-A598037F3A1C}"/>
    <hyperlink ref="E52" r:id="rId50" xr:uid="{7AF08D8F-408D-4ABB-80DE-5A579E433B48}"/>
    <hyperlink ref="E53" r:id="rId51" xr:uid="{F68A93C9-2F23-466A-9AED-E8F50BCB803E}"/>
    <hyperlink ref="E54" r:id="rId52" xr:uid="{868D82B4-B24B-4809-AF48-086299D49134}"/>
    <hyperlink ref="E55" r:id="rId53" xr:uid="{9031F97F-9A1A-4A4C-BC45-C69490E0E852}"/>
    <hyperlink ref="E56" r:id="rId54" xr:uid="{50A9A81E-6946-4AD9-A758-36AE1B57B26E}"/>
    <hyperlink ref="E57" r:id="rId55" xr:uid="{74EFD36D-BB59-4B71-9D3D-13C5FBDBECFA}"/>
    <hyperlink ref="E58" r:id="rId56" xr:uid="{8187581C-445C-46F1-9460-FB8937CA778A}"/>
    <hyperlink ref="E59" r:id="rId57" xr:uid="{4652BBF6-DE39-48E4-B4C1-C288EC54E886}"/>
    <hyperlink ref="E60" r:id="rId58" xr:uid="{7B4AD562-268E-4F40-92AF-154FB865CFAD}"/>
    <hyperlink ref="E61" r:id="rId59" xr:uid="{A8349597-C6AA-4B92-B5B9-9B54A005CF53}"/>
    <hyperlink ref="E62" r:id="rId60" xr:uid="{A9862046-F88E-4AF7-9E8F-EB9A3A88E25A}"/>
    <hyperlink ref="E63" r:id="rId61" xr:uid="{EF85720C-010A-4EBD-8B86-0CBA0C75EDBF}"/>
    <hyperlink ref="E64" r:id="rId62" xr:uid="{07CBABB3-8574-4FDF-AF69-AC82DC06A9F3}"/>
    <hyperlink ref="E65" r:id="rId63" xr:uid="{3EBB8E79-AC97-4F38-9F85-B67029950169}"/>
    <hyperlink ref="E66" r:id="rId64" xr:uid="{8AF90512-685D-4E8F-8207-0284DD1970E7}"/>
    <hyperlink ref="E67" r:id="rId65" xr:uid="{37476744-71E0-44DA-81B0-CDB9FB1C26A4}"/>
    <hyperlink ref="E68" r:id="rId66" xr:uid="{23D3202E-1535-44B0-9672-9C73B85E3ED8}"/>
    <hyperlink ref="E69" r:id="rId67" xr:uid="{7E49E3FE-BA02-4D35-9C62-AC10F3699710}"/>
    <hyperlink ref="E70" r:id="rId68" xr:uid="{2EB9B496-C221-4EE2-87C7-8071BF537E3A}"/>
    <hyperlink ref="E71" r:id="rId69" xr:uid="{7920C7DA-2928-40B5-B2BD-BBFB03ECE9C3}"/>
    <hyperlink ref="E72" r:id="rId70" xr:uid="{0B9C8E7B-4B86-49AE-8A6C-D65F92ABF23B}"/>
    <hyperlink ref="E73" r:id="rId71" xr:uid="{5F3B4150-02B0-40D9-8CF8-0CA2FBEE7C8A}"/>
    <hyperlink ref="E74" r:id="rId72" xr:uid="{08F67650-8C90-4674-8B39-479611001A80}"/>
    <hyperlink ref="E75" r:id="rId73" xr:uid="{9876FBE7-C8A6-4D95-A07D-EC5C3D75FE88}"/>
    <hyperlink ref="E76" r:id="rId74" xr:uid="{70A31E7A-D917-49ED-8660-E0A0A6F58C75}"/>
    <hyperlink ref="E77" r:id="rId75" xr:uid="{F8C1F4B7-607F-4EF0-BABE-C92F0F5AD9BA}"/>
    <hyperlink ref="E78" r:id="rId76" xr:uid="{7FA364D0-B3B2-40E3-AD96-D726D95EDDAD}"/>
    <hyperlink ref="E79" r:id="rId77" xr:uid="{ED70F78A-5CFA-4868-A66E-76FEFC37D5F7}"/>
    <hyperlink ref="E80" r:id="rId78" xr:uid="{8C9972B0-EAD4-469C-8981-DEC263E90411}"/>
    <hyperlink ref="E81" r:id="rId79" xr:uid="{6167EDEC-72A4-441A-AA8F-D4F2C4B574CB}"/>
    <hyperlink ref="E82" r:id="rId80" xr:uid="{6ECC5E87-7CB6-4AB2-B51A-B1271B254F57}"/>
    <hyperlink ref="E83" r:id="rId81" xr:uid="{EC4E82FC-8F5C-4DE3-89DE-2AEB24928916}"/>
    <hyperlink ref="E84" r:id="rId82" xr:uid="{41933546-3104-43C6-8567-6D2437B5434D}"/>
    <hyperlink ref="E85" r:id="rId83" xr:uid="{03EC7A60-6AD1-4E7C-A03B-E28758C15566}"/>
    <hyperlink ref="E86" r:id="rId84" xr:uid="{5CCFB1D9-2936-4C9E-B6FF-565B226FA687}"/>
    <hyperlink ref="E87" r:id="rId85" xr:uid="{8F6FF84F-4095-471C-84F4-E26504B27910}"/>
    <hyperlink ref="E88" r:id="rId86" xr:uid="{B91DA264-999A-4083-B43D-242E270C3AD3}"/>
    <hyperlink ref="E89" r:id="rId87" xr:uid="{8A3C371D-8F24-47C8-830F-C2AFC44F5451}"/>
    <hyperlink ref="E90" r:id="rId88" xr:uid="{8222A599-18FE-4637-969B-BA36D52001D4}"/>
    <hyperlink ref="E91" r:id="rId89" xr:uid="{E35AFEA2-D934-4AF1-9389-64F57FA0A848}"/>
    <hyperlink ref="E92" r:id="rId90" xr:uid="{9C1DFAB3-5D27-4644-B51A-CEB10D884B31}"/>
    <hyperlink ref="E93" r:id="rId91" xr:uid="{C2038EFF-3A62-44C7-86E0-563D835895F9}"/>
    <hyperlink ref="E94" r:id="rId92" xr:uid="{E5BD2490-308D-457D-B4C8-F5010012D81A}"/>
    <hyperlink ref="E95" r:id="rId93" xr:uid="{FE92596C-2315-48AC-B8DC-5511B1E473E0}"/>
    <hyperlink ref="E96" r:id="rId94" xr:uid="{0E783504-EAAD-4EAC-833F-A68EDFE61847}"/>
    <hyperlink ref="E97" r:id="rId95" xr:uid="{9EE9E885-3EAF-455D-BBA1-8DD826390B97}"/>
    <hyperlink ref="E98" r:id="rId96" xr:uid="{CFA01490-06CD-4A4D-AEF6-42068BD0B62E}"/>
    <hyperlink ref="E99" r:id="rId97" xr:uid="{98DB8473-EC26-4ABF-A14C-70D96DE0F837}"/>
    <hyperlink ref="E100" r:id="rId98" xr:uid="{6FD0E6C5-D906-4595-B2CE-AFA4E7B9EC79}"/>
    <hyperlink ref="E101" r:id="rId99" xr:uid="{6E8C72F8-BAEC-4DDB-A7DA-4A2BE5C24721}"/>
    <hyperlink ref="E102" r:id="rId100" xr:uid="{095EA042-2B76-4B94-A038-AD42BC08B79F}"/>
    <hyperlink ref="E103" r:id="rId101" xr:uid="{422BBB39-B263-4E7B-9157-BE9409FC2448}"/>
    <hyperlink ref="E104" r:id="rId102" xr:uid="{D73C92F8-7040-4047-9E37-14E06E6BC05E}"/>
    <hyperlink ref="E105" r:id="rId103" xr:uid="{FFDF4919-433A-4C8F-B640-CBD7C7D5353E}"/>
    <hyperlink ref="E106" r:id="rId104" xr:uid="{7105F920-1AB2-40AB-A0B5-A0AE79E9CD6D}"/>
    <hyperlink ref="E107" r:id="rId105" xr:uid="{3C525C80-0C94-4024-8B44-05E76101155B}"/>
    <hyperlink ref="E108" r:id="rId106" xr:uid="{6CC69895-2AC6-474D-8FE1-873DBE719002}"/>
    <hyperlink ref="E109" r:id="rId107" xr:uid="{08D5546B-EED2-442F-9C8A-3BE14EDCA8D3}"/>
    <hyperlink ref="E110" r:id="rId108" xr:uid="{B8AB2EDD-120A-4DD5-BEF9-74242F79BB8C}"/>
    <hyperlink ref="E111" r:id="rId109" xr:uid="{AC7A0525-BE60-4419-A5EA-BF5778030FC1}"/>
    <hyperlink ref="E112" r:id="rId110" xr:uid="{8EE2541B-C07D-4AC5-B10C-7D4CDEBD24CD}"/>
    <hyperlink ref="E113" r:id="rId111" xr:uid="{9359914B-399E-462D-AFF3-EBA58629EEDD}"/>
    <hyperlink ref="E114" r:id="rId112" xr:uid="{16887499-2E10-478F-8C49-BF3635BF2D27}"/>
    <hyperlink ref="E115" r:id="rId113" xr:uid="{B5315176-F579-43C3-944C-D3FA2EF44681}"/>
    <hyperlink ref="E116" r:id="rId114" xr:uid="{866B3BE4-F733-48C0-ABFB-356FF14949AA}"/>
    <hyperlink ref="E117" r:id="rId115" xr:uid="{B7D78BB1-E77D-4694-B047-A24801D407D6}"/>
    <hyperlink ref="E118" r:id="rId116" xr:uid="{97200AA0-63FA-416E-A4A5-015C402174CE}"/>
    <hyperlink ref="E119" r:id="rId117" xr:uid="{BDE8BE8A-05D7-4851-99F3-A7D9B488C127}"/>
    <hyperlink ref="E120" r:id="rId118" xr:uid="{9FB4FB8F-EB7D-461E-A75B-51A47F1716F9}"/>
    <hyperlink ref="E121" r:id="rId119" xr:uid="{4B6D31E0-F31F-4D98-A4AC-9BD044F9469A}"/>
    <hyperlink ref="E122" r:id="rId120" xr:uid="{9F60FBA8-15B9-44FF-8BDE-5F73E34A273B}"/>
    <hyperlink ref="E123" r:id="rId121" xr:uid="{6C39EF5F-6283-47F8-B6AF-E822FC4ABAF1}"/>
    <hyperlink ref="E124" r:id="rId122" xr:uid="{ACF9D241-435F-4449-938E-4BBAB74F5A43}"/>
    <hyperlink ref="E125" r:id="rId123" xr:uid="{5AE4C008-94F4-40D1-AB4F-F90DB9A7863B}"/>
    <hyperlink ref="E126" r:id="rId124" xr:uid="{B45D1084-4AD6-4387-A7BC-6F7B74F66C60}"/>
    <hyperlink ref="E128" r:id="rId125" xr:uid="{F94D09BA-D748-484C-926C-7287E94E563E}"/>
    <hyperlink ref="E129" r:id="rId126" xr:uid="{D19BE495-BDBF-446F-A628-D9276C6B391B}"/>
    <hyperlink ref="E130" r:id="rId127" xr:uid="{84C5F763-4EE6-4817-899A-47FB07D9E6C6}"/>
    <hyperlink ref="E131" r:id="rId128" xr:uid="{08ED1C7C-648E-44FA-A797-45ED7EF35CFC}"/>
    <hyperlink ref="E132" r:id="rId129" xr:uid="{C0B8E33E-37F8-471E-807D-60E8DD0F7987}"/>
    <hyperlink ref="E133" r:id="rId130" xr:uid="{6460F51A-3609-4031-B29B-3C1874E0CB17}"/>
    <hyperlink ref="E134" r:id="rId131" xr:uid="{9ADB8377-5F51-4B34-82CD-6C929D4AC435}"/>
    <hyperlink ref="E135" r:id="rId132" xr:uid="{7A197734-DD0E-4C7B-85E9-D33ED7282F36}"/>
    <hyperlink ref="E136" r:id="rId133" xr:uid="{8BC1176F-16A1-4263-9649-133C4F96A18E}"/>
    <hyperlink ref="E137" r:id="rId134" xr:uid="{76382016-1313-486B-951F-1928902AE8CB}"/>
    <hyperlink ref="E138" r:id="rId135" xr:uid="{6026DB6E-3607-49A9-91A9-01888585EAC0}"/>
    <hyperlink ref="E139" r:id="rId136" xr:uid="{55FB6717-EE84-4078-B826-04D496C0E041}"/>
    <hyperlink ref="E140" r:id="rId137" xr:uid="{0E4D5816-AED4-4847-B455-3F7619BFED78}"/>
    <hyperlink ref="E142" r:id="rId138" xr:uid="{23241185-AF40-4284-9DD6-0C611DA1F861}"/>
    <hyperlink ref="E143" r:id="rId139" xr:uid="{881E48B8-724A-4A41-8E8C-3B53AF4DFD69}"/>
    <hyperlink ref="E144" r:id="rId140" xr:uid="{B69482EF-01BA-4E52-9E5B-8967B1883E4C}"/>
    <hyperlink ref="E145" r:id="rId141" xr:uid="{EBA87820-187B-4604-AE88-3B803782AB53}"/>
    <hyperlink ref="E147" r:id="rId142" xr:uid="{1B0EC1B3-82BC-4DCD-BECD-E6471EEC7780}"/>
    <hyperlink ref="E148" r:id="rId143" xr:uid="{86FF8C56-DDBC-4A74-8856-38A8A187709D}"/>
    <hyperlink ref="E149" r:id="rId144" xr:uid="{065326E0-1E11-4313-931C-DC0F89741F07}"/>
    <hyperlink ref="E150" r:id="rId145" xr:uid="{A3CC2C26-F4A1-4487-A782-D96557F0B5CF}"/>
    <hyperlink ref="E151" r:id="rId146" xr:uid="{F0C83061-0B9F-428B-AFAB-4EFA2D316E4D}"/>
    <hyperlink ref="E152" r:id="rId147" xr:uid="{5139ADF3-51B1-48EF-90B8-5F537B39DD32}"/>
    <hyperlink ref="E153" r:id="rId148" xr:uid="{818BB045-144D-465A-965B-AE286D8F400D}"/>
    <hyperlink ref="E154" r:id="rId149" xr:uid="{289844B0-E0FF-4352-8E6F-4CE1E8E2E4FE}"/>
    <hyperlink ref="E156" r:id="rId150" xr:uid="{5557D6DF-A0A8-4047-9672-326204090B57}"/>
    <hyperlink ref="E157" r:id="rId151" xr:uid="{CD362C7B-B6DD-4B16-B24C-6A2CEBA288A7}"/>
    <hyperlink ref="E158" r:id="rId152" xr:uid="{B49F0761-F758-40AD-B65B-DEF310DF1245}"/>
    <hyperlink ref="E159" r:id="rId153" xr:uid="{3B0271B1-61E9-4579-A9A3-5909EDEDC26D}"/>
    <hyperlink ref="E161" r:id="rId154" xr:uid="{C291A775-BC39-42BE-B906-46958526C075}"/>
    <hyperlink ref="E162" r:id="rId155" xr:uid="{FB4C2127-C40B-4FFF-A028-1DB73AFC7FEC}"/>
    <hyperlink ref="E163" r:id="rId156" xr:uid="{8F6F2076-576C-4B6B-9529-123B308948EA}"/>
    <hyperlink ref="E164" r:id="rId157" xr:uid="{5C6DEFC9-61C4-4883-B96F-E3A5D29F42A6}"/>
    <hyperlink ref="E166" r:id="rId158" xr:uid="{E598BB7C-477E-4398-BD03-63658DC18BA2}"/>
    <hyperlink ref="E168" r:id="rId159" xr:uid="{42230592-A5E0-4594-AA91-F305DA3B9759}"/>
    <hyperlink ref="E169" r:id="rId160" xr:uid="{71BDE867-73C8-400E-AA20-3C957C57FB5E}"/>
    <hyperlink ref="E171" r:id="rId161" xr:uid="{D2F01D9F-F7FB-4912-8B71-C8C46F85A597}"/>
    <hyperlink ref="E172" r:id="rId162" xr:uid="{B5D96E81-387D-46A6-9DA8-DD7829C3D466}"/>
    <hyperlink ref="E173" r:id="rId163" xr:uid="{B2BF2590-B1F8-47C4-8DD3-6A9E824549E2}"/>
    <hyperlink ref="E174" r:id="rId164" xr:uid="{61C95BB7-AC82-4578-A4B9-E88E54D9C116}"/>
    <hyperlink ref="E178" r:id="rId165" xr:uid="{FDB5C66A-6396-4EAA-B4E9-C6CE9B2B0B1C}"/>
    <hyperlink ref="E181" r:id="rId166" xr:uid="{B9D2F957-3B34-4B7F-8490-52807FAB154D}"/>
    <hyperlink ref="E182" r:id="rId167" xr:uid="{AEC1B8D2-3260-4CF1-B0F2-DB9729D0908C}"/>
    <hyperlink ref="E185" r:id="rId168" xr:uid="{A63E29E5-DDB4-49A0-8FF0-B6ED8A0979DD}"/>
    <hyperlink ref="E187" r:id="rId169" xr:uid="{540C25EA-263F-42EC-8A2E-9F5DEC562C34}"/>
    <hyperlink ref="E189" r:id="rId170" xr:uid="{D856EA7C-0907-41ED-9666-E6F7C490FAF1}"/>
    <hyperlink ref="E191" r:id="rId171" xr:uid="{74A1D55A-646E-4025-B54D-0DC37874ADAD}"/>
    <hyperlink ref="E192" r:id="rId172" xr:uid="{0B908709-BA0D-46F0-8439-CE95B2A252B7}"/>
    <hyperlink ref="E193" r:id="rId173" xr:uid="{72BCD9C2-E055-4817-A83C-39EB3D772246}"/>
    <hyperlink ref="E194" r:id="rId174" xr:uid="{D5B2DE8B-EA5E-4567-9748-27F4358F1C21}"/>
    <hyperlink ref="E195" r:id="rId175" xr:uid="{F25B0E4D-DEA8-4970-936A-C254551DD5C7}"/>
    <hyperlink ref="E199" r:id="rId176" xr:uid="{8A2C7AAE-F9B7-4886-BB11-8079D90F9997}"/>
    <hyperlink ref="E200" r:id="rId177" xr:uid="{7CFAD5AB-8ECE-4C37-960E-E0C1715869BE}"/>
    <hyperlink ref="E201" r:id="rId178" xr:uid="{58957218-1A1C-47D8-AA72-962220D954CC}"/>
    <hyperlink ref="E203" r:id="rId179" xr:uid="{40DB82F3-D013-44E1-871D-383C851055D2}"/>
    <hyperlink ref="E204" r:id="rId180" xr:uid="{E5280E2C-65B4-429A-A952-84E048F1EDE3}"/>
    <hyperlink ref="E207" r:id="rId181" xr:uid="{99A9B78F-79A5-41A0-9718-E2E22ECFD519}"/>
    <hyperlink ref="E208" r:id="rId182" xr:uid="{FD8A9DEA-A6EC-4668-B791-7E33CFD4312B}"/>
    <hyperlink ref="E209" r:id="rId183" xr:uid="{72794A27-753F-4270-8E0B-12888FF2E1BB}"/>
    <hyperlink ref="E214" r:id="rId184" xr:uid="{42F09DE9-C42D-4D15-BAAE-B567C1CD0342}"/>
    <hyperlink ref="E216" r:id="rId185" xr:uid="{CD6D6BD1-2A38-4A87-9EC9-1B6551898787}"/>
    <hyperlink ref="E217" r:id="rId186" xr:uid="{E7D59487-6210-4127-8579-A1F18D6D7EFB}"/>
    <hyperlink ref="E218" r:id="rId187" xr:uid="{E08703EB-6305-4D68-B1F7-E9899DE233CC}"/>
    <hyperlink ref="E219" r:id="rId188" xr:uid="{AAD081A9-5197-4B9F-B822-12288F781E1B}"/>
    <hyperlink ref="E221" r:id="rId189" xr:uid="{6FD9F74F-15CB-4B04-9FDD-58FCCE1DAAB0}"/>
    <hyperlink ref="E222" r:id="rId190" xr:uid="{E0FAF2A5-8138-457D-8FDE-A4BBD565E3F4}"/>
    <hyperlink ref="E223" r:id="rId191" xr:uid="{CE98A639-01F0-41E8-8AFF-7ACAFC5D0FA8}"/>
    <hyperlink ref="E224" r:id="rId192" xr:uid="{4B418D8A-4D52-48B4-BAF2-3A3F339667A3}"/>
    <hyperlink ref="E225" r:id="rId193" xr:uid="{35891E8D-F5C1-4063-9DD4-8F0F4A1A7858}"/>
    <hyperlink ref="E226" r:id="rId194" xr:uid="{96C08F99-8B66-46DB-AEED-FFB04A71D428}"/>
    <hyperlink ref="E232" r:id="rId195" xr:uid="{822CCF39-5108-48EE-88D6-30241A0AA62B}"/>
    <hyperlink ref="E234" r:id="rId196" xr:uid="{7B520AD1-A8DD-4AC0-91FA-B6D8168562D7}"/>
    <hyperlink ref="E235" r:id="rId197" xr:uid="{478AD670-BBBB-42AF-BEDB-512AE8CA82E2}"/>
    <hyperlink ref="E236" r:id="rId198" xr:uid="{B6CCFE14-A300-4628-9E6F-D2BDB23D344A}"/>
    <hyperlink ref="E237" r:id="rId199" xr:uid="{A5A2D840-7C2A-40B1-9DF4-2ECFDF1D59C4}"/>
    <hyperlink ref="E238" r:id="rId200" xr:uid="{062E0D10-711F-4584-B9C1-7AEF6C359634}"/>
    <hyperlink ref="E245" r:id="rId201" xr:uid="{63C69980-5442-4811-B52D-259605E7093B}"/>
    <hyperlink ref="E244" r:id="rId202" xr:uid="{ADFE7161-6AFF-4864-B1C1-CBE6691891C6}"/>
    <hyperlink ref="E246" r:id="rId203" xr:uid="{3837FCED-6ED8-434F-978F-E53AEBF6993B}"/>
    <hyperlink ref="E243" r:id="rId204" xr:uid="{EA64CB47-6986-436F-BEE2-30BC1F648767}"/>
    <hyperlink ref="E242" r:id="rId205" xr:uid="{7BA3A1E2-DB6E-48A0-8CEE-33008DB86B21}"/>
    <hyperlink ref="E239" r:id="rId206" xr:uid="{13C24C5B-9523-4F14-9C36-53B3DB976E16}"/>
    <hyperlink ref="E240" r:id="rId207" xr:uid="{FA4C91D6-E8DE-4A24-BE9C-C47295A7A9B3}"/>
    <hyperlink ref="E241" r:id="rId208" xr:uid="{899E0C06-DCE4-483B-A3F4-71DD4EA40A5F}"/>
    <hyperlink ref="E233" r:id="rId209" xr:uid="{57481E16-B60D-4875-A784-F38CEBC1F975}"/>
    <hyperlink ref="E230" r:id="rId210" xr:uid="{70064788-AD0C-4B4E-BEDE-730425C9571B}"/>
    <hyperlink ref="E228" r:id="rId211" xr:uid="{BEBC66EB-8328-4C8D-AAC4-01D419BA7A5F}"/>
    <hyperlink ref="E231" r:id="rId212" xr:uid="{5F510F95-C7C8-4018-ACEB-7F1B9FC78D5F}"/>
    <hyperlink ref="E229" r:id="rId213" xr:uid="{29E54AB7-188D-4C79-B303-1751E14780B4}"/>
    <hyperlink ref="E227" r:id="rId214" xr:uid="{E2865D20-1F7C-4019-945D-03D07CFC9FE2}"/>
    <hyperlink ref="E220" r:id="rId215" xr:uid="{DE2E3A47-03E7-4787-AEF6-13D083E8783F}"/>
    <hyperlink ref="E213" r:id="rId216" xr:uid="{695B67F2-340C-45B3-BA49-A959C1051811}"/>
    <hyperlink ref="E212" r:id="rId217" xr:uid="{3E7E39FB-AD29-4E7B-8651-8ED625A62F20}"/>
    <hyperlink ref="E215" r:id="rId218" xr:uid="{D0160A63-A5BF-4588-B58B-5BF5F13FBFC9}"/>
    <hyperlink ref="E211" r:id="rId219" xr:uid="{A262ED93-22CF-4BB9-9E98-A300094706DD}"/>
    <hyperlink ref="E210" r:id="rId220" xr:uid="{2F288396-FCB3-4870-9C99-A3B8A9828DBA}"/>
    <hyperlink ref="E206" r:id="rId221" xr:uid="{24F6064A-5ACC-47C4-843F-F2E49CAB9616}"/>
    <hyperlink ref="E205" r:id="rId222" xr:uid="{4ACF0001-BE87-44F1-A7B2-9B126298F563}"/>
    <hyperlink ref="E202" r:id="rId223" xr:uid="{CACA54C6-0BC1-4F16-BBA6-E32EE57A1E81}"/>
    <hyperlink ref="E198" r:id="rId224" xr:uid="{72F672FE-6265-4157-AF45-A1E95251D6F4}"/>
    <hyperlink ref="E196" r:id="rId225" xr:uid="{838BF64F-2583-4849-88FD-9E988F4983F6}"/>
    <hyperlink ref="E197" r:id="rId226" xr:uid="{10421970-2392-4F5B-9114-0ACAC2629866}"/>
    <hyperlink ref="E188" r:id="rId227" xr:uid="{28CBF6F7-DD4E-4403-812F-53FB6CBBF462}"/>
    <hyperlink ref="E190" r:id="rId228" xr:uid="{CC861461-6C11-4656-9731-EAE6F890C507}"/>
    <hyperlink ref="E186" r:id="rId229" xr:uid="{20AFD5FB-A1B4-4A5B-A9E0-8282C3B0DAFA}"/>
    <hyperlink ref="E184" r:id="rId230" xr:uid="{F5679CA1-9962-4F28-9F51-27693C0ABA89}"/>
    <hyperlink ref="E183" r:id="rId231" xr:uid="{C13BBA90-91F0-4716-A425-AF0D3B57E089}"/>
    <hyperlink ref="E180" r:id="rId232" xr:uid="{A52D6CAA-AC27-4753-83B4-2FDDA5153E03}"/>
    <hyperlink ref="E179" r:id="rId233" xr:uid="{68602C69-7A91-4B5F-A4DA-030EE2C27E99}"/>
    <hyperlink ref="E177" r:id="rId234" xr:uid="{E08FC4D9-A5B0-4793-BE34-6627D300B7AB}"/>
    <hyperlink ref="E176" r:id="rId235" xr:uid="{38F314A2-129E-42BF-8012-710F297ECAAE}"/>
    <hyperlink ref="E175" r:id="rId236" xr:uid="{BFDBD4EC-C58D-4260-A333-52208B197907}"/>
    <hyperlink ref="E170" r:id="rId237" xr:uid="{352863C2-6DFF-4AF3-8C17-82FC4E02EAC8}"/>
    <hyperlink ref="E167" r:id="rId238" xr:uid="{988618FA-C412-4B70-AAAD-8FBFD712BD82}"/>
    <hyperlink ref="E165" r:id="rId239" xr:uid="{28A6D01E-BBCD-44B1-9B35-6A8EDCA1DA62}"/>
    <hyperlink ref="E160" r:id="rId240" xr:uid="{E8AC2872-BA7A-433E-830E-0D6BA0FAF887}"/>
    <hyperlink ref="E155" r:id="rId241" xr:uid="{0F6378C3-CDDC-496A-A58D-DE7B828C7B4A}"/>
    <hyperlink ref="E146" r:id="rId242" xr:uid="{866543C2-24BB-4B13-9E0A-9A545A959CC1}"/>
    <hyperlink ref="E141" r:id="rId243" xr:uid="{17E1C152-BADE-46D6-8C45-2DE16153A197}"/>
    <hyperlink ref="E127" r:id="rId244" xr:uid="{3F198E31-60F7-4A86-AB4F-E8D1AE4DC223}"/>
    <hyperlink ref="E252" r:id="rId245" xr:uid="{5DE82F5E-A63C-479A-9D10-91F6EE718DFB}"/>
    <hyperlink ref="E253" r:id="rId246" xr:uid="{4A03EB05-E6BE-44D6-A50A-5BD516EED897}"/>
    <hyperlink ref="E262" r:id="rId247" xr:uid="{329B609B-DEDD-4904-87CB-13BFB8B12461}"/>
    <hyperlink ref="E261" r:id="rId248" xr:uid="{BFD3BE15-4A7A-400B-A66C-256DAEF69E05}"/>
    <hyperlink ref="E267" r:id="rId249" xr:uid="{ACE19ABD-E550-48DC-B04C-63275759B706}"/>
    <hyperlink ref="E466" r:id="rId250" xr:uid="{F8BD132C-D768-4896-AD00-3C4A7997C784}"/>
    <hyperlink ref="E461" r:id="rId251" xr:uid="{94A3BC45-DBE7-4AD4-8840-3E2ECB228239}"/>
    <hyperlink ref="E460" r:id="rId252" xr:uid="{AAF0D7E9-9F19-49BF-A596-C544819100D1}"/>
    <hyperlink ref="E459" r:id="rId253" xr:uid="{33619478-A3E3-415F-81C7-DD8A58725970}"/>
    <hyperlink ref="E458" r:id="rId254" xr:uid="{65CAFD8C-0DB2-4353-AD00-4C8273D0B6E6}"/>
    <hyperlink ref="E457" r:id="rId255" xr:uid="{751E9BCB-26D8-4A30-AC58-B13DF5761E5A}"/>
    <hyperlink ref="E456" r:id="rId256" xr:uid="{3D43F598-888B-4DA4-AE51-E12E02731269}"/>
    <hyperlink ref="E266" r:id="rId257" xr:uid="{3DEB367F-93B0-404A-A866-C9DB56AE8E3F}"/>
    <hyperlink ref="E454" r:id="rId258" xr:uid="{69454A57-0411-4FF1-B241-CDC64675E82F}"/>
    <hyperlink ref="E453" r:id="rId259" xr:uid="{FFE6D362-A7B3-4E7D-B7EB-672ACE888993}"/>
    <hyperlink ref="E452" r:id="rId260" xr:uid="{033DA6BC-EE33-491E-8E5E-6BC64E8AC380}"/>
    <hyperlink ref="E451" r:id="rId261" xr:uid="{F3FE4C43-BD4D-4DE7-A76C-564BFE0490AD}"/>
    <hyperlink ref="E450" r:id="rId262" xr:uid="{4AAACA9F-2B2E-4F2A-8C33-5072AFD3AD12}"/>
    <hyperlink ref="E281" r:id="rId263" xr:uid="{D2A6FA51-4BFA-48C1-894F-98E06D7A6DE3}"/>
    <hyperlink ref="E286" r:id="rId264" xr:uid="{4DA4BFD7-5A11-4D20-9E45-1DBB1CC55E26}"/>
    <hyperlink ref="E447" r:id="rId265" xr:uid="{C88F9CAB-65DC-4CD6-B86F-939DDC965A4C}"/>
    <hyperlink ref="E446" r:id="rId266" xr:uid="{067475D9-CEE2-4484-89C5-36BE8D7095B9}"/>
    <hyperlink ref="E445" r:id="rId267" xr:uid="{F82526F6-553B-42BC-8DEE-2351786F1185}"/>
    <hyperlink ref="E444" r:id="rId268" xr:uid="{D2DB4673-290C-47EE-9E23-2BC8AEA338C7}"/>
    <hyperlink ref="E443" r:id="rId269" xr:uid="{3FE61335-D51F-4508-8FC6-3AB2720D1C3A}"/>
    <hyperlink ref="E442" r:id="rId270" xr:uid="{D943ADD1-846E-4B9A-B761-64A1E86C1C07}"/>
    <hyperlink ref="E441" r:id="rId271" xr:uid="{8F21B749-C74B-453E-AB35-AB010807217A}"/>
    <hyperlink ref="E288" r:id="rId272" xr:uid="{04D60AA7-1B54-41F4-8E0A-E52398EE387E}"/>
    <hyperlink ref="E439" r:id="rId273" xr:uid="{D373E776-65E1-4855-B308-AE94DE0A2C23}"/>
    <hyperlink ref="E292" r:id="rId274" xr:uid="{A45159AF-B50E-4ECC-A188-45C48007CCF4}"/>
    <hyperlink ref="E293" r:id="rId275" xr:uid="{DCE93802-6ECB-4048-B489-25D65F6D690A}"/>
    <hyperlink ref="E436" r:id="rId276" xr:uid="{A50FE09E-F091-456B-8D56-831358870B16}"/>
    <hyperlink ref="E435" r:id="rId277" xr:uid="{D5A8643B-5C61-4316-B5FA-055930F75E3F}"/>
    <hyperlink ref="E434" r:id="rId278" xr:uid="{05F2E633-65D8-4819-8FA2-9FB33860D97B}"/>
    <hyperlink ref="E433" r:id="rId279" xr:uid="{8004372B-1F3B-4483-838A-5F2BD1D2D294}"/>
    <hyperlink ref="E432" r:id="rId280" xr:uid="{8D1348E0-93F2-4232-92DD-4E7D1459E888}"/>
    <hyperlink ref="E431" r:id="rId281" xr:uid="{717940B1-0B1F-419F-AC41-B94D244EC4F1}"/>
    <hyperlink ref="E430" r:id="rId282" xr:uid="{6EB9B6B5-6082-4C46-B160-C08A10F7AA5E}"/>
    <hyperlink ref="E429" r:id="rId283" xr:uid="{273F0A86-5455-4E9A-ABA9-2B812D77F3C3}"/>
    <hyperlink ref="E428" r:id="rId284" xr:uid="{0022CB7A-CFE9-4E71-8B7E-09268A34933C}"/>
    <hyperlink ref="E291" r:id="rId285" xr:uid="{08071D28-0AF4-487E-AFC7-C51ECFBB55F7}"/>
    <hyperlink ref="E426" r:id="rId286" xr:uid="{313C9BF8-D940-45DC-8FC6-FF63F804BCD7}"/>
    <hyperlink ref="E425" r:id="rId287" xr:uid="{0C360C8A-02E6-4EF1-8B63-4F150AE6A7B6}"/>
    <hyperlink ref="E424" r:id="rId288" xr:uid="{ECD3A9AC-730E-4C46-95EC-6E8976307D53}"/>
    <hyperlink ref="E423" r:id="rId289" xr:uid="{12B8FF5A-52D6-4D1B-BA68-93FE2B58A025}"/>
    <hyperlink ref="E422" r:id="rId290" xr:uid="{9178539B-3BBC-4C93-BAFF-E7060561C359}"/>
    <hyperlink ref="E421" r:id="rId291" xr:uid="{BC9F4422-E01E-4EF9-BAA3-39D99B040201}"/>
    <hyperlink ref="E295" r:id="rId292" xr:uid="{EB50FAC2-855E-453B-9A8F-BCE4BC473D1D}"/>
    <hyperlink ref="E419" r:id="rId293" xr:uid="{11E269C5-0B4C-49F3-A004-0852B4B242F2}"/>
    <hyperlink ref="E418" r:id="rId294" xr:uid="{1197674D-6490-4922-AC34-B74B4F100362}"/>
    <hyperlink ref="E296" r:id="rId295" xr:uid="{912DB6C0-9170-403D-8639-A9D176582324}"/>
    <hyperlink ref="E416" r:id="rId296" xr:uid="{B62768E7-75CC-4FB7-84C6-6F982B878526}"/>
    <hyperlink ref="E415" r:id="rId297" xr:uid="{7EB29F46-B894-42AA-969E-BA6320F0BED2}"/>
    <hyperlink ref="E414" r:id="rId298" xr:uid="{C071E02D-5D54-49B1-BE80-79DBC962A1D7}"/>
    <hyperlink ref="E297" r:id="rId299" xr:uid="{B3D13F8C-36F8-4FC3-9890-AD5916050353}"/>
    <hyperlink ref="E298" r:id="rId300" xr:uid="{AA31F9AB-B2B0-4FC2-882C-1D2F7B7F8D3A}"/>
    <hyperlink ref="E299" r:id="rId301" xr:uid="{2E4EB976-B6B5-4E7C-8A0F-5CE8220ACB52}"/>
    <hyperlink ref="E410" r:id="rId302" xr:uid="{9DBC14B6-07DB-4826-BDE7-DD3C1B799323}"/>
    <hyperlink ref="E409" r:id="rId303" xr:uid="{A40C8553-2BE4-40D2-80E8-B9AB3D0575F2}"/>
    <hyperlink ref="E408" r:id="rId304" xr:uid="{68824689-300F-4054-BB70-0FA9A734863B}"/>
    <hyperlink ref="E407" r:id="rId305" xr:uid="{E58E2120-57F2-4F73-8336-38BF6BBFF760}"/>
    <hyperlink ref="E307" r:id="rId306" xr:uid="{DF0A2DAC-161E-422C-8050-E0B45F63B576}"/>
    <hyperlink ref="E405" r:id="rId307" xr:uid="{550F236A-9BCE-4B2D-A866-18C6E923459E}"/>
    <hyperlink ref="E308" r:id="rId308" xr:uid="{A5DA3AD6-5850-48A4-AC21-40DFC66815A1}"/>
    <hyperlink ref="E403" r:id="rId309" xr:uid="{DD020BC2-F792-49B7-8862-301D02BBF22A}"/>
    <hyperlink ref="E402" r:id="rId310" xr:uid="{C8E3D98B-2D54-4E9D-AD5B-61B50B6A703A}"/>
    <hyperlink ref="E401" r:id="rId311" xr:uid="{7A967FEE-0A05-4EC1-8D54-BCB8F4CDC549}"/>
    <hyperlink ref="E306" r:id="rId312" xr:uid="{69DA1F89-CEA4-41B6-A3B4-E4AD3373B4A9}"/>
    <hyperlink ref="E305" r:id="rId313" xr:uid="{93DFCECC-DF97-499F-9164-6E9DAAE8E375}"/>
    <hyperlink ref="E313" r:id="rId314" xr:uid="{B6AAC693-29C9-4789-BC24-15F41C932ECB}"/>
    <hyperlink ref="E397" r:id="rId315" xr:uid="{06C2AECD-1D9F-40E5-96A2-A4065F46529C}"/>
    <hyperlink ref="E314" r:id="rId316" xr:uid="{D7CE861A-3EB6-42F3-A84F-D4E6104167C5}"/>
    <hyperlink ref="E315" r:id="rId317" xr:uid="{25EA1310-C93E-492E-827B-A2006669AEB7}"/>
    <hyperlink ref="E325" r:id="rId318" xr:uid="{B0E0022D-2171-489B-BE9D-2D16F119B3FE}"/>
    <hyperlink ref="E393" r:id="rId319" xr:uid="{F2AB2D12-271A-4CCE-8BA9-1BE1838752E6}"/>
    <hyperlink ref="E392" r:id="rId320" xr:uid="{40326BF8-2020-43F5-BB76-AC926D8299DB}"/>
    <hyperlink ref="E391" r:id="rId321" xr:uid="{A22191E2-2EE8-4928-9473-63FE5968006B}"/>
    <hyperlink ref="E390" r:id="rId322" xr:uid="{790585D7-2D12-496A-AD6B-9281F669A155}"/>
    <hyperlink ref="E389" r:id="rId323" xr:uid="{E2CABC9C-3554-4CED-AD7E-1DFE4B8D94B5}"/>
    <hyperlink ref="E388" r:id="rId324" xr:uid="{9A1D5976-8D7F-4E1C-8F9A-C8B8ACE27395}"/>
    <hyperlink ref="E387" r:id="rId325" xr:uid="{0AA6E766-A7E5-4B4E-B2F2-F380CFE31C6C}"/>
    <hyperlink ref="E326" r:id="rId326" xr:uid="{64FCAB41-51E0-4426-81FD-248BF4F2D881}"/>
    <hyperlink ref="E328" r:id="rId327" xr:uid="{3254C013-6F80-49D0-AA88-CE457DB8C4B0}"/>
    <hyperlink ref="E384" r:id="rId328" xr:uid="{805F7F8C-D372-4CE6-A7A6-7CAAD4E2E8EA}"/>
    <hyperlink ref="E383" r:id="rId329" xr:uid="{CB21084E-C517-4A7D-B78E-26407ADE11DC}"/>
    <hyperlink ref="E382" r:id="rId330" xr:uid="{5C082E7B-E5C0-4FDD-B07B-3C52980CFFD5}"/>
    <hyperlink ref="E381" r:id="rId331" xr:uid="{AA21BFB3-AB34-4C08-9725-5B29E794FC0E}"/>
    <hyperlink ref="E332" r:id="rId332" xr:uid="{0EC9E92E-E9C6-4F16-AA83-3CB8ACE09BB4}"/>
    <hyperlink ref="E333" r:id="rId333" xr:uid="{363BD6FA-7B26-4360-8105-58AC54BFEE4F}"/>
    <hyperlink ref="E378" r:id="rId334" xr:uid="{79C08EBE-7FCC-466E-8F53-B1564C6EDBEB}"/>
    <hyperlink ref="E377" r:id="rId335" xr:uid="{22215AB7-7260-4DFB-AD3F-2AC4F35B3767}"/>
    <hyperlink ref="E376" r:id="rId336" xr:uid="{82AB8786-B038-4A61-955C-7654E21158F6}"/>
    <hyperlink ref="E375" r:id="rId337" xr:uid="{7AFAA5F8-E513-477A-AF47-66555C8F54C0}"/>
    <hyperlink ref="E374" r:id="rId338" xr:uid="{B511C9BB-8894-4640-8B4B-B9253E3CC028}"/>
    <hyperlink ref="E373" r:id="rId339" xr:uid="{415D9DD6-C193-4DDD-AA7A-5D80DB7EDB5A}"/>
    <hyperlink ref="E372" r:id="rId340" xr:uid="{428FCEC1-2B7E-44F5-887F-018DAE523B7A}"/>
    <hyperlink ref="E371" r:id="rId341" xr:uid="{755373D7-E8AB-493F-9810-8695D3633F51}"/>
    <hyperlink ref="E329" r:id="rId342" xr:uid="{EAE3D1D1-4238-4C04-940B-DBFD1AF858C9}"/>
    <hyperlink ref="E331" r:id="rId343" xr:uid="{D6161F3F-FB04-4A1C-A811-BB86B487B4DF}"/>
    <hyperlink ref="E339" r:id="rId344" xr:uid="{DA4C21C3-6262-41A4-943B-1624AA8BF51A}"/>
    <hyperlink ref="E337" r:id="rId345" xr:uid="{44B4685E-FB20-4CA5-B4A5-04510EACBCEA}"/>
    <hyperlink ref="E366" r:id="rId346" xr:uid="{5DE94F46-F1A6-4831-9B7D-5A3C1587B11E}"/>
    <hyperlink ref="E365" r:id="rId347" xr:uid="{1409F86D-D6EE-4BF5-B655-1A5651CF0BC7}"/>
    <hyperlink ref="E364" r:id="rId348" xr:uid="{840E2DB1-ABB1-43B6-AB63-8ADCB68C82A2}"/>
    <hyperlink ref="E363" r:id="rId349" xr:uid="{FE43080E-86F2-4713-A39F-A762717547A5}"/>
    <hyperlink ref="E338" r:id="rId350" xr:uid="{E7F52D4F-C958-4FE8-9128-CD53C5DE794F}"/>
    <hyperlink ref="E361" r:id="rId351" xr:uid="{A8B37B1C-2043-42FA-84CD-F47E4F246413}"/>
    <hyperlink ref="E360" r:id="rId352" xr:uid="{C711EBA4-D2BF-4B76-BC5B-F4FBAF38B0CA}"/>
    <hyperlink ref="E359" r:id="rId353" xr:uid="{063BB8A9-14E3-46E2-82DA-D1D34EE7EF92}"/>
    <hyperlink ref="E340" r:id="rId354" xr:uid="{434ABC6A-98AD-496D-8AF4-8AA679CE3BC2}"/>
    <hyperlink ref="E345" r:id="rId355" xr:uid="{D7A42AA1-E6C4-407E-B23F-1E481FDC56CC}"/>
    <hyperlink ref="E348" r:id="rId356" xr:uid="{A10D7083-DC00-45A7-B3CD-8F0527C7CF78}"/>
    <hyperlink ref="E355" r:id="rId357" xr:uid="{F6B05C78-D99A-4676-B40F-B1856450B3EC}"/>
    <hyperlink ref="E354" r:id="rId358" xr:uid="{7365C423-0BB6-4A46-8866-0D069E99B329}"/>
    <hyperlink ref="E353" r:id="rId359" xr:uid="{767CAB6A-A9A8-499B-8F2C-70F3E057B73B}"/>
    <hyperlink ref="E352" r:id="rId360" xr:uid="{190E9E52-417C-423F-8B72-B48622EE1F99}"/>
    <hyperlink ref="E346" r:id="rId361" xr:uid="{3398505A-9951-473A-934B-2394015437A5}"/>
    <hyperlink ref="E350" r:id="rId362" xr:uid="{5C8765C6-05A4-4CF3-8F57-C416AB7FE07B}"/>
    <hyperlink ref="E349" r:id="rId363" xr:uid="{01B608B1-7735-4387-BE5C-D78217436F32}"/>
    <hyperlink ref="E351" r:id="rId364" xr:uid="{F391BA3A-2DD8-48C3-BF13-E3BBA1B6D5B4}"/>
    <hyperlink ref="E347" r:id="rId365" xr:uid="{46EE94FC-8166-4B99-BD57-5BDE2A5663E0}"/>
    <hyperlink ref="E358" r:id="rId366" xr:uid="{862076AD-7130-4637-B8F9-6E0FC874B208}"/>
    <hyperlink ref="E357" r:id="rId367" xr:uid="{E626F594-9A77-4969-966F-9B035FB4167C}"/>
    <hyperlink ref="E344" r:id="rId368" xr:uid="{DEAC0512-360C-4F20-8CB1-13ACAD584BF1}"/>
    <hyperlink ref="E343" r:id="rId369" xr:uid="{FD57609C-A4F0-48F2-B8A3-7B393543C7B0}"/>
    <hyperlink ref="E342" r:id="rId370" xr:uid="{6D8E2385-7A6F-41BD-AE73-4DF968011B1C}"/>
    <hyperlink ref="E341" r:id="rId371" xr:uid="{77754D0F-E3AD-4F20-9B4F-E2BFDEBC442A}"/>
    <hyperlink ref="E356" r:id="rId372" xr:uid="{C5D4F506-5203-46B4-BF8A-AB72F8F04515}"/>
    <hyperlink ref="E362" r:id="rId373" xr:uid="{E2089835-170F-4C12-8280-0FFCD968C258}"/>
    <hyperlink ref="E370" r:id="rId374" xr:uid="{ACA58A20-37E5-4F6B-88A5-69FF9AB75F1B}"/>
    <hyperlink ref="E367" r:id="rId375" xr:uid="{4D5CC24B-1CF0-4A00-B1CD-0E99EFE21930}"/>
    <hyperlink ref="E336" r:id="rId376" xr:uid="{070F9E1F-EF93-4AD8-AF0F-64280D515617}"/>
    <hyperlink ref="E335" r:id="rId377" xr:uid="{9F6BFFB9-EA3A-46EB-9D62-C9895054CC50}"/>
    <hyperlink ref="E334" r:id="rId378" xr:uid="{0780CC21-C8BC-4500-9BED-E7EE8688DF72}"/>
    <hyperlink ref="E369" r:id="rId379" xr:uid="{F24F6CAA-53E2-4A9F-B264-39CA0059C58A}"/>
    <hyperlink ref="E368" r:id="rId380" xr:uid="{D193F009-66B2-4EC8-B68F-3B3B77A16DDC}"/>
    <hyperlink ref="E380" r:id="rId381" xr:uid="{E38B023A-F340-48C3-AE6D-7AAC70EAC960}"/>
    <hyperlink ref="E330" r:id="rId382" xr:uid="{5DE5E8E0-AF8A-4C02-A074-EA5C8A2551B2}"/>
    <hyperlink ref="E379" r:id="rId383" xr:uid="{D50123F4-CD2D-453B-80D0-35014554444F}"/>
    <hyperlink ref="E385" r:id="rId384" xr:uid="{F48FBFE4-B1F3-4E91-B692-115AE8F6902F}"/>
    <hyperlink ref="E327" r:id="rId385" xr:uid="{36A93018-AE31-45B1-8C09-08A4E64B1AC2}"/>
    <hyperlink ref="E386" r:id="rId386" xr:uid="{37A89244-06E7-4552-85D1-61366AD3DEEF}"/>
    <hyperlink ref="E395" r:id="rId387" xr:uid="{216D5B45-4262-492E-805D-D31209258721}"/>
    <hyperlink ref="E324" r:id="rId388" xr:uid="{1348FF43-7473-4DBE-AAF2-4652E6A09CCB}"/>
    <hyperlink ref="E323" r:id="rId389" xr:uid="{C5ADD992-AF0F-4CCE-B85D-C3C4E7F5257F}"/>
    <hyperlink ref="E322" r:id="rId390" xr:uid="{9B20FDC4-7B3C-43EF-95B9-93EAA4EC9541}"/>
    <hyperlink ref="E321" r:id="rId391" xr:uid="{5C062A7F-80BA-4404-A416-515EC318EEFD}"/>
    <hyperlink ref="E320" r:id="rId392" xr:uid="{26FAF8C5-52D9-4607-931C-46246D045FC4}"/>
    <hyperlink ref="E319" r:id="rId393" xr:uid="{F85A565B-0CEF-4C84-BF9B-C39A0EB32BF9}"/>
    <hyperlink ref="E318" r:id="rId394" xr:uid="{636AFA84-A8E8-48DB-9716-CE30DA5B551E}"/>
    <hyperlink ref="E317" r:id="rId395" xr:uid="{87089330-4A62-4EE7-B26D-B15D54E81330}"/>
    <hyperlink ref="E316" r:id="rId396" xr:uid="{BB97D9B8-F073-4BF1-8613-652B23174F7D}"/>
    <hyperlink ref="E394" r:id="rId397" xr:uid="{A57998BA-0241-47BF-91EC-A18A11CF3F60}"/>
    <hyperlink ref="E396" r:id="rId398" xr:uid="{815D9987-AC8E-407B-A126-D88B9287833B}"/>
    <hyperlink ref="E398" r:id="rId399" xr:uid="{5DD9D610-A5EF-446D-818C-60006E96C455}"/>
    <hyperlink ref="E312" r:id="rId400" xr:uid="{E8D2DFD5-A17B-4FAD-94AE-2AE9C7228444}"/>
    <hyperlink ref="E311" r:id="rId401" xr:uid="{F6CEC038-33D0-4537-8F1C-80340A4574AB}"/>
    <hyperlink ref="E310" r:id="rId402" xr:uid="{2D67FD0A-4331-49B0-8562-C9F96AAFE365}"/>
    <hyperlink ref="E309" r:id="rId403" xr:uid="{91B1E329-EB9B-4681-8EC2-5D4CE00D60E4}"/>
    <hyperlink ref="E404" r:id="rId404" xr:uid="{474C1F8D-016F-471D-9EF9-470E3DD95F75}"/>
    <hyperlink ref="E400" r:id="rId405" xr:uid="{034174ED-9FFA-4C58-9594-6E04DBEE7EE9}"/>
    <hyperlink ref="E399" r:id="rId406" xr:uid="{456E7AB1-3177-437F-8596-B9575504396A}"/>
    <hyperlink ref="E406" r:id="rId407" xr:uid="{1A0D9FD0-795C-4A08-9AC1-1858217F2EF5}"/>
    <hyperlink ref="E304" r:id="rId408" xr:uid="{66E87584-16EA-4A22-BAB2-FE65336D1759}"/>
    <hyperlink ref="E303" r:id="rId409" xr:uid="{57C6F424-A8D4-4CD5-90C0-7B19B962AFA7}"/>
    <hyperlink ref="E302" r:id="rId410" xr:uid="{9FD2EF44-BE64-42BD-991B-A436C3C28D9E}"/>
    <hyperlink ref="E301" r:id="rId411" xr:uid="{3856F4B5-7070-4B6B-AF51-F0A41A9BCCA6}"/>
    <hyperlink ref="E300" r:id="rId412" xr:uid="{9BEF2260-598B-445C-8962-875A629E9BB8}"/>
    <hyperlink ref="E413" r:id="rId413" xr:uid="{333DD6A5-660B-4967-A7A3-393D7B0221F7}"/>
    <hyperlink ref="E411" r:id="rId414" xr:uid="{34D422BA-B8B6-4AD1-B735-5E49F1813F58}"/>
    <hyperlink ref="E412" r:id="rId415" xr:uid="{1C9D7E77-AEFD-40B2-98C8-3580CDBBD4DE}"/>
    <hyperlink ref="E417" r:id="rId416" xr:uid="{9BE9CB7A-0AAA-4DED-AA92-2A6911B1C6A7}"/>
    <hyperlink ref="E420" r:id="rId417" xr:uid="{AFCD6974-A3FF-47AA-9514-2296230B7FE1}"/>
    <hyperlink ref="E294" r:id="rId418" xr:uid="{0FEA9097-A6AF-420B-BA06-E75008D4A2B4}"/>
    <hyperlink ref="E427" r:id="rId419" xr:uid="{170C8E0F-A2EB-45C0-9369-4263E3914431}"/>
    <hyperlink ref="E440" r:id="rId420" xr:uid="{B51FDE82-CFE7-44A8-8CCB-462C8EF0A7F6}"/>
    <hyperlink ref="E437" r:id="rId421" xr:uid="{645E30B4-4790-4D1D-8556-BBC941B61D84}"/>
    <hyperlink ref="E290" r:id="rId422" xr:uid="{9A44F995-816D-4AC0-B944-E15308A0BF33}"/>
    <hyperlink ref="E289" r:id="rId423" xr:uid="{1362186A-5C79-4B14-AC89-DE0CB13899C7}"/>
    <hyperlink ref="E438" r:id="rId424" xr:uid="{7FFC9DA4-3296-4D7F-93F6-C38C9180E2EE}"/>
    <hyperlink ref="E287" r:id="rId425" xr:uid="{89E30A28-33A1-4623-B3C4-2AC91515C9F4}"/>
    <hyperlink ref="E449" r:id="rId426" xr:uid="{0039FD2C-33BD-4811-B48B-477851B37736}"/>
    <hyperlink ref="E285" r:id="rId427" xr:uid="{CC912F21-3EAC-4A80-A358-B293FA3E6B90}"/>
    <hyperlink ref="E284" r:id="rId428" xr:uid="{3A096EE9-3126-4F69-9375-7348E4F0840C}"/>
    <hyperlink ref="E283" r:id="rId429" xr:uid="{F1C981CE-35CB-43DF-A97A-4FD6A403AEC3}"/>
    <hyperlink ref="E282" r:id="rId430" xr:uid="{FB88B736-3E64-462F-BA98-66E47B8D7BFA}"/>
    <hyperlink ref="E448" r:id="rId431" xr:uid="{88E944F3-41DE-4897-8B8C-3339038F668C}"/>
    <hyperlink ref="E280" r:id="rId432" xr:uid="{8E1F0C05-F35A-4C4B-8C7B-AAA8359B4889}"/>
    <hyperlink ref="E279" r:id="rId433" xr:uid="{CD6478DF-17A4-405F-98BF-C93A7389C614}"/>
    <hyperlink ref="E278" r:id="rId434" xr:uid="{ACD607C3-8792-4ED9-A40C-54ADA312629B}"/>
    <hyperlink ref="E277" r:id="rId435" xr:uid="{8460228A-DDAC-4AFB-927B-F469763A93B4}"/>
    <hyperlink ref="E276" r:id="rId436" xr:uid="{E4E069D5-C614-4C1F-8AC5-52FBEC2DD833}"/>
    <hyperlink ref="E275" r:id="rId437" xr:uid="{F5E000D0-9DEA-4376-AE48-220D34724E19}"/>
    <hyperlink ref="E274" r:id="rId438" xr:uid="{AF108050-50B5-4341-9072-5DB71DB92FA6}"/>
    <hyperlink ref="E273" r:id="rId439" xr:uid="{6747FAE2-FA40-45CE-9BC1-5B2584E5D9F3}"/>
    <hyperlink ref="E272" r:id="rId440" xr:uid="{86D55B95-54F7-4354-BAE7-E806E7C0C44E}"/>
    <hyperlink ref="E271" r:id="rId441" xr:uid="{BB104045-FB2E-408F-A32E-82C6D1490978}"/>
    <hyperlink ref="E270" r:id="rId442" xr:uid="{F7DDB130-E9E8-48DC-9236-078101E81F7D}"/>
    <hyperlink ref="E269" r:id="rId443" xr:uid="{9B607970-DE25-4E7F-BD67-85DD6BC43736}"/>
    <hyperlink ref="E268" r:id="rId444" xr:uid="{6D419536-36DD-4E37-8CA0-A6130CD1C1B0}"/>
    <hyperlink ref="E455" r:id="rId445" xr:uid="{813F15D1-253D-458A-A086-C69E725DB976}"/>
    <hyperlink ref="E265" r:id="rId446" xr:uid="{38A29EAE-389D-45DA-BF3B-401204063D99}"/>
    <hyperlink ref="E264" r:id="rId447" xr:uid="{584EA290-F95B-42F8-8F48-30A8729BE0CC}"/>
    <hyperlink ref="E263" r:id="rId448" xr:uid="{3CC134F2-F197-435C-A149-F79121382933}"/>
    <hyperlink ref="E260" r:id="rId449" xr:uid="{16EE3DB6-A475-4410-87DB-C1A8FFD1CBF8}"/>
    <hyperlink ref="E259" r:id="rId450" xr:uid="{08EBD417-B001-4335-8773-B2F790164C3C}"/>
    <hyperlink ref="E258" r:id="rId451" xr:uid="{0A6F1027-F544-4836-8C9D-6FC76971E07B}"/>
    <hyperlink ref="E257" r:id="rId452" xr:uid="{7A2F3449-6A82-423D-A478-23D1E14F6F23}"/>
    <hyperlink ref="E256" r:id="rId453" xr:uid="{131BCBFC-ABE2-4D93-9665-44914BC8F769}"/>
    <hyperlink ref="E255" r:id="rId454" xr:uid="{6E338A03-8DE0-44DB-B0A3-22BBF1B5FCF7}"/>
    <hyperlink ref="E254" r:id="rId455" xr:uid="{8BC284E4-E1BA-4E18-B512-15E9D0E0E588}"/>
    <hyperlink ref="E251" r:id="rId456" xr:uid="{FB760314-B45D-473C-A2C3-4D0B220CA3F3}"/>
    <hyperlink ref="E250" r:id="rId457" xr:uid="{F4F30FC2-5B7E-49DC-92B9-E31E53CE6C71}"/>
    <hyperlink ref="E249" r:id="rId458" xr:uid="{28142DB7-6B55-45E7-BF20-8C34803A2A8F}"/>
    <hyperlink ref="E248" r:id="rId459" xr:uid="{A4EBB0F0-B149-4F63-AEAF-F43FC3DBE439}"/>
    <hyperlink ref="E247" r:id="rId460" xr:uid="{FEA66178-A75B-4A89-A83D-9EC03643AADD}"/>
    <hyperlink ref="E4" r:id="rId461" xr:uid="{0B4292B2-28A2-43C2-9B1A-8D621867D714}"/>
    <hyperlink ref="E3799" r:id="rId462" xr:uid="{ED88EBC8-B233-4B58-A510-DEB64691B5AC}"/>
    <hyperlink ref="E969" r:id="rId463" xr:uid="{99D67EEE-257B-4E90-A1BF-3462EA8721BC}"/>
    <hyperlink ref="E879" r:id="rId464" xr:uid="{03B2977E-6DE0-4C5F-BEB4-3481C4B171BF}"/>
    <hyperlink ref="E880" r:id="rId465" xr:uid="{B8203128-0F5A-43F2-BB66-B4592A4DB306}"/>
    <hyperlink ref="E881" r:id="rId466" xr:uid="{4081C60A-0D4D-4227-A61F-3A6A8F30D7DB}"/>
    <hyperlink ref="E882" r:id="rId467" xr:uid="{115FB122-B14C-47DF-BA01-1B1AF9298119}"/>
    <hyperlink ref="E883" r:id="rId468" xr:uid="{17CD40D7-7FC3-456C-B41B-0955ECFDD219}"/>
    <hyperlink ref="E884" r:id="rId469" xr:uid="{460B7628-27AE-4CD7-AB82-A88401647126}"/>
    <hyperlink ref="E885" r:id="rId470" xr:uid="{3D25DA1F-37C3-4F7B-B94B-922CE2788057}"/>
    <hyperlink ref="E886" r:id="rId471" xr:uid="{52A9C32C-0141-424A-8C0C-32C40190E4BF}"/>
    <hyperlink ref="E887" r:id="rId472" xr:uid="{018A3D68-5CB7-4FED-82B9-066AD4AD6516}"/>
    <hyperlink ref="E888" r:id="rId473" xr:uid="{47911704-39C8-4B00-9C6E-340B056E7E71}"/>
    <hyperlink ref="E889" r:id="rId474" xr:uid="{ACE5D1A6-F2C5-4B4B-9948-84E6B27DCAEA}"/>
    <hyperlink ref="E890" r:id="rId475" xr:uid="{AA0670F7-274C-4382-B473-4D0015EC8FF1}"/>
    <hyperlink ref="E891" r:id="rId476" xr:uid="{211A10B1-788F-4C18-96A8-097FF1F66009}"/>
    <hyperlink ref="E892" r:id="rId477" xr:uid="{0EC646E9-07F3-46A9-8877-38502B07402B}"/>
    <hyperlink ref="E893" r:id="rId478" xr:uid="{C09DC2EB-DC8F-48C3-8BC6-412BBA848E0E}"/>
    <hyperlink ref="E894" r:id="rId479" xr:uid="{B2E37926-03C2-4312-A9A4-B344979EE1FC}"/>
    <hyperlink ref="E895" r:id="rId480" xr:uid="{CAB1B039-9125-4F1E-A88C-1B1375A99736}"/>
    <hyperlink ref="E896" r:id="rId481" xr:uid="{1D4F70CC-D475-4673-91C9-42B808A9DCA7}"/>
    <hyperlink ref="E897" r:id="rId482" xr:uid="{BF70AD0F-FE5B-4570-BFFA-0E0F22E87075}"/>
    <hyperlink ref="E898" r:id="rId483" xr:uid="{A5CE67F9-281A-425A-BA2E-3435BA11F359}"/>
    <hyperlink ref="E899" r:id="rId484" xr:uid="{A25ACE3E-CF84-48AF-94C1-158E294726AC}"/>
    <hyperlink ref="E900" r:id="rId485" xr:uid="{B78D68F6-7AF9-47C6-B337-C4F15E3C7F45}"/>
    <hyperlink ref="E901" r:id="rId486" xr:uid="{6B6FF683-F5AD-474B-9624-1B47C5ED5BB0}"/>
    <hyperlink ref="E902" r:id="rId487" xr:uid="{81123197-79DA-406B-BB43-DB1CBC11821D}"/>
    <hyperlink ref="E903" r:id="rId488" xr:uid="{01F35150-13A1-4868-8320-B1EE77E1CB6C}"/>
    <hyperlink ref="E904" r:id="rId489" xr:uid="{18B616FF-0D25-4BFC-9A2E-D2596EDF776C}"/>
    <hyperlink ref="E905" r:id="rId490" xr:uid="{2E185A40-21AD-4C63-8A9D-E8466785563D}"/>
    <hyperlink ref="E906" r:id="rId491" xr:uid="{02082DCD-85EC-43C1-A0BC-6EC995FFA324}"/>
    <hyperlink ref="E907" r:id="rId492" xr:uid="{7FB0B5B2-FBEA-42FB-8B89-286C76668070}"/>
    <hyperlink ref="E908" r:id="rId493" xr:uid="{1794DC5D-A5CA-46D0-B652-2D1B0AC44FDF}"/>
    <hyperlink ref="E909" r:id="rId494" xr:uid="{97CCC904-6B0E-4AA6-96BE-357494EC43A5}"/>
    <hyperlink ref="E910" r:id="rId495" xr:uid="{312E2B43-9F7C-473E-BE30-E1C2C5AABAE9}"/>
    <hyperlink ref="E911" r:id="rId496" xr:uid="{28D4CD1C-1B21-473C-A6F3-F247F0E9C132}"/>
    <hyperlink ref="E912" r:id="rId497" xr:uid="{06F1BBE7-7225-4724-8135-7996A4735AB9}"/>
    <hyperlink ref="E913" r:id="rId498" xr:uid="{AAF7680C-98C0-4D36-9911-35512FB6CAEF}"/>
    <hyperlink ref="E914" r:id="rId499" xr:uid="{0C00A9F7-03D1-4A22-BB67-AA4DE78FD758}"/>
    <hyperlink ref="E915" r:id="rId500" xr:uid="{6FF0B6CF-9D64-4EA2-BC97-E37CD22F19B2}"/>
    <hyperlink ref="E916" r:id="rId501" xr:uid="{A849731A-8535-40C8-B49E-125303F4DB43}"/>
    <hyperlink ref="E917" r:id="rId502" xr:uid="{B8D7F7FC-1D95-4722-ABC6-04216A969D90}"/>
    <hyperlink ref="E918" r:id="rId503" xr:uid="{EDE2BC20-BCCA-4767-8095-CF737D0543E2}"/>
    <hyperlink ref="E919" r:id="rId504" xr:uid="{F0BC20A3-8EA9-46B8-B2B7-C2E1BF2F4552}"/>
    <hyperlink ref="E920" r:id="rId505" xr:uid="{6FD2E360-18E8-4721-B84C-70CEAEB55626}"/>
    <hyperlink ref="E921" r:id="rId506" xr:uid="{883DA6C2-B7AF-414C-8A2B-68539F0B7AB5}"/>
    <hyperlink ref="E922" r:id="rId507" xr:uid="{2D7FB8E2-2F97-40A1-9B43-A11AAB3CAC21}"/>
    <hyperlink ref="E923" r:id="rId508" xr:uid="{44C50A21-5EE8-4822-A313-F4BA6EFF8A22}"/>
    <hyperlink ref="E924" r:id="rId509" xr:uid="{2CE40277-B73E-4123-B939-6A7C83303988}"/>
    <hyperlink ref="E925" r:id="rId510" xr:uid="{71231BA9-A39B-47BE-B9C8-2E810736B9FB}"/>
    <hyperlink ref="E926" r:id="rId511" xr:uid="{C357F698-C5AC-4F13-AD15-3C4B4251C023}"/>
    <hyperlink ref="E927" r:id="rId512" xr:uid="{873C16B4-C16E-4D14-9356-8EF8802F4A55}"/>
    <hyperlink ref="E928" r:id="rId513" xr:uid="{28B0F1B8-3E0A-4DE0-B1C8-7DDEAA8CFB69}"/>
    <hyperlink ref="E929" r:id="rId514" xr:uid="{982D2882-28D5-4093-8F33-1B32FC5F6071}"/>
    <hyperlink ref="E930" r:id="rId515" xr:uid="{49AE8146-D10F-4501-B882-59523A0FD5CF}"/>
    <hyperlink ref="E931" r:id="rId516" xr:uid="{C4616458-22A7-4FE7-8BF2-9AD467A658B7}"/>
    <hyperlink ref="E932" r:id="rId517" xr:uid="{D7F8F37F-7BE5-4932-85DB-29EF5DED3691}"/>
    <hyperlink ref="E933" r:id="rId518" xr:uid="{77453E84-E27D-426B-B0A4-76615AD1C12F}"/>
    <hyperlink ref="E934" r:id="rId519" xr:uid="{717A5C03-0B41-44F9-9C7B-6E80F0F00513}"/>
    <hyperlink ref="E935" r:id="rId520" xr:uid="{008998E6-FC1D-48EE-94C4-9D33F91182BF}"/>
    <hyperlink ref="E936" r:id="rId521" xr:uid="{A32737D3-F7D0-421A-A9BE-81D81F7E4B15}"/>
    <hyperlink ref="E937" r:id="rId522" xr:uid="{D97CC7DE-D94B-4B5B-B5B4-4384453D0488}"/>
    <hyperlink ref="E938" r:id="rId523" xr:uid="{AA3D4C35-F7A2-4FE0-B71E-E7C342F3D608}"/>
    <hyperlink ref="E939" r:id="rId524" xr:uid="{6BC2D79D-E090-406B-A521-1BEA64EE35D2}"/>
    <hyperlink ref="E940" r:id="rId525" xr:uid="{9DE5A795-95D8-495D-A0FE-D2080B73B67A}"/>
    <hyperlink ref="E941" r:id="rId526" xr:uid="{2ADC8187-660A-49E8-A657-DE07009758E3}"/>
    <hyperlink ref="E942" r:id="rId527" xr:uid="{ACADA562-BDF5-4B79-9FCD-55C6F56C00E7}"/>
    <hyperlink ref="E943" r:id="rId528" xr:uid="{E0176948-B142-4172-B506-D6BF5890D294}"/>
    <hyperlink ref="E944" r:id="rId529" xr:uid="{F064A4B9-B739-4DC5-A4DF-F2791D8C4C89}"/>
    <hyperlink ref="E945" r:id="rId530" xr:uid="{F2CB30EB-FC10-411E-8FEB-3EC2FBA19BFD}"/>
    <hyperlink ref="E946" r:id="rId531" xr:uid="{5E6AF3D1-0D85-408A-BB16-5F3076191524}"/>
    <hyperlink ref="E947" r:id="rId532" xr:uid="{395DFF4C-CC40-4616-A679-F65D5597B5F7}"/>
    <hyperlink ref="E948" r:id="rId533" xr:uid="{E1C09FA3-235A-43FC-A146-DC1EE20C0809}"/>
    <hyperlink ref="E949" r:id="rId534" xr:uid="{C41BEA64-DF6B-4410-A342-5DBF57D03A65}"/>
    <hyperlink ref="E950" r:id="rId535" xr:uid="{F212319F-3F24-4D25-88EE-4B4BA28209FF}"/>
    <hyperlink ref="E951" r:id="rId536" xr:uid="{34980477-BE40-4503-A167-46E622CF6D27}"/>
    <hyperlink ref="E952" r:id="rId537" xr:uid="{A3B15296-7754-4802-AA93-2964802E30CD}"/>
    <hyperlink ref="E953" r:id="rId538" xr:uid="{266BBF0C-5142-4D73-922A-D62AB8CE0BEB}"/>
    <hyperlink ref="E954" r:id="rId539" xr:uid="{30D21537-F6E9-4DBF-BB20-0502701BD275}"/>
    <hyperlink ref="E955" r:id="rId540" xr:uid="{9E1F68AB-31FE-4242-91A5-B4B70321703D}"/>
    <hyperlink ref="E956" r:id="rId541" xr:uid="{CCF4BCF1-8AE5-4F06-BE7E-2F133B2713A2}"/>
    <hyperlink ref="E957" r:id="rId542" xr:uid="{C58B4982-ABD9-4E2C-B2CC-1231486DEECD}"/>
    <hyperlink ref="E958" r:id="rId543" xr:uid="{11A3D90D-598F-4D59-A659-13A6D6EE05D9}"/>
    <hyperlink ref="E959" r:id="rId544" xr:uid="{4228331B-DBAC-418A-A1A2-AA6ADC90F6D3}"/>
    <hyperlink ref="E960" r:id="rId545" xr:uid="{80FE3CA0-CD0A-4A74-9722-662806E2D845}"/>
    <hyperlink ref="E961" r:id="rId546" xr:uid="{1BA7E904-B04B-4BBB-B57A-DD476A5A9436}"/>
    <hyperlink ref="E962" r:id="rId547" xr:uid="{5C9B7CAF-3875-45F3-990F-C961DF7AEB15}"/>
    <hyperlink ref="E963" r:id="rId548" xr:uid="{5C9BC092-C676-4806-85E3-314BC6AF35E1}"/>
    <hyperlink ref="E964" r:id="rId549" xr:uid="{68574DC0-EB60-4F94-B498-6A19C50623C8}"/>
    <hyperlink ref="E965" r:id="rId550" xr:uid="{0541A257-0C5B-456B-BBF4-5E72DF8B4665}"/>
    <hyperlink ref="E966" r:id="rId551" xr:uid="{A493481C-F17C-4E4D-AC9E-E6BC23DD0C97}"/>
    <hyperlink ref="E967" r:id="rId552" xr:uid="{AF96A363-AEDF-45FA-98A9-70DE8E9F2E2F}"/>
    <hyperlink ref="E968" r:id="rId553" xr:uid="{A130A1A2-87D0-44E3-958B-382BFDA2A835}"/>
    <hyperlink ref="E970" r:id="rId554" xr:uid="{B21F54EB-C598-4203-829A-006E3750FF75}"/>
    <hyperlink ref="E971" r:id="rId555" xr:uid="{1CBE8056-17CC-40F6-85D1-F8478DEAE012}"/>
    <hyperlink ref="E972" r:id="rId556" xr:uid="{048A9DA9-75FB-486B-B819-F48F6FF29E90}"/>
    <hyperlink ref="E973" r:id="rId557" xr:uid="{63F78004-1349-4FD2-A20A-231BB34E2C20}"/>
    <hyperlink ref="E974" r:id="rId558" xr:uid="{465E8C28-EEB9-4CD7-AD50-160DE6138122}"/>
    <hyperlink ref="E975" r:id="rId559" xr:uid="{1E4807B2-25B9-4C25-85EE-F68160DD392B}"/>
    <hyperlink ref="E976" r:id="rId560" xr:uid="{F334338B-7075-450C-886B-91DEFD948435}"/>
    <hyperlink ref="E977" r:id="rId561" xr:uid="{6915C7EE-D6AC-4953-84E5-71F22BE7BC68}"/>
    <hyperlink ref="E978" r:id="rId562" xr:uid="{1A263EEE-5378-4747-BD4A-2E0CEB5E845C}"/>
    <hyperlink ref="E979" r:id="rId563" xr:uid="{AB93219D-F13F-421D-8D64-714B94ABC5C1}"/>
    <hyperlink ref="E980" r:id="rId564" xr:uid="{4DC292BF-35A4-49A2-9C65-924C1ED5C038}"/>
    <hyperlink ref="E981" r:id="rId565" xr:uid="{409CA37B-276E-4417-97AA-D865E99C0EB5}"/>
    <hyperlink ref="E982" r:id="rId566" xr:uid="{E9ADE67F-99B0-4875-BD71-5A42E27437EF}"/>
    <hyperlink ref="E983" r:id="rId567" xr:uid="{18ACE245-C328-44F5-A13D-D42613C095EF}"/>
    <hyperlink ref="E984" r:id="rId568" xr:uid="{95005DF6-733F-44F5-9014-3DBD04535430}"/>
    <hyperlink ref="E985" r:id="rId569" xr:uid="{0339CCA9-0041-42E1-B68D-18819B9D6DA2}"/>
    <hyperlink ref="E986" r:id="rId570" xr:uid="{ECFCDCD1-4C16-4AA6-9514-23EEA6FF89CC}"/>
    <hyperlink ref="E987" r:id="rId571" xr:uid="{3BEBB8ED-AF61-427A-9DBF-2306A04D3CE9}"/>
    <hyperlink ref="E988" r:id="rId572" xr:uid="{F1AF1880-637C-4640-92B9-5B76793BEA7A}"/>
    <hyperlink ref="E989" r:id="rId573" xr:uid="{4FB3041D-3841-4533-93D7-32642B810D9E}"/>
    <hyperlink ref="E990" r:id="rId574" xr:uid="{9F41EDC9-F3B9-4A4C-8DE8-C8F38E6E63ED}"/>
    <hyperlink ref="E991" r:id="rId575" xr:uid="{59F8E784-7842-4378-AB9C-57E5305DDCF9}"/>
    <hyperlink ref="E992" r:id="rId576" xr:uid="{EDEBB8F0-23A8-4505-882C-C4C11FA53CC9}"/>
    <hyperlink ref="E993" r:id="rId577" xr:uid="{5CBD9155-D547-4F99-BCDF-DB0CE6515588}"/>
    <hyperlink ref="E994" r:id="rId578" xr:uid="{F93D4729-8DB4-465C-8F4B-D07897B885BD}"/>
    <hyperlink ref="E995" r:id="rId579" xr:uid="{A6486163-7CDA-4021-B299-036E26AAE4EE}"/>
    <hyperlink ref="E996" r:id="rId580" xr:uid="{D26217E4-24AF-48C9-A65B-25F4D1DE3221}"/>
    <hyperlink ref="E997" r:id="rId581" xr:uid="{C77B256B-51E1-4E98-A6CD-6526DCB3E7D5}"/>
    <hyperlink ref="E998" r:id="rId582" xr:uid="{D541D239-FE6C-47D3-AB47-13B4B58AABDD}"/>
    <hyperlink ref="E999" r:id="rId583" xr:uid="{F873DA0A-2109-4F93-8FA8-F33E316FE562}"/>
    <hyperlink ref="E1000" r:id="rId584" xr:uid="{4CF3CED3-C083-4A6A-A7EF-B3ED33B57959}"/>
    <hyperlink ref="E1001" r:id="rId585" xr:uid="{DA00482B-D7A6-433D-8C8D-A818A0059853}"/>
    <hyperlink ref="E1002" r:id="rId586" xr:uid="{BF7BDD80-B15F-4BA1-A57D-8BF03A1E56DB}"/>
    <hyperlink ref="E1003" r:id="rId587" xr:uid="{DAE0947A-DCB8-4439-8E7A-48C1085048B9}"/>
    <hyperlink ref="E1004" r:id="rId588" xr:uid="{F86D4E9E-984B-4FDE-8D42-679E185CE278}"/>
    <hyperlink ref="E1005" r:id="rId589" xr:uid="{B262A12A-13DE-45A2-A390-E1B4917AF94E}"/>
    <hyperlink ref="E1006" r:id="rId590" xr:uid="{728A5F13-64DD-48FA-8A83-23C05AA91E6F}"/>
    <hyperlink ref="E1007" r:id="rId591" xr:uid="{7DC11CE9-7DE4-4437-A069-14F752EE251E}"/>
    <hyperlink ref="E1008" r:id="rId592" xr:uid="{86552202-1CFB-433E-BF42-94C7F1487AD8}"/>
    <hyperlink ref="E1009" r:id="rId593" xr:uid="{19B630CA-C2AD-4F4F-A5FC-CA6253DF7EF9}"/>
    <hyperlink ref="E1010" r:id="rId594" xr:uid="{09DD85BD-CC3D-47E7-933F-69F5614740A6}"/>
    <hyperlink ref="E1011" r:id="rId595" xr:uid="{71C65404-A983-4D65-8190-D6A4CBDED306}"/>
    <hyperlink ref="E1012" r:id="rId596" xr:uid="{ACF52135-931A-4F88-9C01-FAF64E736369}"/>
    <hyperlink ref="E1013" r:id="rId597" xr:uid="{A7A44204-8081-4123-9AC1-B5DA4F073DFA}"/>
    <hyperlink ref="E1014" r:id="rId598" xr:uid="{72DA2C07-7C32-4705-8BC0-8CB67B4BA726}"/>
    <hyperlink ref="E1199" r:id="rId599" xr:uid="{D318EA51-4466-4CF4-A492-6568151D3627}"/>
    <hyperlink ref="E1161" r:id="rId600" xr:uid="{FED40CC7-0ABE-42AA-A4A8-9ABA5DE1579C}"/>
    <hyperlink ref="E1162" r:id="rId601" xr:uid="{006AA6E3-5B9C-4C96-B1F7-03A0BE5535B3}"/>
    <hyperlink ref="E1147" r:id="rId602" xr:uid="{F2290DBF-8BA9-43FF-AE34-D460E73E2F43}"/>
    <hyperlink ref="E1127" r:id="rId603" xr:uid="{EB9E8507-E594-4C97-9408-A25180370326}"/>
    <hyperlink ref="E1090" r:id="rId604" xr:uid="{B7C2B55F-BE2F-4D21-9B67-9F3B50F16FE5}"/>
    <hyperlink ref="E1064" r:id="rId605" xr:uid="{C9AC7230-6D74-47F6-8F11-12AC7D2B2CDC}"/>
    <hyperlink ref="E1050" r:id="rId606" xr:uid="{9DDB4C79-6FFC-4470-A341-D630B080D840}"/>
    <hyperlink ref="E1015" r:id="rId607" xr:uid="{74357A68-5339-40CD-8A75-E9086A7BC2A0}"/>
    <hyperlink ref="E1016" r:id="rId608" xr:uid="{92071F88-5392-4D1E-9842-A188F0EC284D}"/>
    <hyperlink ref="E1017" r:id="rId609" xr:uid="{47AABFED-96A8-40FB-AFB4-AE4C4C80601D}"/>
    <hyperlink ref="E1018" r:id="rId610" xr:uid="{37576C17-3067-43BD-AC0B-1D74A61A8A75}"/>
    <hyperlink ref="E1019" r:id="rId611" xr:uid="{3B459D3F-B561-4E6B-A200-31BD34BE550F}"/>
    <hyperlink ref="E1020" r:id="rId612" xr:uid="{1A89550A-C5CA-4A2A-AA8F-E267ABA3A8A9}"/>
    <hyperlink ref="E1021" r:id="rId613" xr:uid="{8881CF56-1615-4673-B844-0C4B099433CE}"/>
    <hyperlink ref="E1022" r:id="rId614" xr:uid="{4309C54C-7D25-43E7-9C6B-EE3E60B59E32}"/>
    <hyperlink ref="E1023" r:id="rId615" xr:uid="{055CB9C8-A705-4A16-AAEC-E8027C827908}"/>
    <hyperlink ref="E1024" r:id="rId616" xr:uid="{C143DA0B-D902-4854-BCD0-CE744419CBC0}"/>
    <hyperlink ref="E1025" r:id="rId617" xr:uid="{A2CC089D-3446-48D9-B990-9BED33133ABD}"/>
    <hyperlink ref="E1026" r:id="rId618" xr:uid="{FF289682-C58D-444A-874E-53E98A5D8B84}"/>
    <hyperlink ref="E1027" r:id="rId619" xr:uid="{029D632A-8280-4CB5-889F-C657E9D329E5}"/>
    <hyperlink ref="E1028" r:id="rId620" xr:uid="{33063ED7-3BD5-4B3E-8816-C621AC0D8736}"/>
    <hyperlink ref="E1029" r:id="rId621" xr:uid="{F1FFCF62-9936-49C2-A72C-5E852AB08BC3}"/>
    <hyperlink ref="E1030" r:id="rId622" xr:uid="{3630ADF9-4F86-4BE6-AA36-75D14569B7B1}"/>
    <hyperlink ref="E1031" r:id="rId623" xr:uid="{2963567F-D229-42C2-8D9A-17510FC02373}"/>
    <hyperlink ref="E1032" r:id="rId624" xr:uid="{CEAB5658-51BB-44AD-B5D7-F814D968042B}"/>
    <hyperlink ref="E1033" r:id="rId625" xr:uid="{4BE9A611-52F1-4AC3-A329-C9AFEF36281E}"/>
    <hyperlink ref="E1034" r:id="rId626" xr:uid="{ED1EBB33-B519-4560-902E-842C5AD4E218}"/>
    <hyperlink ref="E1035" r:id="rId627" xr:uid="{CAAA2782-3A0C-4AFD-A688-FF7BD8A8B5EF}"/>
    <hyperlink ref="E1036" r:id="rId628" xr:uid="{8A7E4BC8-6EAD-4872-9EFE-400BBD5EE9B6}"/>
    <hyperlink ref="E1037" r:id="rId629" xr:uid="{7645A642-455E-45C6-AC73-B1E4BF0644EC}"/>
    <hyperlink ref="E1038" r:id="rId630" xr:uid="{1562BF46-5360-4763-BA9E-5B31E4E09206}"/>
    <hyperlink ref="E1039" r:id="rId631" xr:uid="{4DD91DDD-A7AA-40FA-802A-75F17AED33CD}"/>
    <hyperlink ref="E1040" r:id="rId632" xr:uid="{71908BCD-F822-4272-9D71-77A26CFE6A9C}"/>
    <hyperlink ref="E1041" r:id="rId633" xr:uid="{BD3EE792-DD7E-4BFE-9C20-2C97AF10AE88}"/>
    <hyperlink ref="E1042" r:id="rId634" xr:uid="{8E0FBAA1-1650-47AB-809C-8420D4AC9B50}"/>
    <hyperlink ref="E1043" r:id="rId635" xr:uid="{F6B4BCFE-1597-48F8-8386-4D31E8B89634}"/>
    <hyperlink ref="E1044" r:id="rId636" xr:uid="{9AAAC44D-3978-4B72-8253-D5FD79CA6A18}"/>
    <hyperlink ref="E1045" r:id="rId637" xr:uid="{C4FD9918-4AD6-47DB-8CAF-1D368B5BD36A}"/>
    <hyperlink ref="E1046" r:id="rId638" xr:uid="{D287BC9A-33A3-4537-9BBD-C54A138009B3}"/>
    <hyperlink ref="E1047" r:id="rId639" xr:uid="{654C0409-0167-4C3D-92B2-D85DEE35481D}"/>
    <hyperlink ref="E1048" r:id="rId640" xr:uid="{A4DF0E40-D0EB-42C6-BC73-9804E44150A2}"/>
    <hyperlink ref="E1049" r:id="rId641" xr:uid="{B1858CDE-0A29-4467-A403-A3189CBF93EC}"/>
    <hyperlink ref="E1051" r:id="rId642" xr:uid="{F672A4CE-FAEC-4074-A2EF-0DA1CB429087}"/>
    <hyperlink ref="E1052" r:id="rId643" xr:uid="{7536A445-649E-4176-BF71-94805AF3BCA5}"/>
    <hyperlink ref="E1053" r:id="rId644" xr:uid="{0927E51D-60D4-4F4C-B123-8F23C0D2B7A0}"/>
    <hyperlink ref="E1054" r:id="rId645" xr:uid="{0AB339BC-6747-4006-97AE-D446CEBFF0E2}"/>
    <hyperlink ref="E1055" r:id="rId646" xr:uid="{AF3329BC-46F5-4171-8A18-D196BB86C2C3}"/>
    <hyperlink ref="E1056" r:id="rId647" xr:uid="{012009D5-06D2-4D9F-8B7E-490FC7C8961C}"/>
    <hyperlink ref="E1057" r:id="rId648" xr:uid="{C9345913-831E-4F43-A06A-2B8BD3342E47}"/>
    <hyperlink ref="E1058" r:id="rId649" xr:uid="{85A68720-8379-4AA8-9CC8-EA20E74E02A8}"/>
    <hyperlink ref="E1059" r:id="rId650" xr:uid="{0B36F38B-6A54-48D8-B56A-0B6BEBA7CA80}"/>
    <hyperlink ref="E1060" r:id="rId651" xr:uid="{F769A175-02A5-4FC9-AE85-C025B33BE8BF}"/>
    <hyperlink ref="E1061" r:id="rId652" xr:uid="{FB6F6FE8-7059-464A-8AEE-451BCC82FD20}"/>
    <hyperlink ref="E1062" r:id="rId653" xr:uid="{029F736F-9D63-4155-99EC-C6633C9FF999}"/>
    <hyperlink ref="E1063" r:id="rId654" xr:uid="{98201C29-E7BF-448B-9983-918D9369F826}"/>
    <hyperlink ref="E1065" r:id="rId655" xr:uid="{AE4C3382-E633-4D56-B25E-62682F0DD61B}"/>
    <hyperlink ref="E1066" r:id="rId656" xr:uid="{D78F3BF5-A751-446E-83A6-0EE106A3BFD0}"/>
    <hyperlink ref="E1067" r:id="rId657" xr:uid="{6FCFE11D-792F-4E1F-815C-6C2B008B6BF2}"/>
    <hyperlink ref="E1068" r:id="rId658" xr:uid="{D060C9A8-5E0B-41BA-BED0-CB83719DCFE9}"/>
    <hyperlink ref="E1069" r:id="rId659" xr:uid="{04A64DE1-66C8-4E1C-BDCE-C71C68674518}"/>
    <hyperlink ref="E1070" r:id="rId660" xr:uid="{96317DD8-7902-49DC-AED2-B55E89FBAB80}"/>
    <hyperlink ref="E1071" r:id="rId661" xr:uid="{20804211-BBAE-452A-824E-B923C367AEE4}"/>
    <hyperlink ref="E1072" r:id="rId662" xr:uid="{BD7E3D32-E8A8-4F59-8892-4DD1B37377D6}"/>
    <hyperlink ref="E1073" r:id="rId663" xr:uid="{FBB5489E-0433-4AFC-A8BB-4DFC4A978574}"/>
    <hyperlink ref="E1074" r:id="rId664" xr:uid="{9E94E920-785A-4BEE-963A-B46E55EED54D}"/>
    <hyperlink ref="E1075" r:id="rId665" xr:uid="{BD425E62-2535-4E8A-9AC8-8A4393F0BE46}"/>
    <hyperlink ref="E1076" r:id="rId666" xr:uid="{34DD399E-F801-488E-BBC3-D9F3C6B41C87}"/>
    <hyperlink ref="E1077" r:id="rId667" xr:uid="{B0242706-5683-4393-A4F7-677098A9FEC0}"/>
    <hyperlink ref="E1078" r:id="rId668" xr:uid="{6A99D36A-E209-4E0C-952E-1420DAC9ADF7}"/>
    <hyperlink ref="E1079" r:id="rId669" xr:uid="{DC1012DF-96B4-4858-BBD2-94178C6C8BC9}"/>
    <hyperlink ref="E1080" r:id="rId670" xr:uid="{BE104376-1A20-42A2-B6FC-86128D5C72E5}"/>
    <hyperlink ref="E1081" r:id="rId671" xr:uid="{0ABEF5B5-70AC-4DC7-B812-A54A37D6AB96}"/>
    <hyperlink ref="E1082" r:id="rId672" xr:uid="{7AC2A2AB-2C06-46F8-8FF0-3308CAB9306D}"/>
    <hyperlink ref="E1083" r:id="rId673" xr:uid="{82753AD7-988B-451C-BF59-81FAAFF0A916}"/>
    <hyperlink ref="E1084" r:id="rId674" xr:uid="{4D7FE57A-EBFB-4DCE-8E2C-FB37375B2683}"/>
    <hyperlink ref="E1085" r:id="rId675" xr:uid="{10ADCAA3-28E6-409B-8DC6-DE4AD4494C2F}"/>
    <hyperlink ref="E1086" r:id="rId676" xr:uid="{DC0EC1C1-D57D-443F-B8A9-7F71FB0ECAB2}"/>
    <hyperlink ref="E1087" r:id="rId677" xr:uid="{F2DEB3C5-BC6C-498A-8DAC-0E293FA3145E}"/>
    <hyperlink ref="E1088" r:id="rId678" xr:uid="{AC02E29C-E83F-4AE3-A375-DF45B5CF9F75}"/>
    <hyperlink ref="E1089" r:id="rId679" xr:uid="{62396A23-9230-4CFA-BC48-0566CDA51695}"/>
    <hyperlink ref="E1091" r:id="rId680" xr:uid="{A129F9A5-F7EE-4030-A37D-3B742784E22A}"/>
    <hyperlink ref="E1092" r:id="rId681" xr:uid="{DF6472C9-DCF1-4407-9372-98DE742F5D3D}"/>
    <hyperlink ref="E1093" r:id="rId682" xr:uid="{CAB788F7-81DB-4EE8-BD2F-AF6631B3B193}"/>
    <hyperlink ref="E1094" r:id="rId683" xr:uid="{530B5BBD-4D5B-4BB7-872B-42BFA6791AD9}"/>
    <hyperlink ref="E1095" r:id="rId684" xr:uid="{7CAE3DE1-5FFC-4928-87CF-4BE2AF5D9DF2}"/>
    <hyperlink ref="E1096" r:id="rId685" xr:uid="{9D7AE0B1-B22C-4CC6-BB12-3BDD94F79BA4}"/>
    <hyperlink ref="E1097" r:id="rId686" xr:uid="{AC53C317-C78D-4EE5-9494-6665491D8E09}"/>
    <hyperlink ref="E1098" r:id="rId687" xr:uid="{88C3672C-8D62-450B-9F99-437DCB495B67}"/>
    <hyperlink ref="E1099" r:id="rId688" xr:uid="{062C2AFB-0EB6-49C7-9DC3-69485CE2449D}"/>
    <hyperlink ref="E1100" r:id="rId689" xr:uid="{F7EDBDB3-3EE9-4F1D-BFD9-79B5368066EA}"/>
    <hyperlink ref="E1101" r:id="rId690" xr:uid="{FB677B05-A209-4875-8541-247E2B41338B}"/>
    <hyperlink ref="E1102" r:id="rId691" xr:uid="{AC2A2400-233B-43E1-9772-1AC170F848F1}"/>
    <hyperlink ref="E1103" r:id="rId692" xr:uid="{CF31377D-7DFC-4D18-A777-B5880B36F416}"/>
    <hyperlink ref="E1104" r:id="rId693" xr:uid="{D5F4CF69-0FCC-4E5F-9185-C43DC3097AA6}"/>
    <hyperlink ref="E1105" r:id="rId694" xr:uid="{552A66D5-B371-4FCD-A413-874A44EAB09C}"/>
    <hyperlink ref="E1106" r:id="rId695" xr:uid="{38C45133-6C81-4951-8730-EAB219B54B24}"/>
    <hyperlink ref="E1107" r:id="rId696" xr:uid="{7E4E239C-1FB6-405C-8C00-A88381969DD6}"/>
    <hyperlink ref="E1108" r:id="rId697" xr:uid="{82E24BEF-B27E-420A-8C7A-ED50F572DB6F}"/>
    <hyperlink ref="E1109" r:id="rId698" xr:uid="{57FFAEFC-B72A-4D36-88B5-0D6193450FA7}"/>
    <hyperlink ref="E1110" r:id="rId699" xr:uid="{51C0CBC9-2D89-48D5-BCFC-28533519B8C1}"/>
    <hyperlink ref="E1111" r:id="rId700" xr:uid="{213ACD82-8BA4-4194-9A01-336F4FCD6BBC}"/>
    <hyperlink ref="E1112" r:id="rId701" xr:uid="{A1B84753-1046-43D2-A14B-D0EFF06E39EE}"/>
    <hyperlink ref="E1113" r:id="rId702" xr:uid="{B6A7A2C6-3219-4F9B-8E41-904E631F0D95}"/>
    <hyperlink ref="E1114" r:id="rId703" xr:uid="{A1AAB58C-3258-48FD-9297-80F07B30F90D}"/>
    <hyperlink ref="E1115" r:id="rId704" xr:uid="{DA9F7B84-F7C8-45DB-98FC-B059EFC1BD7E}"/>
    <hyperlink ref="E1116" r:id="rId705" xr:uid="{776EECD0-1F0A-4DCB-89B6-E5B084C0B41A}"/>
    <hyperlink ref="E1117" r:id="rId706" xr:uid="{01702294-542C-4F97-8917-8F909838C677}"/>
    <hyperlink ref="E1118" r:id="rId707" xr:uid="{9ED52E22-B862-47EB-BD2F-C915264FBE15}"/>
    <hyperlink ref="E1119" r:id="rId708" xr:uid="{1F6F45EE-BC99-41FE-9B47-A7EAADDF8798}"/>
    <hyperlink ref="E1120" r:id="rId709" xr:uid="{7CF7060D-5A2B-4827-AA1E-B55BD952DB67}"/>
    <hyperlink ref="E1121" r:id="rId710" xr:uid="{6E0E4A74-44EE-4804-B4CE-FEF033A59954}"/>
    <hyperlink ref="E1122" r:id="rId711" xr:uid="{7975789A-EB65-429D-9C85-F6A324E3CAD4}"/>
    <hyperlink ref="E1123" r:id="rId712" xr:uid="{B0FBD937-E153-480D-B444-B7370B35449A}"/>
    <hyperlink ref="E1124" r:id="rId713" xr:uid="{B70004A6-F1BC-4934-998C-6781BBC716E9}"/>
    <hyperlink ref="E1125" r:id="rId714" xr:uid="{7E0E3608-9FE4-4E68-B6DE-664FA7341C09}"/>
    <hyperlink ref="E1126" r:id="rId715" xr:uid="{8E921B14-54B1-4A08-B550-AA7FF4DD88AB}"/>
    <hyperlink ref="E1128" r:id="rId716" xr:uid="{768160EE-0573-48F5-91AA-0C30537ED009}"/>
    <hyperlink ref="E1129" r:id="rId717" xr:uid="{28C04391-A2EB-4C45-928D-B3BE0C27C4D3}"/>
    <hyperlink ref="E1130" r:id="rId718" xr:uid="{48F17F69-61D0-4E75-827E-4DADCA84E694}"/>
    <hyperlink ref="E1131" r:id="rId719" xr:uid="{8F5D6F52-2D61-4BD0-B973-59784FB14AF8}"/>
    <hyperlink ref="E1132" r:id="rId720" xr:uid="{1C29148C-F70F-48F5-86DE-96D457D6F4E7}"/>
    <hyperlink ref="E1133" r:id="rId721" xr:uid="{4F404382-5289-496C-AC43-FFE30A867E59}"/>
    <hyperlink ref="E1134" r:id="rId722" xr:uid="{95F3FBB9-1D84-48AD-92AD-6E49AF3B99C9}"/>
    <hyperlink ref="E1135" r:id="rId723" xr:uid="{A5272EA5-66B8-4AFE-81BE-058952AC80B0}"/>
    <hyperlink ref="E1136" r:id="rId724" xr:uid="{CE1F0E37-F0BB-4BAE-94D2-AF870E4B45E8}"/>
    <hyperlink ref="E1137" r:id="rId725" xr:uid="{3B3C6C0B-7262-4096-AC8D-44C277321553}"/>
    <hyperlink ref="E1138" r:id="rId726" xr:uid="{A6CC64C6-D2A8-44BB-99F9-F070D18285CA}"/>
    <hyperlink ref="E1139" r:id="rId727" xr:uid="{CE24697C-8EB6-4700-99D6-5677F67C0CC9}"/>
    <hyperlink ref="E1140" r:id="rId728" xr:uid="{E188FF0C-8441-4CB6-95E3-28269D7B611C}"/>
    <hyperlink ref="E1141" r:id="rId729" xr:uid="{D79D6F63-4D60-4016-BCE9-0FEBFF329886}"/>
    <hyperlink ref="E1142" r:id="rId730" xr:uid="{113A72E1-771D-434C-9C82-C58B26EEA545}"/>
    <hyperlink ref="E1143" r:id="rId731" xr:uid="{28096E6B-62AD-49BB-86AE-21E72CD3DC4D}"/>
    <hyperlink ref="E1144" r:id="rId732" xr:uid="{E7C1B3F2-95CD-46FE-8E6D-6E7A2F2143C7}"/>
    <hyperlink ref="E1145" r:id="rId733" xr:uid="{24E26019-EB3E-453A-AD1C-E445023F745F}"/>
    <hyperlink ref="E1146" r:id="rId734" xr:uid="{DE5CF0B4-1FA5-4A4F-B1AF-38EF44B0A282}"/>
    <hyperlink ref="E1148" r:id="rId735" xr:uid="{20C601CD-8480-45EE-A977-E064CFFF8E53}"/>
    <hyperlink ref="E1149" r:id="rId736" xr:uid="{0AC90C3B-1A02-40B3-8E4C-F1B6109D30A2}"/>
    <hyperlink ref="E1150" r:id="rId737" xr:uid="{E5B1C6D2-02C7-4800-834F-EDD5B85B1A9F}"/>
    <hyperlink ref="E1151" r:id="rId738" xr:uid="{796117CC-CAAB-474E-90BE-EE612B15F16C}"/>
    <hyperlink ref="E1152" r:id="rId739" xr:uid="{80F0BFE7-DED7-46C4-ABDF-5A046C0DCEBD}"/>
    <hyperlink ref="E1153" r:id="rId740" xr:uid="{ECCE7FA3-6C06-4301-966D-6FA74B894A88}"/>
    <hyperlink ref="E1154" r:id="rId741" xr:uid="{39B0D07E-18D5-47C5-B574-1C6A2E688204}"/>
    <hyperlink ref="E1155" r:id="rId742" xr:uid="{69325AF2-2DBE-4018-95F9-1E275AEE0394}"/>
    <hyperlink ref="E1156" r:id="rId743" xr:uid="{D11DAC2B-B91E-4C14-820D-CB3F373C63FB}"/>
    <hyperlink ref="E1157" r:id="rId744" xr:uid="{0EB5EB26-DD9C-48CE-BECB-DDC588118931}"/>
    <hyperlink ref="E1158" r:id="rId745" xr:uid="{075C013C-1FF7-44A4-B6ED-399E2518E94B}"/>
    <hyperlink ref="E1159" r:id="rId746" xr:uid="{28F73ABA-022B-49F5-9F09-461C8EF96CB8}"/>
    <hyperlink ref="E1160" r:id="rId747" xr:uid="{042FE452-AA3E-4B13-B8AF-4C43F9EF0C94}"/>
    <hyperlink ref="E1163" r:id="rId748" xr:uid="{25E65FB4-ECE0-4977-8732-CDAD286CC85F}"/>
    <hyperlink ref="E1164" r:id="rId749" xr:uid="{75B0C7AA-DE57-4D04-87FE-BFB1645D1327}"/>
    <hyperlink ref="E1165" r:id="rId750" xr:uid="{12B370A0-98EF-4CFD-8F4A-5EAB79FBBF04}"/>
    <hyperlink ref="E1166" r:id="rId751" xr:uid="{B77D23F8-4CC1-4B9D-878A-C9550945AD02}"/>
    <hyperlink ref="E1167" r:id="rId752" xr:uid="{07BC1A9E-15C4-4C65-B86C-E4951F1F3421}"/>
    <hyperlink ref="E1168" r:id="rId753" xr:uid="{5A56303F-1CA0-4489-BC07-F50C37D44B44}"/>
    <hyperlink ref="E1169" r:id="rId754" xr:uid="{5BAD287E-48E1-4C81-8B19-0A0D1307E8EE}"/>
    <hyperlink ref="E1170" r:id="rId755" xr:uid="{78BAFFEA-B48B-46B9-A125-1D84F914BFD2}"/>
    <hyperlink ref="E1171" r:id="rId756" xr:uid="{E778655B-9295-4EEF-9667-D45961A342E5}"/>
    <hyperlink ref="E1172" r:id="rId757" xr:uid="{0ECC30A7-6988-4E7C-AEAD-1D6150F51DA9}"/>
    <hyperlink ref="E1173" r:id="rId758" xr:uid="{9200733C-2D0C-4310-ADA8-760A33B749B8}"/>
    <hyperlink ref="E1174" r:id="rId759" xr:uid="{8E35254F-E21A-43AF-B4A3-4D32C2F7F180}"/>
    <hyperlink ref="E1175" r:id="rId760" xr:uid="{406DEE9A-1574-413C-A2A2-6DD7600BB432}"/>
    <hyperlink ref="E1176" r:id="rId761" xr:uid="{C0AEB06C-396B-471E-A5CF-D596AB84A347}"/>
    <hyperlink ref="E1177" r:id="rId762" xr:uid="{C88D1887-A505-46DE-9EFA-91CD555C00B4}"/>
    <hyperlink ref="E1178" r:id="rId763" xr:uid="{EF2B8FED-1C9E-4E5F-ACAA-51A124B867F7}"/>
    <hyperlink ref="E1179" r:id="rId764" xr:uid="{CE9CD1D0-597C-4148-9DA2-5999285052B9}"/>
    <hyperlink ref="E1180" r:id="rId765" xr:uid="{037AF9B3-24E9-41C9-A3EE-7ECD16F6458B}"/>
    <hyperlink ref="E1181" r:id="rId766" xr:uid="{B58FB0CF-1D8B-4D22-B737-5DE9A934C79F}"/>
    <hyperlink ref="E1182" r:id="rId767" xr:uid="{DC9CEAA5-6C21-4CA7-B759-D5C72727C56B}"/>
    <hyperlink ref="E1183" r:id="rId768" xr:uid="{99BE2717-D30A-4FFA-9482-C16413BBCECD}"/>
    <hyperlink ref="E1184" r:id="rId769" xr:uid="{7CF8A389-F5C3-4A01-9219-55572CD7E5A9}"/>
    <hyperlink ref="E1185" r:id="rId770" xr:uid="{47E1C678-4BCD-4662-88AA-FA3E219C99CC}"/>
    <hyperlink ref="E1186" r:id="rId771" xr:uid="{D47C9C9B-31B7-497C-807D-FFB5AA175460}"/>
    <hyperlink ref="E1187" r:id="rId772" xr:uid="{6D45C19A-5A7A-4AC7-82F3-F8A4B1D0F9A3}"/>
    <hyperlink ref="E1188" r:id="rId773" xr:uid="{7AAA36A7-D37E-4A43-AFC5-D7AA6D565621}"/>
    <hyperlink ref="E1189" r:id="rId774" xr:uid="{BCED90F9-E74F-40F3-A4A4-2C62B9140EBE}"/>
    <hyperlink ref="E1190" r:id="rId775" xr:uid="{ADC859FF-9644-4ADE-8620-92A9B8B78881}"/>
    <hyperlink ref="E1191" r:id="rId776" xr:uid="{FBC2CFAE-4011-404E-B10A-8523861AECAD}"/>
    <hyperlink ref="E1192" r:id="rId777" xr:uid="{4788F6A0-4730-4E1A-9338-8FC96A4CCCFF}"/>
    <hyperlink ref="E1193" r:id="rId778" xr:uid="{93AD442A-DAAB-40E0-B79A-8CAD29CD1593}"/>
    <hyperlink ref="E1194" r:id="rId779" xr:uid="{6AF151F0-E593-4DE9-B4F5-D197614762FD}"/>
    <hyperlink ref="E1195" r:id="rId780" xr:uid="{93ABD92C-4A3F-485A-AC54-EA669F479943}"/>
    <hyperlink ref="E1196" r:id="rId781" xr:uid="{EEEBA8EB-502C-46D1-8D91-76D8016F3687}"/>
    <hyperlink ref="E1197" r:id="rId782" xr:uid="{5CBC0179-9636-4AAF-BF1A-200B4FDEFE79}"/>
    <hyperlink ref="E1198" r:id="rId783" xr:uid="{E369C880-0F56-4D0A-9784-442E58EB457F}"/>
    <hyperlink ref="E1200" r:id="rId784" xr:uid="{C9824E87-96EA-4FD1-8C84-275413DA3144}"/>
    <hyperlink ref="E1357" r:id="rId785" xr:uid="{609EE871-5C4B-4922-B157-DDA4A62EA624}"/>
    <hyperlink ref="E1358" r:id="rId786" xr:uid="{EEE340EE-1F10-471B-88BF-12BF9703B2BA}"/>
    <hyperlink ref="E1201" r:id="rId787" xr:uid="{ED917BC0-DAAD-418C-A5F0-3C82A2DE21FB}"/>
    <hyperlink ref="E1202" r:id="rId788" xr:uid="{CEFB8B00-1B77-4741-A714-30D7EBAEBD9B}"/>
    <hyperlink ref="E1203" r:id="rId789" xr:uid="{2BD9A318-E2A6-4F90-84A2-6E03D0653B4E}"/>
    <hyperlink ref="E1204" r:id="rId790" xr:uid="{13692B76-9CDA-4B27-A8A0-92A0DE5A52EF}"/>
    <hyperlink ref="E1205" r:id="rId791" xr:uid="{ACB388D4-D4E2-4554-A112-E66477133BCB}"/>
    <hyperlink ref="E1206" r:id="rId792" display="d" xr:uid="{FE9901DE-B307-4C91-8A49-E703F1246C16}"/>
    <hyperlink ref="E1207" r:id="rId793" xr:uid="{58713994-5DB1-4009-A359-A4EBF02E9768}"/>
    <hyperlink ref="E1208" r:id="rId794" xr:uid="{5A98B623-41F2-4C59-B637-CEC5C9D8B9A2}"/>
    <hyperlink ref="E1209" r:id="rId795" xr:uid="{B6A5B620-E88A-4273-8F87-A5F2EB87BD8F}"/>
    <hyperlink ref="E1210" r:id="rId796" xr:uid="{93B587AC-4578-4771-9BDE-4BE290CFE9A5}"/>
    <hyperlink ref="E1211" r:id="rId797" xr:uid="{FC6B1830-9A01-4173-8E8F-072E7707259F}"/>
    <hyperlink ref="E1212" r:id="rId798" xr:uid="{500111DE-DD48-47CA-9B9E-519E041E2CCC}"/>
    <hyperlink ref="E1213" r:id="rId799" xr:uid="{E6EA9F95-FE82-4C34-A47E-B1DA2C143164}"/>
    <hyperlink ref="E1214" r:id="rId800" xr:uid="{6838F9F3-4E9C-42A0-93E2-BB5C06BB3EDD}"/>
    <hyperlink ref="E1215" r:id="rId801" xr:uid="{BFBD3212-5CCD-4BBF-8F4A-AD92A38CA9F0}"/>
    <hyperlink ref="E1216" r:id="rId802" xr:uid="{8AC33133-2D37-4E7C-8203-48BF13E21C8F}"/>
    <hyperlink ref="E1217" r:id="rId803" xr:uid="{64703AA7-AB5E-4E6E-9C5D-EB9361B615FC}"/>
    <hyperlink ref="E1218" r:id="rId804" xr:uid="{E01AE006-9369-4569-986C-A0E80EFF72FB}"/>
    <hyperlink ref="E1219" r:id="rId805" xr:uid="{3A429E73-0952-4CCB-B2F1-DEE0BDC1E1E1}"/>
    <hyperlink ref="E1220" r:id="rId806" xr:uid="{098B1C06-F816-4DB6-98AC-CACE3C58490E}"/>
    <hyperlink ref="E1221" r:id="rId807" xr:uid="{522D3621-9E57-43CC-8A87-69871400CA89}"/>
    <hyperlink ref="E1222" r:id="rId808" xr:uid="{E863C0B0-85A2-42DA-AD61-20E5830E4901}"/>
    <hyperlink ref="E1223" r:id="rId809" xr:uid="{528CE8D8-AE4E-4DE2-BB01-DEB4B3728871}"/>
    <hyperlink ref="E1224" r:id="rId810" xr:uid="{A5430910-2881-47F0-A321-06A21B61327E}"/>
    <hyperlink ref="E1225" r:id="rId811" xr:uid="{AF2DEC10-9776-41D6-A638-65CF875B07E3}"/>
    <hyperlink ref="E1226" r:id="rId812" xr:uid="{2B60445E-DC14-4328-8159-C25EF0531A0C}"/>
    <hyperlink ref="E1227" r:id="rId813" xr:uid="{FCCA6AD4-A3E9-4BAB-BF48-9D186043D4A8}"/>
    <hyperlink ref="E1228" r:id="rId814" xr:uid="{80FC84AE-1F80-4DBF-A6E7-F574A7A989C5}"/>
    <hyperlink ref="E1229" r:id="rId815" xr:uid="{46E88B9A-43A3-4A17-AEEA-FE5E997595E6}"/>
    <hyperlink ref="E1230" r:id="rId816" xr:uid="{030E105F-7330-412B-A51C-9AB06E3B1C17}"/>
    <hyperlink ref="E1231" r:id="rId817" xr:uid="{1C1F47A6-99DB-404B-ABA0-1D3F93F0D5BB}"/>
    <hyperlink ref="E1232" r:id="rId818" xr:uid="{9282A985-F665-480F-B24D-1BEDD6792DB2}"/>
    <hyperlink ref="E1233" r:id="rId819" xr:uid="{34FB1303-3F1E-4858-A89E-7343D62E595B}"/>
    <hyperlink ref="E1234" r:id="rId820" xr:uid="{39344819-B44A-49F7-9E00-A397334A0BC5}"/>
    <hyperlink ref="E1235" r:id="rId821" xr:uid="{A666C97C-F9E2-4046-9FF7-96CD1EA2FD10}"/>
    <hyperlink ref="E1236" r:id="rId822" xr:uid="{5AD15405-536A-445F-9908-BB3F64B119A3}"/>
    <hyperlink ref="E1237" r:id="rId823" xr:uid="{B644A32D-238C-4E2E-8BB3-D264B581BE07}"/>
    <hyperlink ref="E1238" r:id="rId824" xr:uid="{057AEF96-9F53-4BBC-8D87-69658CB8C861}"/>
    <hyperlink ref="E1239" r:id="rId825" xr:uid="{D3E18B47-D48D-4C0F-89AB-E4E3204C0397}"/>
    <hyperlink ref="E1240" r:id="rId826" xr:uid="{039C1B91-A69B-43D3-A865-59F6B2AE7918}"/>
    <hyperlink ref="E1241" r:id="rId827" xr:uid="{A3C7ADA5-BE84-4395-B3F3-1DB2954230E1}"/>
    <hyperlink ref="E1242" r:id="rId828" xr:uid="{1F602B65-1FD9-4AF2-8A46-3088DAEBA70F}"/>
    <hyperlink ref="E1243" r:id="rId829" xr:uid="{ABF87604-2200-4470-82C4-BEE049AC957C}"/>
    <hyperlink ref="E1244" r:id="rId830" xr:uid="{7B48ED60-B05C-42E4-95A2-53FE7751BAFB}"/>
    <hyperlink ref="E1245" r:id="rId831" xr:uid="{D7DE1A54-1754-4F36-B367-04E6B6CC65E3}"/>
    <hyperlink ref="E1246" r:id="rId832" xr:uid="{044C75EA-F1D6-4E54-881A-7DAF135FFD04}"/>
    <hyperlink ref="E1247" r:id="rId833" xr:uid="{BCE7E1DF-B8C3-4F51-BC0A-29DB41970C30}"/>
    <hyperlink ref="E1248" r:id="rId834" xr:uid="{20B64639-7B6F-4D3F-84A8-C28EA3F076D9}"/>
    <hyperlink ref="E1249" r:id="rId835" xr:uid="{94C915AC-6315-4381-82CC-B1A8154812AD}"/>
    <hyperlink ref="E1250" r:id="rId836" xr:uid="{7268BBEA-350D-4590-A96C-0F0C6C19D9D8}"/>
    <hyperlink ref="E1251" r:id="rId837" xr:uid="{FF0E8444-4FE8-49C0-9368-CF17D2D117B8}"/>
    <hyperlink ref="E1252" r:id="rId838" xr:uid="{B9ACCD32-EEF5-4E8A-BB53-D9C1302A1C76}"/>
    <hyperlink ref="E1253" r:id="rId839" xr:uid="{3B8644E0-6946-44F2-9A02-24C9794146AC}"/>
    <hyperlink ref="E1254" r:id="rId840" xr:uid="{52754A0E-3BDC-41A2-9224-74C9CD3E8A7E}"/>
    <hyperlink ref="E1255" r:id="rId841" xr:uid="{1F2C183B-D622-4E3E-8387-9E4283F5BF92}"/>
    <hyperlink ref="E1256" r:id="rId842" xr:uid="{AF3DE9E2-1C07-4A34-B424-3DD9963BB3CA}"/>
    <hyperlink ref="E1257" r:id="rId843" xr:uid="{1A52CF2C-1721-418E-8C9A-FC64EDC81C51}"/>
    <hyperlink ref="E1258" r:id="rId844" xr:uid="{1EA48F43-52BE-4861-88D9-210CECD57B83}"/>
    <hyperlink ref="E1259" r:id="rId845" xr:uid="{40B220B2-D2D7-497D-9E5B-1233AF52552A}"/>
    <hyperlink ref="E1260" r:id="rId846" xr:uid="{E02CFD58-EC57-4AB6-84D4-BA8305CE7571}"/>
    <hyperlink ref="E1261" r:id="rId847" xr:uid="{3B8DDF29-217D-448F-96F7-AA27FDE973E9}"/>
    <hyperlink ref="E1262" r:id="rId848" xr:uid="{F2FE7749-D817-4E37-9655-622F2A2628C8}"/>
    <hyperlink ref="E1263" r:id="rId849" xr:uid="{EB970282-D801-42BF-BE2A-A8DE99C4C032}"/>
    <hyperlink ref="E1264" r:id="rId850" xr:uid="{C43A40ED-F35C-4F67-8FA8-B5D52B3FBFB9}"/>
    <hyperlink ref="E1265" r:id="rId851" xr:uid="{E18015FC-AEDC-41FD-88A1-4D7C19431547}"/>
    <hyperlink ref="E1267" r:id="rId852" xr:uid="{0E24046E-B6ED-4A62-AE55-F219519A4D94}"/>
    <hyperlink ref="E1268" r:id="rId853" xr:uid="{30A708B0-380E-4E06-9B3F-8993E0B05D04}"/>
    <hyperlink ref="E1269" r:id="rId854" xr:uid="{888687DD-AAE7-499C-BDE2-DADA76262ECA}"/>
    <hyperlink ref="E1270" r:id="rId855" xr:uid="{887F9420-7EF4-4BAE-8F57-6E2D91D7E916}"/>
    <hyperlink ref="E1271" r:id="rId856" xr:uid="{8B0FE6FE-EA03-4A4F-82B0-D3B55753446C}"/>
    <hyperlink ref="E1272" r:id="rId857" xr:uid="{D69669E4-D869-4807-AC7D-DDE5BEA78C87}"/>
    <hyperlink ref="E1273" r:id="rId858" xr:uid="{87D81F5C-5A5C-4161-96A1-3C78C7CA70A4}"/>
    <hyperlink ref="E1274" r:id="rId859" xr:uid="{1F972FA4-93BB-43A3-8A11-451A04194129}"/>
    <hyperlink ref="E1275" r:id="rId860" xr:uid="{74DA7FF5-56D8-4AC5-BB3E-B7BB72B74E1C}"/>
    <hyperlink ref="E1276" r:id="rId861" xr:uid="{DA9DA878-9428-428C-8688-87F6CCC7B5E6}"/>
    <hyperlink ref="E1277" r:id="rId862" xr:uid="{E95A5BA8-059E-469B-8D0E-7FB33C4E1481}"/>
    <hyperlink ref="E1278" r:id="rId863" xr:uid="{4F120100-C13F-4B1D-9429-AE1F112E9E16}"/>
    <hyperlink ref="E1279" r:id="rId864" xr:uid="{75EC8661-B427-4A8B-B460-E68327FA5FB6}"/>
    <hyperlink ref="E1280" r:id="rId865" xr:uid="{31919B7B-790E-4F6E-9792-7374C4CC18AD}"/>
    <hyperlink ref="E1281" r:id="rId866" xr:uid="{F14AF2F7-5FC8-4E2D-991F-CD1B1508ABE6}"/>
    <hyperlink ref="E1282" r:id="rId867" xr:uid="{DD94B127-BAF6-456A-B39C-83B2181B2F1F}"/>
    <hyperlink ref="E1283" r:id="rId868" xr:uid="{8F57510C-9CA6-430F-9189-15DAC144A1A9}"/>
    <hyperlink ref="E1284" r:id="rId869" xr:uid="{32E6C0D1-7177-47CA-83B8-7B5FB0C9F0C8}"/>
    <hyperlink ref="E1285" r:id="rId870" xr:uid="{52BE24C0-5E5B-4A8D-8E3C-88C853F563DD}"/>
    <hyperlink ref="E1286" r:id="rId871" xr:uid="{C9C42C9A-9F91-4057-8BDC-8CE43C264805}"/>
    <hyperlink ref="E1287" r:id="rId872" xr:uid="{CD9FACD2-A840-4FEA-97D3-C78D89F4B80F}"/>
    <hyperlink ref="E1288" r:id="rId873" xr:uid="{5739ECA3-219D-4FE4-A5D4-65B9A7A8DEB2}"/>
    <hyperlink ref="E1289" r:id="rId874" xr:uid="{1EC7B975-9BA7-42C8-AE19-283C91B11B64}"/>
    <hyperlink ref="E1290" r:id="rId875" xr:uid="{B1F161B0-323C-43E4-AE3B-427E4DB660B6}"/>
    <hyperlink ref="E1291" r:id="rId876" xr:uid="{5021058B-83AA-440B-AF8B-DA069ACC3772}"/>
    <hyperlink ref="E1292" r:id="rId877" xr:uid="{50DD46FD-A39B-4FEF-A4DD-FE8CB3A60921}"/>
    <hyperlink ref="E1293" r:id="rId878" xr:uid="{7B49C2A9-98D7-42A9-9454-959809F340C6}"/>
    <hyperlink ref="E1294" r:id="rId879" xr:uid="{1F6F948F-D5A1-46B1-A5D1-C7100B8FD6FE}"/>
    <hyperlink ref="E1295" r:id="rId880" xr:uid="{F7FBFA6D-F554-4EBD-B38E-4DB6AC0329B0}"/>
    <hyperlink ref="E1296" r:id="rId881" xr:uid="{ABAE8188-BDA8-47F8-9E7E-620AC15E8A85}"/>
    <hyperlink ref="E1297" r:id="rId882" xr:uid="{941B727F-571F-4AEC-A695-7FDB8E164581}"/>
    <hyperlink ref="E1298" r:id="rId883" xr:uid="{0D18F456-0C8D-406E-A511-D14AA5730F86}"/>
    <hyperlink ref="E1299" r:id="rId884" xr:uid="{1F7B3FA4-6543-4A99-8DF2-2E48FD4C12FB}"/>
    <hyperlink ref="E1300" r:id="rId885" xr:uid="{5E8AE06D-5621-4803-ACB7-25624981B564}"/>
    <hyperlink ref="E1301" r:id="rId886" xr:uid="{4A2EC188-4434-4FDF-B650-AA39FDBD37BB}"/>
    <hyperlink ref="E1302" r:id="rId887" xr:uid="{1D7E22D4-2661-47DB-9FF8-383A9530B521}"/>
    <hyperlink ref="E1303" r:id="rId888" xr:uid="{EFA3D05D-031D-49CC-867E-1B71F415425B}"/>
    <hyperlink ref="E1304" r:id="rId889" xr:uid="{8E6EF54A-5835-47C1-89B3-4855C333AC8A}"/>
    <hyperlink ref="E1305" r:id="rId890" xr:uid="{17F1AD28-3B48-4A71-B311-CA60E1C3D161}"/>
    <hyperlink ref="E1306" r:id="rId891" xr:uid="{86610E94-7E83-4830-9FD8-9F9FDF9997D8}"/>
    <hyperlink ref="E1307" r:id="rId892" xr:uid="{942FC5FA-CA9C-4D46-9D65-31B67A12AB97}"/>
    <hyperlink ref="E1308" r:id="rId893" xr:uid="{7CB58A7E-B567-42F0-93FF-BC27C6A693E9}"/>
    <hyperlink ref="E1309" r:id="rId894" xr:uid="{562B0854-FC5C-452F-A6EF-AE414D1F157D}"/>
    <hyperlink ref="E1310" r:id="rId895" xr:uid="{2109F35F-B3C6-42EF-BC16-7173AD9C84A4}"/>
    <hyperlink ref="E1311" r:id="rId896" xr:uid="{C44D7982-F444-42F1-8164-D591E56E2E2D}"/>
    <hyperlink ref="E1312" r:id="rId897" xr:uid="{A9E33C9F-A183-4C74-8AD3-94C16DF7E9B5}"/>
    <hyperlink ref="E1313" r:id="rId898" xr:uid="{146C4EC9-41FC-4E89-B2ED-8FA1E8F80889}"/>
    <hyperlink ref="E1314" r:id="rId899" xr:uid="{97DB292F-E041-4A9D-A0FF-61F9A6334A68}"/>
    <hyperlink ref="E1315" r:id="rId900" xr:uid="{6E90739B-34DB-43EB-9FA1-9AA0378B838F}"/>
    <hyperlink ref="E1316" r:id="rId901" xr:uid="{CAEA2E92-C6C2-4928-AF3B-3D1DA2CDFC34}"/>
    <hyperlink ref="E1317" r:id="rId902" xr:uid="{34B4E6FA-ABDD-4E85-A445-3FE0AC87D504}"/>
    <hyperlink ref="E1318" r:id="rId903" xr:uid="{7321B4DE-939C-4026-B25F-08856B0F09BE}"/>
    <hyperlink ref="E1319" r:id="rId904" xr:uid="{BA402503-5404-42DC-AC31-8E8DC3636D24}"/>
    <hyperlink ref="E1320" r:id="rId905" xr:uid="{320A6FCB-2907-432B-962A-17B028614D02}"/>
    <hyperlink ref="E1321" r:id="rId906" xr:uid="{8FDFE44D-ED20-4AB8-A50E-9F8616BAAD5D}"/>
    <hyperlink ref="E1322" r:id="rId907" xr:uid="{A2BB68D2-0DE5-492E-8061-1C57D305103F}"/>
    <hyperlink ref="E1323" r:id="rId908" xr:uid="{DBC16BCD-175C-4777-A1A6-9F95464E7321}"/>
    <hyperlink ref="E1324" r:id="rId909" xr:uid="{75A257AF-BF56-44F1-A559-255A092C1524}"/>
    <hyperlink ref="E1325" r:id="rId910" xr:uid="{8559155D-F382-4273-83A3-13D603CF8C11}"/>
    <hyperlink ref="E1326" r:id="rId911" xr:uid="{13BC558F-EDF9-47A1-A5D2-AF9EC3F03220}"/>
    <hyperlink ref="E1327" r:id="rId912" xr:uid="{BA78972F-B9B3-4F50-89BD-E8E5418CEA9B}"/>
    <hyperlink ref="E1328" r:id="rId913" xr:uid="{7FD62AB6-3708-4E4E-9376-FC4356BB3128}"/>
    <hyperlink ref="E1329" r:id="rId914" xr:uid="{CE19CCB6-E875-4C38-875A-6CE93FFFCC1B}"/>
    <hyperlink ref="E1330" r:id="rId915" xr:uid="{02C25606-061F-4AB0-B9B5-DB596D755455}"/>
    <hyperlink ref="E1331" r:id="rId916" xr:uid="{A900B942-697C-4D35-9199-75A205CBDF5D}"/>
    <hyperlink ref="E1332" r:id="rId917" xr:uid="{45335C3F-25C4-40AE-A0F4-FA876F0E8E56}"/>
    <hyperlink ref="E1333" r:id="rId918" xr:uid="{D9EE5535-6939-42B2-B962-421C221DCD3A}"/>
    <hyperlink ref="E1334" r:id="rId919" xr:uid="{C0A46DFA-D1DD-4FB3-A2EC-DFF59C946C2D}"/>
    <hyperlink ref="E1335" r:id="rId920" xr:uid="{636780BB-AACF-44BD-BBF1-C2039F0E42E7}"/>
    <hyperlink ref="E1336" r:id="rId921" xr:uid="{92B41875-9F6E-4077-99AE-40C6FFE5B096}"/>
    <hyperlink ref="E1337" r:id="rId922" xr:uid="{65F3440E-7589-495A-9ADC-D09763A44905}"/>
    <hyperlink ref="E1338" r:id="rId923" xr:uid="{3B5B7466-B271-485E-B18E-D05BA7B492FA}"/>
    <hyperlink ref="E1339" r:id="rId924" xr:uid="{666D15E9-4373-4388-87C2-DA3C31893231}"/>
    <hyperlink ref="E1340" r:id="rId925" xr:uid="{C7070DF1-BF71-4B3B-BF69-D56B04019FF6}"/>
    <hyperlink ref="E1341" r:id="rId926" xr:uid="{C4532857-610E-4737-82A0-7C3D7BEE1EDE}"/>
    <hyperlink ref="E1342" r:id="rId927" xr:uid="{A090A838-9224-4382-AAB0-F7A897834FFC}"/>
    <hyperlink ref="E1343" r:id="rId928" xr:uid="{EE421DAF-8331-4204-A113-329179A2062D}"/>
    <hyperlink ref="E1344" r:id="rId929" xr:uid="{1FF38265-3731-4983-9D5A-416294191475}"/>
    <hyperlink ref="E1345" r:id="rId930" xr:uid="{6FD51D8B-B533-4521-AB7A-B0B8CAE55464}"/>
    <hyperlink ref="E1346" r:id="rId931" xr:uid="{40BBEE9D-175F-484C-B8E8-125DB9860252}"/>
    <hyperlink ref="E1347" r:id="rId932" xr:uid="{07824A67-4229-4484-B245-96B2D0A2CFFA}"/>
    <hyperlink ref="E1348" r:id="rId933" xr:uid="{D6D8480F-EC6E-432F-B004-B07FADD198D6}"/>
    <hyperlink ref="E1349" r:id="rId934" xr:uid="{8479EF7B-0102-4940-959D-232FC58A519E}"/>
    <hyperlink ref="E1350" r:id="rId935" xr:uid="{76EEE6BB-8717-444D-8ECA-052445B08DC5}"/>
    <hyperlink ref="E1351" r:id="rId936" xr:uid="{C6AF8B82-0372-4456-A824-AAA8B4FBBD9A}"/>
    <hyperlink ref="E1352" r:id="rId937" xr:uid="{D52E8B87-BE67-49F3-B6EB-8B2904A84574}"/>
    <hyperlink ref="E1353" r:id="rId938" xr:uid="{DD09BAD9-55EF-4367-BAA0-2AA704674AFE}"/>
    <hyperlink ref="E1354" r:id="rId939" xr:uid="{6EDB15BD-0706-46A8-9D61-F1931AE08B64}"/>
    <hyperlink ref="E1355" r:id="rId940" xr:uid="{294C892F-7C70-4B33-B3D4-24F95A55D2DF}"/>
    <hyperlink ref="E1356" r:id="rId941" xr:uid="{0EFDD151-146B-4507-A3FA-372BF0B8331D}"/>
    <hyperlink ref="E1359" r:id="rId942" xr:uid="{2181C7EE-69D8-4DBA-AEA4-09E18CE65B87}"/>
    <hyperlink ref="E1360" r:id="rId943" xr:uid="{25588EC0-292C-48A3-BF28-501FDD09BA44}"/>
    <hyperlink ref="E1361" r:id="rId944" xr:uid="{9B9FEF4F-F04B-4D6E-9974-5DF38DC81244}"/>
    <hyperlink ref="E1362" r:id="rId945" xr:uid="{59E8A3A2-AA73-4414-949B-FF048A6C4581}"/>
    <hyperlink ref="E1363" r:id="rId946" xr:uid="{B7E3BB8B-3DDE-4F49-B5F5-44934431DFE6}"/>
    <hyperlink ref="E1364" r:id="rId947" xr:uid="{5B885A91-2717-4777-8719-D171A98319C9}"/>
    <hyperlink ref="E1365" r:id="rId948" xr:uid="{1670E05F-2E86-4840-B173-0DE5156CAAFD}"/>
    <hyperlink ref="E1366" r:id="rId949" xr:uid="{937A1E4F-AA4D-41DF-B109-56EFEADDFFDE}"/>
    <hyperlink ref="E1367" r:id="rId950" xr:uid="{9D716B20-4481-44D8-9096-2D43E014ABF3}"/>
    <hyperlink ref="E1368" r:id="rId951" xr:uid="{5534056F-81D8-4455-993B-23E24D12C19C}"/>
    <hyperlink ref="E1369" r:id="rId952" xr:uid="{2FAC014E-D600-4520-B204-CD098E0D150E}"/>
    <hyperlink ref="E1370" r:id="rId953" xr:uid="{B39B37F1-FF20-4282-B467-034AE7BB5361}"/>
    <hyperlink ref="E1371" r:id="rId954" xr:uid="{63493188-D0DA-43C8-A96C-BFA5F0C5BBF1}"/>
    <hyperlink ref="E1372" r:id="rId955" xr:uid="{C2F1F9A2-62D7-48E1-A6A2-D74896413BE8}"/>
    <hyperlink ref="E1373" r:id="rId956" xr:uid="{51A54F6F-B4EA-47F9-9D79-3D40F4CA234F}"/>
    <hyperlink ref="E1374" r:id="rId957" xr:uid="{29D673EA-09EA-44AB-994C-81260CE528B6}"/>
    <hyperlink ref="E1375" r:id="rId958" xr:uid="{3268482E-8078-4338-B998-E098DFE0E26E}"/>
    <hyperlink ref="E1376" r:id="rId959" xr:uid="{31F36FA0-1918-4752-863E-D4FA40B4B170}"/>
    <hyperlink ref="E1377" r:id="rId960" xr:uid="{C5355519-1585-4B26-95D1-F7A399A2D2DF}"/>
    <hyperlink ref="E1378" r:id="rId961" xr:uid="{27DA190B-D5C0-45C6-8BAD-B94E73E4BA4B}"/>
    <hyperlink ref="E1379" r:id="rId962" xr:uid="{455681C7-F521-492C-B51C-A5FFC1521D8D}"/>
    <hyperlink ref="E1380" r:id="rId963" xr:uid="{4F65C377-17BB-46AF-9531-FDFDE5E608EB}"/>
    <hyperlink ref="E1381" r:id="rId964" xr:uid="{A66DA1AC-1B6B-42EB-9ED1-B48331DF199B}"/>
    <hyperlink ref="E1382" r:id="rId965" xr:uid="{C8B034F1-C31C-42C0-BF89-B645CFE9701A}"/>
    <hyperlink ref="E1383" r:id="rId966" xr:uid="{C4CE9843-356F-4245-A025-CC6EAD5D6821}"/>
    <hyperlink ref="E1384" r:id="rId967" xr:uid="{2E174FFA-006F-4167-8BC9-B43CAED06D2D}"/>
    <hyperlink ref="E1385" r:id="rId968" xr:uid="{DEF89938-9D3F-4B23-AB3B-7B414804D43F}"/>
    <hyperlink ref="E1386" r:id="rId969" xr:uid="{7155DA9B-B9BB-44A8-8CDB-172FDE658E56}"/>
    <hyperlink ref="E1387" r:id="rId970" xr:uid="{340139A8-0E81-44AC-A891-E976EB346D81}"/>
    <hyperlink ref="E1388" r:id="rId971" xr:uid="{85068E3A-D41C-4360-95EC-788D97B5A7FE}"/>
    <hyperlink ref="E1389" r:id="rId972" xr:uid="{86E826F5-2FDB-4765-8A6E-B665D09C1004}"/>
    <hyperlink ref="E1390" r:id="rId973" xr:uid="{A59ECA43-0581-4C4F-87AA-63F621E7F468}"/>
    <hyperlink ref="E1391" r:id="rId974" xr:uid="{8DEE0085-D283-4FB4-BD57-E0E42D04245D}"/>
    <hyperlink ref="E1392" r:id="rId975" xr:uid="{F9BF1D2B-D03A-48A2-845D-9B50A73D7594}"/>
    <hyperlink ref="E1393" r:id="rId976" xr:uid="{0935DA8E-DDFA-4339-A585-6F432F698177}"/>
    <hyperlink ref="E1394" r:id="rId977" xr:uid="{9B8A0FE4-DFEE-441B-BE17-C2DF166845A2}"/>
    <hyperlink ref="E1395" r:id="rId978" xr:uid="{7A1F2228-B9C5-44C1-8885-237292FC5CAA}"/>
    <hyperlink ref="E1396" r:id="rId979" xr:uid="{A29EEBA4-BF56-4075-A6E3-9D740146E3E8}"/>
    <hyperlink ref="E1397" r:id="rId980" xr:uid="{13FCFA69-A3EA-4488-AC18-6D5B91234A58}"/>
    <hyperlink ref="E1398" r:id="rId981" xr:uid="{0BBDCD5D-3A20-442D-9BA9-178465556086}"/>
    <hyperlink ref="E1399" r:id="rId982" xr:uid="{86A12A2D-DF3C-4247-97A5-397D53239F10}"/>
    <hyperlink ref="E1400" r:id="rId983" xr:uid="{987E9607-D146-4146-83F6-10148E3C7F97}"/>
    <hyperlink ref="E1401" r:id="rId984" xr:uid="{7B9F55E4-3B0B-47A9-8C46-2F3DFFDD5322}"/>
    <hyperlink ref="E1402" r:id="rId985" xr:uid="{10A06E96-9017-4F31-BC68-B7F7C7513733}"/>
    <hyperlink ref="E1403" r:id="rId986" xr:uid="{59CF807E-76CF-4911-A2F8-B1B34194F3FA}"/>
    <hyperlink ref="E1404" r:id="rId987" xr:uid="{91331BBB-DDA9-494E-90C6-8D06278B872C}"/>
    <hyperlink ref="E1405" r:id="rId988" xr:uid="{679E92F8-8407-4BA4-B71D-121EB3DD26AE}"/>
    <hyperlink ref="E1406" r:id="rId989" xr:uid="{87F44FA4-F241-4E59-A65F-11A3E8C4376A}"/>
    <hyperlink ref="E1407" r:id="rId990" xr:uid="{94D6EEB3-D7F4-4D0C-9FD0-7B1BC4B81766}"/>
    <hyperlink ref="E1408" r:id="rId991" xr:uid="{70FC9E20-DAA0-4830-BA7A-2B700501F277}"/>
    <hyperlink ref="E1409" r:id="rId992" xr:uid="{D4EBAA66-1D28-4404-9647-7A917BA1FE6F}"/>
    <hyperlink ref="E1410" r:id="rId993" xr:uid="{2880D583-7C6B-4959-8350-C3376365C78C}"/>
    <hyperlink ref="E1411" r:id="rId994" xr:uid="{6F6728AE-76D3-4EDF-A1DB-4279AA1B1510}"/>
    <hyperlink ref="E1412" r:id="rId995" xr:uid="{E0C5A5C3-312B-49CC-BB36-E32A83607FA2}"/>
    <hyperlink ref="E1413" r:id="rId996" xr:uid="{79AEDB59-6AC4-4D4C-B957-2B6A8950A16D}"/>
    <hyperlink ref="E1414" r:id="rId997" xr:uid="{8C3EF1B8-6178-4B63-9DDC-D2751B8F15CD}"/>
    <hyperlink ref="E1415" r:id="rId998" xr:uid="{2BE9BF77-B9F4-4296-9A1F-78973991B6CA}"/>
    <hyperlink ref="E1416" r:id="rId999" xr:uid="{57466361-92F6-4A9B-9917-249238300AF9}"/>
    <hyperlink ref="E1417" r:id="rId1000" xr:uid="{F80811A2-7027-4EB4-86C0-413214C12616}"/>
    <hyperlink ref="E1418" r:id="rId1001" xr:uid="{43C96BB0-6FBB-4A5F-B52E-9ADB14B3D9C0}"/>
    <hyperlink ref="E1419" r:id="rId1002" xr:uid="{21654520-A136-4DFF-A956-674F30A909A6}"/>
    <hyperlink ref="E1420" r:id="rId1003" xr:uid="{C75E760C-2FA3-4146-8E23-D3768109B78C}"/>
    <hyperlink ref="E1421" r:id="rId1004" xr:uid="{C4ABB8DD-1667-4613-A133-E60FD385C078}"/>
    <hyperlink ref="E1422" r:id="rId1005" xr:uid="{81A90F5B-6DC0-475D-BE32-1AFA65C39F60}"/>
    <hyperlink ref="E1423" r:id="rId1006" xr:uid="{C7C33F0C-81DA-4157-861A-78F7C99CC9E9}"/>
    <hyperlink ref="E1424" r:id="rId1007" xr:uid="{FDDE59B8-840E-4E47-B94E-143B527D851F}"/>
    <hyperlink ref="E2013" r:id="rId1008" xr:uid="{4558413B-A6C4-40CB-AA46-DC016407701E}"/>
    <hyperlink ref="E1999" r:id="rId1009" xr:uid="{EF18C4EE-57E3-49A2-BAFD-A0AE7CD2BCA9}"/>
    <hyperlink ref="E2000" r:id="rId1010" xr:uid="{1440B5AA-7DA5-427C-942A-938292934FE8}"/>
    <hyperlink ref="E2001" r:id="rId1011" xr:uid="{9052A265-8269-43BC-A189-328738337579}"/>
    <hyperlink ref="E2002" r:id="rId1012" xr:uid="{615C5B40-5510-419F-A68E-EC00DBA854B1}"/>
    <hyperlink ref="E2003" r:id="rId1013" xr:uid="{01A813E6-1341-4636-9F9A-C35382BEF376}"/>
    <hyperlink ref="E2004" r:id="rId1014" xr:uid="{A42626E8-5BD0-44E3-8E97-AD0050954B3F}"/>
    <hyperlink ref="E2005" r:id="rId1015" xr:uid="{04A03FFD-1BC9-4A89-ABA2-69D37BF12A46}"/>
    <hyperlink ref="E2006" r:id="rId1016" xr:uid="{15C8F53C-2F0C-4FE7-B9BB-401E3D267856}"/>
    <hyperlink ref="E2007" r:id="rId1017" xr:uid="{85CAE6FC-4FA1-4D77-B971-14F58A4A1035}"/>
    <hyperlink ref="E2008" r:id="rId1018" xr:uid="{3A8BC233-2342-4DAD-AE60-BCD9298A5572}"/>
    <hyperlink ref="E2009" r:id="rId1019" xr:uid="{02F2A7E5-69A5-407C-9AEE-F8EDEB59C837}"/>
    <hyperlink ref="E2010" r:id="rId1020" xr:uid="{8CF75923-EF2F-4C19-91F3-E27811AF3BF3}"/>
    <hyperlink ref="E2011" r:id="rId1021" xr:uid="{B3D112EA-2B37-4DDC-9342-44F48D3CB1AE}"/>
    <hyperlink ref="E2012" r:id="rId1022" xr:uid="{59086EA8-8EA0-4DDB-A31C-6082A5218164}"/>
    <hyperlink ref="E2014" r:id="rId1023" xr:uid="{D79AD4AC-DAB4-45C3-AE9F-8009E045E56F}"/>
    <hyperlink ref="E2015" r:id="rId1024" xr:uid="{0E21F95F-3289-4885-832D-A6F94F14D33C}"/>
    <hyperlink ref="E2016" r:id="rId1025" xr:uid="{263C2286-4158-44D9-B2D1-F72E4DA47524}"/>
    <hyperlink ref="E2017" r:id="rId1026" xr:uid="{1468337D-3BCB-48DD-8F38-CC92B04CABEB}"/>
    <hyperlink ref="E2018" r:id="rId1027" xr:uid="{D489B730-A005-4655-9D5A-66CA1230963A}"/>
    <hyperlink ref="E2019" r:id="rId1028" xr:uid="{0236C613-879C-45AE-9197-A3571804395E}"/>
    <hyperlink ref="E2020" r:id="rId1029" xr:uid="{9597DF6C-8D30-4F2A-9DE5-23A3A2B44207}"/>
    <hyperlink ref="E2021" r:id="rId1030" xr:uid="{E60C3A8B-D68B-487E-BEA6-7AFD6427976F}"/>
    <hyperlink ref="E2022" r:id="rId1031" xr:uid="{699C14C0-EC36-45E2-A612-747194AF1A94}"/>
    <hyperlink ref="E2023" r:id="rId1032" xr:uid="{7D7F07A4-9D26-426D-B79C-0EC7ABB0CCDC}"/>
    <hyperlink ref="E2024" r:id="rId1033" xr:uid="{EC5A9E8A-5EE0-467E-AAEB-8D95600ACD6D}"/>
    <hyperlink ref="E2025" r:id="rId1034" xr:uid="{40C212CE-B757-4166-A6BF-AFCA00C6787A}"/>
    <hyperlink ref="E2026" r:id="rId1035" xr:uid="{0686C2BF-E036-42B4-86A1-F96E6F9E2C08}"/>
    <hyperlink ref="E2027" r:id="rId1036" xr:uid="{89D85C6A-D94C-4D82-9A26-04E8E8CA965C}"/>
    <hyperlink ref="E2028" r:id="rId1037" xr:uid="{F9B405B9-24A5-446E-92F3-E30B55F8D178}"/>
    <hyperlink ref="E2029" r:id="rId1038" xr:uid="{72C6465C-7790-4EF6-8132-3A3270A1B8C6}"/>
    <hyperlink ref="E2030" r:id="rId1039" xr:uid="{B833285E-B25E-4F6E-9625-FA9117F09AF2}"/>
    <hyperlink ref="E2031" r:id="rId1040" xr:uid="{AB0114C7-E015-41DB-BA32-17481A7B8ACB}"/>
    <hyperlink ref="E2032" r:id="rId1041" xr:uid="{9A140250-8A5F-400B-BB14-E9EEE191F490}"/>
    <hyperlink ref="E2033" r:id="rId1042" xr:uid="{B4983197-FB25-4082-BDF7-B3AC26589200}"/>
    <hyperlink ref="E2034" r:id="rId1043" xr:uid="{0BE24EED-56E5-423E-AD8A-A50385DCBE64}"/>
    <hyperlink ref="E2035" r:id="rId1044" xr:uid="{7DE1B51F-528D-4045-A620-20E1E3AC8676}"/>
    <hyperlink ref="E2036" r:id="rId1045" xr:uid="{B9167A47-2CAF-48B9-9C57-702681BC3039}"/>
    <hyperlink ref="E2037" r:id="rId1046" xr:uid="{03699B2E-0D56-4429-AF9E-26A4991DC949}"/>
    <hyperlink ref="E2038" r:id="rId1047" xr:uid="{CCCB3931-09E8-4421-BE7B-E051EE07F713}"/>
    <hyperlink ref="E2039" r:id="rId1048" xr:uid="{D1504D4E-E295-41E0-86A4-2F53D1B2AB24}"/>
    <hyperlink ref="E2040" r:id="rId1049" xr:uid="{499D0FB5-AAFB-4AF8-B316-6BFA79B5EE68}"/>
    <hyperlink ref="E2041" r:id="rId1050" xr:uid="{DE4A8014-6184-43D6-9D3B-CEFFA4454A8E}"/>
    <hyperlink ref="E2042" r:id="rId1051" xr:uid="{71E60F67-DC9B-4D17-B838-7E52062F0FC1}"/>
    <hyperlink ref="E2043" r:id="rId1052" xr:uid="{941EDB85-B78F-486B-838B-B7AE77F4CE36}"/>
    <hyperlink ref="E2044" r:id="rId1053" xr:uid="{9B37CA0F-630E-479E-9B66-7F313E7FC8CC}"/>
    <hyperlink ref="E2045" r:id="rId1054" xr:uid="{14C3C8FC-2638-4F90-9257-95349AD3BBFD}"/>
    <hyperlink ref="E2046" r:id="rId1055" xr:uid="{CA1A9EF4-3A7B-484B-94F3-B78AD9D90F8F}"/>
    <hyperlink ref="E2047" r:id="rId1056" xr:uid="{5B9B1D9F-0467-4597-AFEE-E5C9CE73FB00}"/>
    <hyperlink ref="E2048" r:id="rId1057" xr:uid="{752D6204-55FC-403B-839F-05110C073122}"/>
    <hyperlink ref="E2049" r:id="rId1058" xr:uid="{960C6067-B28E-45C0-B43C-9D35C20656B4}"/>
    <hyperlink ref="E2050" r:id="rId1059" xr:uid="{32505621-474A-4F9E-961F-65EA20F3813A}"/>
    <hyperlink ref="E2051" r:id="rId1060" xr:uid="{D046DE87-3722-4126-8D09-A045762007D4}"/>
    <hyperlink ref="E2052" r:id="rId1061" xr:uid="{AE82EDA8-ADD9-4F86-830F-47D3DF810CFD}"/>
    <hyperlink ref="E2053" r:id="rId1062" xr:uid="{0C8EDACC-F00B-46EC-AA0E-B0619AAF6A7E}"/>
    <hyperlink ref="E2054" r:id="rId1063" xr:uid="{F21C88B9-1C81-435E-A216-8A8BDA0ED106}"/>
    <hyperlink ref="E2055" r:id="rId1064" xr:uid="{49B5D01D-426F-4E3C-9EE9-02CF8815A000}"/>
    <hyperlink ref="E2056" r:id="rId1065" xr:uid="{2C203A75-1A5D-493A-ABCE-14FF464995AC}"/>
    <hyperlink ref="E2057" r:id="rId1066" xr:uid="{0FA674F0-865E-4CC1-A9CA-F01BF5C8C3F9}"/>
    <hyperlink ref="E2058" r:id="rId1067" xr:uid="{BC5ED5FC-8E75-41CC-884E-6F70AAFCBF56}"/>
    <hyperlink ref="E2059" r:id="rId1068" xr:uid="{95B4EBFC-0C0D-4AF3-9E16-B6FC0BC53613}"/>
    <hyperlink ref="E2060" r:id="rId1069" xr:uid="{B41C8B72-8A90-4A06-8245-EBF732BBC256}"/>
    <hyperlink ref="E2061" r:id="rId1070" xr:uid="{DAA3057A-D0AE-482A-BE6F-C5206AF9B0E9}"/>
    <hyperlink ref="E2062" r:id="rId1071" xr:uid="{5F361733-9853-435A-B028-B9CB366FDC52}"/>
    <hyperlink ref="E2063" r:id="rId1072" xr:uid="{91440196-1684-47AD-9FC0-888332D06EEF}"/>
    <hyperlink ref="E2064" r:id="rId1073" xr:uid="{580DF20F-1B43-4653-B8E0-F5CAA7EE9319}"/>
    <hyperlink ref="E2065" r:id="rId1074" xr:uid="{8B57EC49-65AB-4519-B46E-731D2E7B9F70}"/>
    <hyperlink ref="E2066" r:id="rId1075" xr:uid="{C08A1922-A3D2-42EF-872A-E9489488E188}"/>
    <hyperlink ref="E2067" r:id="rId1076" xr:uid="{7AF8D13F-DA42-4627-A409-4E3AE49B5CEF}"/>
    <hyperlink ref="E2068" r:id="rId1077" xr:uid="{B81FF320-B51B-4081-8DAD-20D42DFBA50A}"/>
    <hyperlink ref="E2069" r:id="rId1078" xr:uid="{3C638CE2-FC15-4DE6-A910-87C9B67F5C5E}"/>
    <hyperlink ref="E2070" r:id="rId1079" xr:uid="{B000F117-AEC6-49F5-AE20-B6B0EB75FDA8}"/>
    <hyperlink ref="E2071" r:id="rId1080" xr:uid="{87AC2FF4-531F-4D5D-8985-5B267758BE64}"/>
    <hyperlink ref="E2072" r:id="rId1081" xr:uid="{50F07620-3031-4AD5-8486-259D4AA4F1E3}"/>
    <hyperlink ref="E2073" r:id="rId1082" xr:uid="{AC676855-8671-4F58-AAEE-9293068AD2BE}"/>
    <hyperlink ref="E2074" r:id="rId1083" xr:uid="{2CC7D8A1-2A21-4752-A129-9C001363B15C}"/>
    <hyperlink ref="E2075" r:id="rId1084" xr:uid="{D1CDEA87-E0D2-4293-B971-39A504C9964E}"/>
    <hyperlink ref="E2076" r:id="rId1085" xr:uid="{D9A6014F-4C78-49C0-8D5C-A1EB4A009880}"/>
    <hyperlink ref="E2077" r:id="rId1086" xr:uid="{BC438998-F208-4ACD-BF60-57993D5A1F75}"/>
    <hyperlink ref="E2078" r:id="rId1087" xr:uid="{F59554DB-E986-46C2-BC0C-7E57778169E3}"/>
    <hyperlink ref="E2079" r:id="rId1088" xr:uid="{ED0489FB-E3B7-4414-9B37-039E2DB38CE6}"/>
    <hyperlink ref="E2080" r:id="rId1089" xr:uid="{12722DC6-06B9-4343-A2CE-18BCA56D925F}"/>
    <hyperlink ref="E2081" r:id="rId1090" xr:uid="{F6A0A608-2231-4DC8-99AF-B315AC12CCED}"/>
    <hyperlink ref="E2082" r:id="rId1091" xr:uid="{09FBF5E1-EA51-4A40-AB54-A73E34350A57}"/>
    <hyperlink ref="E2083" r:id="rId1092" xr:uid="{D358F290-CF5A-48A2-838D-2573E3F6E559}"/>
    <hyperlink ref="E2084" r:id="rId1093" xr:uid="{53CFF469-08B8-4D58-B636-204B3E6997D8}"/>
    <hyperlink ref="E2085" r:id="rId1094" xr:uid="{5C140DB2-A754-4BFC-8BB0-DA0E8363F96E}"/>
    <hyperlink ref="E2086" r:id="rId1095" xr:uid="{871AF3A0-D7E3-4F79-A875-BE8B8C43A211}"/>
    <hyperlink ref="E2087" r:id="rId1096" xr:uid="{5C3C57F9-EBA2-4196-8DD6-0BB61FEF669E}"/>
    <hyperlink ref="E2088" r:id="rId1097" xr:uid="{D2D3C08C-47A9-48FE-81CC-4DAD7F96DF58}"/>
    <hyperlink ref="E2089" r:id="rId1098" xr:uid="{826DD969-1E59-4F69-942F-ED4D8C33C715}"/>
    <hyperlink ref="E2090" r:id="rId1099" xr:uid="{0B732664-24C6-4ABB-986B-54E6A8CA0A70}"/>
    <hyperlink ref="E2091" r:id="rId1100" xr:uid="{29092255-DD83-4682-8DD5-2C282D5E4A11}"/>
    <hyperlink ref="E2092" r:id="rId1101" xr:uid="{66E73362-D4A6-4137-874D-31BE03CAC12D}"/>
    <hyperlink ref="E2093" r:id="rId1102" xr:uid="{3DDEC03E-BDAB-4366-83B4-994CEDEB7C1B}"/>
    <hyperlink ref="E2094" r:id="rId1103" xr:uid="{691B627E-5AF3-48B9-89B9-F1DCE05426BD}"/>
    <hyperlink ref="E2095" r:id="rId1104" xr:uid="{B77B58EE-7010-4C19-A7D1-02A669FCEEAC}"/>
    <hyperlink ref="E2096" r:id="rId1105" xr:uid="{392BC61F-5AE7-444D-96D2-F854EEB9C22C}"/>
    <hyperlink ref="E2097" r:id="rId1106" xr:uid="{7D6F16E4-D167-4EE1-922F-43CADFABCFE3}"/>
    <hyperlink ref="E2098" r:id="rId1107" xr:uid="{9DA204ED-9BEF-42F6-AE83-CE3820CDCD5D}"/>
    <hyperlink ref="E2099" r:id="rId1108" xr:uid="{7D92C0BE-516F-487A-AD83-B1365610C290}"/>
    <hyperlink ref="E2100" r:id="rId1109" xr:uid="{98C49C8E-AD3E-4653-AB92-74CB03CF597D}"/>
    <hyperlink ref="E2101" r:id="rId1110" xr:uid="{8572D9A2-C5C5-4ADC-8E2D-450ACBBAF11A}"/>
    <hyperlink ref="E2102" r:id="rId1111" xr:uid="{0CD6323D-18DB-4EDE-905A-16445E0D6622}"/>
    <hyperlink ref="E2103" r:id="rId1112" xr:uid="{6B5123D9-16BC-466D-8D19-F54E8BF568AD}"/>
    <hyperlink ref="E2104" r:id="rId1113" xr:uid="{F35F7384-9B16-4F84-B297-88605F6AF3A2}"/>
    <hyperlink ref="E2105" r:id="rId1114" xr:uid="{378AE764-5B40-440F-979F-7B53EB8D64BE}"/>
    <hyperlink ref="E2106" r:id="rId1115" xr:uid="{E581FBDB-2E0D-402D-8DB4-5D544BBB4672}"/>
    <hyperlink ref="E2107" r:id="rId1116" xr:uid="{E24532DC-7072-44AA-A49E-4B06F6277627}"/>
    <hyperlink ref="E2108" r:id="rId1117" xr:uid="{89AFFBD4-11FB-4675-AEDE-74DBD610239A}"/>
    <hyperlink ref="E2109" r:id="rId1118" xr:uid="{AB2CB418-C105-41E9-98C4-19F120C96550}"/>
    <hyperlink ref="E2110" r:id="rId1119" xr:uid="{8C99B3AC-2964-4A1F-B6AC-46B54BB5E2EB}"/>
    <hyperlink ref="E2111" r:id="rId1120" xr:uid="{55A0AAD2-1B37-4E4B-BE59-799A92877BB9}"/>
    <hyperlink ref="E2112" r:id="rId1121" xr:uid="{44599D73-411A-484A-9B7D-82C0E29ACD5C}"/>
    <hyperlink ref="E2113" r:id="rId1122" xr:uid="{0064C78C-4FBC-472E-8790-F47DA485E9E6}"/>
    <hyperlink ref="E2114" r:id="rId1123" xr:uid="{06E5AAA4-A699-4831-B218-C768533FCEBC}"/>
    <hyperlink ref="E2115" r:id="rId1124" xr:uid="{323C0A91-F832-4282-B9E2-571604F6DBB9}"/>
    <hyperlink ref="E2116" r:id="rId1125" xr:uid="{BBCD703E-91E3-4DEB-AFE4-8F4DD1EF7863}"/>
    <hyperlink ref="E2117" r:id="rId1126" xr:uid="{A354CA4A-65EF-4653-BAC1-18A31A7D1A32}"/>
    <hyperlink ref="E2118" r:id="rId1127" xr:uid="{80FE8262-5A5B-4015-97D5-5EDB36495B13}"/>
    <hyperlink ref="E2119" r:id="rId1128" xr:uid="{B9633525-A794-4E34-BFE8-B3C35DD6AA83}"/>
    <hyperlink ref="E2120" r:id="rId1129" xr:uid="{385107E1-65FE-4D00-A206-ED80750D6679}"/>
    <hyperlink ref="E2121" r:id="rId1130" xr:uid="{9B8A520A-BC24-4CBE-A001-D2A4BEB6882E}"/>
    <hyperlink ref="E2122" r:id="rId1131" xr:uid="{05BE2196-FC43-4764-A748-6BF806825449}"/>
    <hyperlink ref="E2123" r:id="rId1132" xr:uid="{25168D6E-5D6B-413C-BEB2-BE9F5EA53306}"/>
    <hyperlink ref="E2124" r:id="rId1133" xr:uid="{0BB934A2-C5E6-4FE0-A63E-4023F174BB06}"/>
    <hyperlink ref="E2125" r:id="rId1134" xr:uid="{09B9B1DD-9EAA-4731-9A85-03612073C824}"/>
    <hyperlink ref="E2126" r:id="rId1135" xr:uid="{E0771CC2-1C98-4619-978B-2052B34567EF}"/>
    <hyperlink ref="E2127" r:id="rId1136" xr:uid="{CCE2A6F9-302B-4B38-8D45-02F31D3EC375}"/>
    <hyperlink ref="E2128" r:id="rId1137" xr:uid="{C327EE0C-9905-428A-8D07-E14F91F4285B}"/>
    <hyperlink ref="E2129" r:id="rId1138" xr:uid="{DFDBAC3A-425C-4383-B17A-AAB1EAC42639}"/>
    <hyperlink ref="E2130" r:id="rId1139" xr:uid="{F4271EB6-48EF-4618-91C8-6B2A80B0C665}"/>
    <hyperlink ref="E2131" r:id="rId1140" xr:uid="{B99F28A2-365C-4BE3-AE93-D0CBC8B2C34E}"/>
    <hyperlink ref="E2132" r:id="rId1141" xr:uid="{364F6F88-BC6F-4AA7-97B3-82BC63D3273C}"/>
    <hyperlink ref="E2133" r:id="rId1142" xr:uid="{0D7F6A47-BD55-4E7A-8371-DFA40C95F131}"/>
    <hyperlink ref="E2134" r:id="rId1143" xr:uid="{7442155B-A331-46CC-8C0D-AC14BBA88A07}"/>
    <hyperlink ref="E2135" r:id="rId1144" xr:uid="{53EE3115-BD9E-4F97-8445-F681BE27E04C}"/>
    <hyperlink ref="E2136" r:id="rId1145" xr:uid="{ACBA9F2E-AC8A-4467-8EE2-BF8BC5A73FC5}"/>
    <hyperlink ref="E2137" r:id="rId1146" xr:uid="{95B827BE-E836-4FE5-A57F-EEA8A5944B8F}"/>
    <hyperlink ref="E2138" r:id="rId1147" xr:uid="{2A25270A-BBB4-496A-8C81-3FE629804910}"/>
    <hyperlink ref="E2139" r:id="rId1148" xr:uid="{DFDB4DDD-8D3B-4DF7-B4E0-69E8BC1C253D}"/>
    <hyperlink ref="E2140" r:id="rId1149" xr:uid="{6AAE1B16-B39B-45E1-9BB1-6909C2AFA174}"/>
    <hyperlink ref="E2141" r:id="rId1150" xr:uid="{85AC794D-1FCA-4055-9BA6-AB4352846C45}"/>
    <hyperlink ref="E2142" r:id="rId1151" xr:uid="{DFA90492-30D8-4C8F-9AAE-BE25F2EB708F}"/>
    <hyperlink ref="E2143" r:id="rId1152" xr:uid="{F98D11C4-A299-4819-A91F-79F036522966}"/>
    <hyperlink ref="E2144" r:id="rId1153" xr:uid="{EE76A4CC-69B7-4717-A46D-FC39472DF71F}"/>
    <hyperlink ref="E2145" r:id="rId1154" xr:uid="{D48F90FA-1CCC-4BF6-8F44-0C8B8F71DF64}"/>
    <hyperlink ref="E2146" r:id="rId1155" xr:uid="{A7598CC3-C088-4DA5-B1DE-3EE7CC91272B}"/>
    <hyperlink ref="E2147" r:id="rId1156" xr:uid="{ED960920-08B9-43C0-8655-0DF8204D6FE0}"/>
    <hyperlink ref="E2148" r:id="rId1157" xr:uid="{9B60CBCA-33A7-4BB0-9DCE-96361BA13A4D}"/>
    <hyperlink ref="E2149" r:id="rId1158" xr:uid="{D60DD10D-6921-4C07-B5BB-6296CEDEF40D}"/>
    <hyperlink ref="E2150" r:id="rId1159" xr:uid="{A2B8205E-4F16-44AB-B292-9BE1175DD38E}"/>
    <hyperlink ref="E2151" r:id="rId1160" xr:uid="{8D8A2DAE-8EFD-44E1-9284-8BDAF816BBB3}"/>
    <hyperlink ref="E2152" r:id="rId1161" xr:uid="{1F10E135-BC0B-40EF-B4F5-E7C8FB6680C7}"/>
    <hyperlink ref="E2153" r:id="rId1162" xr:uid="{D62EACDB-ED51-4BBA-B046-6E91A075CA7C}"/>
    <hyperlink ref="E2154" r:id="rId1163" xr:uid="{30493E3F-1506-43D2-A87B-2F16686B071E}"/>
    <hyperlink ref="E2155" r:id="rId1164" xr:uid="{D7D173AB-56B9-40C9-9F5F-E73228EE9BD1}"/>
    <hyperlink ref="E2156" r:id="rId1165" xr:uid="{74C7E052-5871-4258-BADF-BF4B61176C50}"/>
    <hyperlink ref="E2157" r:id="rId1166" xr:uid="{9AB8778D-BC86-4E50-B12B-271A6898CF5E}"/>
    <hyperlink ref="E2158" r:id="rId1167" xr:uid="{330A09F9-44FA-43D6-AEFD-1592D6A2F6A2}"/>
    <hyperlink ref="E2159" r:id="rId1168" xr:uid="{35BCE117-64E6-48BC-8A48-15CA4E11EBEC}"/>
    <hyperlink ref="E2160" r:id="rId1169" xr:uid="{3E1FC213-4CE6-454D-9378-856AFD0E4320}"/>
    <hyperlink ref="E2161" r:id="rId1170" xr:uid="{3135A3F5-5127-4313-AB6A-2A73FE5137E7}"/>
    <hyperlink ref="E2162" r:id="rId1171" xr:uid="{9A7802AF-6128-483D-9047-BCE7FBBC94B1}"/>
    <hyperlink ref="E2163" r:id="rId1172" xr:uid="{D19E54AE-DD88-495C-BDF2-3E163EC12A7C}"/>
    <hyperlink ref="E2164" r:id="rId1173" xr:uid="{003DD565-ED83-4EC2-B42D-DD4DC33FAEFB}"/>
    <hyperlink ref="E2165" r:id="rId1174" xr:uid="{E0AE4AD5-E013-4EEC-93A8-ED420E618D7A}"/>
    <hyperlink ref="E2166" r:id="rId1175" xr:uid="{FE34B953-0780-446A-916B-628B2BF3D75E}"/>
    <hyperlink ref="E2167" r:id="rId1176" xr:uid="{14B05F20-455F-468C-83A4-59546BFC5592}"/>
    <hyperlink ref="E2168" r:id="rId1177" xr:uid="{9FD2DE71-3D9B-43FC-B0BA-8E80EE1F57BA}"/>
    <hyperlink ref="E2169" r:id="rId1178" xr:uid="{75CCC992-7B16-4FFE-AD60-3969D05981C3}"/>
    <hyperlink ref="E2170" r:id="rId1179" xr:uid="{56CC64B0-A2BF-4D23-A535-C9276DF4A345}"/>
    <hyperlink ref="E2171" r:id="rId1180" xr:uid="{C98923C2-0B02-4333-85C8-03FC84DB3DF7}"/>
    <hyperlink ref="E2172" r:id="rId1181" xr:uid="{5C0E4375-9166-456D-8983-4A3AB89C2DF1}"/>
    <hyperlink ref="E2173" r:id="rId1182" xr:uid="{0AB47167-D06B-40BF-A6DF-9E8B1E32E59B}"/>
    <hyperlink ref="E2174" r:id="rId1183" xr:uid="{402DF5E3-0333-484A-B435-F750401D8D29}"/>
    <hyperlink ref="E2175" r:id="rId1184" xr:uid="{35D52447-D5B8-4932-B696-B7E8DDE802FD}"/>
    <hyperlink ref="E2176" r:id="rId1185" xr:uid="{74816CB6-A545-4B2A-BBDC-81A1FFE0C7D3}"/>
    <hyperlink ref="E2177" r:id="rId1186" xr:uid="{8BAB8051-E2FC-49E1-8B02-4D9491D71B04}"/>
    <hyperlink ref="E2178" r:id="rId1187" xr:uid="{CB3C3C82-B38B-4432-AF97-8FCFDE8992A0}"/>
    <hyperlink ref="E2179" r:id="rId1188" xr:uid="{2BA56D87-2C1E-412F-9543-A789FAF56AAE}"/>
    <hyperlink ref="E2180" r:id="rId1189" xr:uid="{6D7DADBF-2536-4F02-B8F4-41F4A5C3CE18}"/>
    <hyperlink ref="E2181" r:id="rId1190" xr:uid="{4097EF36-9AAC-469F-B7DC-9803130A8FAE}"/>
    <hyperlink ref="E2182" r:id="rId1191" xr:uid="{4D86EE2B-FE9C-4279-9E8C-1905EEC8B638}"/>
    <hyperlink ref="E2183" r:id="rId1192" xr:uid="{4D0FE026-6B6F-4108-B818-8DAB24D6DCDA}"/>
    <hyperlink ref="E2184" r:id="rId1193" xr:uid="{679E5D47-310F-4A07-88A5-62338BE7B625}"/>
    <hyperlink ref="E2185" r:id="rId1194" xr:uid="{FD1C9505-0011-448D-8FB0-E87901030D9F}"/>
    <hyperlink ref="E2186" r:id="rId1195" xr:uid="{7815FD78-FC2F-44B1-B9C1-1BB85FA60224}"/>
    <hyperlink ref="E2187" r:id="rId1196" xr:uid="{154FA928-36B5-42A1-8885-FBE6951A2012}"/>
    <hyperlink ref="E2188" r:id="rId1197" xr:uid="{3A8B5E21-1DFE-44D0-B493-AA58E323ECFD}"/>
    <hyperlink ref="E2189" r:id="rId1198" xr:uid="{99D382EE-0000-4BB4-9224-32B6A2DE01B6}"/>
    <hyperlink ref="E2190" r:id="rId1199" xr:uid="{AFCF2741-9174-4812-9042-9F644AC56296}"/>
    <hyperlink ref="E2191" r:id="rId1200" xr:uid="{80955E47-2021-4077-9DD5-1A666010B580}"/>
    <hyperlink ref="E2192" r:id="rId1201" xr:uid="{5BBB79DA-9553-4CB3-9800-856635A01C4B}"/>
    <hyperlink ref="E2193" r:id="rId1202" xr:uid="{688489D1-56D3-4308-BD57-D9328791796B}"/>
    <hyperlink ref="E2194" r:id="rId1203" xr:uid="{2F19D21A-B76B-420A-A013-2834625E1875}"/>
    <hyperlink ref="E2195" r:id="rId1204" xr:uid="{AAC2A262-9441-4A47-B0D6-11A24ED7F3EF}"/>
    <hyperlink ref="E2196" r:id="rId1205" xr:uid="{4679B9E5-2681-45F4-B0B6-844ACC51B8FE}"/>
    <hyperlink ref="E2197" r:id="rId1206" xr:uid="{6293E37E-40C8-4FAA-8BFD-FCD10D6A51C0}"/>
    <hyperlink ref="E2198" r:id="rId1207" xr:uid="{244C0643-8D33-473F-9D88-AF58E65DF3A3}"/>
    <hyperlink ref="E2199" r:id="rId1208" xr:uid="{14BAC970-CA74-498D-92C7-826D22B8CD26}"/>
    <hyperlink ref="E2200" r:id="rId1209" xr:uid="{401E387A-9325-4E05-8B06-06575B0C0761}"/>
    <hyperlink ref="E2201" r:id="rId1210" xr:uid="{0A3ED884-8B0E-496E-B665-D9D58320CC41}"/>
    <hyperlink ref="E2202" r:id="rId1211" xr:uid="{D4E0DFFF-DC03-4FB8-8496-BDBF253A5543}"/>
    <hyperlink ref="E2203" r:id="rId1212" xr:uid="{6E9326CC-3887-4C3D-870A-94F97900928E}"/>
    <hyperlink ref="E2204" r:id="rId1213" xr:uid="{7CD2BC6D-6872-43CF-B865-5D542BD4EB99}"/>
    <hyperlink ref="E2205" r:id="rId1214" xr:uid="{70D73D88-16B5-4F37-98F4-8BE935147FF2}"/>
    <hyperlink ref="E2206" r:id="rId1215" xr:uid="{2053D1AE-BBDE-4FD4-8FD1-29A30FFBDAE7}"/>
    <hyperlink ref="E2207" r:id="rId1216" xr:uid="{EE8EF192-703A-4C5F-BE29-C12D80560410}"/>
    <hyperlink ref="E2208" r:id="rId1217" xr:uid="{07469E99-5D96-4C64-AE5F-A65C699EFEC1}"/>
    <hyperlink ref="E2209" r:id="rId1218" xr:uid="{E55A88DE-9778-4285-820B-E79F52620F87}"/>
    <hyperlink ref="E2210" r:id="rId1219" xr:uid="{933A387D-6294-4E0F-BAFB-63BA68BCD947}"/>
    <hyperlink ref="E2211" r:id="rId1220" xr:uid="{EEA41AED-657C-4C56-A99D-A924741FD34B}"/>
    <hyperlink ref="E2212" r:id="rId1221" xr:uid="{E17A8F5D-10D2-423C-849A-BBA03FE940CD}"/>
    <hyperlink ref="E2213" r:id="rId1222" xr:uid="{26900909-2FBC-45BF-8B59-25B4B3768F38}"/>
    <hyperlink ref="E2214" r:id="rId1223" xr:uid="{8A11CBD1-8C0A-4FCD-BAF0-D24731FE064D}"/>
    <hyperlink ref="E2215" r:id="rId1224" xr:uid="{65CB22A4-FA32-4440-B4E7-5ECDC19A456F}"/>
    <hyperlink ref="E2216" r:id="rId1225" xr:uid="{84825CE6-6739-436E-B73F-BB16C04FFD66}"/>
    <hyperlink ref="E2217" r:id="rId1226" xr:uid="{30202CE8-BE9C-4836-812E-E90DA6527AAA}"/>
    <hyperlink ref="E2218" r:id="rId1227" xr:uid="{5A7CE3FF-FC13-4550-B9FA-A584286AAF47}"/>
    <hyperlink ref="E2219" r:id="rId1228" xr:uid="{2CE120DF-E55C-4873-A00F-50E442407346}"/>
    <hyperlink ref="E2220" r:id="rId1229" xr:uid="{B937D4F2-19CF-4BB3-8036-304C4B91152D}"/>
    <hyperlink ref="E2221" r:id="rId1230" xr:uid="{6576ED09-BA26-41D8-A6BD-57860EABD0A8}"/>
    <hyperlink ref="E2222" r:id="rId1231" xr:uid="{C12CBF37-7FEE-4C37-AA98-9AB7F87FCB65}"/>
    <hyperlink ref="E2223" r:id="rId1232" xr:uid="{BF14F259-A9C7-48F3-82C2-014FEA79B807}"/>
    <hyperlink ref="E2224" r:id="rId1233" xr:uid="{7A2700FA-6E9D-4C1C-9C51-A9B46CCFC65C}"/>
    <hyperlink ref="E2225" r:id="rId1234" xr:uid="{22F33A59-B913-4ED0-944C-DE9C7C960054}"/>
    <hyperlink ref="E2226" r:id="rId1235" xr:uid="{EF91C5D1-905C-4957-8429-67EC10CCFD2F}"/>
    <hyperlink ref="E2227" r:id="rId1236" xr:uid="{FEEFA1E8-CB97-43A7-BFFC-1812FAFE4588}"/>
    <hyperlink ref="E2228" r:id="rId1237" xr:uid="{7D7F9C73-E4CD-4DF3-92AE-533854CFC3A9}"/>
    <hyperlink ref="E2229" r:id="rId1238" xr:uid="{6EAD7D57-3982-43AC-B6D8-ADBE5BED146A}"/>
    <hyperlink ref="E2230" r:id="rId1239" xr:uid="{671BC984-EC98-4B9F-935E-BE59529F3B88}"/>
    <hyperlink ref="E2231" r:id="rId1240" xr:uid="{64773F34-3E5A-4355-8C14-51A9DC4AC024}"/>
    <hyperlink ref="E2232" r:id="rId1241" xr:uid="{78493D0A-FE82-4131-BAD3-86B249970E7A}"/>
    <hyperlink ref="E2233" r:id="rId1242" xr:uid="{4AF4927B-DD2B-4B6A-B431-84C3905EF226}"/>
    <hyperlink ref="E2234" r:id="rId1243" xr:uid="{ABC3183E-2E89-4A51-849C-882C2571CB00}"/>
    <hyperlink ref="E2235" r:id="rId1244" xr:uid="{73B501E9-BEA7-432A-82C5-34788C388362}"/>
    <hyperlink ref="E2236" r:id="rId1245" xr:uid="{74009785-62C3-44AE-BC91-FFC7471116D5}"/>
    <hyperlink ref="E2237" r:id="rId1246" xr:uid="{D9F02BA8-C2EC-41A6-90A8-F909006E26D6}"/>
    <hyperlink ref="E2238" r:id="rId1247" xr:uid="{3CD053B2-DE04-4DDC-8523-E0DD310FF49B}"/>
    <hyperlink ref="E2239" r:id="rId1248" xr:uid="{864DC3AD-1637-42EF-9839-67657C952C72}"/>
    <hyperlink ref="E2240" r:id="rId1249" xr:uid="{0698CA76-6296-48FA-A7A6-11FCAA460582}"/>
    <hyperlink ref="E2241" r:id="rId1250" xr:uid="{1915F29B-63EF-4B40-9663-E2ADB271D825}"/>
    <hyperlink ref="E2242" r:id="rId1251" xr:uid="{3614A360-0F5E-478B-A2F4-572BD134FB11}"/>
    <hyperlink ref="E2243" r:id="rId1252" xr:uid="{E401910A-AB4E-436D-90FA-DC8F5FB215F6}"/>
    <hyperlink ref="E2244" r:id="rId1253" xr:uid="{6975C74B-B5D0-4711-ADEF-DDDB846CEF7E}"/>
    <hyperlink ref="E2245" r:id="rId1254" xr:uid="{8687F10E-8C00-497F-A812-FEDFB7DB7767}"/>
    <hyperlink ref="E2246" r:id="rId1255" xr:uid="{E7725D80-9DD9-4E61-A5A0-B1C4A06A94E7}"/>
    <hyperlink ref="E2247" r:id="rId1256" xr:uid="{AEB0A396-6D97-4B0D-A48E-4968DB6F88B3}"/>
    <hyperlink ref="E2248" r:id="rId1257" xr:uid="{77F87574-9B5E-4B28-A423-3E5E96540130}"/>
    <hyperlink ref="E2249" r:id="rId1258" xr:uid="{9ADA27DB-7BA3-40C9-B5DD-A1B6FE433293}"/>
    <hyperlink ref="E2250" r:id="rId1259" xr:uid="{090A26B3-7BA1-4D9C-A4E3-64FAD35EDA8D}"/>
    <hyperlink ref="E2251" r:id="rId1260" xr:uid="{1F3777A4-9DD8-4696-893C-DE257E9E8420}"/>
    <hyperlink ref="E2252" r:id="rId1261" xr:uid="{1BDF8056-6C32-43A1-B2F6-C3F380F0CC8B}"/>
    <hyperlink ref="E2253" r:id="rId1262" xr:uid="{D6F66984-DB17-4BB4-A5E6-E9B220B3C930}"/>
    <hyperlink ref="E2254" r:id="rId1263" xr:uid="{752FB92B-CA51-4A97-AFE5-6E5834F274B0}"/>
    <hyperlink ref="E2255" r:id="rId1264" xr:uid="{831D398D-2397-4657-9338-CFCFAFE1D24A}"/>
    <hyperlink ref="E2256" r:id="rId1265" xr:uid="{A7E419E9-822B-4736-9F2F-73E51A6D3EB7}"/>
    <hyperlink ref="E2257" r:id="rId1266" xr:uid="{42681CCB-B4E0-46CD-BF77-3132B648D309}"/>
    <hyperlink ref="E2258" r:id="rId1267" xr:uid="{3D0AFD24-C5F8-4B63-8817-425C678F30F5}"/>
    <hyperlink ref="E2259" r:id="rId1268" xr:uid="{BEB37C59-BDBB-4B03-A8C7-3B04B9381AA6}"/>
    <hyperlink ref="E2260" r:id="rId1269" xr:uid="{CB57BA84-CB40-40E9-BCBA-7CF64EA96A95}"/>
    <hyperlink ref="E2261" r:id="rId1270" xr:uid="{3A057A7A-5294-4220-BBD3-28D1AFCEC2E6}"/>
    <hyperlink ref="E2262" r:id="rId1271" xr:uid="{93952644-1F1F-4B7D-904A-2785A3515F72}"/>
    <hyperlink ref="E2263" r:id="rId1272" xr:uid="{E8D042A6-F721-46E0-A71C-C6BC831E1805}"/>
    <hyperlink ref="E2264" r:id="rId1273" xr:uid="{5DAC609C-8B72-4689-8A35-EF3A0EE460B2}"/>
    <hyperlink ref="E2265" r:id="rId1274" xr:uid="{3E6BB7E5-817C-41A7-9127-484113E64290}"/>
    <hyperlink ref="E2266" r:id="rId1275" xr:uid="{2054DBC2-1AFA-4AE3-B490-F1FDF117F3E6}"/>
    <hyperlink ref="E2267" r:id="rId1276" xr:uid="{CA7B3FC4-764B-49F1-AFDD-814828C237F5}"/>
    <hyperlink ref="E2268" r:id="rId1277" xr:uid="{6DC5C476-5865-452A-A3AA-74F9CE783462}"/>
    <hyperlink ref="E2269" r:id="rId1278" xr:uid="{9AE3B564-8C15-45E2-B854-21347CDDF9C9}"/>
    <hyperlink ref="E2270" r:id="rId1279" xr:uid="{97EA2233-D99C-4868-B614-BB8C70C51566}"/>
    <hyperlink ref="E2271" r:id="rId1280" xr:uid="{3F5B2EED-2D1C-43CB-81B0-E8D29215D77D}"/>
    <hyperlink ref="E2272" r:id="rId1281" xr:uid="{6A20459D-A321-48BB-BE36-D5664A2E707C}"/>
    <hyperlink ref="E2273" r:id="rId1282" xr:uid="{02BEE26F-55DA-498C-B72A-61FA917256DC}"/>
    <hyperlink ref="E2274" r:id="rId1283" xr:uid="{A965CCCF-5B0F-4A61-A3F1-7D1D6FB9C564}"/>
    <hyperlink ref="E2275" r:id="rId1284" xr:uid="{90FD232D-65FC-4576-889C-ACBFB995BF08}"/>
    <hyperlink ref="E2276" r:id="rId1285" xr:uid="{A0FD4EB0-A76F-4378-9F4B-76E0514C5660}"/>
    <hyperlink ref="E2277" r:id="rId1286" xr:uid="{7FF20204-B293-489A-9CAA-C412E9B43F50}"/>
    <hyperlink ref="E2278" r:id="rId1287" xr:uid="{90DDE35B-85AF-4907-A40E-9D87AF2F32FE}"/>
    <hyperlink ref="E2279" r:id="rId1288" xr:uid="{DF26BE59-97A4-4EAF-AAB7-F1AD1783A1F0}"/>
    <hyperlink ref="E2280" r:id="rId1289" xr:uid="{46726B82-A1D7-47CE-8F69-48428B5F8924}"/>
    <hyperlink ref="E2281" r:id="rId1290" xr:uid="{DC1D2318-0E09-4153-BEC0-474F1825B8E2}"/>
    <hyperlink ref="E2282" r:id="rId1291" xr:uid="{F41AABF4-4A71-4505-98C5-C28EC0714AFA}"/>
    <hyperlink ref="E2283" r:id="rId1292" xr:uid="{581BC7C3-B2A1-4950-8213-8CF4632AF952}"/>
    <hyperlink ref="E2284" r:id="rId1293" xr:uid="{B1930C0D-7FDB-40F3-8B1C-B3648332EABC}"/>
    <hyperlink ref="E2285" r:id="rId1294" xr:uid="{10A282EE-5B25-4712-AF06-9584FF309CB7}"/>
    <hyperlink ref="E2286" r:id="rId1295" xr:uid="{BC4799D4-81AB-4EF6-836E-750CF93C326D}"/>
    <hyperlink ref="E2287" r:id="rId1296" xr:uid="{DFBF3A4C-5DFC-490C-A714-BF8192BA4535}"/>
    <hyperlink ref="E2288" r:id="rId1297" xr:uid="{83B352B1-9AE3-431C-8630-885F0BBD79C5}"/>
    <hyperlink ref="E2289" r:id="rId1298" xr:uid="{AFA1BEC7-FAF9-4D5C-BC1F-0460319545A4}"/>
    <hyperlink ref="E2290" r:id="rId1299" xr:uid="{9E5B56C7-8A60-4955-9473-DBA89ACC8F3F}"/>
    <hyperlink ref="E2291" r:id="rId1300" xr:uid="{6E6E8AFD-500C-488C-B760-427FA2F1A66E}"/>
    <hyperlink ref="E2292" r:id="rId1301" xr:uid="{FF1ED3BA-A8C1-49E8-AF54-C821470A6C52}"/>
    <hyperlink ref="E2293" r:id="rId1302" xr:uid="{6E46ED58-44D3-4BF2-862D-467268CA739E}"/>
    <hyperlink ref="E2294" r:id="rId1303" xr:uid="{D4561D3B-322C-4113-90E0-5094845A6CE2}"/>
    <hyperlink ref="E2295" r:id="rId1304" xr:uid="{A922A89D-FEC5-4112-9772-4D5A117FC029}"/>
    <hyperlink ref="E2296" r:id="rId1305" xr:uid="{0B598B14-A1CE-4E06-8706-D9FB010D298A}"/>
    <hyperlink ref="E2297" r:id="rId1306" xr:uid="{B331D224-6436-4FB2-8A6B-AA668B69EA16}"/>
    <hyperlink ref="E2298" r:id="rId1307" xr:uid="{C898BA34-97FA-4ADD-8C5C-70A868F1A0FF}"/>
    <hyperlink ref="E2299" r:id="rId1308" xr:uid="{1B470D40-EBED-47B0-9F25-24AE3A6D3FAD}"/>
    <hyperlink ref="E2300" r:id="rId1309" xr:uid="{555B1A53-9EEF-4AD3-8A3D-27FC9C60B700}"/>
    <hyperlink ref="E2301" r:id="rId1310" xr:uid="{49F2B1CC-F407-4DBB-A81C-30D9626AC315}"/>
    <hyperlink ref="E2302" r:id="rId1311" xr:uid="{889A94C8-0FEC-435F-9C45-93494B9CC441}"/>
    <hyperlink ref="E2303" r:id="rId1312" xr:uid="{1C954729-A693-4EC7-BF95-759084B795FB}"/>
    <hyperlink ref="E2304" r:id="rId1313" xr:uid="{FB6BF5CF-F22E-4D83-86E0-ACBBFF9C0BCE}"/>
    <hyperlink ref="E2305" r:id="rId1314" xr:uid="{D2522E70-E290-4DEC-BF8B-3239C3438284}"/>
    <hyperlink ref="E2306" r:id="rId1315" xr:uid="{E2D72F0F-4556-492D-A59C-1964B518E7F9}"/>
    <hyperlink ref="E2307" r:id="rId1316" xr:uid="{A4F7B4A2-CEF7-4FA9-BB03-C6CA0C372A2C}"/>
    <hyperlink ref="E2308" r:id="rId1317" xr:uid="{F52D7C94-1D14-4CB0-83D9-48EB5C45C334}"/>
    <hyperlink ref="E2309" r:id="rId1318" xr:uid="{A0D1D7D8-E090-46C3-B457-8EA6C33F1CEE}"/>
    <hyperlink ref="E2310" r:id="rId1319" xr:uid="{0CA8517F-E727-469C-A60C-AD873CC147EF}"/>
    <hyperlink ref="E2311" r:id="rId1320" xr:uid="{73651436-0DA8-42C1-9D10-E64621B1FFE7}"/>
    <hyperlink ref="E2312" r:id="rId1321" xr:uid="{5510D04F-F358-48F1-BC58-4A97D3E81136}"/>
    <hyperlink ref="E2313" r:id="rId1322" xr:uid="{9AD15EDF-9851-4410-A509-60C1BB4D2026}"/>
    <hyperlink ref="E2314" r:id="rId1323" xr:uid="{DC2B0617-4E0F-4C11-886B-9C0C5C159E6E}"/>
    <hyperlink ref="E2315" r:id="rId1324" xr:uid="{EE48FECA-A771-4C49-BC17-625CCC1C53E5}"/>
    <hyperlink ref="E2316" r:id="rId1325" xr:uid="{8CA88F22-658B-4CCF-97A2-A7AF698D4CF3}"/>
    <hyperlink ref="E2317" r:id="rId1326" xr:uid="{28678C39-D8AC-4885-87F5-AD74B3926B69}"/>
    <hyperlink ref="E2318" r:id="rId1327" xr:uid="{9C6A3CE2-1FB7-4EE1-9658-C5A11CA7EC6A}"/>
    <hyperlink ref="E2319" r:id="rId1328" xr:uid="{02D891AE-D5E7-4441-BB7D-DC8FEB5E2CE2}"/>
    <hyperlink ref="E2320" r:id="rId1329" xr:uid="{A864C79C-EE30-4D8F-8BA2-D1CC610BDE5B}"/>
    <hyperlink ref="E2321" r:id="rId1330" xr:uid="{D2536E0A-67C3-40C6-B42A-75DBB5EB2414}"/>
    <hyperlink ref="E2322" r:id="rId1331" xr:uid="{7E44D7BF-2F7C-469E-9512-F05FC7CB23C1}"/>
    <hyperlink ref="E2323" r:id="rId1332" xr:uid="{A28D2D7E-6C9A-4724-995D-60C214C13033}"/>
    <hyperlink ref="E2324" r:id="rId1333" xr:uid="{E1DCE07B-68D7-401C-A72B-2F48311AFAB8}"/>
    <hyperlink ref="E2325" r:id="rId1334" xr:uid="{A7AA673C-085D-4FA8-AF13-11982418F703}"/>
    <hyperlink ref="E2326" r:id="rId1335" xr:uid="{C38C543B-FAC0-4B7A-8876-1345AE1041C4}"/>
    <hyperlink ref="E2327" r:id="rId1336" xr:uid="{28043285-A7E4-49BA-92C1-75D5C9CF8DBA}"/>
    <hyperlink ref="E2328" r:id="rId1337" xr:uid="{3E39BCF2-533E-464C-83F7-65767904110A}"/>
    <hyperlink ref="E2329" r:id="rId1338" xr:uid="{7C5BE4DD-6701-45B7-BB3F-6DF821C660BA}"/>
    <hyperlink ref="E2330" r:id="rId1339" xr:uid="{4ED060E3-F793-4003-8928-2E28EB3139FF}"/>
    <hyperlink ref="E2331" r:id="rId1340" xr:uid="{0BF99425-9FEF-40AC-A5A1-5416F35C4483}"/>
    <hyperlink ref="E2332" r:id="rId1341" xr:uid="{F0D1D3C3-0458-4001-BC54-15F45606FF00}"/>
    <hyperlink ref="E2333" r:id="rId1342" xr:uid="{E3C1B9DF-8DD2-4330-8B85-02D65286690C}"/>
    <hyperlink ref="E2334" r:id="rId1343" xr:uid="{7FDF89D8-BFE9-485F-B53C-6931E1601F60}"/>
    <hyperlink ref="E2335" r:id="rId1344" xr:uid="{2A1BA32B-2C17-4A01-B207-211455240936}"/>
    <hyperlink ref="E2336" r:id="rId1345" xr:uid="{83DD8C83-B41C-4736-8DAD-3872F826B460}"/>
    <hyperlink ref="E2337" r:id="rId1346" xr:uid="{8D3BA890-34A3-48C0-953A-A10AB7038C33}"/>
    <hyperlink ref="E2338" r:id="rId1347" xr:uid="{2DA9FD35-13A6-4828-B2F9-30B0F1523067}"/>
    <hyperlink ref="E2339" r:id="rId1348" xr:uid="{AB5626AC-03CC-465A-BE83-CB226AF59D49}"/>
    <hyperlink ref="E2340" r:id="rId1349" xr:uid="{063EF51D-F315-46B2-AD6C-B3F04AC99694}"/>
    <hyperlink ref="E2341" r:id="rId1350" xr:uid="{CE706773-3E0C-4254-AA8D-84EF4CF04198}"/>
    <hyperlink ref="E2342" r:id="rId1351" xr:uid="{2DFDF856-5643-41C5-8DCA-E81EFCC5C376}"/>
    <hyperlink ref="E2343" r:id="rId1352" xr:uid="{3A4E1F73-6C2D-4EFC-B118-55479542383E}"/>
    <hyperlink ref="E2344" r:id="rId1353" xr:uid="{FEDBF088-435E-45D9-951A-EF36DE702746}"/>
    <hyperlink ref="E2345" r:id="rId1354" xr:uid="{E4156123-7034-4A8F-924F-1DB77998642C}"/>
    <hyperlink ref="E2346" r:id="rId1355" xr:uid="{2F28F323-45DB-49D3-B952-7EABDF4E8E7E}"/>
    <hyperlink ref="E2347" r:id="rId1356" xr:uid="{ADF49E8F-5345-4319-9C31-9C8D0A9A585A}"/>
    <hyperlink ref="E2348" r:id="rId1357" xr:uid="{BF6E5247-BB40-4FC1-9EB5-DF4601F517AC}"/>
    <hyperlink ref="E2349" r:id="rId1358" xr:uid="{3CA3D005-90AB-4810-9459-E8359ABB6F75}"/>
    <hyperlink ref="E2350" r:id="rId1359" xr:uid="{7E7EFE5A-EFB4-46EC-8329-41B4026C5EB6}"/>
    <hyperlink ref="E2351" r:id="rId1360" xr:uid="{FC3BE186-A77F-4516-9F2D-92E34718E11E}"/>
    <hyperlink ref="E2352" r:id="rId1361" xr:uid="{CF15C1DF-E7EB-48F4-97E4-6366B378C9A4}"/>
    <hyperlink ref="E2353" r:id="rId1362" xr:uid="{A652D629-4A9A-4639-9748-408B1FAD4BD3}"/>
    <hyperlink ref="E2354" r:id="rId1363" xr:uid="{317AEB5F-E74B-4F8D-9C38-2B4141A50EDE}"/>
    <hyperlink ref="E2355" r:id="rId1364" xr:uid="{B40DADFC-288A-46B7-B73A-C0DF754C0498}"/>
    <hyperlink ref="E2356" r:id="rId1365" xr:uid="{963D39FA-7F84-4B88-9978-917F7F61E539}"/>
    <hyperlink ref="E2357" r:id="rId1366" xr:uid="{1EE2FF9F-A8DC-44AF-BB0C-C855497FC3B3}"/>
    <hyperlink ref="E2358" r:id="rId1367" xr:uid="{F14C592B-CCB6-455F-B750-B86C2F9733AD}"/>
    <hyperlink ref="E2359" r:id="rId1368" xr:uid="{899868B9-9090-440B-AD2D-15D02A91ABFA}"/>
    <hyperlink ref="E2360" r:id="rId1369" xr:uid="{A3AB60AB-0149-4D4C-9C64-AE177E5CB2B7}"/>
    <hyperlink ref="E2361" r:id="rId1370" xr:uid="{882CF523-B9FE-4BD7-873D-D259C476E805}"/>
    <hyperlink ref="E2362" r:id="rId1371" xr:uid="{8FEA1FD0-9C73-4B93-9AFD-22084A25B7A0}"/>
    <hyperlink ref="E2363" r:id="rId1372" xr:uid="{5B134A2B-22F8-4AEA-B7F6-0C410F9E59A3}"/>
    <hyperlink ref="E2364" r:id="rId1373" xr:uid="{7AFD94F5-89F8-4EF2-9DDD-CDFC8279B9C9}"/>
    <hyperlink ref="E2365" r:id="rId1374" xr:uid="{DDEB21E7-05D5-4C36-BB06-807E6060D528}"/>
    <hyperlink ref="E2366" r:id="rId1375" xr:uid="{51D43E6B-F041-4150-9D5F-8DD04682E625}"/>
    <hyperlink ref="E2367" r:id="rId1376" xr:uid="{A02019FC-9B63-46A6-9308-009B396D0AC7}"/>
    <hyperlink ref="E2368" r:id="rId1377" xr:uid="{2452FAE3-5CAF-40F9-8889-708C58225908}"/>
    <hyperlink ref="E2369" r:id="rId1378" xr:uid="{CE6C38BD-AAEF-4309-A88D-FFE93A7CA75C}"/>
    <hyperlink ref="E2370" r:id="rId1379" xr:uid="{1447A39B-B742-43D0-9A71-077E5B4D841E}"/>
    <hyperlink ref="E2371" r:id="rId1380" xr:uid="{0B9CCDFC-87BF-44E7-8C64-FA0A058B1CEC}"/>
    <hyperlink ref="E2372" r:id="rId1381" xr:uid="{9247D532-AED4-403D-B452-03BE03C44630}"/>
    <hyperlink ref="E2373" r:id="rId1382" xr:uid="{F7839BF8-2E03-4CD2-B0DA-473EE4303687}"/>
    <hyperlink ref="E2374" r:id="rId1383" xr:uid="{8D9FE01D-0DEF-4797-A2F7-B38CFB8FCABA}"/>
    <hyperlink ref="E2375" r:id="rId1384" xr:uid="{65943B5C-6A9B-4313-A316-62E895B0B633}"/>
    <hyperlink ref="E2376" r:id="rId1385" xr:uid="{859F7A5D-51F6-4BE6-944F-6E498107C179}"/>
    <hyperlink ref="E2377" r:id="rId1386" xr:uid="{E14918E7-2544-4A94-96DF-5DDB8192FD8B}"/>
    <hyperlink ref="E2378" r:id="rId1387" xr:uid="{664D014F-6914-44AB-A4AF-478F02BC24B6}"/>
    <hyperlink ref="E2379" r:id="rId1388" xr:uid="{BCB77206-3465-4DF3-BFC9-6712F0B0170A}"/>
    <hyperlink ref="E2380" r:id="rId1389" xr:uid="{530150F5-80B1-4479-81CC-7803F7012909}"/>
    <hyperlink ref="E2381" r:id="rId1390" xr:uid="{E431EAED-DB6A-4329-BCFE-B45CF1B7C557}"/>
    <hyperlink ref="E2382" r:id="rId1391" xr:uid="{5B0A25C6-9E94-44FB-AE50-3B57E478143D}"/>
    <hyperlink ref="E2383" r:id="rId1392" xr:uid="{F94AB092-B6EF-482A-A54D-66E9C758CDF5}"/>
    <hyperlink ref="E2384" r:id="rId1393" xr:uid="{494B675D-84D2-42C1-9E52-FFF606ACC807}"/>
    <hyperlink ref="E2385" r:id="rId1394" xr:uid="{ED59454E-39EF-49B5-969D-7C2F39CFB4EA}"/>
    <hyperlink ref="E2386" r:id="rId1395" xr:uid="{937E18CB-D2E5-41F1-977B-5C3916A4F691}"/>
    <hyperlink ref="E2387" r:id="rId1396" xr:uid="{EADFED8B-E71B-444F-B94A-7FB9448F79F0}"/>
    <hyperlink ref="E2388" r:id="rId1397" xr:uid="{A9073460-EEB5-40D2-A277-168022AB2D48}"/>
    <hyperlink ref="E2389" r:id="rId1398" xr:uid="{611B95B6-7DE7-4034-988D-2B48D60A24E2}"/>
    <hyperlink ref="E2390" r:id="rId1399" xr:uid="{79094C2C-9F35-456A-936B-BC43800D4812}"/>
    <hyperlink ref="E2391" r:id="rId1400" xr:uid="{E98AB632-71DE-45DC-8F67-00571C4C21B7}"/>
    <hyperlink ref="E2392" r:id="rId1401" xr:uid="{31273484-EA1B-4B45-9FC2-F6D7255F2F3A}"/>
    <hyperlink ref="E2393" r:id="rId1402" xr:uid="{B2B05FE8-218F-485F-B606-C97389731B46}"/>
    <hyperlink ref="E2394" r:id="rId1403" xr:uid="{A99EA6B8-1D03-46D2-9A85-7B9837668EE5}"/>
    <hyperlink ref="E2395" r:id="rId1404" xr:uid="{8D768A6C-6FBC-46C5-B1F0-D95B5A5D4F2A}"/>
    <hyperlink ref="E2396" r:id="rId1405" xr:uid="{501B6DAD-8786-4A97-A6C8-B3B4ADA07B5E}"/>
    <hyperlink ref="E2397" r:id="rId1406" xr:uid="{243F7D9B-574A-40B4-828F-7FD381CF3145}"/>
    <hyperlink ref="E2398" r:id="rId1407" xr:uid="{937CE488-37D8-4B1C-8FEB-BAECC248EF6C}"/>
    <hyperlink ref="E2399" r:id="rId1408" xr:uid="{5A736674-2AA6-499B-922F-43A2C19D0DA2}"/>
    <hyperlink ref="E2400" r:id="rId1409" xr:uid="{6ECC3610-D239-4CF1-BA72-B1B915D315CD}"/>
    <hyperlink ref="E2401" r:id="rId1410" xr:uid="{69B34AD7-81FA-42FD-BE91-FCC4B8156988}"/>
    <hyperlink ref="E2402" r:id="rId1411" xr:uid="{F3B65D9D-57DC-440C-A549-830FE6E6B1C5}"/>
    <hyperlink ref="E2403" r:id="rId1412" xr:uid="{78796390-7494-4B43-9D89-6D9DC6B4C5D1}"/>
    <hyperlink ref="E2404" r:id="rId1413" xr:uid="{00F9EC09-73EB-4732-811F-FD221A83AD8E}"/>
    <hyperlink ref="E2405" r:id="rId1414" xr:uid="{D3E1FC8B-5F4F-4FF4-81A0-0A11B8598C89}"/>
    <hyperlink ref="E2406" r:id="rId1415" xr:uid="{A190D779-55F7-4F67-B960-F23C1CFB9FD9}"/>
    <hyperlink ref="E2407" r:id="rId1416" xr:uid="{0EF5DDAA-A84F-476F-9B07-4456D81DE05B}"/>
    <hyperlink ref="E2408" r:id="rId1417" xr:uid="{0FF38880-179E-4DDF-A79C-C507E8C4B0B7}"/>
    <hyperlink ref="E2409" r:id="rId1418" xr:uid="{5D05A978-070F-48EA-9EEA-C7A8CD84BD23}"/>
    <hyperlink ref="E2410" r:id="rId1419" xr:uid="{1BD8E3C6-B688-4FEE-BA45-0ECA2E79E2CC}"/>
    <hyperlink ref="E2411" r:id="rId1420" xr:uid="{3CF63DE2-03E1-4292-BAFA-FF9651B1EB4E}"/>
    <hyperlink ref="E2412" r:id="rId1421" xr:uid="{352A64E7-7962-4EC8-9CDF-14EA7B0C599F}"/>
    <hyperlink ref="E2413" r:id="rId1422" xr:uid="{234C8A89-BD2B-47F4-84D8-73E4647AE843}"/>
    <hyperlink ref="E2414" r:id="rId1423" xr:uid="{E28C17E3-3E82-4BAA-AF54-46A0DE4184BE}"/>
    <hyperlink ref="E2415" r:id="rId1424" xr:uid="{4FDD1FC7-F72F-471C-94A6-FC0C0B569E5B}"/>
    <hyperlink ref="E2416" r:id="rId1425" xr:uid="{0AF9CFB2-79E8-4743-960F-A859244786F3}"/>
    <hyperlink ref="E2417" r:id="rId1426" xr:uid="{5310A0E7-A543-4721-9226-639FED9B530B}"/>
    <hyperlink ref="E2418" r:id="rId1427" xr:uid="{26B07628-1CD5-41B6-B739-CDF6B2769220}"/>
    <hyperlink ref="E2419" r:id="rId1428" xr:uid="{7BA4BFAE-3F92-4128-BD0A-85CF8D149835}"/>
    <hyperlink ref="E2420" r:id="rId1429" xr:uid="{8CD40D84-4A47-46A5-9621-B774D516F6B9}"/>
    <hyperlink ref="E2421" r:id="rId1430" xr:uid="{4B28E80D-A3DA-4341-9371-516DDFEB3DE7}"/>
    <hyperlink ref="E2422" r:id="rId1431" xr:uid="{7A7DEF54-3667-4E96-B9C6-68998132AC96}"/>
    <hyperlink ref="E2423" r:id="rId1432" xr:uid="{2BE812C6-4C3F-4597-BE58-C35C7130A36F}"/>
    <hyperlink ref="E2424" r:id="rId1433" xr:uid="{ACD2D62C-64FE-4A74-AA8C-4F85D1E5CBF2}"/>
    <hyperlink ref="E2425" r:id="rId1434" xr:uid="{6EB2477B-2EF2-4D5C-868A-867A7FBCCA66}"/>
    <hyperlink ref="E2426" r:id="rId1435" xr:uid="{A4C10292-7922-481C-A4E3-8ACD945FDE6B}"/>
    <hyperlink ref="E2427" r:id="rId1436" xr:uid="{5B0217D0-E6D2-4567-BE03-E04F19A8C3CB}"/>
    <hyperlink ref="E2428" r:id="rId1437" xr:uid="{AEEEB544-5D73-4E54-81F7-B8D51041EB8A}"/>
    <hyperlink ref="E2429" r:id="rId1438" xr:uid="{35E1F3D1-92F4-4822-9EE8-43818014224C}"/>
    <hyperlink ref="E2430" r:id="rId1439" xr:uid="{FE366414-5B4F-4AFE-8E66-56349440CB57}"/>
    <hyperlink ref="E2431" r:id="rId1440" xr:uid="{8437E48E-6201-4628-BA6A-A6C2A14F0551}"/>
    <hyperlink ref="E2432" r:id="rId1441" xr:uid="{9E226F84-25B4-497E-B227-EF85B31C3767}"/>
    <hyperlink ref="E2433" r:id="rId1442" xr:uid="{E0B80D17-6658-440E-BEBD-BECBC3F59AA3}"/>
    <hyperlink ref="E2434" r:id="rId1443" xr:uid="{7378C858-5DB6-443F-A3B1-9A8195F40EEE}"/>
    <hyperlink ref="E2435" r:id="rId1444" xr:uid="{08DA9C0A-98D6-43AB-B275-DC92FD18EF1F}"/>
    <hyperlink ref="E2436" r:id="rId1445" xr:uid="{9EB8F68D-9220-41B9-8558-7DB75E278E74}"/>
    <hyperlink ref="E2437" r:id="rId1446" xr:uid="{8F785554-5616-4762-A73E-021DB42F93CE}"/>
    <hyperlink ref="E2438" r:id="rId1447" xr:uid="{2ED0FDAA-2459-4362-B405-F16F7A35AF8A}"/>
    <hyperlink ref="E2439" r:id="rId1448" xr:uid="{840F4D22-69C8-46F3-BF91-74E9E15FC11E}"/>
    <hyperlink ref="E2440" r:id="rId1449" xr:uid="{81AB15FD-D1F5-4C2C-A662-B1399887069E}"/>
    <hyperlink ref="E2441" r:id="rId1450" xr:uid="{A077D721-7F9D-4B29-8060-534C3D6F7706}"/>
    <hyperlink ref="E2442" r:id="rId1451" xr:uid="{4BF5BBB4-86CD-4B88-8F5B-B08F2E77AD6B}"/>
    <hyperlink ref="E2443" r:id="rId1452" xr:uid="{278E9831-89D1-49AD-9523-80D8EC8B8986}"/>
    <hyperlink ref="E2444" r:id="rId1453" xr:uid="{0E42A9A2-8685-4312-AF49-93E4CF8BE781}"/>
    <hyperlink ref="E2445" r:id="rId1454" xr:uid="{E145CB69-C506-46D7-8831-C200CEE36D4D}"/>
    <hyperlink ref="E2446" r:id="rId1455" xr:uid="{3C4E3187-9815-432B-9164-9F6D409EDB43}"/>
    <hyperlink ref="E2447" r:id="rId1456" xr:uid="{AA60E8C7-BB27-4B9B-BB9A-43877B60F77E}"/>
    <hyperlink ref="E2448" r:id="rId1457" xr:uid="{8DE5EA37-79F2-44D2-B606-16BB4A34FDD5}"/>
    <hyperlink ref="E2449" r:id="rId1458" xr:uid="{BC2AC565-3F3A-4AC4-911E-D8AE71DAB340}"/>
    <hyperlink ref="E2450" r:id="rId1459" xr:uid="{52A0B8FD-23C9-4E0B-A1B6-65651E59EB09}"/>
    <hyperlink ref="E2451" r:id="rId1460" xr:uid="{A57CD9E4-3D63-4C65-92EE-2DB11072D59D}"/>
    <hyperlink ref="E2452" r:id="rId1461" xr:uid="{54A8F1EB-AEBA-412C-9355-AB8BD5822FEE}"/>
    <hyperlink ref="E2453" r:id="rId1462" xr:uid="{B8B40323-27CF-44CF-8F43-FEA6BA4BDF75}"/>
    <hyperlink ref="E2454" r:id="rId1463" xr:uid="{18165336-0B6B-4311-B1DA-344D28C05F78}"/>
    <hyperlink ref="E2455" r:id="rId1464" xr:uid="{3089C83B-A0E9-4E3A-9206-004708D17A58}"/>
    <hyperlink ref="E2456" r:id="rId1465" xr:uid="{524900F4-184B-4B31-9BCD-BFBCC0FFE66E}"/>
    <hyperlink ref="E2457" r:id="rId1466" xr:uid="{727CFC94-0DFB-4762-8ED8-F414A7F62B53}"/>
    <hyperlink ref="E2458" r:id="rId1467" xr:uid="{87790041-4A21-475A-B63F-BB6937FB3926}"/>
    <hyperlink ref="E2459" r:id="rId1468" xr:uid="{C117FD20-12D2-4CA3-AA72-69C25F907952}"/>
    <hyperlink ref="E2460" r:id="rId1469" xr:uid="{3E9DE261-A6EA-43CD-9762-755FDF50B7D4}"/>
    <hyperlink ref="E2461" r:id="rId1470" xr:uid="{C4A3BA5F-0044-46D4-9CF7-E34A8D1F35B1}"/>
    <hyperlink ref="E2462" r:id="rId1471" xr:uid="{560F5351-841D-4C20-98C7-493FD09DE816}"/>
    <hyperlink ref="E2463" r:id="rId1472" xr:uid="{CBEEC3F0-E713-42E0-B0FB-BD22266A65EF}"/>
    <hyperlink ref="E2464" r:id="rId1473" xr:uid="{8232A78F-C899-4D70-AD4E-E37EE7409446}"/>
    <hyperlink ref="E2465" r:id="rId1474" xr:uid="{D0035157-2BD3-48D3-879E-8071C2AB06A1}"/>
    <hyperlink ref="E2466" r:id="rId1475" xr:uid="{54F557F1-C45C-4ECB-9CC2-41874DA97363}"/>
    <hyperlink ref="E2467" r:id="rId1476" xr:uid="{8D1E6AAE-4A7A-4437-888A-703B44D2FD93}"/>
    <hyperlink ref="E2468" r:id="rId1477" xr:uid="{E49E505C-A732-4288-BFEC-7B3D61656A10}"/>
    <hyperlink ref="E2469" r:id="rId1478" xr:uid="{0BAEFFDE-11E2-49A1-8D14-3EE760111719}"/>
    <hyperlink ref="E2470" r:id="rId1479" xr:uid="{81AABB6F-3055-478A-AD9A-0B186EFC655E}"/>
    <hyperlink ref="E2471" r:id="rId1480" xr:uid="{3740AE65-54B8-49D1-80E7-BA0DB02A7E6A}"/>
    <hyperlink ref="E2472" r:id="rId1481" xr:uid="{C3871B26-82D3-41E5-B099-4234BF5663DA}"/>
    <hyperlink ref="E2473" r:id="rId1482" xr:uid="{FEF3B7E5-F3AB-4C23-B02D-DCECDD9A6A77}"/>
    <hyperlink ref="E2474" r:id="rId1483" xr:uid="{9DFEC2A0-611E-4E89-AB58-2B95CBD4BD1E}"/>
    <hyperlink ref="E2475" r:id="rId1484" xr:uid="{1D1DF3AD-4C9C-45A8-BCDE-6D29EBA018C9}"/>
    <hyperlink ref="E2476" r:id="rId1485" xr:uid="{5531D337-4FD8-4B13-BB5D-49F60E16739F}"/>
    <hyperlink ref="E2477" r:id="rId1486" xr:uid="{32F585AF-6B43-476A-BF6E-78D4CA342606}"/>
    <hyperlink ref="E2478" r:id="rId1487" xr:uid="{B8FF63CF-8169-45CD-ABC0-472CF1549BE1}"/>
    <hyperlink ref="E2479" r:id="rId1488" xr:uid="{EEC3BD1D-40DB-40F2-A6EC-0292BD1576AA}"/>
    <hyperlink ref="E2480" r:id="rId1489" xr:uid="{9C30044D-B4DC-49F1-89F5-2F28A4DF0EDC}"/>
    <hyperlink ref="E2481" r:id="rId1490" xr:uid="{0F0F7E8E-A367-4D2D-AB16-55B35B4B2251}"/>
    <hyperlink ref="E2482" r:id="rId1491" xr:uid="{1767642F-BB91-4942-A4DA-68332FC95CCB}"/>
    <hyperlink ref="E2483" r:id="rId1492" xr:uid="{66036F94-3031-47D4-A51F-A2DAE1647BF4}"/>
    <hyperlink ref="E2484" r:id="rId1493" xr:uid="{A8C0A2CD-DBC3-473D-85DD-B65F0A31C168}"/>
    <hyperlink ref="E2485" r:id="rId1494" xr:uid="{892699D8-6246-46DE-803A-C65D2E2B79AE}"/>
    <hyperlink ref="E2486" r:id="rId1495" xr:uid="{F0BDBB68-50B2-4713-8F7D-808F3BD46244}"/>
    <hyperlink ref="E2487" r:id="rId1496" xr:uid="{CAAB33E6-07B1-48F1-867B-04B3F8DF3E67}"/>
    <hyperlink ref="E2488" r:id="rId1497" xr:uid="{C77C0CED-DF1A-47E0-ADC8-827559ED2C14}"/>
    <hyperlink ref="E2489" r:id="rId1498" xr:uid="{FF856F4B-AC76-4854-9988-5A5C9DC32B0E}"/>
    <hyperlink ref="E2490" r:id="rId1499" xr:uid="{9A247B04-501D-4CD5-A603-6F5CC3AA4449}"/>
    <hyperlink ref="E2491" r:id="rId1500" xr:uid="{F23B5D4C-5DDD-418C-AC50-FDCA8A1798C6}"/>
    <hyperlink ref="E2492" r:id="rId1501" xr:uid="{FE69B56B-DFFE-4F37-A2EA-35CC51B53021}"/>
    <hyperlink ref="E2493" r:id="rId1502" xr:uid="{E7A68485-2D22-45B2-9135-4835DA64390C}"/>
    <hyperlink ref="E2494" r:id="rId1503" xr:uid="{DFB76EDD-92A7-48C9-912C-29158E53AF2A}"/>
    <hyperlink ref="E2495" r:id="rId1504" xr:uid="{CDDF988B-F878-4B96-8270-70D125A3EB6A}"/>
    <hyperlink ref="E2496" r:id="rId1505" xr:uid="{A0027AF7-5677-4095-B5D3-4157E7A2EBEB}"/>
    <hyperlink ref="E2497" r:id="rId1506" xr:uid="{8D0D7580-CF6A-4FDD-B71E-3E0899037BB4}"/>
    <hyperlink ref="E2498" r:id="rId1507" xr:uid="{684B202B-ABEC-4AA5-AEF9-1DD7D01ED059}"/>
    <hyperlink ref="E2499" r:id="rId1508" xr:uid="{48F354FD-141E-4B24-8E43-59D04F77DDDD}"/>
    <hyperlink ref="E2500" r:id="rId1509" xr:uid="{F82A9C77-61E6-41EB-9FB1-DC335450A042}"/>
    <hyperlink ref="E2501" r:id="rId1510" xr:uid="{F441C94F-E491-482D-9AD5-EDBB9D6495B4}"/>
    <hyperlink ref="E2502" r:id="rId1511" xr:uid="{9BB8C26F-185E-4096-909B-A43F176CCAEB}"/>
    <hyperlink ref="E2503" r:id="rId1512" xr:uid="{9224B3D1-B083-4D6A-B784-19604E007A7C}"/>
    <hyperlink ref="E2505" r:id="rId1513" xr:uid="{10E1F370-5B25-4FCB-9BB0-E1BCEB89F42F}"/>
    <hyperlink ref="E2506" r:id="rId1514" xr:uid="{E0CF03BE-76A2-483E-9989-17F8B9F6B79A}"/>
    <hyperlink ref="E2507" r:id="rId1515" xr:uid="{43D1A8A3-A67A-4498-A4D4-1E0AC21DD7F7}"/>
    <hyperlink ref="E2508" r:id="rId1516" xr:uid="{3E413A63-AB4B-4AAB-9C81-AACC61CECAE1}"/>
    <hyperlink ref="E2509" r:id="rId1517" xr:uid="{29FF2D19-770E-4CA5-B363-05BCE67F25CF}"/>
    <hyperlink ref="E2510" r:id="rId1518" xr:uid="{1A9D5AA9-7D14-4446-A9F6-67CCD9DDAA27}"/>
    <hyperlink ref="E2511" r:id="rId1519" xr:uid="{ED622A0D-2696-4917-9E6A-173C0223557F}"/>
    <hyperlink ref="E2512" r:id="rId1520" xr:uid="{1C865729-B15A-4B5C-A6DD-B1743DBAAFFD}"/>
    <hyperlink ref="E2513" r:id="rId1521" xr:uid="{6CD1007F-6245-4FFF-9CA8-91F0FBAFAA6B}"/>
    <hyperlink ref="E2514" r:id="rId1522" xr:uid="{A7B4FEFF-8863-4405-B229-A7BAD90DD543}"/>
    <hyperlink ref="E2515" r:id="rId1523" xr:uid="{5D0F6055-7205-47A2-8111-9C4825006339}"/>
    <hyperlink ref="E2516" r:id="rId1524" xr:uid="{1CA50675-A0C8-4454-A9FC-35FC0B1B5162}"/>
    <hyperlink ref="E2517" r:id="rId1525" xr:uid="{371D1DC2-58D0-4BEC-83E5-9F661A9CDE99}"/>
    <hyperlink ref="E2518" r:id="rId1526" xr:uid="{E170D535-D812-4088-9982-A324DEE2AD94}"/>
    <hyperlink ref="E2519" r:id="rId1527" xr:uid="{27C750B8-1C52-49B3-94F5-56B2FA265BB8}"/>
    <hyperlink ref="E2520" r:id="rId1528" xr:uid="{C171296E-326D-474C-818E-FD0AA8EDFD38}"/>
    <hyperlink ref="E2521" r:id="rId1529" xr:uid="{97B27D17-B15E-4E2D-8880-BE1827BDADC7}"/>
    <hyperlink ref="E2522" r:id="rId1530" xr:uid="{D1D59C8F-EA13-4F40-BB2E-6650283B42E6}"/>
    <hyperlink ref="E2523" r:id="rId1531" xr:uid="{1A5B4E4A-0091-4953-B9A0-AABB9D6466C2}"/>
    <hyperlink ref="E2524" r:id="rId1532" xr:uid="{1C074CCB-3207-400E-93E2-DAEA3D34A83E}"/>
    <hyperlink ref="E2525" r:id="rId1533" xr:uid="{758ED22B-19E9-4398-8DD6-62BC159F0CB5}"/>
    <hyperlink ref="E2526" r:id="rId1534" xr:uid="{8570C141-9AAB-4C77-A2D2-C5B81D6EA037}"/>
    <hyperlink ref="E2527" r:id="rId1535" xr:uid="{8D9538C1-757E-40BF-96CB-D214BFFCB170}"/>
    <hyperlink ref="E2528" r:id="rId1536" xr:uid="{99DBF51C-114C-44DD-ADD1-09C46582EC1B}"/>
    <hyperlink ref="E2529" r:id="rId1537" xr:uid="{A24D1F1F-8640-4806-A919-54E5CA835B41}"/>
    <hyperlink ref="E2530" r:id="rId1538" xr:uid="{24F6341C-5F58-4E7A-BD5B-F3600EE47048}"/>
    <hyperlink ref="E2531" r:id="rId1539" xr:uid="{13023681-0B1F-4531-A31D-5D72125D5FD0}"/>
    <hyperlink ref="E2532" r:id="rId1540" xr:uid="{E91A4460-C6EA-40E5-B835-B6E358B3FBC2}"/>
    <hyperlink ref="E2533" r:id="rId1541" xr:uid="{4ED16F13-1928-4264-99C0-1EB06A020FEB}"/>
    <hyperlink ref="E2534" r:id="rId1542" xr:uid="{91E3C1D5-9B92-4232-87FD-CC185148DC48}"/>
    <hyperlink ref="E2535" r:id="rId1543" xr:uid="{36B31E03-D846-4872-8675-D043466AAA02}"/>
    <hyperlink ref="E2536" r:id="rId1544" xr:uid="{793160CA-8973-460C-97B4-755DBAA5B929}"/>
    <hyperlink ref="E2537" r:id="rId1545" xr:uid="{ACD22C0F-9AC1-4298-AB76-B9EF6C89FE61}"/>
    <hyperlink ref="E2538" r:id="rId1546" xr:uid="{1530815F-9403-43CC-895F-0DB2881B97D4}"/>
    <hyperlink ref="E2539" r:id="rId1547" xr:uid="{10B736EE-82DF-414A-80AA-1B608EB91FA0}"/>
    <hyperlink ref="E2540" r:id="rId1548" xr:uid="{E1AE1440-4AA0-49E7-908A-AD0171BB8FF4}"/>
    <hyperlink ref="E2541" r:id="rId1549" xr:uid="{2FABCF67-B5B8-43AD-9741-2F159804D84D}"/>
    <hyperlink ref="E2542" r:id="rId1550" xr:uid="{EEF318B9-5D4C-44C0-8468-9763D4B86BA7}"/>
    <hyperlink ref="E2543" r:id="rId1551" xr:uid="{577E330D-B305-40C1-81B3-A36480AE85A0}"/>
    <hyperlink ref="E2544" r:id="rId1552" xr:uid="{E6020A91-1BFC-479B-9146-6520A7AF9C19}"/>
    <hyperlink ref="E2545" r:id="rId1553" xr:uid="{28BF2FB5-2478-4607-B751-34F3BDA4BEF6}"/>
    <hyperlink ref="E2546" r:id="rId1554" xr:uid="{85A422B0-E541-4EF1-8C82-B991E53D467A}"/>
    <hyperlink ref="E2547" r:id="rId1555" xr:uid="{3A3AE920-1E25-4706-8F6E-A091FC5096EB}"/>
    <hyperlink ref="E2548" r:id="rId1556" xr:uid="{B90A2745-52D4-4B3A-8080-3C8D44E53E0C}"/>
    <hyperlink ref="E2549" r:id="rId1557" xr:uid="{ECD94FDA-E397-4799-BD5D-C11969FA0055}"/>
    <hyperlink ref="E2550" r:id="rId1558" xr:uid="{F3B3846E-45DF-4589-ABAF-C75BD955F7DB}"/>
    <hyperlink ref="E2551" r:id="rId1559" xr:uid="{D9A71BD3-B15A-4C3D-A656-6C3B67B566BB}"/>
    <hyperlink ref="E2552" r:id="rId1560" xr:uid="{DA11B323-880B-42C0-920A-4FBCACCD3B0F}"/>
    <hyperlink ref="E2553" r:id="rId1561" xr:uid="{846C2359-03AA-4637-A268-84EBE7189362}"/>
    <hyperlink ref="E2554" r:id="rId1562" xr:uid="{F5B53287-CF62-4EEA-9B24-A95E611F3750}"/>
    <hyperlink ref="E2555" r:id="rId1563" xr:uid="{970017C2-F52B-4256-8E1B-A955F6030656}"/>
    <hyperlink ref="E2556" r:id="rId1564" xr:uid="{C44BF3B9-B0DB-4D23-BC94-93D439C01065}"/>
    <hyperlink ref="E2557" r:id="rId1565" xr:uid="{895D14CC-6DB2-49B4-B6F4-D81A79875BFE}"/>
    <hyperlink ref="E2558" r:id="rId1566" xr:uid="{6E2DFC60-19C7-4E86-8512-577BB9B6216C}"/>
    <hyperlink ref="E2559" r:id="rId1567" xr:uid="{4CD7759F-F27D-4F98-8552-B9AF4B262E00}"/>
    <hyperlink ref="E2560" r:id="rId1568" xr:uid="{7583F097-A431-4CB9-808B-FBA30ED96661}"/>
    <hyperlink ref="E2561" r:id="rId1569" xr:uid="{DAC09708-4442-4F14-8D9C-1910B31B2340}"/>
    <hyperlink ref="E2562" r:id="rId1570" xr:uid="{30352F4C-0483-4BA8-AA55-6195B810BFB4}"/>
    <hyperlink ref="E2563" r:id="rId1571" xr:uid="{C690BC9C-86DF-4433-99DB-AE46F9BBA282}"/>
    <hyperlink ref="E2564" r:id="rId1572" xr:uid="{8B2234C2-58B1-45FE-8999-11D85FEAFEC1}"/>
    <hyperlink ref="E2565" r:id="rId1573" xr:uid="{A9422D57-1E3C-4312-9CCB-9FF0AB7052AF}"/>
    <hyperlink ref="E2566" r:id="rId1574" xr:uid="{F1EA0606-595D-4343-85AA-90326A9F40DE}"/>
    <hyperlink ref="E2567" r:id="rId1575" xr:uid="{21ADA41A-55F1-4F04-A2A0-5673E7D4FCA0}"/>
    <hyperlink ref="E2568" r:id="rId1576" xr:uid="{DC4BABBD-99AE-4AF9-ACED-16FD1B28B9DC}"/>
    <hyperlink ref="E2569" r:id="rId1577" xr:uid="{FE08DA24-68BC-4376-B09F-35B74F958765}"/>
    <hyperlink ref="E2570" r:id="rId1578" xr:uid="{A5B1F96D-0AD4-4884-AA47-0242BD645D63}"/>
    <hyperlink ref="E2571" r:id="rId1579" xr:uid="{DE826DFC-8951-4DDE-B422-C017AF55D909}"/>
    <hyperlink ref="E2572" r:id="rId1580" xr:uid="{6A2AD537-3347-47BC-934B-F68716AB81CA}"/>
    <hyperlink ref="E2573" r:id="rId1581" xr:uid="{FDC0EEDC-9F00-4106-907C-400518C7965B}"/>
    <hyperlink ref="E2574" r:id="rId1582" xr:uid="{67307D5F-1ED7-4072-93D7-719492B4F4A4}"/>
    <hyperlink ref="E2575" r:id="rId1583" xr:uid="{0CD35B4A-018E-4006-A415-8E154B69B2AC}"/>
    <hyperlink ref="E2576" r:id="rId1584" xr:uid="{2E70E3EE-45EC-4FE6-BDF8-0EF439E5321C}"/>
    <hyperlink ref="E2577" r:id="rId1585" xr:uid="{7FCA378C-EE25-4385-91EE-DDD98C24D30B}"/>
    <hyperlink ref="E2578" r:id="rId1586" xr:uid="{F2ED94FC-E4FB-4945-96DC-A60754E7DDAE}"/>
    <hyperlink ref="E2579" r:id="rId1587" xr:uid="{C785A69C-E131-47DF-B544-E5E2C3434AA6}"/>
    <hyperlink ref="E2580" r:id="rId1588" xr:uid="{626A3271-9729-48A4-8556-4D08371CF9E5}"/>
    <hyperlink ref="E2581" r:id="rId1589" xr:uid="{C7BA2DF3-A294-4327-A70D-ABCF751C06B3}"/>
    <hyperlink ref="E2582" r:id="rId1590" xr:uid="{673B1DEA-B012-47AA-8423-DB0B892A1D77}"/>
    <hyperlink ref="E2583" r:id="rId1591" xr:uid="{B9CB4D00-1F55-4877-9F30-F292C92891D8}"/>
    <hyperlink ref="E2584" r:id="rId1592" xr:uid="{F273A16C-92D0-4980-B836-4C8AECCCE583}"/>
    <hyperlink ref="E2585" r:id="rId1593" xr:uid="{269AD623-B25D-43CE-BFA3-0CA598453CA7}"/>
    <hyperlink ref="E2586" r:id="rId1594" xr:uid="{7FA21F3E-951F-4A0E-BE04-061995165029}"/>
    <hyperlink ref="E2587" r:id="rId1595" xr:uid="{8C89D885-8CA6-4BAB-9D30-90440C908D62}"/>
    <hyperlink ref="E2588" r:id="rId1596" xr:uid="{FD69B6EE-6657-441B-942E-CB8FE3C685AF}"/>
    <hyperlink ref="E2589" r:id="rId1597" xr:uid="{6E38A705-15F9-45CA-AEEF-475BD5DDD72B}"/>
    <hyperlink ref="E2590" r:id="rId1598" xr:uid="{B9B8FB89-142C-4A6F-B002-2BE76F37CDF8}"/>
    <hyperlink ref="E2591" r:id="rId1599" xr:uid="{A0A48A2E-2CD5-42C8-B7B4-9FAAF8ABDEBF}"/>
    <hyperlink ref="E2592" r:id="rId1600" xr:uid="{6A9EE817-5ECE-458C-BBEB-8F3C2C5275BB}"/>
    <hyperlink ref="E2593" r:id="rId1601" xr:uid="{AC527B8C-82F8-4D6A-BEC1-215CEE350D16}"/>
    <hyperlink ref="E2594" r:id="rId1602" xr:uid="{6BDEDD89-44D8-4706-8442-F45B0795BBA6}"/>
    <hyperlink ref="E2595" r:id="rId1603" xr:uid="{0C128770-F152-4387-BFA6-EF87A43C41FF}"/>
    <hyperlink ref="E2596" r:id="rId1604" xr:uid="{A7E7FDE6-BE09-4A02-B89B-A58FCBA0700E}"/>
    <hyperlink ref="E2597" r:id="rId1605" xr:uid="{B1B39BF9-AF03-497E-BB51-987EC07D3F90}"/>
    <hyperlink ref="E2598" r:id="rId1606" xr:uid="{B71C0B5C-E1E9-45A8-B808-65C13617F19A}"/>
    <hyperlink ref="E2599" r:id="rId1607" xr:uid="{A19FEC84-C55D-408C-BCFE-2ECB0A6F604A}"/>
    <hyperlink ref="E2600" r:id="rId1608" xr:uid="{8F7B214F-A9CD-4F9F-8005-DA430A8BFED7}"/>
    <hyperlink ref="E2601" r:id="rId1609" xr:uid="{5CA2A81D-A4AC-49BB-80D9-6D0B22BC8FEE}"/>
    <hyperlink ref="E2602" r:id="rId1610" xr:uid="{81C9A8FF-F5FF-4938-8353-26B422C5ECAF}"/>
    <hyperlink ref="E2603" r:id="rId1611" xr:uid="{3C5C4325-E441-4D8D-8CB0-5C4926ECC218}"/>
    <hyperlink ref="E2604" r:id="rId1612" xr:uid="{BE89A8C4-601F-472B-9327-DD1D7CA41D84}"/>
    <hyperlink ref="E2605" r:id="rId1613" xr:uid="{60CABAA8-4E18-4723-B013-E7793946D8B7}"/>
    <hyperlink ref="E2606" r:id="rId1614" xr:uid="{BC9F8D9D-2604-4FF7-B0EA-51AB8347E820}"/>
    <hyperlink ref="E2607" r:id="rId1615" xr:uid="{CCB2458B-EF01-441E-A6F5-18EDB76670C9}"/>
    <hyperlink ref="E2608" r:id="rId1616" xr:uid="{3A9D5D54-8713-4840-B524-CCA8BED58A51}"/>
    <hyperlink ref="E2609" r:id="rId1617" xr:uid="{1DA82B8E-888A-4D7F-A71D-C53F25CEC7C2}"/>
    <hyperlink ref="E2610" r:id="rId1618" xr:uid="{FE44A455-677F-4FE4-ABE5-E21391E7A697}"/>
    <hyperlink ref="E2611" r:id="rId1619" xr:uid="{ADCE7680-C2C2-4A6A-B934-53E0D96BFD99}"/>
    <hyperlink ref="E2612" r:id="rId1620" xr:uid="{BF51E7B8-DDC9-4FA5-BB28-088E9FBA67AD}"/>
    <hyperlink ref="E2613" r:id="rId1621" xr:uid="{87DF0956-847D-44D9-8D14-EEB4D247FF60}"/>
    <hyperlink ref="E2614" r:id="rId1622" xr:uid="{95573E6C-F754-4F9E-8538-1D047E15D1B7}"/>
    <hyperlink ref="E2615" r:id="rId1623" xr:uid="{F7105C4B-7945-48AE-A845-0AE3A333315E}"/>
    <hyperlink ref="E2616" r:id="rId1624" xr:uid="{1ED69415-138B-455D-B634-369CE2D300B6}"/>
    <hyperlink ref="E2617" r:id="rId1625" xr:uid="{72561B07-29B6-43F3-9897-E0AF55D18FFB}"/>
    <hyperlink ref="E2618" r:id="rId1626" xr:uid="{20AA5210-CDDB-450C-B3C1-9CEA211B8313}"/>
    <hyperlink ref="E2619" r:id="rId1627" xr:uid="{DC491E84-EEAB-4E09-A168-F0CD71CB3CA0}"/>
    <hyperlink ref="E2620" r:id="rId1628" xr:uid="{E44035EC-DCBF-4546-8534-5A3144C9174B}"/>
    <hyperlink ref="E2621" r:id="rId1629" xr:uid="{2EA31C84-0A3F-4DAA-9CBD-CDFCB02C9A2B}"/>
    <hyperlink ref="E2622" r:id="rId1630" xr:uid="{E8E6E027-53C0-41E2-99C6-3AFA898E7CF0}"/>
    <hyperlink ref="E2623" r:id="rId1631" xr:uid="{2EF0F26A-313B-402D-AD6A-93D662812973}"/>
    <hyperlink ref="E2624" r:id="rId1632" xr:uid="{6DA6DE69-0964-48E0-A5CE-FFE6ACDE88A2}"/>
    <hyperlink ref="E2625" r:id="rId1633" xr:uid="{8A38C678-B519-408C-8B8A-708E16C38525}"/>
    <hyperlink ref="E2626" r:id="rId1634" xr:uid="{4A39EDD1-4509-41D6-BEED-AFA1F8B92149}"/>
    <hyperlink ref="E2627" r:id="rId1635" xr:uid="{2C7DB3EB-D5DD-4253-AF0D-255B9DDBF432}"/>
    <hyperlink ref="E2628" r:id="rId1636" xr:uid="{B74A0C3C-AEF3-489F-9282-8E2D0F425605}"/>
    <hyperlink ref="E2629" r:id="rId1637" xr:uid="{2F0B17CA-E54F-41E4-B0FD-F20BE5AFD683}"/>
    <hyperlink ref="E2630" r:id="rId1638" xr:uid="{C51F0D28-E4C8-4919-96B2-47385027C382}"/>
    <hyperlink ref="E2631" r:id="rId1639" xr:uid="{0E73FC9B-735D-4E53-8819-ED233B3F241C}"/>
    <hyperlink ref="E2632" r:id="rId1640" xr:uid="{9072FA4A-1138-4545-8653-8EA9B91F6C1F}"/>
    <hyperlink ref="E2633" r:id="rId1641" xr:uid="{B57CD9ED-5E1E-4DCD-BE03-D6A9161D5C86}"/>
    <hyperlink ref="E2634" r:id="rId1642" xr:uid="{F947B180-F7E0-4089-942C-A7A12CD3396C}"/>
    <hyperlink ref="E2635" r:id="rId1643" xr:uid="{549749A4-C81F-44B8-8541-51F0FC82922B}"/>
    <hyperlink ref="E2810" r:id="rId1644" xr:uid="{F1D0B386-87EE-4E93-BC35-480842789C91}"/>
    <hyperlink ref="E2636" r:id="rId1645" xr:uid="{CCC581AC-CABC-492B-B0FF-A4E7465FFD1F}"/>
    <hyperlink ref="E2637" r:id="rId1646" xr:uid="{A56BB099-C3C6-497D-8250-5E003448D7D6}"/>
    <hyperlink ref="E2638" r:id="rId1647" xr:uid="{5CB905B6-E28D-4781-B58C-49A45D782DE7}"/>
    <hyperlink ref="E2639" r:id="rId1648" xr:uid="{A153C7A6-D9B7-47D4-8B35-2D0C3FCDC318}"/>
    <hyperlink ref="E2640" r:id="rId1649" xr:uid="{5E61A902-0A55-4F3C-8BB4-47676B93C593}"/>
    <hyperlink ref="E2641" r:id="rId1650" xr:uid="{A46A835D-7150-4F5F-9541-EC966ACC3F68}"/>
    <hyperlink ref="E2642" r:id="rId1651" xr:uid="{0E86B492-AE18-4F23-A2D9-A0FAD48D2144}"/>
    <hyperlink ref="E2643" r:id="rId1652" xr:uid="{8AE5EE57-2C91-4CC6-8A88-123141C4EBC5}"/>
    <hyperlink ref="E2644" r:id="rId1653" xr:uid="{B9556C5B-9241-4329-95CC-A68EDE214213}"/>
    <hyperlink ref="E2645" r:id="rId1654" xr:uid="{53DB23E9-23DE-4A18-B0A6-531288DD8FCD}"/>
    <hyperlink ref="E2646" r:id="rId1655" xr:uid="{BDE87620-1BCA-44CC-9082-3CE1B0310094}"/>
    <hyperlink ref="E2647" r:id="rId1656" xr:uid="{A9E8FD71-934B-4AFD-B49E-4ADC79A93210}"/>
    <hyperlink ref="E2648" r:id="rId1657" xr:uid="{8C1CF3E1-5E9B-42B7-BF68-000FBB02731F}"/>
    <hyperlink ref="E2649" r:id="rId1658" xr:uid="{B2162880-7E84-429A-90BF-CF72E8E4C0A3}"/>
    <hyperlink ref="E2650" r:id="rId1659" xr:uid="{5370F01E-0ECE-493D-97BA-C01D3053F442}"/>
    <hyperlink ref="E2651" r:id="rId1660" xr:uid="{37A567A3-0B19-418F-9A1B-F40F17C9FFCE}"/>
    <hyperlink ref="E2652" r:id="rId1661" xr:uid="{A34545E4-41CD-4BC4-9531-D8BBE2308181}"/>
    <hyperlink ref="E2653" r:id="rId1662" xr:uid="{50D7598E-E5A7-44D5-A2DF-59B949555095}"/>
    <hyperlink ref="E2654" r:id="rId1663" xr:uid="{70160377-E7AD-4F2E-8582-AC3A4CAA6551}"/>
    <hyperlink ref="E2655" r:id="rId1664" xr:uid="{B960F862-95CA-4661-A974-11A49448B6AC}"/>
    <hyperlink ref="E2656" r:id="rId1665" xr:uid="{E9D95C24-A576-4F5F-A827-2E7614267BE1}"/>
    <hyperlink ref="E2657" r:id="rId1666" xr:uid="{03D38F77-3D00-4640-B56D-7704D6053388}"/>
    <hyperlink ref="E2658" r:id="rId1667" xr:uid="{0A1242AA-6AE5-4E47-88EF-1DBAF0FBC5B3}"/>
    <hyperlink ref="E2659" r:id="rId1668" xr:uid="{0246350B-8A8B-4195-A7F2-04A73E921E1A}"/>
    <hyperlink ref="E2660" r:id="rId1669" xr:uid="{DF75C794-AD24-4988-A600-C6EB9C95C9EB}"/>
    <hyperlink ref="E2661" r:id="rId1670" xr:uid="{FACC3CB6-F855-487B-8351-951B5E5364E2}"/>
    <hyperlink ref="E2662" r:id="rId1671" xr:uid="{8CA3C8AB-7E42-4E88-B71C-1FCEB1365133}"/>
    <hyperlink ref="E2663" r:id="rId1672" xr:uid="{86CA4408-16FB-4ED7-8A07-684970156F84}"/>
    <hyperlink ref="E2664" r:id="rId1673" xr:uid="{091784FE-8BF9-471D-BBF2-5D6B9E9284A2}"/>
    <hyperlink ref="E2665" r:id="rId1674" xr:uid="{E2B586C6-AC1B-4796-A238-7B7D14D4F24C}"/>
    <hyperlink ref="E2666" r:id="rId1675" xr:uid="{CCA7F26F-E485-4873-BADC-77B1173C3CF7}"/>
    <hyperlink ref="E2667" r:id="rId1676" xr:uid="{668E141E-5E6F-4BD5-82DC-19E028E76278}"/>
    <hyperlink ref="E2668" r:id="rId1677" xr:uid="{6447B74C-2581-4F2F-9A42-3697F85259AF}"/>
    <hyperlink ref="E2669" r:id="rId1678" xr:uid="{112CB1C0-18EB-426D-B1C9-86A35B4DC9B1}"/>
    <hyperlink ref="E2670" r:id="rId1679" xr:uid="{83F0521B-EC5A-4734-8D8A-C865A18475EF}"/>
    <hyperlink ref="E2671" r:id="rId1680" xr:uid="{005B861F-CAF7-4AB8-9B98-A52DA6A97402}"/>
    <hyperlink ref="E2672" r:id="rId1681" xr:uid="{942F0C4E-3D07-47F6-B879-FA4D711179FD}"/>
    <hyperlink ref="E2673" r:id="rId1682" xr:uid="{85C76E32-EF05-47CA-AFB1-942761E6BD9E}"/>
    <hyperlink ref="E2675" r:id="rId1683" xr:uid="{720CE77B-5CE2-4E2D-AAFC-8FEB323A7C23}"/>
    <hyperlink ref="E2676" r:id="rId1684" xr:uid="{2E1601F2-E51C-43F6-97E0-BB7C4C37D255}"/>
    <hyperlink ref="E2677" r:id="rId1685" xr:uid="{7236958C-BF80-4727-B8DC-EA7F4A2C0405}"/>
    <hyperlink ref="E2678" r:id="rId1686" xr:uid="{89923CDC-924E-4FD0-92BE-4C9EE7BE9BB3}"/>
    <hyperlink ref="E2679" r:id="rId1687" xr:uid="{E0EE5B4C-B3BA-4C2A-AE93-D20B2AABA29D}"/>
    <hyperlink ref="E2680" r:id="rId1688" xr:uid="{20CE2749-0D4C-4C09-961C-262885EEAC9A}"/>
    <hyperlink ref="E2681" r:id="rId1689" xr:uid="{A73FDB70-6016-49B2-B982-CD075227B9D8}"/>
    <hyperlink ref="E2682" r:id="rId1690" xr:uid="{7A701A3A-1A12-40D4-8B68-F2261544C6ED}"/>
    <hyperlink ref="E2683" r:id="rId1691" xr:uid="{228A0A55-B4A4-481A-9F10-3B5C61250FA1}"/>
    <hyperlink ref="E2684" r:id="rId1692" xr:uid="{81777F45-7758-435F-94D0-43666F75F952}"/>
    <hyperlink ref="E2685" r:id="rId1693" xr:uid="{F22A7E7F-BDA7-4158-B6A0-C4A83452E1E4}"/>
    <hyperlink ref="E2686" r:id="rId1694" xr:uid="{6F11B375-985F-4CDE-BFCF-6E18C2828503}"/>
    <hyperlink ref="E2687" r:id="rId1695" xr:uid="{1F0D6A22-A6E3-4AA8-8FE7-2EEBC1361C69}"/>
    <hyperlink ref="E2688" r:id="rId1696" xr:uid="{21F2E530-3582-4517-B556-9A52B8C76174}"/>
    <hyperlink ref="E2689" r:id="rId1697" xr:uid="{9B55E855-0C94-4C23-86A9-D77172F98EFD}"/>
    <hyperlink ref="E2690" r:id="rId1698" xr:uid="{4D73E00F-AFD5-403E-9CC1-5A693A3C1C49}"/>
    <hyperlink ref="E2691" r:id="rId1699" xr:uid="{20092550-9109-447F-95C3-20B05C5D33C7}"/>
    <hyperlink ref="E2692" r:id="rId1700" xr:uid="{29F85AD2-3189-4AEB-BB74-5E9C5491A4A4}"/>
    <hyperlink ref="E2693" r:id="rId1701" xr:uid="{4AEC2CC3-BD90-46CD-B0FD-32470D4A3235}"/>
    <hyperlink ref="E2694" r:id="rId1702" xr:uid="{195487EA-B951-46E2-8047-8965DDD4F921}"/>
    <hyperlink ref="E2695" r:id="rId1703" xr:uid="{619A3380-5845-4489-97D6-C2392D8C11BC}"/>
    <hyperlink ref="E2696" r:id="rId1704" xr:uid="{0406B772-450F-444D-BA91-566E264DCFED}"/>
    <hyperlink ref="E2697" r:id="rId1705" xr:uid="{8E3B68EB-6DFB-46B1-BE1F-A2AD654595C8}"/>
    <hyperlink ref="E2698" r:id="rId1706" xr:uid="{837AE9AE-C93B-415F-8F56-E59D88BFE209}"/>
    <hyperlink ref="E2699" r:id="rId1707" xr:uid="{6935CEAC-79A8-4C1A-BE09-6D42AEC58B62}"/>
    <hyperlink ref="E2700" r:id="rId1708" xr:uid="{DA5EAEDB-80A9-4960-A744-8A5A0A403F5B}"/>
    <hyperlink ref="E2701" r:id="rId1709" xr:uid="{ABD7B117-8B34-4B02-A4D1-45FE8ADFB443}"/>
    <hyperlink ref="E2702" r:id="rId1710" xr:uid="{D2E88C1F-7152-445C-B3B6-8C4310F01876}"/>
    <hyperlink ref="E2703" r:id="rId1711" xr:uid="{3EA530DE-CD8E-4555-94F9-C0A26B1D74BA}"/>
    <hyperlink ref="E2704" r:id="rId1712" xr:uid="{7EE15EFB-3CD4-4D45-9171-60979098089C}"/>
    <hyperlink ref="E2705" r:id="rId1713" xr:uid="{9E667C88-2ED6-4983-B408-0DB65D5232AE}"/>
    <hyperlink ref="E2706" r:id="rId1714" xr:uid="{7B2C38A5-4727-4382-A0E0-DA2FDCE64A07}"/>
    <hyperlink ref="E2707" r:id="rId1715" xr:uid="{D8FC442D-EA06-4B19-9E2A-DF57AA7CA0CE}"/>
    <hyperlink ref="E2708" r:id="rId1716" xr:uid="{C3ED69BF-3BCA-41DE-9CF9-1EAE35A4AB79}"/>
    <hyperlink ref="E2709" r:id="rId1717" xr:uid="{C65ED7F4-7BB8-4EB6-8FC4-DCFF37E50200}"/>
    <hyperlink ref="E2710" r:id="rId1718" xr:uid="{C20CD944-D767-4CA0-B571-48C06E2EB213}"/>
    <hyperlink ref="E2711" r:id="rId1719" xr:uid="{646615AF-F16A-45A5-A801-B4A13FBC2DD2}"/>
    <hyperlink ref="E2712" r:id="rId1720" xr:uid="{D5F7EC27-B95B-4ED9-AEED-494205702826}"/>
    <hyperlink ref="E2713" r:id="rId1721" xr:uid="{723D0C6E-5ECC-4F5E-8E5B-ACBED74DBF26}"/>
    <hyperlink ref="E2714" r:id="rId1722" xr:uid="{B4AF7737-567D-434D-BD10-1F042D5DF8A7}"/>
    <hyperlink ref="E2715" r:id="rId1723" xr:uid="{259F8BC9-DA38-4750-94BE-44B64168CDB0}"/>
    <hyperlink ref="E2716" r:id="rId1724" xr:uid="{D0261B63-281F-4156-8F18-CDA9361A46F3}"/>
    <hyperlink ref="E2717" r:id="rId1725" xr:uid="{E9726B0F-10B4-471E-BBC8-7F4A2BC0CE36}"/>
    <hyperlink ref="E2718" r:id="rId1726" xr:uid="{A11ADB31-E666-40E6-BDB5-7E1AA18725CD}"/>
    <hyperlink ref="E2719" r:id="rId1727" xr:uid="{A5772F24-BBFB-4B5E-A26B-E3BB3C7B15D3}"/>
    <hyperlink ref="E2720" r:id="rId1728" xr:uid="{AFE680A1-3642-473E-B715-162B4EBEB18E}"/>
    <hyperlink ref="E2721" r:id="rId1729" xr:uid="{2B19B189-3F23-47FE-937D-3C18FBE11F33}"/>
    <hyperlink ref="E2722" r:id="rId1730" xr:uid="{F48883AB-A779-40C7-8AE0-5B9346660FC0}"/>
    <hyperlink ref="E2723" r:id="rId1731" xr:uid="{9EF503D3-B923-4EAA-A3CD-9FE087F8CE72}"/>
    <hyperlink ref="E2724" r:id="rId1732" xr:uid="{37726346-C8A8-4083-BF5B-A9055019A0AF}"/>
    <hyperlink ref="E2725" r:id="rId1733" xr:uid="{7397932F-51A8-4934-9F81-412F9B2C472B}"/>
    <hyperlink ref="E2726" r:id="rId1734" xr:uid="{677C5308-E155-4577-BFAD-87E09F633561}"/>
    <hyperlink ref="E2727" r:id="rId1735" xr:uid="{E5F70C6D-8063-402F-95A3-96D01A73A6F5}"/>
    <hyperlink ref="E2728" r:id="rId1736" xr:uid="{49BB4BB5-565F-4AF2-A263-825E6AF3E5A0}"/>
    <hyperlink ref="E2729" r:id="rId1737" xr:uid="{5A1DCA73-D349-4ABD-82D9-FDF2911800CF}"/>
    <hyperlink ref="E2730" r:id="rId1738" xr:uid="{72E0916C-B051-4E4A-9DDA-B54031632343}"/>
    <hyperlink ref="E2731" r:id="rId1739" xr:uid="{BCD2360B-DEE5-4974-A60A-CF073FEC8932}"/>
    <hyperlink ref="E2732" r:id="rId1740" xr:uid="{3D9C3F36-A70B-458F-B7ED-A891464D6BB2}"/>
    <hyperlink ref="E2733" r:id="rId1741" xr:uid="{8145135D-5846-487C-9DC0-E89034DB6DD1}"/>
    <hyperlink ref="E2734" r:id="rId1742" xr:uid="{250966E4-FDC1-4422-999A-AA93E0DD6202}"/>
    <hyperlink ref="E2735" r:id="rId1743" xr:uid="{3095C1B3-0A5A-4E05-9E91-AE2BB1698001}"/>
    <hyperlink ref="E2736" r:id="rId1744" xr:uid="{30546EE1-93BC-4AE0-9DAB-3A6107C4AC99}"/>
    <hyperlink ref="E2737" r:id="rId1745" xr:uid="{A78F32BD-BCC0-4B07-A41B-FA70DAF2A536}"/>
    <hyperlink ref="E2738" r:id="rId1746" xr:uid="{786DDAE9-B574-4D0E-90D2-6E3C556E488A}"/>
    <hyperlink ref="E2739" r:id="rId1747" xr:uid="{2DD68D35-22F0-44E4-9CB7-9C61032852B8}"/>
    <hyperlink ref="E2740" r:id="rId1748" xr:uid="{917DFB84-93EB-466A-97BE-8984F8706A47}"/>
    <hyperlink ref="E2741" r:id="rId1749" xr:uid="{DF636DE1-883F-4B6E-B09F-0D565463D7AD}"/>
    <hyperlink ref="E2742" r:id="rId1750" xr:uid="{DCB449C4-27D1-426C-82A1-2513E2ACD312}"/>
    <hyperlink ref="E2743" r:id="rId1751" xr:uid="{FE722D55-1D18-4CF1-BB35-7DC333F33DD7}"/>
    <hyperlink ref="E2744" r:id="rId1752" xr:uid="{9E85EAF5-1402-40EF-A8A9-E9441B13C6B8}"/>
    <hyperlink ref="E2745" r:id="rId1753" xr:uid="{07069262-9EFC-4D3A-BA9A-8AB3D6CB632E}"/>
    <hyperlink ref="E2746" r:id="rId1754" xr:uid="{381BB3F5-4901-4EFD-A090-E1F6A6958315}"/>
    <hyperlink ref="E2747" r:id="rId1755" xr:uid="{7807292E-FAA5-4B5D-9EF0-6B950C093FC6}"/>
    <hyperlink ref="E2748" r:id="rId1756" xr:uid="{22104FD2-69A7-4954-9E1B-2BFE3376CEB6}"/>
    <hyperlink ref="E2749" r:id="rId1757" xr:uid="{3023502D-EE8F-490A-81E5-EC1110A16E66}"/>
    <hyperlink ref="E2750" r:id="rId1758" xr:uid="{F55AC0D1-B5C8-4B1F-8D9C-93D250812C4B}"/>
    <hyperlink ref="E2751" r:id="rId1759" xr:uid="{CF6DB2FF-CFD2-4B85-B2B3-93D37D7FC730}"/>
    <hyperlink ref="E2752" r:id="rId1760" xr:uid="{64465BD5-168A-459C-9371-38EEAAC7EDE3}"/>
    <hyperlink ref="E2753" r:id="rId1761" xr:uid="{30100A37-7C77-4778-B867-F18474040902}"/>
    <hyperlink ref="E2754" r:id="rId1762" xr:uid="{25F5D36A-0BCF-4F7F-80D4-F4B69D972D25}"/>
    <hyperlink ref="E2755" r:id="rId1763" xr:uid="{38AFF1C8-FB70-474A-9595-0F12A37A8B48}"/>
    <hyperlink ref="E2756" r:id="rId1764" xr:uid="{305861A3-7F87-46E1-A0AB-17A9646488AB}"/>
    <hyperlink ref="E2757" r:id="rId1765" xr:uid="{F6AAFED7-B062-482E-ADE0-736B299E96A8}"/>
    <hyperlink ref="E2758" r:id="rId1766" xr:uid="{1983E923-6BF6-49DF-A7E6-00BB7A49AEA8}"/>
    <hyperlink ref="E2759" r:id="rId1767" xr:uid="{CECC8142-9A23-4762-80F8-8368CE4BF5E7}"/>
    <hyperlink ref="E2760" r:id="rId1768" xr:uid="{130DEE90-80A9-4EC3-B8C9-5D13C0ADEAA1}"/>
    <hyperlink ref="E2761" r:id="rId1769" xr:uid="{3C860084-362E-45F9-AF09-F0176ECC70BC}"/>
    <hyperlink ref="E2762" r:id="rId1770" xr:uid="{CDC7582E-85B6-4CCD-8BB0-A6C351E4C277}"/>
    <hyperlink ref="E2763" r:id="rId1771" xr:uid="{17852F1D-6BED-4B1F-ABDF-85DB9A818B31}"/>
    <hyperlink ref="E2764" r:id="rId1772" xr:uid="{F725FF06-797E-4D4C-86D7-FCBACAED5A26}"/>
    <hyperlink ref="E2765" r:id="rId1773" xr:uid="{34C351A1-F9D4-403D-805D-193C95C8BEFB}"/>
    <hyperlink ref="E2766" r:id="rId1774" xr:uid="{7E682CDA-E361-4143-83B9-BD14F03BFD8A}"/>
    <hyperlink ref="E2768" r:id="rId1775" xr:uid="{D9D93419-BF32-46FA-BF28-7C2FCD490383}"/>
    <hyperlink ref="E2769" r:id="rId1776" xr:uid="{57D59F43-E553-4491-8C4B-A7EF9120ADCB}"/>
    <hyperlink ref="E2770" r:id="rId1777" xr:uid="{379883FE-10E5-48A0-90D0-6494969C47EE}"/>
    <hyperlink ref="E2771" r:id="rId1778" xr:uid="{911073B0-124A-47C5-84B0-0497BE8B733E}"/>
    <hyperlink ref="E2772" r:id="rId1779" xr:uid="{D7C12306-46F3-48CA-B9D6-67B51D1E9AF5}"/>
    <hyperlink ref="E2773" r:id="rId1780" xr:uid="{0AD94CF4-87BF-4A8A-895E-1D2DDC88C276}"/>
    <hyperlink ref="E2774" r:id="rId1781" xr:uid="{11111771-2E25-4EB0-A706-3CB8C186F892}"/>
    <hyperlink ref="E2775" r:id="rId1782" xr:uid="{E5F3B96A-1EAC-4F40-8990-703873F1146F}"/>
    <hyperlink ref="E2776" r:id="rId1783" xr:uid="{A3567881-BDAF-48A2-8EFF-B436021315AC}"/>
    <hyperlink ref="E2777" r:id="rId1784" xr:uid="{3F774032-253E-4CF4-805E-B32ED15BFCEB}"/>
    <hyperlink ref="E2778" r:id="rId1785" xr:uid="{4A810E67-7A5C-4C6F-A013-3641C2E7D90E}"/>
    <hyperlink ref="E2779" r:id="rId1786" xr:uid="{3552D795-DDC6-4C07-A213-08DE5092F702}"/>
    <hyperlink ref="E2780" r:id="rId1787" display="https://doccloud.goinfra.go.gov.br/s/E68FHjbEFcDHtE6" xr:uid="{12692316-DC16-4B3D-B5AD-1B309AF76ADC}"/>
    <hyperlink ref="E2781" r:id="rId1788" xr:uid="{D3002822-AEC7-40E4-AF3A-E9156BA0C694}"/>
    <hyperlink ref="E2782" r:id="rId1789" xr:uid="{93F7B3AD-20F1-4C34-A905-F992A06FFF0A}"/>
    <hyperlink ref="E2783" r:id="rId1790" xr:uid="{D8849E6A-88E5-4331-9012-4DC26817DD1B}"/>
    <hyperlink ref="E2784" r:id="rId1791" xr:uid="{0EAA9D32-ECBA-4279-8872-21120A6CB888}"/>
    <hyperlink ref="E2785" r:id="rId1792" xr:uid="{AAAB5651-87A3-43F8-928D-94D641CB9A06}"/>
    <hyperlink ref="E2786" r:id="rId1793" xr:uid="{0F6F3313-2D31-4718-98F9-524B7815F040}"/>
    <hyperlink ref="E2787" r:id="rId1794" xr:uid="{AC6AC4FD-32E5-4ACA-AF53-0E66403CCFA5}"/>
    <hyperlink ref="E2788" r:id="rId1795" xr:uid="{58BBA5BD-CB86-4C96-A801-7A216F2679A5}"/>
    <hyperlink ref="E2789" r:id="rId1796" xr:uid="{B273DFB5-13BC-4369-90B8-76B1D74128BB}"/>
    <hyperlink ref="E2790" r:id="rId1797" xr:uid="{C8EA2919-687B-438B-81BE-DB5A1088D494}"/>
    <hyperlink ref="E2791" r:id="rId1798" xr:uid="{152B0CAF-92B7-4B40-9E09-09BA68A1053B}"/>
    <hyperlink ref="E2792" r:id="rId1799" xr:uid="{77105AB8-51C6-4B05-9FFB-6CE3D1E9462D}"/>
    <hyperlink ref="E2793" r:id="rId1800" xr:uid="{43F4067D-EC34-453B-B22C-A922FF8FBD1A}"/>
    <hyperlink ref="E2794" r:id="rId1801" xr:uid="{607DDD4E-6136-4FE0-A4CD-5D8353527BEA}"/>
    <hyperlink ref="E2795" r:id="rId1802" xr:uid="{4D5AAE5E-FADB-4885-A29D-64A36DC9334F}"/>
    <hyperlink ref="E2796" r:id="rId1803" xr:uid="{14BE42DB-C40E-4BD7-B101-7CC8AD456F6A}"/>
    <hyperlink ref="E2797" r:id="rId1804" xr:uid="{5A754338-8494-4ED9-8729-55A89D8C3592}"/>
    <hyperlink ref="E2798" r:id="rId1805" xr:uid="{3D767FA7-0995-4858-A1C1-FD2D90FF2C9B}"/>
    <hyperlink ref="E2799" r:id="rId1806" xr:uid="{0B2C5B1C-50A7-47CD-BBCE-4824E7CEC58E}"/>
    <hyperlink ref="E2800" r:id="rId1807" xr:uid="{D37539CC-9F39-4C96-B7C1-EF527193D349}"/>
    <hyperlink ref="E2801" r:id="rId1808" xr:uid="{AFAABA86-670A-4F24-9108-6F2F39DAC270}"/>
    <hyperlink ref="E2802" r:id="rId1809" xr:uid="{3A2DD944-C600-4BC2-A2DB-147F1AAE005D}"/>
    <hyperlink ref="E2803" r:id="rId1810" xr:uid="{8AB674CF-BBF4-45DF-BB6E-5E99FDE6F40E}"/>
    <hyperlink ref="E2804" r:id="rId1811" xr:uid="{C0424CC0-A3AF-42B8-B118-A6C59B34693E}"/>
    <hyperlink ref="E2805" r:id="rId1812" xr:uid="{7879D7A9-312F-4F66-A733-1C8DB1B379AE}"/>
    <hyperlink ref="E2806" r:id="rId1813" xr:uid="{6F192D55-F24C-4D1B-9F00-20E213D227DF}"/>
    <hyperlink ref="E2807" r:id="rId1814" xr:uid="{BAB01901-8CA0-479C-88D5-56C612A18993}"/>
    <hyperlink ref="E2808" r:id="rId1815" xr:uid="{E5A7046C-0503-4A0D-9A0D-ED58250E7A75}"/>
    <hyperlink ref="E2809" r:id="rId1816" xr:uid="{5C4ADF06-FC6D-49E1-957B-8BFE6C4B30DC}"/>
    <hyperlink ref="E2811" r:id="rId1817" xr:uid="{B4DF3B0C-8B86-4873-9994-4307E7F5760D}"/>
    <hyperlink ref="E2812" r:id="rId1818" xr:uid="{2F41CAE2-7F1C-42BD-A7BE-C50AF83CDB11}"/>
    <hyperlink ref="E2813" r:id="rId1819" xr:uid="{17FE3820-429B-4BAF-971E-541C14208565}"/>
    <hyperlink ref="E2814" r:id="rId1820" xr:uid="{1C6BEA23-D40D-4A03-8096-8BD2D74E8AB8}"/>
    <hyperlink ref="E2815" r:id="rId1821" xr:uid="{34E8A2BB-8111-49A6-8570-B672ADF9EF54}"/>
    <hyperlink ref="E2816" r:id="rId1822" xr:uid="{C3FCD9D8-A3E4-4B44-A6CC-B6695C75132D}"/>
    <hyperlink ref="E2817" r:id="rId1823" xr:uid="{AA6E6AA2-6C60-4C9E-90EA-24047E1225AA}"/>
    <hyperlink ref="E2818" r:id="rId1824" xr:uid="{677E0FA0-C257-41BB-A81D-3527EDD0E73F}"/>
    <hyperlink ref="E2819" r:id="rId1825" xr:uid="{31FC863A-66D4-4BC3-81FA-E3864330E65F}"/>
    <hyperlink ref="E2820" r:id="rId1826" xr:uid="{44467358-871D-4F44-AE83-41D0FFFA74A2}"/>
    <hyperlink ref="E2821" r:id="rId1827" xr:uid="{1EDD1042-53E3-433C-A56D-4CA72BBA8F16}"/>
    <hyperlink ref="E2822" r:id="rId1828" xr:uid="{8EDBF17C-97B3-448D-8DCF-0B32ED02C7EB}"/>
    <hyperlink ref="E2823" r:id="rId1829" xr:uid="{6617FB9C-2432-4FD2-9F3F-D7B084EC165C}"/>
    <hyperlink ref="E2824" r:id="rId1830" xr:uid="{96DA55A4-8699-4D12-BBFF-EA8B7E9A94E9}"/>
    <hyperlink ref="E2825" r:id="rId1831" xr:uid="{F462DBC5-AB4B-4824-A833-C8B8ADDC0963}"/>
    <hyperlink ref="E2826" r:id="rId1832" xr:uid="{7B484396-7BFC-49DF-A08C-C14CF604A1B7}"/>
    <hyperlink ref="E2827" r:id="rId1833" xr:uid="{40815836-80F4-449F-9E4C-3964A79097A5}"/>
    <hyperlink ref="E2828" r:id="rId1834" xr:uid="{190AEF18-F16D-4051-BB7B-F01D83D66830}"/>
    <hyperlink ref="E2829" r:id="rId1835" xr:uid="{26A98FD0-D88B-4F88-8896-60868F7C7ED6}"/>
    <hyperlink ref="E2830" r:id="rId1836" xr:uid="{F1680250-5144-4F79-BFF7-3A72C3C5D00D}"/>
    <hyperlink ref="E2831" r:id="rId1837" xr:uid="{FBC14E0C-DBF9-4003-A597-7C58775B85AA}"/>
    <hyperlink ref="E2832" r:id="rId1838" xr:uid="{BF324739-7DC8-412B-8742-36A7D346AEB3}"/>
    <hyperlink ref="E2833" r:id="rId1839" xr:uid="{6497F75E-93C7-499B-9141-AEE057D5211D}"/>
    <hyperlink ref="E2834" r:id="rId1840" xr:uid="{6B8ED50E-808B-4A3C-BA89-50F7442C7199}"/>
    <hyperlink ref="E2835" r:id="rId1841" xr:uid="{73CB602E-8721-4694-9385-1A05A70A395A}"/>
    <hyperlink ref="E2836" r:id="rId1842" xr:uid="{796173C9-07AC-4A61-8606-1247A06890B2}"/>
    <hyperlink ref="E2674" r:id="rId1843" xr:uid="{BD7E049A-C9D1-44EA-8548-8C6D249BC02B}"/>
    <hyperlink ref="E2767" r:id="rId1844" xr:uid="{A040AAD9-340C-4972-97CE-9052F972791A}"/>
    <hyperlink ref="E2911" r:id="rId1845" xr:uid="{6539CFFF-263A-4EBC-8223-4A46FB57099A}"/>
    <hyperlink ref="E2877" r:id="rId1846" xr:uid="{DA80716E-2221-4597-A0B5-6C33A2794B2A}"/>
    <hyperlink ref="E2874" r:id="rId1847" xr:uid="{861AFF4C-63F1-4066-9F36-B29A00B5459D}"/>
    <hyperlink ref="E2837" r:id="rId1848" xr:uid="{61F4CBA0-FC81-4DB4-B944-2D17692D311C}"/>
    <hyperlink ref="E2838" r:id="rId1849" xr:uid="{75857EAD-A408-4D8A-9932-3F2B7F31BBE6}"/>
    <hyperlink ref="E2839" r:id="rId1850" xr:uid="{6553145E-9569-4BCA-9F27-BB918497DEBF}"/>
    <hyperlink ref="E2840" r:id="rId1851" xr:uid="{37C02820-E589-4B6A-B444-3F4298808FBE}"/>
    <hyperlink ref="E2841" r:id="rId1852" xr:uid="{538BF35B-F130-4EFE-8189-7FE9A372BD28}"/>
    <hyperlink ref="E2842" r:id="rId1853" xr:uid="{CEF703A8-F3C4-49C6-98C0-AC9478D7AE01}"/>
    <hyperlink ref="E2843" r:id="rId1854" xr:uid="{193D7515-54AD-4A9C-A7DF-CC19E5C0A43A}"/>
    <hyperlink ref="E2844" r:id="rId1855" xr:uid="{CA3FA04F-0885-46E1-B91A-DC9174BA68F5}"/>
    <hyperlink ref="E2845" r:id="rId1856" xr:uid="{DE184B37-5352-4C5A-9F8A-17165477CE58}"/>
    <hyperlink ref="E2846" r:id="rId1857" xr:uid="{242855E6-4A61-4AAB-8A50-EAD7818EA3FD}"/>
    <hyperlink ref="E2847" r:id="rId1858" xr:uid="{C0844C1B-585D-4AE1-B803-48753B2264DD}"/>
    <hyperlink ref="E2848" r:id="rId1859" xr:uid="{A125EAE6-9E57-4D48-9EED-F415B26855C7}"/>
    <hyperlink ref="E2849" r:id="rId1860" xr:uid="{B1607F98-2A17-4186-B549-69D7CC3E9EF3}"/>
    <hyperlink ref="E2850" r:id="rId1861" xr:uid="{603CB044-B6A1-41D5-89AC-59BC7D72CF2D}"/>
    <hyperlink ref="E2851" r:id="rId1862" xr:uid="{7667F959-96C7-4710-8B78-63257C21D7F6}"/>
    <hyperlink ref="E2852" r:id="rId1863" xr:uid="{000D205A-EA7E-4D4E-81E7-2AA48ED71B19}"/>
    <hyperlink ref="E2853" r:id="rId1864" xr:uid="{FBB12D46-893C-4ED8-B45F-D1B3E2B92F6C}"/>
    <hyperlink ref="E2854" r:id="rId1865" xr:uid="{B70E05CD-12AD-4CED-99A4-695E031653E0}"/>
    <hyperlink ref="E2855" r:id="rId1866" xr:uid="{4D306C91-3732-44C9-A18C-6EBA76581818}"/>
    <hyperlink ref="E2856" r:id="rId1867" xr:uid="{36EB1C1E-DBFE-4720-AC8D-B343A9057646}"/>
    <hyperlink ref="E2857" r:id="rId1868" xr:uid="{EF12B8FB-B1CE-4985-AFD6-44E0FE5B5928}"/>
    <hyperlink ref="E2858" r:id="rId1869" xr:uid="{5FD7E890-1BAA-4CFF-8D9C-83B8E405CA80}"/>
    <hyperlink ref="E2859" r:id="rId1870" xr:uid="{0087AC91-9B92-485A-9D1A-000B63D50802}"/>
    <hyperlink ref="E2860" r:id="rId1871" xr:uid="{4835A6E6-648D-4E54-A565-D1B39EC37CC5}"/>
    <hyperlink ref="E2861" r:id="rId1872" xr:uid="{57249516-ADA8-4825-AF58-DAAA5782102B}"/>
    <hyperlink ref="E2862" r:id="rId1873" xr:uid="{CE97801F-7048-4138-BBCF-8E90C4E85BC2}"/>
    <hyperlink ref="E2863" r:id="rId1874" xr:uid="{DD39F91C-0528-48A9-8F55-9FBE3219B762}"/>
    <hyperlink ref="E2864" r:id="rId1875" xr:uid="{F5DF0F9E-8CA7-4CBF-B780-190C084582E4}"/>
    <hyperlink ref="E2865" r:id="rId1876" xr:uid="{059083F2-AE77-4638-BCD6-35DBBC96A4C8}"/>
    <hyperlink ref="E2866" r:id="rId1877" xr:uid="{B414BF59-6F1F-4210-8C82-E72396CBE00F}"/>
    <hyperlink ref="E2867" r:id="rId1878" xr:uid="{4233E15F-E534-45D0-AF17-630BB3D3D9BB}"/>
    <hyperlink ref="E2868" r:id="rId1879" xr:uid="{5C7AA04F-28D5-4491-BCA5-D0DE16BAB737}"/>
    <hyperlink ref="E2869" r:id="rId1880" xr:uid="{82FABE9D-23E1-42B0-ADC4-B6CCC9B030F1}"/>
    <hyperlink ref="E2870" r:id="rId1881" xr:uid="{F2DE8479-F81A-4163-9522-528142869452}"/>
    <hyperlink ref="E2871" r:id="rId1882" xr:uid="{9D76EF9C-E216-41C5-9026-37EB259FF841}"/>
    <hyperlink ref="E2872" r:id="rId1883" xr:uid="{9F7CB588-CBAB-43C9-A57A-1F68A8A0E161}"/>
    <hyperlink ref="E2873" r:id="rId1884" xr:uid="{D5684012-CD8A-4880-AF0A-434A15ECE077}"/>
    <hyperlink ref="E2875" r:id="rId1885" xr:uid="{072FF3E4-872D-47C9-8F48-7B37CB5C8AB1}"/>
    <hyperlink ref="E2876" r:id="rId1886" xr:uid="{A9D76153-E3A1-4018-A4D4-6D0446D96C90}"/>
    <hyperlink ref="E2878" r:id="rId1887" xr:uid="{10707919-9F86-4398-A31A-5752CF73E385}"/>
    <hyperlink ref="E2879" r:id="rId1888" xr:uid="{EBA181D8-6F20-40E9-B473-89CBEC60C593}"/>
    <hyperlink ref="E2880" r:id="rId1889" xr:uid="{EDB62806-9DE4-47BC-B2DD-45FC184039AB}"/>
    <hyperlink ref="E2881" r:id="rId1890" xr:uid="{E1117D99-B0D5-4D38-8738-69CDE03C9F0D}"/>
    <hyperlink ref="E2882" r:id="rId1891" xr:uid="{756E4E92-AB2E-4F79-A166-98A07345133D}"/>
    <hyperlink ref="E2883" r:id="rId1892" xr:uid="{49D5345C-C92E-443B-BC90-C7E966F84BEB}"/>
    <hyperlink ref="E2884" r:id="rId1893" xr:uid="{DB338109-8B2F-4654-BB96-380E691B1788}"/>
    <hyperlink ref="E2885" r:id="rId1894" xr:uid="{125EA9F5-FD64-4258-B4D6-83084938E727}"/>
    <hyperlink ref="E2886" r:id="rId1895" xr:uid="{3AA0C120-D7E4-44CB-ABA1-31E1859C6F87}"/>
    <hyperlink ref="E2887" r:id="rId1896" xr:uid="{D009E6FA-F95E-41F3-A23D-016B19F827D2}"/>
    <hyperlink ref="E2888" r:id="rId1897" xr:uid="{087C7AF4-D728-4918-AB44-C0B629D78CB0}"/>
    <hyperlink ref="E2889" r:id="rId1898" xr:uid="{9A0350A3-F262-41DD-9ED8-6446AA8288B2}"/>
    <hyperlink ref="E2890" r:id="rId1899" xr:uid="{59986B3F-67C8-416D-9F34-457063EF5707}"/>
    <hyperlink ref="E2891" r:id="rId1900" xr:uid="{CAFBE9AC-FB32-4B6C-AEF4-22A54B176C25}"/>
    <hyperlink ref="E2892" r:id="rId1901" xr:uid="{F5EE8238-F473-4FA8-B114-513410FBFFB8}"/>
    <hyperlink ref="E2893" r:id="rId1902" xr:uid="{FCABB9F3-8435-43FA-A203-6C3FC213D0D9}"/>
    <hyperlink ref="E2894" r:id="rId1903" xr:uid="{EB4E7537-803D-428C-9335-277A1B2D04C2}"/>
    <hyperlink ref="E2895" r:id="rId1904" xr:uid="{366C30A8-DC51-4A57-B1D6-7A04E2B102A3}"/>
    <hyperlink ref="E2896" r:id="rId1905" xr:uid="{D045D755-640B-43D5-961E-E58DC8A562D9}"/>
    <hyperlink ref="E2897" r:id="rId1906" xr:uid="{DD8F356B-71FA-4B3B-B645-2021FD7B1851}"/>
    <hyperlink ref="E2898" r:id="rId1907" xr:uid="{BA9F4318-1E50-4A6A-8BA7-1B027AE83B9A}"/>
    <hyperlink ref="E2902" r:id="rId1908" xr:uid="{AB33F9C5-6D53-4293-BDBF-39DC6A4943AD}"/>
    <hyperlink ref="E2903" r:id="rId1909" xr:uid="{7DDA0A6E-B8FD-4319-B584-3B37C752DF3C}"/>
    <hyperlink ref="E2904" r:id="rId1910" xr:uid="{D99E6362-9794-4398-9F55-2DFA2DB168EA}"/>
    <hyperlink ref="E2905" r:id="rId1911" xr:uid="{D0966D07-B0EB-4625-BCB4-FF93143B45F9}"/>
    <hyperlink ref="E2906" r:id="rId1912" xr:uid="{CE26DF20-14C3-4D02-9FB0-64E2E1B76DB8}"/>
    <hyperlink ref="E2907" r:id="rId1913" xr:uid="{4709AD4B-A7C5-425C-94DB-515E353640DD}"/>
    <hyperlink ref="E2908" r:id="rId1914" xr:uid="{B09D91E5-8264-4CDE-BCA6-A66794D3359C}"/>
    <hyperlink ref="E2909" r:id="rId1915" xr:uid="{DDB85D35-B641-4505-898D-FC7483D56FD5}"/>
    <hyperlink ref="E2910" r:id="rId1916" xr:uid="{AE405A92-6FF0-49F7-986A-024FDCBB6FA6}"/>
    <hyperlink ref="E2912" r:id="rId1917" xr:uid="{BCB22E17-922D-40D9-9E80-FA6F7FD35FF8}"/>
    <hyperlink ref="E2913" r:id="rId1918" xr:uid="{6830FA8D-949B-4077-97DB-9F0CD844E6A1}"/>
    <hyperlink ref="E2914" r:id="rId1919" xr:uid="{11D9295D-0576-46FD-A6AB-758AF966A8C0}"/>
    <hyperlink ref="E2915" r:id="rId1920" xr:uid="{983BBAE1-0B99-4A4F-BB79-394999D875B6}"/>
    <hyperlink ref="E2916" r:id="rId1921" xr:uid="{5B76656E-C950-462A-AB39-EFC9F9EBF3EB}"/>
    <hyperlink ref="E2917" r:id="rId1922" xr:uid="{FAA7CB47-4B06-40E4-97FC-289B0EF48243}"/>
    <hyperlink ref="E2918" r:id="rId1923" xr:uid="{109A2C67-DFC5-446D-8D94-7F09483A791E}"/>
    <hyperlink ref="E2919" r:id="rId1924" xr:uid="{150A2AFD-9B0A-4198-B96C-A22D617E5BC0}"/>
    <hyperlink ref="E2920" r:id="rId1925" xr:uid="{9A4C8087-FCFF-4482-8ABE-FEE209D033F0}"/>
    <hyperlink ref="E2921" r:id="rId1926" xr:uid="{F7A038C8-8F8E-4745-AF36-DADEBB0B4363}"/>
    <hyperlink ref="E2922" r:id="rId1927" xr:uid="{BAAE386C-6223-4E9B-9E42-CDBC8F5D5074}"/>
    <hyperlink ref="E2923" r:id="rId1928" xr:uid="{F075223E-8006-4BAA-9EBD-5FDFB5AFB46F}"/>
    <hyperlink ref="E2924" r:id="rId1929" xr:uid="{631DF667-D46F-4C62-9435-D9515B052DB2}"/>
    <hyperlink ref="E2925" r:id="rId1930" xr:uid="{9FA13BB3-AA9B-4B08-959F-438D185FA2C7}"/>
    <hyperlink ref="E2926" r:id="rId1931" xr:uid="{F65C1B1C-5988-4874-B519-D19B16A78B85}"/>
    <hyperlink ref="E2927" r:id="rId1932" xr:uid="{61FEB08E-8E4D-48E7-8F21-B59DC815ED08}"/>
    <hyperlink ref="E2928" r:id="rId1933" xr:uid="{AC46DF7D-872A-4511-A658-A47535C7F693}"/>
    <hyperlink ref="E2929" r:id="rId1934" xr:uid="{FE9E00F8-B0F0-4303-AE1D-916C7D55B187}"/>
    <hyperlink ref="E2930" r:id="rId1935" xr:uid="{6F835FA3-7CA1-4B9A-82EF-6DA9AEB48CB1}"/>
    <hyperlink ref="E2931" r:id="rId1936" xr:uid="{2E70257C-8B4E-4613-8E69-88358D0CFCF5}"/>
    <hyperlink ref="E2932" r:id="rId1937" xr:uid="{DEF131A2-59FB-412C-A09B-0E6694A57BD3}"/>
    <hyperlink ref="E2933" r:id="rId1938" xr:uid="{B77A5D3F-084B-4C4F-A729-97331F9EAE6D}"/>
    <hyperlink ref="E2934" r:id="rId1939" xr:uid="{2EFF2C4B-D584-4FFB-8659-A0BFD385BE70}"/>
    <hyperlink ref="E2935" r:id="rId1940" xr:uid="{3D0674FF-9B06-4039-B411-0EC0167E6812}"/>
    <hyperlink ref="E2936" r:id="rId1941" xr:uid="{8D44049D-8E64-42E7-BD26-D4B42833E33C}"/>
    <hyperlink ref="E2937" r:id="rId1942" xr:uid="{A4C31B03-0545-4D3D-9EC9-EFBD31E5262B}"/>
    <hyperlink ref="E2938" r:id="rId1943" xr:uid="{29BF8031-DFBD-41FC-AB06-707D78E9F540}"/>
    <hyperlink ref="E2939" r:id="rId1944" xr:uid="{C084FC5E-58E9-4454-BAD4-E9B116057FBC}"/>
    <hyperlink ref="E2940" r:id="rId1945" xr:uid="{83AFEC00-D74B-4AE9-AB5E-8E6F84712FEC}"/>
    <hyperlink ref="E2941" r:id="rId1946" xr:uid="{C5E12D1F-D766-4913-8721-6B9FB5518D79}"/>
    <hyperlink ref="E2942" r:id="rId1947" xr:uid="{9BF17118-8701-49FC-B122-C69785BF8B59}"/>
    <hyperlink ref="E2943" r:id="rId1948" xr:uid="{683568CB-FA07-4A0D-80A4-679070DC19D4}"/>
    <hyperlink ref="E2944" r:id="rId1949" xr:uid="{D475DE48-E4B2-42C3-8715-4638990CDD15}"/>
    <hyperlink ref="E2945" r:id="rId1950" xr:uid="{9B4CA9A4-D1C6-4066-AC07-A1E104D86E72}"/>
    <hyperlink ref="E2946" r:id="rId1951" xr:uid="{4EAA438E-B2B0-4C56-B656-E42588E2CFFF}"/>
    <hyperlink ref="E2947" r:id="rId1952" xr:uid="{649E6D05-BCF4-465A-842B-FED3CAA211A5}"/>
    <hyperlink ref="E2948" r:id="rId1953" xr:uid="{1A66E658-AEC6-4F21-9CD1-0FBD28D4938E}"/>
    <hyperlink ref="E2949" r:id="rId1954" xr:uid="{3329FCB2-2737-4C49-8B81-CC0ECE0A7301}"/>
    <hyperlink ref="E2950" r:id="rId1955" xr:uid="{C6CFE15B-7A1B-4FEA-B531-10FE5B646810}"/>
    <hyperlink ref="E2951" r:id="rId1956" xr:uid="{3BBB246F-ADEA-4971-BA0D-1FD3CF33DA12}"/>
    <hyperlink ref="E2952" r:id="rId1957" xr:uid="{35E1EE9E-E569-461F-82DE-8B3CAE2738F4}"/>
    <hyperlink ref="E2953" r:id="rId1958" xr:uid="{90FCCCEE-4F7D-4E3F-949B-187AD2250A3C}"/>
    <hyperlink ref="E2954" r:id="rId1959" xr:uid="{0FDF7D9C-1165-4F44-884A-38864D4F2C5D}"/>
    <hyperlink ref="E2955" r:id="rId1960" xr:uid="{FA2AD229-0051-4595-95D3-33E40D214389}"/>
    <hyperlink ref="E2956" r:id="rId1961" xr:uid="{3E5D1AFF-FFFC-4113-9C93-93B7AFC6CD7E}"/>
    <hyperlink ref="E2957" r:id="rId1962" xr:uid="{57E3DC8D-3200-430F-B295-8A9C6693E489}"/>
    <hyperlink ref="E2958" r:id="rId1963" xr:uid="{7A23BFBB-F53E-4606-B93D-639D34542669}"/>
    <hyperlink ref="E2959" r:id="rId1964" xr:uid="{682F17FD-228D-4AF5-8A17-C74D217E1EC3}"/>
    <hyperlink ref="E2960" r:id="rId1965" xr:uid="{33618A9C-3FE1-4A53-9F90-338960506AEA}"/>
    <hyperlink ref="E2961" r:id="rId1966" xr:uid="{249B0E30-D663-41AA-8F36-2E877B798997}"/>
    <hyperlink ref="E2962" r:id="rId1967" xr:uid="{6FE97D76-C574-4814-8DD5-FFEDC8D8B45B}"/>
    <hyperlink ref="E2963" r:id="rId1968" xr:uid="{64227FF2-65A0-4505-BFDD-9D72AB9CD8E0}"/>
    <hyperlink ref="E2964" r:id="rId1969" xr:uid="{3E57B70F-2605-41DB-98FF-08151E4F693E}"/>
    <hyperlink ref="E2965" r:id="rId1970" xr:uid="{FC5416D4-36D7-4C15-A0E8-3A5FC81DC57B}"/>
    <hyperlink ref="E2966" r:id="rId1971" xr:uid="{F5DB71BE-FA9F-4B7D-9AFF-87B36DB3E4D8}"/>
    <hyperlink ref="E2967" r:id="rId1972" xr:uid="{7DEB002A-7232-4EC4-88A5-10F33BE151C9}"/>
    <hyperlink ref="E2968" r:id="rId1973" xr:uid="{2D1C266C-A4CD-418C-A414-E315643700CA}"/>
    <hyperlink ref="E2969" r:id="rId1974" xr:uid="{CF0A878F-0438-438B-8320-9049B5D7A783}"/>
    <hyperlink ref="E2970" r:id="rId1975" xr:uid="{CEF79323-6DFC-4AD7-A67E-A7148C46C0ED}"/>
    <hyperlink ref="E2971" r:id="rId1976" xr:uid="{EC6D8D8F-63A5-44FB-9ABA-8C02090E07B9}"/>
    <hyperlink ref="E2972" r:id="rId1977" xr:uid="{49144737-E567-410D-A31E-2AEDF854875B}"/>
    <hyperlink ref="E2973" r:id="rId1978" xr:uid="{27B76D8F-7CCD-4A83-9365-21527998B31E}"/>
    <hyperlink ref="E2974" r:id="rId1979" xr:uid="{1C456C76-3F06-41B1-A097-57F212EC5494}"/>
    <hyperlink ref="E2975" r:id="rId1980" xr:uid="{66552A52-B1D3-41E6-B784-BA333A36FBB6}"/>
    <hyperlink ref="E2976" r:id="rId1981" xr:uid="{A380B451-E8DA-4E57-871A-44D75D30652C}"/>
    <hyperlink ref="E2977" r:id="rId1982" xr:uid="{11F0CA3C-3846-4D13-9271-11EB622F0E53}"/>
    <hyperlink ref="E2978" r:id="rId1983" xr:uid="{32B501CE-F887-4375-AB0A-6FC5BDE97BB4}"/>
    <hyperlink ref="E2979" r:id="rId1984" xr:uid="{FB670F1C-4B87-4AF0-8525-C7183BD9F89D}"/>
    <hyperlink ref="E2980" r:id="rId1985" xr:uid="{7320C376-93F3-4C04-B715-66112A41AC49}"/>
    <hyperlink ref="E2981" r:id="rId1986" xr:uid="{7C46CB41-899C-4759-A892-583A8AB661D5}"/>
    <hyperlink ref="E2982" r:id="rId1987" xr:uid="{52AED868-C764-4644-8F8B-68FBEA35CE1C}"/>
    <hyperlink ref="E2983" r:id="rId1988" xr:uid="{74A8087F-704A-455A-BCD7-ED93B1AD4C18}"/>
    <hyperlink ref="E2984" r:id="rId1989" xr:uid="{4D445AAE-9411-4EC3-9026-E7F65D7456CE}"/>
    <hyperlink ref="E2985" r:id="rId1990" xr:uid="{C0886036-69AC-49E9-8EEA-4945DD963185}"/>
    <hyperlink ref="E2986" r:id="rId1991" xr:uid="{9B7052AD-6535-4B6A-970B-632AD587EC74}"/>
    <hyperlink ref="E2987" r:id="rId1992" xr:uid="{F3BDCC48-CB42-4510-B8C0-E252E2E0B487}"/>
    <hyperlink ref="E2988" r:id="rId1993" xr:uid="{8B5DB95C-FF63-44B3-889F-464EA3B8C208}"/>
    <hyperlink ref="E2989" r:id="rId1994" xr:uid="{1F01EBD3-7BEF-4FBB-9922-C1FFB839CAFE}"/>
    <hyperlink ref="E2990" r:id="rId1995" xr:uid="{47AD5C40-039A-494B-9530-942C12CF0FEB}"/>
    <hyperlink ref="E2991" r:id="rId1996" xr:uid="{3F875756-791F-4FB3-85C1-694251EDC341}"/>
    <hyperlink ref="E2992" r:id="rId1997" xr:uid="{27A80837-2B45-41F5-ADB8-3A4EAC523F2F}"/>
    <hyperlink ref="E2993" r:id="rId1998" xr:uid="{9E220F49-E685-4F7D-B0CD-73AF1796B305}"/>
    <hyperlink ref="E2994" r:id="rId1999" xr:uid="{29F65265-F7A0-4741-B079-BEC130751ECA}"/>
    <hyperlink ref="E2995" r:id="rId2000" xr:uid="{77F59B28-70C2-4D15-9190-7EAD8940D95F}"/>
    <hyperlink ref="E2996" r:id="rId2001" xr:uid="{A6F18213-3D91-4DD1-B8F2-0B39D7BD004D}"/>
    <hyperlink ref="E2997" r:id="rId2002" xr:uid="{8FED211B-AEBD-482D-B8A4-6C32F354F093}"/>
    <hyperlink ref="E2998" r:id="rId2003" xr:uid="{48A3669E-CDCE-44F2-AFB4-B4301D811F6C}"/>
    <hyperlink ref="E2999" r:id="rId2004" xr:uid="{52129735-158E-4CAB-8883-379BB6D7B4D1}"/>
    <hyperlink ref="E3000" r:id="rId2005" xr:uid="{36622137-E89B-4138-9448-54CDFE7D1522}"/>
    <hyperlink ref="E3001" r:id="rId2006" xr:uid="{423226E0-C5D4-46B6-8DF9-B2F17BECC874}"/>
    <hyperlink ref="E3002" r:id="rId2007" xr:uid="{7F56570E-2521-491A-BE07-16E321FCFED4}"/>
    <hyperlink ref="E3003" r:id="rId2008" xr:uid="{D9FAF9A5-74A1-4E2B-929B-91AE436E294D}"/>
    <hyperlink ref="E3004" r:id="rId2009" xr:uid="{A0952831-5BE1-4614-9850-C6A9FD49BB4C}"/>
    <hyperlink ref="E3005" r:id="rId2010" xr:uid="{90C8F835-C3CC-4FE0-81B5-4E162C946B02}"/>
    <hyperlink ref="E3006" r:id="rId2011" xr:uid="{4AF8FB72-2E69-4B12-9390-8FA2FCDF9DD5}"/>
    <hyperlink ref="E3007" r:id="rId2012" xr:uid="{6923EDDF-7CFB-4818-8CD6-0D0BDAC89F2C}"/>
    <hyperlink ref="E3008" r:id="rId2013" xr:uid="{24BB750F-E0F2-4800-87FC-AB2ECD3ADAAF}"/>
    <hyperlink ref="E3009" r:id="rId2014" xr:uid="{83DD7302-B752-4A12-8A42-8144C9962F8E}"/>
    <hyperlink ref="E3010" r:id="rId2015" xr:uid="{423CE670-C297-4478-BE22-D0B2DF7E137F}"/>
    <hyperlink ref="E3011" r:id="rId2016" xr:uid="{162E686A-2555-43E9-BC86-DAB73D191BA4}"/>
    <hyperlink ref="E3012" r:id="rId2017" xr:uid="{1025231F-19A1-4653-8EE3-64D2B9FC6CD3}"/>
    <hyperlink ref="E3013" r:id="rId2018" xr:uid="{F052A026-F104-4CC7-8B08-2E8D0122D8B5}"/>
    <hyperlink ref="E3014" r:id="rId2019" xr:uid="{62ED1097-5BFA-4A4F-A94F-44118F3928C1}"/>
    <hyperlink ref="E3015" r:id="rId2020" xr:uid="{AF20D6E4-0BF3-45B4-8F47-ECA3D8D5622C}"/>
    <hyperlink ref="E3016" r:id="rId2021" xr:uid="{CD7D88E2-0B13-4112-90F8-E5E698209B59}"/>
    <hyperlink ref="E3017" r:id="rId2022" xr:uid="{03BDEA13-524E-4646-934F-CF37C428ED93}"/>
    <hyperlink ref="E3018" r:id="rId2023" xr:uid="{F2497FB9-C363-475D-8051-0467FA5FA710}"/>
    <hyperlink ref="E3019" r:id="rId2024" xr:uid="{97BBE03D-FE88-4FE8-8029-779EB8D52EB2}"/>
    <hyperlink ref="E3020" r:id="rId2025" xr:uid="{30B9EA0A-E923-4A37-BE02-6B501CB9485E}"/>
    <hyperlink ref="E3021" r:id="rId2026" xr:uid="{7B295093-FC2A-4F8D-AECC-90B9EAE84D37}"/>
    <hyperlink ref="E3022" r:id="rId2027" xr:uid="{5357FE85-D47E-4252-9E23-F77520B12BC4}"/>
    <hyperlink ref="E3023" r:id="rId2028" xr:uid="{8CF0E4B2-E812-4493-ACFC-691D380072E2}"/>
    <hyperlink ref="E3024" r:id="rId2029" xr:uid="{307D9235-299F-4616-A0F1-12CADF54547B}"/>
    <hyperlink ref="E3025" r:id="rId2030" xr:uid="{DD73D813-45B8-4095-8AD3-0D0F3C87C8B0}"/>
    <hyperlink ref="E3026" r:id="rId2031" xr:uid="{21B95979-2725-4F0E-8BAF-B399FD3B3D7A}"/>
    <hyperlink ref="E3027" r:id="rId2032" xr:uid="{8E179355-D4CA-46C8-9CBF-8F7F68952857}"/>
    <hyperlink ref="E3028" r:id="rId2033" xr:uid="{DB81E825-D1EF-4A47-AA58-3B341D61E805}"/>
    <hyperlink ref="E3029" r:id="rId2034" xr:uid="{F4000AAE-A16B-4925-A2E8-37A1E98D67AE}"/>
    <hyperlink ref="E3030" r:id="rId2035" xr:uid="{F8258029-DF04-4247-86A7-66C56A5354FE}"/>
    <hyperlink ref="E3031" r:id="rId2036" xr:uid="{5FA15C43-3119-4BD2-BB7F-16425DE19A5A}"/>
    <hyperlink ref="E3032" r:id="rId2037" xr:uid="{E46FBE7D-9598-4D1D-9169-A340A985AAF3}"/>
    <hyperlink ref="E3033" r:id="rId2038" xr:uid="{BAA03FD6-1A77-4B6D-A611-CA7071459775}"/>
    <hyperlink ref="E3034" r:id="rId2039" xr:uid="{15C2AB5B-28C5-4930-A45F-83D2D89A0C0A}"/>
    <hyperlink ref="E3035" r:id="rId2040" xr:uid="{F823B8B0-88B8-44BA-BD3B-141D5AC56F0B}"/>
    <hyperlink ref="E3036" r:id="rId2041" xr:uid="{03D77C20-4DE3-4A29-844B-D72E111642C8}"/>
    <hyperlink ref="E3037" r:id="rId2042" xr:uid="{C496E122-7D79-47C3-97E7-535BCA806479}"/>
    <hyperlink ref="E3038" r:id="rId2043" xr:uid="{AD75A04D-4389-4F0D-9D01-B9A9D363ECA8}"/>
    <hyperlink ref="E3039" r:id="rId2044" xr:uid="{5E997DCA-DCA9-41FA-800C-49C515FFD79F}"/>
    <hyperlink ref="E3040" r:id="rId2045" xr:uid="{6D9B6A5F-C97F-4891-B98C-726E719BB4C2}"/>
    <hyperlink ref="E3041" r:id="rId2046" xr:uid="{E7B3A2AF-234A-4166-A110-EF0DF3185C0D}"/>
    <hyperlink ref="E3042" r:id="rId2047" xr:uid="{8F4A0992-3CB0-4405-B584-6566D07FE66D}"/>
    <hyperlink ref="E3043" r:id="rId2048" xr:uid="{9C61AC2F-C135-488A-A6E4-92CFA5FAB212}"/>
    <hyperlink ref="E3044" r:id="rId2049" xr:uid="{5FD04567-9BE1-4241-9024-17BC399FAF57}"/>
    <hyperlink ref="E3045" r:id="rId2050" xr:uid="{1949FF3E-C003-4F35-9A75-CA4E62931823}"/>
    <hyperlink ref="E3046" r:id="rId2051" xr:uid="{B6AD9F50-64D8-4549-B1BE-A0AC2503E692}"/>
    <hyperlink ref="E3047" r:id="rId2052" xr:uid="{307EB63B-22AA-4CDC-8B23-86F33ABF419B}"/>
    <hyperlink ref="E3048" r:id="rId2053" xr:uid="{1ED196F1-5D28-441B-888D-5B389AA45BD1}"/>
    <hyperlink ref="E3049" r:id="rId2054" xr:uid="{94ACA0CC-99E1-45F1-AA85-7B303EC6CE90}"/>
    <hyperlink ref="E3050" r:id="rId2055" xr:uid="{645CED1C-9242-410F-B610-9D0E611F8DD3}"/>
    <hyperlink ref="E3051" r:id="rId2056" xr:uid="{6964A430-79AF-4EE2-ADB1-9A05D43BBE69}"/>
    <hyperlink ref="E3052" r:id="rId2057" xr:uid="{9327B242-EEA8-42A6-A028-EAA4E868CC3C}"/>
    <hyperlink ref="E3053" r:id="rId2058" xr:uid="{65EA43C0-92EB-47D5-AF69-AEB903C8901E}"/>
    <hyperlink ref="E3054" r:id="rId2059" xr:uid="{B26C2CC9-A6F0-4A8A-89D7-53C9EB301559}"/>
    <hyperlink ref="E3055" r:id="rId2060" xr:uid="{76469189-7620-4E30-9DF6-9B36FE5C95AC}"/>
    <hyperlink ref="E3056" r:id="rId2061" xr:uid="{8ED02264-3C3D-4298-B523-35043F78EBED}"/>
    <hyperlink ref="E3057" r:id="rId2062" xr:uid="{00494B29-3B31-4588-9B54-D86F44839FE8}"/>
    <hyperlink ref="E3058" r:id="rId2063" xr:uid="{9FE1AFD7-6018-418F-A6EF-89CBAC598BCC}"/>
    <hyperlink ref="E3059" r:id="rId2064" xr:uid="{4EAED7BF-300E-49C7-B82E-5C1D51D8BD46}"/>
    <hyperlink ref="E3060" r:id="rId2065" xr:uid="{37967970-A661-47B9-86B3-D872CF408938}"/>
    <hyperlink ref="E3061" r:id="rId2066" xr:uid="{9F5DA799-7229-463B-A3D0-0CC9101CEC23}"/>
    <hyperlink ref="E3062" r:id="rId2067" xr:uid="{742AB623-AB9E-45C8-8D5B-C3570729670A}"/>
    <hyperlink ref="E3063" r:id="rId2068" xr:uid="{79FC3F5E-1587-4DB9-A603-B075943EE47F}"/>
    <hyperlink ref="E3064" r:id="rId2069" xr:uid="{7B4B69BF-B3AE-4812-B9DB-0219733C30A8}"/>
    <hyperlink ref="E3065" r:id="rId2070" xr:uid="{A57A8594-270E-46A1-99D1-841786647246}"/>
    <hyperlink ref="E3066" r:id="rId2071" xr:uid="{CE5CBE11-950B-40E7-BDEC-F9F49AE9F2A1}"/>
    <hyperlink ref="E3067" r:id="rId2072" xr:uid="{9DFE89BC-CAA9-40F9-85E3-7794DB56F929}"/>
    <hyperlink ref="E3068" r:id="rId2073" xr:uid="{1AA8E03D-790B-4716-8F61-C6ED601B8557}"/>
    <hyperlink ref="E3069" r:id="rId2074" xr:uid="{CFE64034-C446-4336-ACBC-288CA2930F13}"/>
    <hyperlink ref="E3070" r:id="rId2075" xr:uid="{9FF0ED35-89A6-406E-A056-F00635A0898D}"/>
    <hyperlink ref="E3071" r:id="rId2076" xr:uid="{2353D5A0-D3B0-49F5-BD16-DF83F1771254}"/>
    <hyperlink ref="E3072" r:id="rId2077" xr:uid="{D006F7D3-BD2D-4F45-B4A5-616135661885}"/>
    <hyperlink ref="E3073" r:id="rId2078" xr:uid="{DF606F7C-67F0-459A-A33D-6D79371729EE}"/>
    <hyperlink ref="E3074" r:id="rId2079" xr:uid="{4B9AE3E9-FC91-4D16-9E98-AF4ED3FCF319}"/>
    <hyperlink ref="E3075" r:id="rId2080" xr:uid="{21624787-3C05-4A9B-9CD4-0E5EAB6423C5}"/>
    <hyperlink ref="E3077" r:id="rId2081" xr:uid="{B5FC168E-2679-4FDF-9DFE-FC472462A48E}"/>
    <hyperlink ref="E3078" r:id="rId2082" xr:uid="{5E827D3F-4B9A-4363-856D-E40FF92A8F61}"/>
    <hyperlink ref="E3079" r:id="rId2083" xr:uid="{A3CD2FB2-DC6F-4585-970B-250951E82FB8}"/>
    <hyperlink ref="E3080" r:id="rId2084" xr:uid="{51F1B0B6-444F-4755-86A9-150BA1035D19}"/>
    <hyperlink ref="E3081" r:id="rId2085" xr:uid="{60D2831A-48AD-4908-8EB0-6EDF9F600153}"/>
    <hyperlink ref="E3082" r:id="rId2086" xr:uid="{7FECBBDB-74FB-4198-9BE2-BF20EB1BE4DF}"/>
    <hyperlink ref="E3083" r:id="rId2087" xr:uid="{C4AE10F8-651F-4D82-8F01-2369BC959BF6}"/>
    <hyperlink ref="E3084" r:id="rId2088" xr:uid="{20972C8F-148D-46ED-9510-09F53A9070FA}"/>
    <hyperlink ref="E3085" r:id="rId2089" xr:uid="{20A4D8A9-A1FF-49BA-A935-1370960CFFD1}"/>
    <hyperlink ref="E3086" r:id="rId2090" xr:uid="{406F96A2-65E8-43C7-BE54-A7C59C01FA07}"/>
    <hyperlink ref="E3087" r:id="rId2091" xr:uid="{F4A44379-D27B-471C-A13C-775282D31640}"/>
    <hyperlink ref="E3088" r:id="rId2092" xr:uid="{6C34DF0E-34B8-47AF-AB8F-88B2C53C20B0}"/>
    <hyperlink ref="E3089" r:id="rId2093" xr:uid="{DAE3C70D-B584-4B46-8D0B-140556D6FE7F}"/>
    <hyperlink ref="E3090" r:id="rId2094" xr:uid="{0213BF19-122D-483C-9604-EDAE7835F3CB}"/>
    <hyperlink ref="E3091" r:id="rId2095" xr:uid="{AD86D84C-F52A-40EA-8162-CA1EC927557D}"/>
    <hyperlink ref="E3092" r:id="rId2096" xr:uid="{2842A3DC-4F44-47CA-8A25-6392C01334C7}"/>
    <hyperlink ref="E3093" r:id="rId2097" xr:uid="{9F6E167B-F970-47C0-B1B0-A86F8FB1683F}"/>
    <hyperlink ref="E3094" r:id="rId2098" xr:uid="{1D025537-B90E-4CD5-90F5-30ABC256DBCE}"/>
    <hyperlink ref="E3095" r:id="rId2099" xr:uid="{E3A0837D-BBCF-43CB-AFC7-0FADBCF80BF6}"/>
    <hyperlink ref="E3096" r:id="rId2100" xr:uid="{4E658E6A-C608-4D99-974F-A8C8A963FE49}"/>
    <hyperlink ref="E3097" r:id="rId2101" xr:uid="{98FD09B5-67CE-4BA2-8C74-5DD4175C13EB}"/>
    <hyperlink ref="E3098" r:id="rId2102" xr:uid="{92118972-2AF6-4A40-B589-E058C51DDFC8}"/>
    <hyperlink ref="E3099" r:id="rId2103" xr:uid="{FA8C368B-7EF2-4004-8192-08F3116E85D2}"/>
    <hyperlink ref="E3100" r:id="rId2104" xr:uid="{0E3C7F81-D8C6-4A1C-A3D6-0FAC6C662007}"/>
    <hyperlink ref="E3101" r:id="rId2105" xr:uid="{512F8DBA-7BF5-4672-A37C-CF08C32895C3}"/>
    <hyperlink ref="E3102" r:id="rId2106" xr:uid="{38D34110-F739-439A-98E4-EE7E11914CE7}"/>
    <hyperlink ref="E3103" r:id="rId2107" xr:uid="{E13D185A-7881-406F-AF8E-86F95DF9CC1D}"/>
    <hyperlink ref="E3104" r:id="rId2108" xr:uid="{04206A9A-41E5-4373-8F45-C9A8DD489675}"/>
    <hyperlink ref="E3105" r:id="rId2109" xr:uid="{2C63E919-38C8-48F9-BC85-773CE9004B98}"/>
    <hyperlink ref="E3106" r:id="rId2110" xr:uid="{BFDBF0D6-C3C9-4ACE-8AB1-E9BAFC0111C2}"/>
    <hyperlink ref="E3107" r:id="rId2111" xr:uid="{4CEB754E-4CF3-40DD-990E-1E7F35E8D93F}"/>
    <hyperlink ref="E3108" r:id="rId2112" xr:uid="{9B0545D2-E1B1-4523-B773-9C1F98314855}"/>
    <hyperlink ref="E3109" r:id="rId2113" xr:uid="{CEFBD055-7B33-4E1C-90FA-D99009924A57}"/>
    <hyperlink ref="E3110" r:id="rId2114" xr:uid="{1587FF06-C4FF-43DD-B374-27E6B4A3586E}"/>
    <hyperlink ref="E3111" r:id="rId2115" xr:uid="{FCAC20B9-A9EE-4AC6-91AB-4A0FC5F73A70}"/>
    <hyperlink ref="E3112" r:id="rId2116" xr:uid="{49451AD2-8D89-4AAE-9FE4-D1CAADB825DC}"/>
    <hyperlink ref="E3113" r:id="rId2117" xr:uid="{E2602414-0B62-4303-B4F2-D2088B7DCF78}"/>
    <hyperlink ref="E3114" r:id="rId2118" xr:uid="{4BE78446-93DC-41ED-A127-F86BDB906EA7}"/>
    <hyperlink ref="E3115" r:id="rId2119" xr:uid="{EE45BEDF-84FC-4366-9955-4A0E112D77DA}"/>
    <hyperlink ref="E3116" r:id="rId2120" xr:uid="{ADE99833-61A6-40AD-8DB2-C74087975FBB}"/>
    <hyperlink ref="E3117" r:id="rId2121" xr:uid="{6A32FF54-7334-4BC9-A0D7-C05554BABFCB}"/>
    <hyperlink ref="E3118" r:id="rId2122" xr:uid="{54053DE2-B07E-4F00-971C-F0050FED480C}"/>
    <hyperlink ref="E3119" r:id="rId2123" xr:uid="{E083D789-3DC0-449B-9667-09888583912D}"/>
    <hyperlink ref="E3120" r:id="rId2124" xr:uid="{9B41D0A8-1311-4E75-805C-A91943FE28FA}"/>
    <hyperlink ref="E3121" r:id="rId2125" xr:uid="{8CA3958A-7C48-422B-9C6C-221C80845E7A}"/>
    <hyperlink ref="E3122" r:id="rId2126" xr:uid="{0CB85036-9076-47A5-B3E4-C6FD13CA2732}"/>
    <hyperlink ref="E3123" r:id="rId2127" xr:uid="{8BBEF51A-34BE-49F9-B039-3C76F31A853A}"/>
    <hyperlink ref="E3124" r:id="rId2128" xr:uid="{1C4269ED-A5F9-4B24-8659-1B7F620B7FCE}"/>
    <hyperlink ref="E3125" r:id="rId2129" xr:uid="{49B95D38-558B-41E2-BEDB-63F0C986B4D6}"/>
    <hyperlink ref="E3126" r:id="rId2130" xr:uid="{B6CA515B-0592-438B-B0F0-14F7E0E72366}"/>
    <hyperlink ref="E3127" r:id="rId2131" xr:uid="{D5C00CB7-C351-4BAC-ACD1-1242B95AA375}"/>
    <hyperlink ref="E3128" r:id="rId2132" xr:uid="{44D70769-B36D-4BFB-A617-7F3F23FDF5CE}"/>
    <hyperlink ref="E3129" r:id="rId2133" xr:uid="{F75FF6EB-F64C-47DD-AB1D-551B7C4C1E40}"/>
    <hyperlink ref="E3130" r:id="rId2134" xr:uid="{B02CC181-9B2E-4CA5-94C2-72E81C4BFAE2}"/>
    <hyperlink ref="E3131" r:id="rId2135" xr:uid="{458542C7-791A-494B-9BBF-2A748D14B940}"/>
    <hyperlink ref="E3132" r:id="rId2136" xr:uid="{F073B105-0FE6-409F-9693-AE9C55FA9619}"/>
    <hyperlink ref="E3133" r:id="rId2137" xr:uid="{390B1257-6F2A-4518-998F-6B399A01EF43}"/>
    <hyperlink ref="E3134" r:id="rId2138" xr:uid="{54AACF4E-9BAD-4700-8560-B46E3E58548C}"/>
    <hyperlink ref="E3135" r:id="rId2139" xr:uid="{397B13CE-EF25-4FA1-AB4C-4ADD07F21654}"/>
    <hyperlink ref="E3136" r:id="rId2140" xr:uid="{332D967F-5A6D-467F-B684-9ECEC46DBB80}"/>
    <hyperlink ref="E3137" r:id="rId2141" xr:uid="{4D5F5572-0A4D-4303-A993-1A174C7134E6}"/>
    <hyperlink ref="E3138" r:id="rId2142" xr:uid="{80C9E643-D5E7-45E1-BA0D-EF3C41068B81}"/>
    <hyperlink ref="E3139" r:id="rId2143" xr:uid="{60B3A48A-1A6E-4B75-85CA-9C726F5CEC52}"/>
    <hyperlink ref="E3140" r:id="rId2144" xr:uid="{0BC9EB87-0501-4A19-B4F6-288EE2574E92}"/>
    <hyperlink ref="E3141" r:id="rId2145" xr:uid="{DE44298D-C6D0-43A8-B0FE-45E6488E35C4}"/>
    <hyperlink ref="E3142" r:id="rId2146" xr:uid="{F81CC99C-DF34-4583-B6B0-B3CD3F059AD6}"/>
    <hyperlink ref="E3143" r:id="rId2147" xr:uid="{9EB6C67D-D0EF-4188-89E2-E5C96E3DF555}"/>
    <hyperlink ref="E3144" r:id="rId2148" xr:uid="{A8D64BAA-5F1D-4E9B-AC7E-3473B3C55813}"/>
    <hyperlink ref="E3145" r:id="rId2149" xr:uid="{169CF0F7-6455-4231-8384-C7B500367F3D}"/>
    <hyperlink ref="E3146" r:id="rId2150" xr:uid="{8E91425A-84E0-4EF3-87E0-05D6B3545B9B}"/>
    <hyperlink ref="E3147" r:id="rId2151" xr:uid="{4AD29C59-4CD8-4B4F-B3CC-2D475AF44B03}"/>
    <hyperlink ref="E3148" r:id="rId2152" xr:uid="{95462708-369A-479C-973F-B75CF34F680F}"/>
    <hyperlink ref="E3149" r:id="rId2153" xr:uid="{A23AFA47-2FC7-4F8D-9432-B07F63F19293}"/>
    <hyperlink ref="E3150" r:id="rId2154" xr:uid="{6BD31E35-E98A-43ED-87C7-6604032AF628}"/>
    <hyperlink ref="E3151" r:id="rId2155" xr:uid="{E4F18CFC-B254-4F67-8C8A-3AC05834DEB5}"/>
    <hyperlink ref="E3152" r:id="rId2156" xr:uid="{F1DDD572-D86C-4908-9344-B01E7D9D4D61}"/>
    <hyperlink ref="E3153" r:id="rId2157" xr:uid="{0380679C-52EF-4B2F-A4B4-A38E4C08FE80}"/>
    <hyperlink ref="E3154" r:id="rId2158" xr:uid="{1BFB7867-C5ED-478E-959E-065B5C00310E}"/>
    <hyperlink ref="E3155" r:id="rId2159" xr:uid="{0A40AC8C-2546-4493-9F09-8DB61FA1EDBB}"/>
    <hyperlink ref="E3156" r:id="rId2160" xr:uid="{1FD09107-2A35-4440-892B-B532A9CC3572}"/>
    <hyperlink ref="E3157" r:id="rId2161" xr:uid="{C27CD2F7-7363-43E9-9960-85161BE94AB8}"/>
    <hyperlink ref="E3158" r:id="rId2162" xr:uid="{E3E8BCD7-6F62-4112-9964-548ECB7968F8}"/>
    <hyperlink ref="E3159" r:id="rId2163" xr:uid="{E326472B-30B2-4AB4-91DD-2FCCEEF7B802}"/>
    <hyperlink ref="E3160" r:id="rId2164" xr:uid="{FEC592A3-2607-4061-A06E-37742B535583}"/>
    <hyperlink ref="E3161" r:id="rId2165" xr:uid="{394B2D26-04E5-43FA-A696-E1FD95B98CCA}"/>
    <hyperlink ref="E3162" r:id="rId2166" xr:uid="{8C04A4AA-A712-4349-93A9-08FD4B8BBC02}"/>
    <hyperlink ref="E3163" r:id="rId2167" xr:uid="{A448A702-39C8-442F-9F65-38FFF18C3CB6}"/>
    <hyperlink ref="E3164" r:id="rId2168" xr:uid="{0FB4D221-54A6-4A6F-972F-47AC081FEDE0}"/>
    <hyperlink ref="E3165" r:id="rId2169" xr:uid="{12F74E99-9A76-40A2-876F-CDDAB10795FC}"/>
    <hyperlink ref="E3166" r:id="rId2170" xr:uid="{2F28DD25-460D-4F95-B0D9-B61D715B90D1}"/>
    <hyperlink ref="E3167" r:id="rId2171" xr:uid="{8604A12F-4B6E-4808-B055-6EDCAB39F867}"/>
    <hyperlink ref="E3168" r:id="rId2172" xr:uid="{F2F49CD5-6EB3-4212-9338-F2389D44D6BC}"/>
    <hyperlink ref="E3169" r:id="rId2173" xr:uid="{4CFD7B79-03EA-453E-B520-4EF0B828A288}"/>
    <hyperlink ref="E3170" r:id="rId2174" xr:uid="{C87668A8-67AA-4423-8101-9A9A9DAC24CE}"/>
    <hyperlink ref="E3171" r:id="rId2175" xr:uid="{A35D1F82-072B-4808-9572-AB46C2DED6BA}"/>
    <hyperlink ref="E3172" r:id="rId2176" xr:uid="{439E756D-F8E3-4EEA-8979-84B5BB9BE329}"/>
    <hyperlink ref="E3173" r:id="rId2177" xr:uid="{848A3C03-B380-411A-AEC9-036E8AD395CB}"/>
    <hyperlink ref="E3174" r:id="rId2178" xr:uid="{CD45A4C1-B0D5-4E58-9F9B-4825831405C5}"/>
    <hyperlink ref="E3175" r:id="rId2179" xr:uid="{5AB0B5CA-4C9E-4A86-BEB3-5164F3B91B74}"/>
    <hyperlink ref="E3176" r:id="rId2180" xr:uid="{799F3073-7410-45BD-83B6-78B6EACDC48B}"/>
    <hyperlink ref="E3177" r:id="rId2181" xr:uid="{D3765F7B-F997-4022-9B63-3ABEF8326B09}"/>
    <hyperlink ref="E3178" r:id="rId2182" xr:uid="{DB0083B0-B8C1-4AD7-93AA-516FBCCD309D}"/>
    <hyperlink ref="E3179" r:id="rId2183" xr:uid="{07341A89-627E-43A8-87AE-4268F4DA246E}"/>
    <hyperlink ref="E3180" r:id="rId2184" xr:uid="{1BB3CBD6-9324-4318-A5FF-B495BB8D60D0}"/>
    <hyperlink ref="E3181" r:id="rId2185" xr:uid="{8BB84346-FF73-44E9-BEF5-B89F5F929C9A}"/>
    <hyperlink ref="E3182" r:id="rId2186" xr:uid="{D9E0B299-554A-4FA1-98BB-09140553DA3A}"/>
    <hyperlink ref="E3183" r:id="rId2187" xr:uid="{E7DBFF88-843E-4DAE-9239-C2D2D611A6E4}"/>
    <hyperlink ref="E3184" r:id="rId2188" xr:uid="{C60242B3-F149-45F0-B3D7-D24548FAAB6F}"/>
    <hyperlink ref="E3185" r:id="rId2189" xr:uid="{0D1DED04-CCE1-46B3-BA6E-6A13604ED5E3}"/>
    <hyperlink ref="E3186" r:id="rId2190" xr:uid="{0C6772F7-E445-422F-98C8-94D7F6A180B0}"/>
    <hyperlink ref="E3187" r:id="rId2191" xr:uid="{D8D1A57E-5013-4BDF-8623-7ECC9FBEB281}"/>
    <hyperlink ref="E3188" r:id="rId2192" xr:uid="{76C8DC36-0C0A-4773-A9F1-CC75D3A89C98}"/>
    <hyperlink ref="E3189" r:id="rId2193" xr:uid="{830E88F0-0154-49A8-94BE-F085CB36E34F}"/>
    <hyperlink ref="E3190" r:id="rId2194" xr:uid="{9CECE679-8CEE-413D-821E-053AC94EC4AB}"/>
    <hyperlink ref="E3191" r:id="rId2195" xr:uid="{66B2BE39-8403-48AE-ADEB-C443989AE16C}"/>
    <hyperlink ref="E3192" r:id="rId2196" xr:uid="{04CD1134-4148-46E4-8073-0822AD888B9B}"/>
    <hyperlink ref="E3193" r:id="rId2197" xr:uid="{12C7B2E6-0AD6-403E-8ADD-7A7F70DF1B84}"/>
    <hyperlink ref="E3194" r:id="rId2198" xr:uid="{8AEB45CB-81E2-4D69-BFAC-30768A9B0AF0}"/>
    <hyperlink ref="E3195" r:id="rId2199" xr:uid="{D7278F87-AF90-4FCF-8BB9-44D8F4EFEC5F}"/>
    <hyperlink ref="E3196" r:id="rId2200" xr:uid="{D9393974-C0E2-4229-A518-3F13812C916B}"/>
    <hyperlink ref="E3197" r:id="rId2201" xr:uid="{33E3BF36-9FE5-4671-9F38-04D2EAB79E86}"/>
    <hyperlink ref="E3198" r:id="rId2202" xr:uid="{4BEFABA9-BBCC-47E1-A2E9-DFE5BE696672}"/>
    <hyperlink ref="E3199" r:id="rId2203" xr:uid="{D98CD2E8-DA4A-41D9-9BB8-EE883E746D89}"/>
    <hyperlink ref="E3200" r:id="rId2204" xr:uid="{AC53AB99-4A24-43C8-80D5-6E88B405BAA6}"/>
    <hyperlink ref="E3201" r:id="rId2205" xr:uid="{50209F29-F788-4631-A1C3-2242500FC165}"/>
    <hyperlink ref="E3202" r:id="rId2206" xr:uid="{6ECCAE10-5208-4809-A498-679FE20E678F}"/>
    <hyperlink ref="E3203" r:id="rId2207" xr:uid="{C9ED7C8B-74E4-4C3D-9489-E5CD2BF71DF2}"/>
    <hyperlink ref="E3204" r:id="rId2208" xr:uid="{8064E77A-ACE6-4CDD-A9FA-30D9D167B03C}"/>
    <hyperlink ref="E3205" r:id="rId2209" xr:uid="{7ED2BA4C-D78A-471B-A095-A4B2DD231AB3}"/>
    <hyperlink ref="E3206" r:id="rId2210" xr:uid="{1CFE0724-44C0-495C-91CF-ADECBB75E377}"/>
    <hyperlink ref="E3207" r:id="rId2211" xr:uid="{8C7D8471-ABDD-4C59-946A-DCCBCBCD893C}"/>
    <hyperlink ref="E3208" r:id="rId2212" xr:uid="{D6DA7C1C-5A12-49E5-B6AF-469946561785}"/>
    <hyperlink ref="E3209" r:id="rId2213" xr:uid="{A61B3B3E-FAFF-4644-96C4-AD241789DDBC}"/>
    <hyperlink ref="E3210" r:id="rId2214" xr:uid="{2A6FC986-73A8-42DD-980C-56A5AF7B12A5}"/>
    <hyperlink ref="E3211" r:id="rId2215" xr:uid="{0A4821F3-661E-4D54-B1D4-A729E791A650}"/>
    <hyperlink ref="E3212" r:id="rId2216" xr:uid="{9FFB8889-7A68-4970-B19D-4A592F987D27}"/>
    <hyperlink ref="E3213" r:id="rId2217" xr:uid="{615704E6-C9C0-40D1-BF67-497181807065}"/>
    <hyperlink ref="E3214" r:id="rId2218" xr:uid="{E525C68D-4628-4540-ABAB-9A07C49288D8}"/>
    <hyperlink ref="E3215" r:id="rId2219" xr:uid="{368EB8E1-D9A5-453B-B060-7A988446299C}"/>
    <hyperlink ref="E3216" r:id="rId2220" xr:uid="{48FB2F91-8A07-4244-A5C8-CE381FF59AC7}"/>
    <hyperlink ref="E3217" r:id="rId2221" xr:uid="{6A1D9EBE-1633-4E7A-B968-28466783BA7C}"/>
    <hyperlink ref="E3218" r:id="rId2222" xr:uid="{B6AD9A4F-1A02-43E5-BE75-12029F3E089B}"/>
    <hyperlink ref="E3219" r:id="rId2223" xr:uid="{A2781467-C93A-4F10-B79C-4610625D931E}"/>
    <hyperlink ref="E3220" r:id="rId2224" xr:uid="{B2D519E8-8EEF-41BF-8A70-85C2E2ED2C1A}"/>
    <hyperlink ref="E3221" r:id="rId2225" xr:uid="{7507BB56-DED0-45F9-9D0C-7345AC30889E}"/>
    <hyperlink ref="E3222" r:id="rId2226" xr:uid="{613166E3-6B76-4A3A-A6DE-88C48FF0570B}"/>
    <hyperlink ref="E3223" r:id="rId2227" xr:uid="{E678B21E-5824-4D47-A7C2-3BAAFEE58863}"/>
    <hyperlink ref="E3224" r:id="rId2228" xr:uid="{3A79C154-6D4C-438C-AC81-A09698236C38}"/>
    <hyperlink ref="E3225" r:id="rId2229" xr:uid="{4B979BBA-B85C-4E31-B6EE-B3630258FD7C}"/>
    <hyperlink ref="E3226" r:id="rId2230" xr:uid="{318CFDDF-E7F5-41CE-919E-43D7AE85CE63}"/>
    <hyperlink ref="E3227" r:id="rId2231" xr:uid="{15E91149-4B5B-4766-8CCF-2802F232B85B}"/>
    <hyperlink ref="E3228" r:id="rId2232" xr:uid="{58714669-5D63-4AC9-A80B-49EA72A01B48}"/>
    <hyperlink ref="E3229" r:id="rId2233" xr:uid="{3F5FB6BA-0DD0-4806-A014-61DC0BB56E2A}"/>
    <hyperlink ref="E3230" r:id="rId2234" xr:uid="{F914DCB5-BD71-4075-B808-4F4505FBFBD8}"/>
    <hyperlink ref="E3231" r:id="rId2235" xr:uid="{7CA07920-6758-4F78-BB3C-8E26864876AB}"/>
    <hyperlink ref="E3232" r:id="rId2236" xr:uid="{5E1F5C0B-8D96-47B2-AB67-C2FED5CF8CDD}"/>
    <hyperlink ref="E3233" r:id="rId2237" xr:uid="{2B6A990E-5AFF-4E67-B692-9D37636A0D4F}"/>
    <hyperlink ref="E3234" r:id="rId2238" xr:uid="{07C2E7DD-9317-4C23-A5B3-96180A565FB3}"/>
    <hyperlink ref="E3235" r:id="rId2239" xr:uid="{D3A477A7-BFBD-4D83-AFE5-8AB56E1B9D62}"/>
    <hyperlink ref="E3236" r:id="rId2240" xr:uid="{CA02B951-754D-4E6B-9EA1-FD2475BE2064}"/>
    <hyperlink ref="E3237" r:id="rId2241" xr:uid="{798882B2-6285-4FE9-9958-B510A56F0B56}"/>
    <hyperlink ref="E3238" r:id="rId2242" xr:uid="{73311C0B-CA6B-4275-A04A-25B7BC664320}"/>
    <hyperlink ref="E3239" r:id="rId2243" xr:uid="{9D173F2F-A51A-453D-84C8-50C9828641F2}"/>
    <hyperlink ref="E3240" r:id="rId2244" xr:uid="{8A504B04-BD9D-4B88-80FE-72270BD476F9}"/>
    <hyperlink ref="E3241" r:id="rId2245" xr:uid="{F8FD820C-6334-47F9-94D3-FBFAD637539C}"/>
    <hyperlink ref="E3242" r:id="rId2246" xr:uid="{AE0C21B6-9B74-42EA-B738-F97524E180D6}"/>
    <hyperlink ref="E3243" r:id="rId2247" xr:uid="{FF381CEA-E4B4-402C-BF82-95EF798A7C44}"/>
    <hyperlink ref="E3244" r:id="rId2248" xr:uid="{5A85842A-CE5E-4966-8EDA-16CBE2D77C06}"/>
    <hyperlink ref="E3245" r:id="rId2249" xr:uid="{99B4BF56-8A9C-4C62-AB47-B0FF9ADA1D70}"/>
    <hyperlink ref="E3246" r:id="rId2250" xr:uid="{4195DE8B-D21F-47EA-84D0-5B9B4875942A}"/>
    <hyperlink ref="E3247" r:id="rId2251" xr:uid="{00C8FBB1-99CE-443B-877F-9CB440C20B9B}"/>
    <hyperlink ref="E3248" r:id="rId2252" xr:uid="{60208B14-D3EB-47AF-A797-C2A0829EF27F}"/>
    <hyperlink ref="E3249" r:id="rId2253" xr:uid="{31E482D2-2BCF-4536-BFCE-750E991D2C40}"/>
    <hyperlink ref="E3250" r:id="rId2254" xr:uid="{A62CC468-BADE-4BB0-8BD5-A5412E9F2E69}"/>
    <hyperlink ref="E3251" r:id="rId2255" xr:uid="{38970A9A-FD45-450A-BCAA-1555835371DF}"/>
    <hyperlink ref="E3252" r:id="rId2256" xr:uid="{E0F3DCC9-967C-42EC-B067-2CDE9A0CD471}"/>
    <hyperlink ref="E3253" r:id="rId2257" xr:uid="{FC8CBD99-CC29-4A7E-AD10-4E940A37E176}"/>
    <hyperlink ref="E3254" r:id="rId2258" xr:uid="{1E624EA4-CA67-431D-BF0A-D4291133FCAB}"/>
    <hyperlink ref="E3255" r:id="rId2259" xr:uid="{BC0268E9-5183-47A7-B74D-AF82E825DA87}"/>
    <hyperlink ref="E3256" r:id="rId2260" xr:uid="{C42557CB-2AB4-49A6-AA86-2A4E7AF7194B}"/>
    <hyperlink ref="E3257" r:id="rId2261" xr:uid="{0C48E5A1-1BCB-4777-99F0-83416DB0870D}"/>
    <hyperlink ref="E3258" r:id="rId2262" xr:uid="{24D41416-A488-418A-8618-F6E3200A0CCE}"/>
    <hyperlink ref="E3259" r:id="rId2263" xr:uid="{953233E4-1939-4D94-8FE9-5F4BD08BBFEB}"/>
    <hyperlink ref="E3260" r:id="rId2264" xr:uid="{23FD80B7-9E56-40A5-87BF-29CABF1EAE2C}"/>
    <hyperlink ref="E3261" r:id="rId2265" xr:uid="{D4383195-4F65-459D-9B46-9723B61CAE66}"/>
    <hyperlink ref="E3262" r:id="rId2266" xr:uid="{C87A1012-F42A-4F3C-A528-B5A9E06D9878}"/>
    <hyperlink ref="E3263" r:id="rId2267" xr:uid="{58C3C53B-8DE1-4B10-8C51-0725AFE2B478}"/>
    <hyperlink ref="E3264" r:id="rId2268" xr:uid="{4D74F60B-347B-4C74-9B83-9214663AC740}"/>
    <hyperlink ref="E3265" r:id="rId2269" xr:uid="{6CD30BCB-D9B2-4A18-B620-A88549954F32}"/>
    <hyperlink ref="E3266" r:id="rId2270" xr:uid="{586BA028-9EAD-4EC5-9742-4B0D85778563}"/>
    <hyperlink ref="E3267" r:id="rId2271" xr:uid="{EC7DF761-330B-4217-AF61-4EC65B834D29}"/>
    <hyperlink ref="E3268" r:id="rId2272" xr:uid="{AEF0D95F-1AC6-48B0-9671-D2EDFF5705E8}"/>
    <hyperlink ref="E3269" r:id="rId2273" xr:uid="{DE0B203B-759D-4CBC-B712-D62986F4F2C6}"/>
    <hyperlink ref="E3270" r:id="rId2274" xr:uid="{1FE013E9-37CD-4CB5-BD35-0032126E0491}"/>
    <hyperlink ref="E3271" r:id="rId2275" xr:uid="{0F7512DB-8687-4346-BB8B-367BAA7806ED}"/>
    <hyperlink ref="E3272" r:id="rId2276" xr:uid="{8DE845DF-24C4-4E96-B45F-722312D2303D}"/>
    <hyperlink ref="E3273" r:id="rId2277" xr:uid="{2A10AEFF-32B7-4FC8-AFB4-2FD0B1C086D9}"/>
    <hyperlink ref="E3274" r:id="rId2278" xr:uid="{33EFEC22-0073-459C-8C51-9BCC1A2A2F4A}"/>
    <hyperlink ref="E3275" r:id="rId2279" xr:uid="{8AE3F555-BD45-4E54-9DC2-F7D5A8D7D11C}"/>
    <hyperlink ref="E3276" r:id="rId2280" xr:uid="{27E183B6-6B8F-4C08-899C-8EF59E91B6DB}"/>
    <hyperlink ref="E3277" r:id="rId2281" xr:uid="{C69F3D23-5913-4937-8D7C-10A041165A2F}"/>
    <hyperlink ref="E3278" r:id="rId2282" xr:uid="{C6DDF6F2-03EC-425A-ADB3-487F02E551F9}"/>
    <hyperlink ref="E3279" r:id="rId2283" xr:uid="{786D47B0-8DFC-4BAD-B627-33EC93899556}"/>
    <hyperlink ref="E3280" r:id="rId2284" xr:uid="{5065E043-ACEC-4CC6-A2D1-369CDACBAB2E}"/>
    <hyperlink ref="E3281" r:id="rId2285" xr:uid="{DB5D227F-1196-48E3-872B-278A3A67E649}"/>
    <hyperlink ref="E3283" r:id="rId2286" xr:uid="{5D2ABF11-1813-4EB2-9CE3-FDCABC950F52}"/>
    <hyperlink ref="E3284" r:id="rId2287" xr:uid="{17671667-F6CF-4F79-B422-3B1498B94BA4}"/>
    <hyperlink ref="E3285" r:id="rId2288" xr:uid="{82A95EC3-018F-4211-8408-D3898E66DEAD}"/>
    <hyperlink ref="E3286" r:id="rId2289" xr:uid="{1F9057BA-D1FC-4F05-A2A2-DCA65F9CFC2C}"/>
    <hyperlink ref="E3287" r:id="rId2290" xr:uid="{505FCC64-A913-4F45-B950-F43234E0D836}"/>
    <hyperlink ref="E3288" r:id="rId2291" xr:uid="{DAF9BC4D-19D2-4CBE-A6D8-630C4162E52A}"/>
    <hyperlink ref="E3289" r:id="rId2292" xr:uid="{D341B7FD-8CC1-4E60-A3C9-C1E4EB4AD9B5}"/>
    <hyperlink ref="E3290" r:id="rId2293" xr:uid="{EA1145FF-01A4-4A77-B233-7B725F222623}"/>
    <hyperlink ref="E3291" r:id="rId2294" xr:uid="{51EDCE00-917A-490D-87F3-2E3BE949B663}"/>
    <hyperlink ref="E3292" r:id="rId2295" xr:uid="{BDC9DB64-742F-4EEA-9D0E-34B7FC733543}"/>
    <hyperlink ref="E3293" r:id="rId2296" xr:uid="{36D27C97-69F0-4455-B90B-78E9561BE122}"/>
    <hyperlink ref="E3294" r:id="rId2297" xr:uid="{0CFE7AA2-4118-4664-953F-81A0C3678C87}"/>
    <hyperlink ref="E2899" r:id="rId2298" xr:uid="{53FE4895-84C4-41D3-A26A-D9592C0F1FF3}"/>
    <hyperlink ref="E2900" r:id="rId2299" xr:uid="{868D501F-DE1B-4D36-8F62-10E2CF05EF05}"/>
    <hyperlink ref="E2901" r:id="rId2300" xr:uid="{857934F9-70B3-4CF4-AFDB-46406658B5C8}"/>
    <hyperlink ref="E3295" r:id="rId2301" xr:uid="{88B94852-C30F-4B78-B48A-27B7E432F06F}"/>
    <hyperlink ref="E3296" r:id="rId2302" xr:uid="{88B94852-C30F-4B78-B48A-27B7E432F06F}"/>
    <hyperlink ref="E3297" r:id="rId2303" xr:uid="{DFEEFA5C-8DB7-4722-9E33-276D2703C92B}"/>
    <hyperlink ref="E3298" r:id="rId2304" xr:uid="{3F60D99A-B8E9-445A-AE61-6C7B94C71324}"/>
    <hyperlink ref="E3299" r:id="rId2305" xr:uid="{AF4F5FCD-7214-4C09-A230-A3A4B2524044}"/>
    <hyperlink ref="E3300" r:id="rId2306" xr:uid="{69811961-EE37-4A83-BF2E-1E72DE9C35DB}"/>
    <hyperlink ref="E3301" r:id="rId2307" xr:uid="{9E8AE1D8-68CD-4BFB-B774-E5256E58DDEE}"/>
    <hyperlink ref="E3302" r:id="rId2308" xr:uid="{CD6264E3-F4DD-4840-9562-6AEFAD499EB9}"/>
    <hyperlink ref="E3303" r:id="rId2309" xr:uid="{DBCA451E-7174-4204-9180-6F9AEAB56B4A}"/>
    <hyperlink ref="E3304" r:id="rId2310" xr:uid="{0478AFD9-5EC6-41F0-81A5-7C6177242267}"/>
    <hyperlink ref="E3305" r:id="rId2311" xr:uid="{808CEB4C-97D2-45B0-9F40-B85086B4E099}"/>
    <hyperlink ref="E3306" r:id="rId2312" xr:uid="{D07D60A0-158F-400B-8E86-DCC896E254D8}"/>
    <hyperlink ref="E3307" r:id="rId2313" xr:uid="{FD3534EC-BC4B-40D5-B644-1CA968BBD468}"/>
    <hyperlink ref="E3308" r:id="rId2314" xr:uid="{BB1CA1DA-BC9E-4B0A-BB62-9B07736A6FF4}"/>
    <hyperlink ref="E3309" r:id="rId2315" xr:uid="{9275FD09-A69C-4D49-BD3B-B74E3C5AEE71}"/>
    <hyperlink ref="E3310" r:id="rId2316" xr:uid="{5281C682-C6B8-4CE6-9FDF-B00A2A451A9B}"/>
    <hyperlink ref="E3311" r:id="rId2317" xr:uid="{619C84EA-F08C-4E7C-ABB0-68B25BE4C736}"/>
    <hyperlink ref="E3312" r:id="rId2318" xr:uid="{A2ACC837-7AA6-44C7-B758-E276CE1BBF8C}"/>
    <hyperlink ref="E3313" r:id="rId2319" xr:uid="{FC464433-3A33-49B9-86B8-BBABE71D9538}"/>
    <hyperlink ref="E3314" r:id="rId2320" xr:uid="{BC75676D-291D-4DDB-AD9F-81AE8FFCB224}"/>
    <hyperlink ref="E3315" r:id="rId2321" xr:uid="{A39EE959-4B24-487B-BDCA-485B91AC332A}"/>
    <hyperlink ref="E3316" r:id="rId2322" xr:uid="{E2557CF0-9EF9-473C-A2FC-4F20E288D843}"/>
    <hyperlink ref="E3317" r:id="rId2323" xr:uid="{682C06F9-EFEC-408E-B8FB-F7381152F3AF}"/>
    <hyperlink ref="E3318" r:id="rId2324" xr:uid="{FA99085C-3464-46B7-8050-512B10E17D63}"/>
    <hyperlink ref="E3319" r:id="rId2325" xr:uid="{CF674524-6F10-4EEE-9716-B8FA54C1FAAF}"/>
    <hyperlink ref="E3320" r:id="rId2326" xr:uid="{7EEEEDF1-0FE8-4138-B27B-960DE77DBADA}"/>
    <hyperlink ref="E3321" r:id="rId2327" xr:uid="{7A527223-B12C-4E6F-9DC7-50AFA5916BAB}"/>
    <hyperlink ref="E3322" r:id="rId2328" xr:uid="{B656D4F5-81E7-4865-97F2-748A83FE5F0F}"/>
    <hyperlink ref="E3323" r:id="rId2329" xr:uid="{57B11B17-D0E0-40A0-A37D-797866459293}"/>
    <hyperlink ref="E3324" r:id="rId2330" xr:uid="{29F9D2BD-E2DD-443D-8D0B-3466BE51F8D1}"/>
    <hyperlink ref="E3325" r:id="rId2331" xr:uid="{A6004444-0955-428C-BADA-9C10A7E12F58}"/>
    <hyperlink ref="E3326" r:id="rId2332" xr:uid="{591318E6-11C8-4301-812F-E58013BD45F1}"/>
    <hyperlink ref="E3327" r:id="rId2333" xr:uid="{E86590B7-FCC4-44F6-B9DA-AD998B4A7557}"/>
    <hyperlink ref="E3328" r:id="rId2334" xr:uid="{5509C01D-45A0-487C-982A-3CA59F0A96D0}"/>
    <hyperlink ref="E3329" r:id="rId2335" xr:uid="{E0436E90-67C1-413E-9ABA-03AD86E07EE1}"/>
    <hyperlink ref="E3330" r:id="rId2336" xr:uid="{CBBB4870-3E43-4394-A2C7-E9EFB74F43CF}"/>
    <hyperlink ref="E3331" r:id="rId2337" xr:uid="{C12A0AC0-F7C8-496C-A33E-C9BF1CA8F575}"/>
    <hyperlink ref="E3332" r:id="rId2338" xr:uid="{E0D7F6C8-0EAD-4AFE-8692-7C6C345B3F55}"/>
    <hyperlink ref="E3336" r:id="rId2339" xr:uid="{5B72365C-A7ED-4010-9C35-8CE655C261B6}"/>
    <hyperlink ref="E3337" r:id="rId2340" xr:uid="{5E2A9FB6-D4D7-43DC-9E15-9F15205B8519}"/>
    <hyperlink ref="E3338" r:id="rId2341" xr:uid="{24E14D89-47A6-4CB1-B75F-524C78A5D710}"/>
    <hyperlink ref="E3339" r:id="rId2342" xr:uid="{0855B850-0C3B-4E7B-8999-A8F1FF29D5FD}"/>
    <hyperlink ref="E3340" r:id="rId2343" xr:uid="{D762DBCD-EE9C-4E83-8223-ADE12E2FDFF4}"/>
    <hyperlink ref="E3341" r:id="rId2344" xr:uid="{79BF2837-2105-4D71-AFC3-6D986DC7C3D0}"/>
    <hyperlink ref="E3342" r:id="rId2345" xr:uid="{D2D67295-C474-4437-A896-658CAA3E8CE6}"/>
    <hyperlink ref="E3343" r:id="rId2346" xr:uid="{B5CADE13-0D66-4BFB-845F-A59B4E4D2CAF}"/>
    <hyperlink ref="E3344" r:id="rId2347" xr:uid="{01A5F2FA-3E1E-42CA-A8A6-F1B4FDDA70F2}"/>
    <hyperlink ref="E3345" r:id="rId2348" xr:uid="{87A8A471-D744-41C4-BB39-FDBB30BF2464}"/>
    <hyperlink ref="E3346" r:id="rId2349" xr:uid="{317ACD62-4165-4FD1-8D93-6C7359450B33}"/>
    <hyperlink ref="E3347" r:id="rId2350" xr:uid="{077D4722-E516-4682-9F2E-F20CB8353317}"/>
    <hyperlink ref="E3353" r:id="rId2351" xr:uid="{C61E8F52-3045-4A94-9E61-CBF713BBCD96}"/>
    <hyperlink ref="E3363" r:id="rId2352" xr:uid="{2BB8F49E-C37D-45BC-AF51-6E273F43980D}"/>
    <hyperlink ref="E3364" r:id="rId2353" xr:uid="{90CDDFEE-F993-48DA-AC68-396A4DF97D35}"/>
    <hyperlink ref="E3365" r:id="rId2354" xr:uid="{C26A71EA-3E54-4F3D-861D-E3D62C4B1DEE}"/>
    <hyperlink ref="E3366" r:id="rId2355" xr:uid="{3D9877CF-C7B6-4401-9C80-6C961147CB2E}"/>
    <hyperlink ref="E3367" r:id="rId2356" xr:uid="{389E8501-FB2E-4DD6-A47A-863B193AE309}"/>
    <hyperlink ref="E3371" r:id="rId2357" xr:uid="{59FBEF56-4451-4FAF-B2BC-0B4F6B0C0E14}"/>
    <hyperlink ref="E3372" r:id="rId2358" xr:uid="{35DFC25C-DEAB-4BF0-A2FB-E5ECDE89F180}"/>
    <hyperlink ref="E3373" r:id="rId2359" xr:uid="{20A34487-9332-4146-A3CF-6C37326D9F65}"/>
    <hyperlink ref="E3361" r:id="rId2360" xr:uid="{1AD97199-A917-44ED-A426-56052C5E14C7}"/>
    <hyperlink ref="E3369" r:id="rId2361" xr:uid="{A33E0DF2-9C72-4AD2-A94A-92A9A8ADE4ED}"/>
    <hyperlink ref="E3360" r:id="rId2362" xr:uid="{07B51D75-9494-456F-8A56-D435F6494647}"/>
    <hyperlink ref="E3335" r:id="rId2363" xr:uid="{AC83F0E4-3B49-46D9-B9A4-32D0728F9041}"/>
    <hyperlink ref="E3355" r:id="rId2364" xr:uid="{AD91A613-D8F5-4B43-875D-6102A63EFDE8}"/>
    <hyperlink ref="E3359" r:id="rId2365" xr:uid="{14D1F330-2BAA-40BC-B547-91863E27E44D}"/>
    <hyperlink ref="E3358" r:id="rId2366" xr:uid="{B1AE6B1E-4934-45BA-AEC6-3B7D1494CDE8}"/>
    <hyperlink ref="E3349" r:id="rId2367" xr:uid="{9B5E7BFC-15B7-4F75-8A2F-2A65CD1A7DA1}"/>
    <hyperlink ref="E3348" r:id="rId2368" xr:uid="{F80A1816-22F9-41CC-8D55-1C553094DCF9}"/>
    <hyperlink ref="E3354" r:id="rId2369" xr:uid="{B6A2AB5F-9DE2-473A-A4D3-A258E3AC9F36}"/>
    <hyperlink ref="E3356" r:id="rId2370" xr:uid="{AD0D40CA-69B8-4A97-94C3-AAEA9FD8EF80}"/>
    <hyperlink ref="E3374" r:id="rId2371" xr:uid="{C82C743D-3E06-402A-9A83-CC042FD49AF3}"/>
    <hyperlink ref="E3357" r:id="rId2372" xr:uid="{CCDCD0FF-20B4-4F0D-AC18-EDF9D4AD4F72}"/>
    <hyperlink ref="E3368" r:id="rId2373" xr:uid="{FCC2D999-8235-4DE2-A852-C2CAF5AFE52E}"/>
    <hyperlink ref="E3375" r:id="rId2374" xr:uid="{9770B0DE-FA02-41D5-B6E0-B5F4BA70128F}"/>
    <hyperlink ref="E3350" r:id="rId2375" xr:uid="{587E2FAB-FD25-4195-B7C3-C6D4E76E7EC6}"/>
    <hyperlink ref="E3334" r:id="rId2376" xr:uid="{2FE3362C-B2FE-4CD2-8278-3D889549CA58}"/>
    <hyperlink ref="E3351" r:id="rId2377" xr:uid="{EDB45541-7D05-44AD-A4DD-8C1F8FDB70ED}"/>
    <hyperlink ref="E3333" r:id="rId2378" xr:uid="{A4AA29DA-9F4E-4388-B965-FB7589FFBDF6}"/>
    <hyperlink ref="E3352" r:id="rId2379" xr:uid="{342A5877-ACA8-44FB-A8A9-7D54EDC66619}"/>
    <hyperlink ref="E3370" r:id="rId2380" xr:uid="{C497D776-7FF9-4548-AF3F-258A5DBB53C7}"/>
    <hyperlink ref="E3362" r:id="rId2381" xr:uid="{7CA7D376-76ED-427F-B144-839C89DEBA32}"/>
    <hyperlink ref="E3377" r:id="rId2382" xr:uid="{9A6BF1D3-45AD-4D67-BBC2-CBF8C49383EF}"/>
    <hyperlink ref="E3381" r:id="rId2383" xr:uid="{3F868EED-F137-496E-AF95-7948C755034C}"/>
    <hyperlink ref="E3391" r:id="rId2384" xr:uid="{D16C0471-D7AA-45EF-95F4-9B5EF60FB80B}"/>
    <hyperlink ref="E3378" r:id="rId2385" xr:uid="{96A93D03-4633-446C-B71D-6700EE9B4AA1}"/>
    <hyperlink ref="E3384" r:id="rId2386" xr:uid="{618EAC65-818E-4E69-A622-167363D8A52D}"/>
    <hyperlink ref="E3388" r:id="rId2387" xr:uid="{BE1E4277-650A-447E-AFAE-2BE3BE8440AC}"/>
    <hyperlink ref="E3393" r:id="rId2388" xr:uid="{FE98DBFD-2E62-4FF7-A17A-EC36BC1A7377}"/>
    <hyperlink ref="E3386" r:id="rId2389" xr:uid="{5DBC5867-62DC-497F-BFDB-B414EF0E2819}"/>
    <hyperlink ref="E3385" r:id="rId2390" xr:uid="{760108F8-43A1-48CB-A845-E4C48468FD7F}"/>
    <hyperlink ref="E3379" r:id="rId2391" xr:uid="{30D5503C-DCF8-4D23-B782-541F98F79FE6}"/>
    <hyperlink ref="E3392" r:id="rId2392" xr:uid="{EF2197F0-53B2-46F1-B08D-DA54299DC543}"/>
    <hyperlink ref="E3380" r:id="rId2393" xr:uid="{506C5342-6D65-4739-8D73-4C0A11035D0A}"/>
    <hyperlink ref="E3387" r:id="rId2394" xr:uid="{A5C60761-579A-45A9-A841-4427BEBF7473}"/>
    <hyperlink ref="E3382" r:id="rId2395" xr:uid="{06B4298E-B1F9-489C-9EFF-AAA1E7EDB845}"/>
    <hyperlink ref="E3394" r:id="rId2396" xr:uid="{C7ADBF5B-95B9-48FA-AF03-95EF14EE67A2}"/>
    <hyperlink ref="E3376" r:id="rId2397" xr:uid="{FED2CAF9-50C3-43BC-BD40-436833B7EE80}"/>
    <hyperlink ref="E3390" r:id="rId2398" xr:uid="{02470B36-FCB4-455F-875D-F70CEE934B35}"/>
    <hyperlink ref="E3383" r:id="rId2399" xr:uid="{24A934E3-E179-4206-9D7B-CFF78B44E8A2}"/>
    <hyperlink ref="E3389" r:id="rId2400" xr:uid="{FCAC9A85-A307-4DBD-AFC7-CE9281A9E31A}"/>
    <hyperlink ref="E3429" r:id="rId2401" xr:uid="{A4AF43B5-FCCE-42E8-8B95-9E25F63E9490}"/>
    <hyperlink ref="E3430" r:id="rId2402" xr:uid="{284E023D-2CF5-496F-871F-47CFD8283BCC}"/>
    <hyperlink ref="E3431" r:id="rId2403" xr:uid="{30D372CD-F189-42C4-9481-5FE9070FC785}"/>
    <hyperlink ref="E3432" r:id="rId2404" xr:uid="{F0575FF1-F7B6-4400-95FD-45FFB1CC86C7}"/>
    <hyperlink ref="E3433" r:id="rId2405" xr:uid="{D632F2B8-6CAB-4BF1-864B-D92B052B14DD}"/>
    <hyperlink ref="E3434" r:id="rId2406" xr:uid="{706A1607-1E7E-4488-B929-6103EDA779D8}"/>
    <hyperlink ref="E3436" r:id="rId2407" xr:uid="{033B90E4-0CA0-4AC5-9A10-D1E25C2360A2}"/>
    <hyperlink ref="E3437" r:id="rId2408" xr:uid="{AC028A72-966E-450F-B522-62C77513C2FF}"/>
    <hyperlink ref="E3438" r:id="rId2409" xr:uid="{9FC4A3AA-C0B6-48E7-9872-C2D98CDF6D14}"/>
    <hyperlink ref="E3439" r:id="rId2410" xr:uid="{A7C5D2ED-AB22-493D-BF90-3F6AB37F3F0C}"/>
    <hyperlink ref="E3440" r:id="rId2411" xr:uid="{2C162722-67D2-4CE3-A450-D0D45A110580}"/>
    <hyperlink ref="E3441" r:id="rId2412" xr:uid="{29A136B3-CE68-4FA5-97BE-1562D05E99D3}"/>
    <hyperlink ref="E3442" r:id="rId2413" xr:uid="{93F25E30-80F3-407A-B8F4-8D4B2EBE8C87}"/>
    <hyperlink ref="E3443" r:id="rId2414" xr:uid="{4B1ECFA6-E230-4759-864D-1AEB83FF0807}"/>
    <hyperlink ref="E3444" r:id="rId2415" xr:uid="{C362C969-5553-4292-91CB-4DD253B8AE12}"/>
    <hyperlink ref="E3445" r:id="rId2416" xr:uid="{92DE900C-0D26-4957-A7DD-B7256EBE786E}"/>
    <hyperlink ref="E3446" r:id="rId2417" xr:uid="{676869CC-6154-44A3-99EB-5A487813F6FC}"/>
    <hyperlink ref="E3447" r:id="rId2418" xr:uid="{D088FD76-E347-423D-A802-481E86C63DE4}"/>
    <hyperlink ref="E3448" r:id="rId2419" xr:uid="{8A05A4F7-A49C-415E-A196-13CCCA66B6AE}"/>
    <hyperlink ref="E3449" r:id="rId2420" xr:uid="{E95EB27F-ED1F-4952-9121-EBE54ACD1C4A}"/>
    <hyperlink ref="E3450" r:id="rId2421" xr:uid="{1E472A92-5B83-4AB4-B6F8-62D97CEDFDA9}"/>
    <hyperlink ref="E3451" r:id="rId2422" xr:uid="{723F87D9-4442-437F-B13B-8C5E3585ACBA}"/>
    <hyperlink ref="E3452" r:id="rId2423" xr:uid="{FDE56D23-323C-427E-B15D-5F404CC79C01}"/>
    <hyperlink ref="E3453" r:id="rId2424" xr:uid="{A9786587-950D-40B7-8FE6-A681D9A9678B}"/>
    <hyperlink ref="E3454" r:id="rId2425" xr:uid="{A410443F-A33B-4400-8D07-5B6AE4C442BC}"/>
    <hyperlink ref="E3455" r:id="rId2426" xr:uid="{48AAB267-C4DD-405B-88B7-A3001A819598}"/>
    <hyperlink ref="E3456" r:id="rId2427" xr:uid="{11BAA0F2-9806-497F-B2FC-2407C9438F39}"/>
    <hyperlink ref="E3457" r:id="rId2428" xr:uid="{70844916-027B-4799-A005-C1ECB40D9D78}"/>
    <hyperlink ref="E3458" r:id="rId2429" xr:uid="{04CAD943-E255-45FF-8262-E0D7C1A6091D}"/>
    <hyperlink ref="E3460" r:id="rId2430" xr:uid="{13BC72D8-A72E-4E95-8B6C-8A49E25227EF}"/>
    <hyperlink ref="E3461" r:id="rId2431" xr:uid="{31F5ADDB-F573-4792-986E-194A8AB5B4B1}"/>
    <hyperlink ref="E3462" r:id="rId2432" xr:uid="{2D8F1CF7-A848-4938-8FA9-8485C95E35A8}"/>
    <hyperlink ref="E3463" r:id="rId2433" xr:uid="{2FB42ED1-0B8D-47A7-BF3B-281D14AB3C47}"/>
    <hyperlink ref="E3464" r:id="rId2434" xr:uid="{F69DAD12-CEC0-4431-9494-7D055B172C3D}"/>
    <hyperlink ref="E3465" r:id="rId2435" xr:uid="{5A22A173-8B12-4AE4-B444-DA1DB731DF53}"/>
    <hyperlink ref="E3466" r:id="rId2436" xr:uid="{F7099613-B25A-4293-B845-E0339F6122C0}"/>
    <hyperlink ref="E3467" r:id="rId2437" xr:uid="{5044E2D7-BAF0-4071-BC3A-CB9000D03901}"/>
    <hyperlink ref="E3469" r:id="rId2438" xr:uid="{427F3A26-C2FE-47C5-89AF-05EFFC43B951}"/>
    <hyperlink ref="E3470" r:id="rId2439" xr:uid="{C1F4B4C3-886C-4C35-A040-2F4BC249338D}"/>
    <hyperlink ref="E3471" r:id="rId2440" xr:uid="{D52DC207-E5BE-4E37-88D7-013E82026924}"/>
    <hyperlink ref="E3472" r:id="rId2441" xr:uid="{9CFEFD5E-7F58-40F1-ADF3-4B5582EDBB4D}"/>
    <hyperlink ref="E3473" r:id="rId2442" xr:uid="{CA6C4054-2A36-49C7-A43C-BCA108881300}"/>
    <hyperlink ref="E3476" r:id="rId2443" xr:uid="{C254C8A4-31A2-457A-BD61-F7C1BAE2152A}"/>
    <hyperlink ref="E3477" r:id="rId2444" xr:uid="{B6504F8B-5023-4C23-BA9E-EE6E0FF2C449}"/>
    <hyperlink ref="E3478" r:id="rId2445" xr:uid="{876DA811-F9DE-4E08-8B96-273E9DF6689A}"/>
    <hyperlink ref="E3479" r:id="rId2446" xr:uid="{CA77540A-B1B9-4A6A-BAED-D35368DAEEBB}"/>
    <hyperlink ref="E3480" r:id="rId2447" xr:uid="{F50B9A5C-E0D6-4BB6-988D-56227C562EEF}"/>
    <hyperlink ref="E3481" r:id="rId2448" xr:uid="{2E42743B-F7E1-42BD-A5F3-B3B89E1E611C}"/>
    <hyperlink ref="E3482" r:id="rId2449" xr:uid="{309B2DB9-625C-474D-9286-5478F5218416}"/>
    <hyperlink ref="E3483" r:id="rId2450" xr:uid="{9C77BBD7-DAB1-4203-A0E5-514B8D9E4A3A}"/>
    <hyperlink ref="E3468" r:id="rId2451" xr:uid="{33B5ACD1-DAD9-4D60-A4F9-787FC8A2B5A1}"/>
    <hyperlink ref="E3397" r:id="rId2452" xr:uid="{86A39725-6562-4FA8-B5DB-6416C377B36B}"/>
    <hyperlink ref="E3398" r:id="rId2453" xr:uid="{C49E688E-BC55-4020-B5EE-850184474F02}"/>
    <hyperlink ref="E3399" r:id="rId2454" xr:uid="{1980BB78-1C9D-48F5-9357-500E9165D437}"/>
    <hyperlink ref="E3413" r:id="rId2455" xr:uid="{A4BD551B-8EA7-4CF0-AA3D-79F0E02C6B97}"/>
    <hyperlink ref="E3414" r:id="rId2456" xr:uid="{C60B533D-CC5B-488E-B68F-D5C1449D78AD}"/>
    <hyperlink ref="E3415" r:id="rId2457" xr:uid="{A2824DE1-490A-407C-9FD3-75D06B322089}"/>
    <hyperlink ref="E3418" r:id="rId2458" xr:uid="{151EFEA8-54F1-4068-BE62-0789342DEF43}"/>
    <hyperlink ref="E3417" r:id="rId2459" xr:uid="{5B23776A-D63F-4B03-9602-7347F2734D22}"/>
    <hyperlink ref="E3416" r:id="rId2460" xr:uid="{523829F3-E458-4A1A-9227-E5101898443C}"/>
    <hyperlink ref="E3400" r:id="rId2461" xr:uid="{82C67DA6-4B3A-4303-A7A8-4A5CFB96D9FA}"/>
    <hyperlink ref="E3420" r:id="rId2462" xr:uid="{F65F642D-4878-4EF4-B9BF-BC41F0F55035}"/>
    <hyperlink ref="E3419" r:id="rId2463" xr:uid="{E029C694-886B-42E7-A48B-1776737269FA}"/>
    <hyperlink ref="E3423" r:id="rId2464" xr:uid="{EF6ACEBA-3BBB-4907-BD70-248B8DB8D44A}"/>
    <hyperlink ref="E3407" r:id="rId2465" xr:uid="{286957D5-CB07-4784-B105-392CB3245E61}"/>
    <hyperlink ref="E3406" r:id="rId2466" xr:uid="{618A03A5-8443-4841-BA98-0DD3645AAC2B}"/>
    <hyperlink ref="E3405" r:id="rId2467" xr:uid="{4F01151E-C35E-4E75-83AC-1ABCFA0E2BAA}"/>
    <hyperlink ref="E3404" r:id="rId2468" xr:uid="{BC77F076-F914-4049-9A2F-65665D3127E4}"/>
    <hyperlink ref="E3403" r:id="rId2469" xr:uid="{2A05D880-D42D-4B16-9B4B-F31C5823413C}"/>
    <hyperlink ref="E3402" r:id="rId2470" xr:uid="{8320A943-F80C-4957-B09B-40452EB4687C}"/>
    <hyperlink ref="E3401" r:id="rId2471" xr:uid="{2C859D22-D2A3-45C6-8375-206EA0355D93}"/>
    <hyperlink ref="E3422" r:id="rId2472" xr:uid="{9B860364-A906-4EEC-872B-94B486E8DF17}"/>
    <hyperlink ref="E3421" r:id="rId2473" xr:uid="{F81269F7-9F7D-4B77-A6C6-BA01ECBA61EA}"/>
    <hyperlink ref="E3424" r:id="rId2474" xr:uid="{470B0483-E08C-498C-A853-9B6B6A89E172}"/>
    <hyperlink ref="E3428" r:id="rId2475" xr:uid="{E1F2A267-8FB7-4D6C-95D0-3A39D6F4ECE4}"/>
    <hyperlink ref="E3427" r:id="rId2476" xr:uid="{DDEEEA6E-85A0-4C25-AE98-C9AD8C749543}"/>
    <hyperlink ref="E3426" r:id="rId2477" xr:uid="{0F96C0AF-78C6-4E1C-BDAF-2724D613F4FC}"/>
    <hyperlink ref="E3425" r:id="rId2478" xr:uid="{90F28AF3-D095-455C-AF1D-4AFE53ACB466}"/>
    <hyperlink ref="E3408" r:id="rId2479" xr:uid="{8A589D9B-A1D8-4F58-BB4C-2730B8AA812D}"/>
    <hyperlink ref="E3409" r:id="rId2480" xr:uid="{B6D5B7CB-0B52-4461-A524-5723C244096B}"/>
    <hyperlink ref="E3395" r:id="rId2481" xr:uid="{92DF0A70-F030-4310-99C9-3A7A11FC3EF1}"/>
    <hyperlink ref="E3411" r:id="rId2482" xr:uid="{D9C0F01F-5728-47AD-B1EA-BBC25B67E80C}"/>
    <hyperlink ref="E3396" r:id="rId2483" xr:uid="{FB859427-CA26-4F3F-B316-CF64F7F27026}"/>
    <hyperlink ref="E3410" r:id="rId2484" xr:uid="{B07387FA-2578-4A6D-A5B3-F7A10BFCE616}"/>
    <hyperlink ref="E3484" r:id="rId2485" xr:uid="{89F9A0A1-8FDF-47A1-95F8-0914501036BF}"/>
    <hyperlink ref="E3475" r:id="rId2486" xr:uid="{6E641912-8F3E-4DC5-99C4-AE06D9FBDB6F}"/>
    <hyperlink ref="E3435" r:id="rId2487" xr:uid="{C78578F6-C735-4968-9E40-8DAD224538CD}"/>
    <hyperlink ref="E3485" r:id="rId2488" xr:uid="{EC9D3D49-5D82-41E9-A7C1-E856979E564B}"/>
    <hyperlink ref="E3486" r:id="rId2489" xr:uid="{12128E03-CBDE-4059-A77B-3C91659E811B}"/>
    <hyperlink ref="E3487" r:id="rId2490" xr:uid="{A2B2A458-B7C8-43E4-8ABF-8025B7485986}"/>
    <hyperlink ref="E3488" r:id="rId2491" xr:uid="{3790F208-5236-41D4-9345-50661CC4A77D}"/>
    <hyperlink ref="E3489" r:id="rId2492" xr:uid="{E3139A27-AEA3-4B0F-A1B6-866F0F98D7FB}"/>
    <hyperlink ref="E3490" r:id="rId2493" xr:uid="{49CCEF0A-676F-467D-B770-3B0B7640C1DE}"/>
    <hyperlink ref="E3491" r:id="rId2494" xr:uid="{B61063D0-9FE8-4735-8903-A9382D1F114D}"/>
    <hyperlink ref="E3492" r:id="rId2495" xr:uid="{1ABC612E-4546-4862-B4CB-5B43ED76E7B2}"/>
    <hyperlink ref="E3493" r:id="rId2496" xr:uid="{B6D109ED-93AD-44B1-B5AD-C9D8C34EF06F}"/>
    <hyperlink ref="E3494" r:id="rId2497" xr:uid="{B498AF4E-0585-4C0C-8648-7797A91591C0}"/>
    <hyperlink ref="E3495" r:id="rId2498" xr:uid="{EF18AF5F-01DA-4126-92B7-5AB7949BAACD}"/>
    <hyperlink ref="E3496" r:id="rId2499" xr:uid="{6F351A86-C860-4CBB-8222-346405570E09}"/>
    <hyperlink ref="E3497" r:id="rId2500" xr:uid="{533418E7-2569-495D-A032-0A8AA1D1A27A}"/>
    <hyperlink ref="E3502" r:id="rId2501" xr:uid="{77DFFAA2-CCA2-43E8-86F3-A4EEFABBA3BB}"/>
    <hyperlink ref="E3503" r:id="rId2502" xr:uid="{B78DF2A8-C62C-4BD6-ADF5-0D46679D86F8}"/>
    <hyperlink ref="E3504" r:id="rId2503" xr:uid="{FC0E9E58-BC14-498B-8348-B0F9DEE8D756}"/>
    <hyperlink ref="E3505" r:id="rId2504" xr:uid="{DA216CB6-920D-4E7F-AFA8-C59948968BD0}"/>
    <hyperlink ref="E3513" r:id="rId2505" xr:uid="{3B4A0F08-F0E5-4B4B-B6E8-FB5440956D59}"/>
    <hyperlink ref="E3514" r:id="rId2506" xr:uid="{6688CAE2-54B2-49C0-A56B-B815A58B9D93}"/>
    <hyperlink ref="E3518" r:id="rId2507" xr:uid="{D000F520-3F21-4678-B812-506C3777EFA5}"/>
    <hyperlink ref="E3524" r:id="rId2508" xr:uid="{A1078DFE-F209-435F-8FFB-D3B48C759137}"/>
    <hyperlink ref="E3537" r:id="rId2509" xr:uid="{103F4E09-BDAE-4BB9-AC8F-A36606E17A00}"/>
    <hyperlink ref="E3545" r:id="rId2510" xr:uid="{03EC5DE3-6F8E-4325-9966-F9B5BC2228C3}"/>
    <hyperlink ref="E3560" r:id="rId2511" xr:uid="{C6948193-7418-47F9-81DC-4A97D3E25B9A}"/>
    <hyperlink ref="E3595" r:id="rId2512" xr:uid="{B02546D0-E8E7-42BC-8A12-C61FB757CB92}"/>
    <hyperlink ref="E3596" r:id="rId2513" xr:uid="{48F3A8B4-43C7-4866-8892-44791AC9F0C2}"/>
    <hyperlink ref="E3597" r:id="rId2514" xr:uid="{0048E768-3436-49B6-B1EA-34AB1249105F}"/>
    <hyperlink ref="E3498" r:id="rId2515" xr:uid="{B3551F8B-6E24-4642-9F80-925493ACB1CA}"/>
    <hyperlink ref="E3499" r:id="rId2516" xr:uid="{544AAFD5-B9D5-42CA-89D5-CFAFD20307BF}"/>
    <hyperlink ref="E3500" r:id="rId2517" xr:uid="{0D9D4CAE-1592-46B1-8EB1-89AA538F811D}"/>
    <hyperlink ref="E3501" r:id="rId2518" xr:uid="{A8F415D8-8EF6-4C8B-B60A-644AF13BD7E4}"/>
    <hyperlink ref="E3506" r:id="rId2519" xr:uid="{0084E655-D55E-48B5-B9F8-4B2FDF001DA7}"/>
    <hyperlink ref="E3511" r:id="rId2520" xr:uid="{E3E5A951-D798-45EC-B4A1-98C9F25A0B82}"/>
    <hyperlink ref="E3510" r:id="rId2521" xr:uid="{FA85E108-984E-4161-952C-4A34E3177586}"/>
    <hyperlink ref="E3509" r:id="rId2522" xr:uid="{2E198934-184F-4A13-88A3-65F0000E78F1}"/>
    <hyperlink ref="E3508" r:id="rId2523" xr:uid="{E3A0653E-6F02-4389-A1DD-D9030B96D83D}"/>
    <hyperlink ref="E3507" r:id="rId2524" xr:uid="{4FBB1521-875F-4B01-A715-871833FCC43B}"/>
    <hyperlink ref="E3512" r:id="rId2525" xr:uid="{73FF582D-2BD8-461A-9BD4-FC5C8606460E}"/>
    <hyperlink ref="E3515" r:id="rId2526" xr:uid="{47C59D8E-D580-4ED9-BFB2-F6DF735257EF}"/>
    <hyperlink ref="E3516" r:id="rId2527" xr:uid="{D2ACFE26-718B-4E0C-9E43-75478C0C767A}"/>
    <hyperlink ref="E3517" r:id="rId2528" xr:uid="{48D35ECE-5764-49B2-B8D9-7B576E63EDB6}"/>
    <hyperlink ref="E3520" r:id="rId2529" xr:uid="{97E4F682-BFA6-4CEC-9165-21BEA5B82E28}"/>
    <hyperlink ref="E3523" r:id="rId2530" xr:uid="{CB075D66-29AE-492F-816F-85119B938E2F}"/>
    <hyperlink ref="E3522" r:id="rId2531" xr:uid="{88F6E983-2DB5-4EBE-9400-1622A19391CE}"/>
    <hyperlink ref="E3521" r:id="rId2532" xr:uid="{01FE498A-CC44-4A66-8AF7-EB33891B02D1}"/>
    <hyperlink ref="E3525" r:id="rId2533" xr:uid="{BE1F7BED-28E0-4966-8D7B-79C4B4557E26}"/>
    <hyperlink ref="E3527" r:id="rId2534" xr:uid="{9E63A976-8097-4C93-8E5F-8522F21A447F}"/>
    <hyperlink ref="E3526" r:id="rId2535" xr:uid="{A0C837A0-E2EB-49B9-A176-BAE18707C2CC}"/>
    <hyperlink ref="E3536" r:id="rId2536" xr:uid="{C5BA1E47-3449-405F-AA57-C788A9C7FE6F}"/>
    <hyperlink ref="E3535" r:id="rId2537" xr:uid="{17D4C35F-FA58-496E-A001-2A51E6469CA4}"/>
    <hyperlink ref="E3534" r:id="rId2538" xr:uid="{4324C7C1-E18F-42C1-834D-1BB11025B813}"/>
    <hyperlink ref="E3529" r:id="rId2539" xr:uid="{A33846DF-D260-4D98-9250-76FCBED1D0A8}"/>
    <hyperlink ref="E3528" r:id="rId2540" xr:uid="{79EAE2C2-8AB7-4990-8442-BD56F5E45555}"/>
    <hyperlink ref="E3533" r:id="rId2541" xr:uid="{6C62D9B0-BF1C-4AF8-9BCB-19DB298EE303}"/>
    <hyperlink ref="E3532" r:id="rId2542" xr:uid="{AF3F300A-74C4-43E6-8C91-8020814D48B1}"/>
    <hyperlink ref="E3531" r:id="rId2543" xr:uid="{2F13E183-C985-425A-9985-CBCD8C5BC252}"/>
    <hyperlink ref="E3530" r:id="rId2544" xr:uid="{DEDBC9CB-9D49-4DD4-88E3-69FEFDEC0069}"/>
    <hyperlink ref="E3539" r:id="rId2545" xr:uid="{53F3BFD5-554B-4EB4-9B40-AF040372C8D7}"/>
    <hyperlink ref="E3538" r:id="rId2546" xr:uid="{1C617539-3983-4E8E-B255-B84933A5A240}"/>
    <hyperlink ref="E3542" r:id="rId2547" xr:uid="{D72678BB-AF40-4EEB-A314-1019450766AE}"/>
    <hyperlink ref="E3541" r:id="rId2548" xr:uid="{B782F7DC-D3AF-46F5-A28A-B90CA9B3FA96}"/>
    <hyperlink ref="E3540" r:id="rId2549" xr:uid="{00CFF078-5E4B-41B7-9372-967EB9A32E78}"/>
    <hyperlink ref="E3543" r:id="rId2550" xr:uid="{82BE12B0-EACC-4456-BA21-70F7E7724331}"/>
    <hyperlink ref="E3544" r:id="rId2551" xr:uid="{C8EA8B02-C8A9-4FAD-824E-4D47C6C43272}"/>
    <hyperlink ref="E3554" r:id="rId2552" xr:uid="{9CE76B87-4A4E-449E-8D87-91CD5174D9B0}"/>
    <hyperlink ref="E3546" r:id="rId2553" xr:uid="{00014B19-96A6-4E9D-A6AE-43D6A15F412D}"/>
    <hyperlink ref="E3558" r:id="rId2554" xr:uid="{9C72D59D-6FB9-4905-B060-BF9E53249434}"/>
    <hyperlink ref="E3549" r:id="rId2555" xr:uid="{8AF76AE8-5923-4A51-8D05-A7504A016708}"/>
    <hyperlink ref="E3551" r:id="rId2556" xr:uid="{577DA5F8-06C2-4B55-8D2F-E93BFF51783D}"/>
    <hyperlink ref="E3550" r:id="rId2557" xr:uid="{5A18C33B-2E9F-4FF0-85F7-26804BA9DE46}"/>
    <hyperlink ref="E3553" r:id="rId2558" xr:uid="{FAD5E42D-0CC8-47B7-99A0-38802866D3B9}"/>
    <hyperlink ref="E3552" r:id="rId2559" xr:uid="{E3BC17FA-3818-4324-B99C-5648FD30242B}"/>
    <hyperlink ref="E3559" r:id="rId2560" xr:uid="{EAFB81F3-3BD5-4983-9454-65519A22784A}"/>
    <hyperlink ref="E3557" r:id="rId2561" xr:uid="{1D351A45-04CE-4019-A984-F3B2C85A3C71}"/>
    <hyperlink ref="E3556" r:id="rId2562" xr:uid="{BE05CA8F-CAF0-4978-8B06-2D256C87C8A2}"/>
    <hyperlink ref="E3555" r:id="rId2563" xr:uid="{FE7BC8FE-FB5E-4F81-A529-5A19511D2588}"/>
    <hyperlink ref="E3548" r:id="rId2564" xr:uid="{68E5C16C-8F48-49D2-B229-8DD3599E8ED2}"/>
    <hyperlink ref="E3547" r:id="rId2565" xr:uid="{0242A135-F79C-47D2-97E7-C16A1ECB68DB}"/>
    <hyperlink ref="E3570" r:id="rId2566" xr:uid="{96B42E91-47CF-48A6-8089-384E17AAFE4F}"/>
    <hyperlink ref="E3561" r:id="rId2567" xr:uid="{95D33D0E-6377-4EAC-905C-8B3739FD2032}"/>
    <hyperlink ref="E3564" r:id="rId2568" xr:uid="{B2DB3BD1-9B81-4E4C-8F0C-56BE986D2EC7}"/>
    <hyperlink ref="E3591" r:id="rId2569" xr:uid="{27CA056B-0D50-4327-B69F-6639DCE833DD}"/>
    <hyperlink ref="E3563" r:id="rId2570" xr:uid="{293A1CFD-D9E0-41D6-A693-E74CBED1E11A}"/>
    <hyperlink ref="E3573" r:id="rId2571" xr:uid="{CE115417-D547-43A3-BDB6-5113A3DCC10F}"/>
    <hyperlink ref="E3572" r:id="rId2572" xr:uid="{085DDC8F-F035-4409-B98E-324C45BD5C1A}"/>
    <hyperlink ref="E3571" r:id="rId2573" xr:uid="{61F043EB-84C3-4806-8A7A-A041C1514641}"/>
    <hyperlink ref="E3568" r:id="rId2574" xr:uid="{117445BF-3F80-464A-8C17-C9F6D37128B4}"/>
    <hyperlink ref="E3590" r:id="rId2575" xr:uid="{F85F8E46-9037-4F53-B23C-827D544055CA}"/>
    <hyperlink ref="E3569" r:id="rId2576" xr:uid="{61E9A006-10AA-4AAA-B5B8-624758D25626}"/>
    <hyperlink ref="E3562" r:id="rId2577" xr:uid="{EF6698B1-92CD-4D9D-AA9C-E769CA1DA00E}"/>
    <hyperlink ref="E3585" r:id="rId2578" xr:uid="{C0B6F99E-60EA-4891-BA98-9D8EE1D05611}"/>
    <hyperlink ref="E3581" r:id="rId2579" xr:uid="{8A8A7A62-BE3F-4D68-B95B-2763A56D7897}"/>
    <hyperlink ref="E3580" r:id="rId2580" xr:uid="{18D93B94-99B0-4649-84BB-C10E24EDD1D0}"/>
    <hyperlink ref="E3579" r:id="rId2581" xr:uid="{311C50E0-05DC-44DE-BA82-2DB73B29FCF9}"/>
    <hyperlink ref="E3593" r:id="rId2582" xr:uid="{E2C78610-AE5D-4C7F-B1FF-164945C900AF}"/>
    <hyperlink ref="E3583" r:id="rId2583" xr:uid="{6DE8D327-EBFF-45A9-B69D-FB127F779040}"/>
    <hyperlink ref="E3582" r:id="rId2584" xr:uid="{79057250-3C6C-48BF-AF28-B7C1A7D5D9B6}"/>
    <hyperlink ref="E3587" r:id="rId2585" xr:uid="{1675358C-9D2C-4F96-90EC-4844D1712173}"/>
    <hyperlink ref="E3586" r:id="rId2586" xr:uid="{D6CDEED0-A4E7-46A9-B12E-FA048EA49BAA}"/>
    <hyperlink ref="E3577" r:id="rId2587" xr:uid="{9599B842-E95B-447E-9A8D-1123AE4FF48C}"/>
    <hyperlink ref="E3576" r:id="rId2588" xr:uid="{BFC2DFE2-EDB3-4B07-94B3-C40FF82B6DA1}"/>
    <hyperlink ref="E3592" r:id="rId2589" xr:uid="{F76629C3-6A8F-45E0-8FF1-EE0DF9975E75}"/>
    <hyperlink ref="E3575" r:id="rId2590" xr:uid="{9F4CD8B0-946A-498A-82C6-F57D00EDDC00}"/>
    <hyperlink ref="E3574" r:id="rId2591" xr:uid="{330F2068-925E-4BB0-9C5A-AA3C115ED1E6}"/>
    <hyperlink ref="E3578" r:id="rId2592" xr:uid="{1E5D2A35-C876-4A31-8CD1-5A38EA9B167D}"/>
    <hyperlink ref="E3565" r:id="rId2593" xr:uid="{DFC6CE49-B82E-44A8-AD3F-B7EC272F8E1C}"/>
    <hyperlink ref="E3566" r:id="rId2594" xr:uid="{ECA65A34-A655-42E8-B40F-8740178F7CC0}"/>
    <hyperlink ref="E3584" r:id="rId2595" xr:uid="{354C6FC5-444F-4057-A422-4F1A81E546DA}"/>
    <hyperlink ref="E3669" r:id="rId2596" xr:uid="{E030F440-869B-4089-8C93-652A2C01D09C}"/>
    <hyperlink ref="E3670" r:id="rId2597" xr:uid="{A5ADF1F1-7DBF-4C21-8B02-B7E00AF303DF}"/>
    <hyperlink ref="E3671" r:id="rId2598" xr:uid="{F47FE88A-2026-444C-BFAA-D8932D97F615}"/>
    <hyperlink ref="E3657" r:id="rId2599" xr:uid="{EBA6B37A-D570-4E33-834F-B3B513DCDDA5}"/>
    <hyperlink ref="E3683" r:id="rId2600" xr:uid="{3BADF3AC-4885-4A39-827E-0EA8AEDC8269}"/>
    <hyperlink ref="E3685" r:id="rId2601" xr:uid="{D9F575B4-7C17-40A7-BD6D-5D5C62359AEC}"/>
    <hyperlink ref="E3613" r:id="rId2602" xr:uid="{3754A271-53FD-41E3-9AB7-23BF34BC2D21}"/>
    <hyperlink ref="E3599" r:id="rId2603" xr:uid="{E07353B2-6635-4A7C-9C18-C0CDC4C45732}"/>
    <hyperlink ref="E3598" r:id="rId2604" xr:uid="{CF5AB3F0-B29C-4738-ADF5-06F9A31F1540}"/>
    <hyperlink ref="E3617" r:id="rId2605" xr:uid="{0D68647A-4F42-41C8-A977-E4F8454EC296}"/>
    <hyperlink ref="E3618" r:id="rId2606" xr:uid="{E183693A-B537-4051-8211-C8184D1EC761}"/>
    <hyperlink ref="E3616" r:id="rId2607" xr:uid="{FFBBCCDF-60A9-4252-BA23-29F4F1257AFF}"/>
    <hyperlink ref="E3637" r:id="rId2608" xr:uid="{501A1651-6E6B-48BF-94F6-3429E2E41690}"/>
    <hyperlink ref="E3609" r:id="rId2609" xr:uid="{73040147-D381-4ADA-A0AF-DCFBCAA5355E}"/>
    <hyperlink ref="E3619" r:id="rId2610" xr:uid="{AED6A8C5-85A6-4CFF-952D-B5B6D1FD13A9}"/>
    <hyperlink ref="E3628" r:id="rId2611" xr:uid="{8019EB30-7280-401C-8743-F795FC685C59}"/>
    <hyperlink ref="E3605" r:id="rId2612" xr:uid="{8E33639F-A4C1-4E25-ADE6-BE16D84B38DC}"/>
    <hyperlink ref="E3604" r:id="rId2613" xr:uid="{DE496206-01DE-4C58-8AF3-23F15E619245}"/>
    <hyperlink ref="E3651" r:id="rId2614" xr:uid="{BC660794-550C-4AC3-94FF-51544CC81FE1}"/>
    <hyperlink ref="E3634" r:id="rId2615" xr:uid="{1C53A3E3-A433-4ACB-97E2-EED1C67174BB}"/>
    <hyperlink ref="E3621" r:id="rId2616" xr:uid="{F064EB26-44AB-403C-B3AE-B93B143FC090}"/>
    <hyperlink ref="E3615" r:id="rId2617" xr:uid="{838C39F5-30F6-494B-87EF-D1CB0DB2D263}"/>
    <hyperlink ref="E3627" r:id="rId2618" xr:uid="{181BFB84-6970-4512-89F6-A7318FC03512}"/>
    <hyperlink ref="E3607" r:id="rId2619" xr:uid="{F6457F7B-46EA-4CB5-8BED-FA8BBB4C0B4D}"/>
    <hyperlink ref="E3622" r:id="rId2620" xr:uid="{CAD9A3D5-5F37-467C-AFC0-97E930FA213B}"/>
    <hyperlink ref="E3606" r:id="rId2621" xr:uid="{D68D2ACB-6B6E-467E-96DC-57F71F6F3EEB}"/>
    <hyperlink ref="E3602" r:id="rId2622" xr:uid="{1EBB77E7-6FB3-48F9-9594-886C1CBCDF46}"/>
    <hyperlink ref="E3620" r:id="rId2623" xr:uid="{7BEB9919-1A3F-448E-8D6C-993E15B52F14}"/>
    <hyperlink ref="E3623" r:id="rId2624" xr:uid="{F86BF423-CE47-4BF2-B84E-DF3DB13D4D5C}"/>
    <hyperlink ref="E3614" r:id="rId2625" xr:uid="{13B0E0E2-98F9-4659-9CCE-B12129D827DF}"/>
    <hyperlink ref="E3612" r:id="rId2626" xr:uid="{56AAAF37-19E6-458E-928B-6D15650D587C}"/>
    <hyperlink ref="E3611" r:id="rId2627" xr:uid="{88564CA6-F899-49E0-A2A4-851C10BB4739}"/>
    <hyperlink ref="E3600" r:id="rId2628" xr:uid="{B45CC70F-59AD-45C6-B3EA-EF4F4E170874}"/>
    <hyperlink ref="E3610" r:id="rId2629" xr:uid="{A8103BA0-2196-4729-97DE-537CF452AAA9}"/>
    <hyperlink ref="E3630" r:id="rId2630" xr:uid="{C7017CF4-0138-4055-BE7F-39D57643D1E4}"/>
    <hyperlink ref="E3629" r:id="rId2631" xr:uid="{4EAE7248-9DEF-440A-BFF9-85DF4F59D3A9}"/>
    <hyperlink ref="E3631" r:id="rId2632" xr:uid="{3E90FE20-7BC7-4A52-A6DC-73B3CEEEA1FA}"/>
    <hyperlink ref="E3601" r:id="rId2633" xr:uid="{EB1985E9-8225-4C5D-8F59-E199579D1602}"/>
    <hyperlink ref="E3635" r:id="rId2634" xr:uid="{A432D180-8770-4555-8A1B-6A1938533CE0}"/>
    <hyperlink ref="E3519" r:id="rId2635" xr:uid="{176C8612-3F0E-408E-8B06-34271072D454}"/>
    <hyperlink ref="E3282" r:id="rId2636" xr:uid="{D4CED39B-2B09-4722-9682-BBCD0FF7FECF}"/>
    <hyperlink ref="E3076" r:id="rId2637" xr:uid="{D868FD30-36C1-4820-8B49-2743F2062678}"/>
    <hyperlink ref="E1266" r:id="rId2638" xr:uid="{17CE4B5A-EA90-42BB-81BE-7E599AE6A86A}"/>
    <hyperlink ref="E1813" r:id="rId2639" xr:uid="{152778D0-B517-4BFA-8191-B9876B5F8B9E}"/>
    <hyperlink ref="E1998" r:id="rId2640" xr:uid="{9773DF3E-34D4-4644-B6DA-547C2A66478C}"/>
    <hyperlink ref="E3412" r:id="rId2641" xr:uid="{4F26836D-B2A7-40E6-895F-55E16666B513}"/>
    <hyperlink ref="E3459" r:id="rId2642" xr:uid="{30AFFAEE-2D4E-4214-AD13-40A6F4E2B0A3}"/>
    <hyperlink ref="E3474" r:id="rId2643" xr:uid="{8F464590-F4B5-4E25-8E95-3919E885DA66}"/>
    <hyperlink ref="E3567" r:id="rId2644" xr:uid="{6BE3F561-D4E2-4876-8B35-B780DF0AA9DA}"/>
    <hyperlink ref="E3588" r:id="rId2645" xr:uid="{329242F2-BBF1-4B2F-AA8E-66828FA224E1}"/>
    <hyperlink ref="E3589" r:id="rId2646" xr:uid="{94200AB4-1109-4C81-900A-1CDD2394639D}"/>
    <hyperlink ref="E3603" r:id="rId2647" xr:uid="{B01FCD86-B275-4193-A411-7432347D1201}"/>
    <hyperlink ref="E3608" r:id="rId2648" xr:uid="{5192635F-C66C-4D82-88BF-4F0B7B60FA89}"/>
    <hyperlink ref="E3624" r:id="rId2649" xr:uid="{AF3AC483-1058-4C91-815D-8CC57333DE08}"/>
    <hyperlink ref="E3707" r:id="rId2650" xr:uid="{73BA10B3-9C76-411D-BE97-2CCEB03A88C2}"/>
    <hyperlink ref="E3739" r:id="rId2651" xr:uid="{D2714E2F-AF3C-4026-BCB0-7C56FF7961D9}"/>
    <hyperlink ref="E3740" r:id="rId2652" xr:uid="{D0D1E172-CC6D-40EF-A8FE-0994B445E45D}"/>
    <hyperlink ref="E3626" r:id="rId2653" xr:uid="{0C631E74-3681-451C-95D2-6BDCB2540970}"/>
    <hyperlink ref="E3625" r:id="rId2654" xr:uid="{26F52B33-EBC9-4DE7-9AFE-47F63967BCE4}"/>
    <hyperlink ref="E3632" r:id="rId2655" xr:uid="{1D0E6AD4-DF32-4274-8C04-63FA71984D93}"/>
    <hyperlink ref="E3633" r:id="rId2656" xr:uid="{1856C694-2686-4DFD-A8F3-EE6E73BF8761}"/>
    <hyperlink ref="E3636" r:id="rId2657" xr:uid="{B3337439-D27F-45E5-90B2-0327AB4BAF0E}"/>
    <hyperlink ref="E3638" r:id="rId2658" xr:uid="{2B402B7B-62BC-4819-946D-CA0186E79068}"/>
    <hyperlink ref="E3639" r:id="rId2659" xr:uid="{B0695D77-C0F3-4B4F-8FED-5112CB827DB0}"/>
    <hyperlink ref="E3640" r:id="rId2660" xr:uid="{C2EF674A-F05E-4842-9AA8-9AC80F65FA59}"/>
    <hyperlink ref="E3641" r:id="rId2661" xr:uid="{BFF6162A-7A19-4AD8-94D6-8F5A5CB95542}"/>
    <hyperlink ref="E3642" r:id="rId2662" xr:uid="{B705240D-075C-4D4B-B191-46EA31396A49}"/>
    <hyperlink ref="E3643" r:id="rId2663" xr:uid="{4CADE034-5887-4DFD-926B-85AFD2F569FC}"/>
    <hyperlink ref="E3644" r:id="rId2664" xr:uid="{538FECB8-E3E7-48C3-A499-8EBC6D2745D7}"/>
    <hyperlink ref="E3645" r:id="rId2665" xr:uid="{C225EBBD-F45F-4810-BA87-80967F298FE9}"/>
    <hyperlink ref="E3646" r:id="rId2666" xr:uid="{2C7CEFA1-B314-49B4-AC85-453D33F4E7D9}"/>
    <hyperlink ref="E3647" r:id="rId2667" xr:uid="{C82363B2-2DAF-4C1E-A669-D84589887E92}"/>
    <hyperlink ref="E3648" r:id="rId2668" xr:uid="{B40AB0F2-D223-43DD-89E7-F3C2BF582BC1}"/>
    <hyperlink ref="E3649" r:id="rId2669" xr:uid="{B2BF2961-2D2C-47F8-B8C4-8DFEAFD99848}"/>
    <hyperlink ref="E3650" r:id="rId2670" xr:uid="{57E116C0-83AC-4898-ABDE-CD56A4278835}"/>
    <hyperlink ref="E3652" r:id="rId2671" xr:uid="{22608697-0B64-4D88-BB0B-AC80E4CFFBC3}"/>
    <hyperlink ref="E3653" r:id="rId2672" xr:uid="{147A655D-D242-4441-8F29-14666F8C2B65}"/>
    <hyperlink ref="E3654" r:id="rId2673" xr:uid="{BB1551C2-5E3D-4754-8036-292CD3006C88}"/>
    <hyperlink ref="E3655" r:id="rId2674" xr:uid="{A992873B-23B2-4BDC-93A4-EDA0BE5F956F}"/>
    <hyperlink ref="E3658" r:id="rId2675" xr:uid="{043FC5E8-613B-4CA0-ADF8-EDF858E9D9DE}"/>
    <hyperlink ref="E3659" r:id="rId2676" xr:uid="{0244058E-8389-47A0-87D7-294D2837B2C8}"/>
    <hyperlink ref="E3660" r:id="rId2677" xr:uid="{2EC97A1A-2618-4A90-90A8-DD289140221E}"/>
    <hyperlink ref="E3661" r:id="rId2678" xr:uid="{8E54AB85-1C26-44DE-8612-E5CCE1C2E9AD}"/>
    <hyperlink ref="E3662" r:id="rId2679" xr:uid="{9D0B615F-24EA-4EA0-8903-19B1747A769B}"/>
    <hyperlink ref="E3663" r:id="rId2680" xr:uid="{DC4FDBEC-3806-43AF-8A30-21FD7A3ACC3E}"/>
    <hyperlink ref="E3664" r:id="rId2681" xr:uid="{E9CF5163-F9EF-4B6A-962B-9F25E3EEDA5E}"/>
    <hyperlink ref="E3665" r:id="rId2682" xr:uid="{5B3F9ADF-E158-422A-911C-DBE84841DA07}"/>
    <hyperlink ref="E3666" r:id="rId2683" xr:uid="{6CF98402-B468-473C-B3E1-3377BD48E6E7}"/>
    <hyperlink ref="E3667" r:id="rId2684" xr:uid="{7A8C8B2C-E4B0-4752-AAA7-5E132AC7E31D}"/>
    <hyperlink ref="E3668" r:id="rId2685" xr:uid="{3F5BB868-CBFA-404D-B134-57ED285D4A1A}"/>
    <hyperlink ref="E3672" r:id="rId2686" xr:uid="{38A419E3-9E20-43D6-BEC9-16B17DB4AD2C}"/>
    <hyperlink ref="E3673" r:id="rId2687" xr:uid="{B561D646-41D7-494D-B9EB-506949864291}"/>
    <hyperlink ref="E3674" r:id="rId2688" xr:uid="{43121307-B862-4193-9E42-B5EB75D64840}"/>
    <hyperlink ref="E3675" r:id="rId2689" xr:uid="{F1A74AF6-EAE6-49FF-BE40-0EE79618CF8D}"/>
    <hyperlink ref="E3676" r:id="rId2690" xr:uid="{121569A0-BCCD-424F-AC9A-6551DD61C7B9}"/>
    <hyperlink ref="E3677" r:id="rId2691" xr:uid="{6D03CE75-E37C-4CD9-8F47-CE5D27939333}"/>
    <hyperlink ref="E3678" r:id="rId2692" xr:uid="{3740ECDE-BE99-49B8-8C88-5E6E231077D9}"/>
    <hyperlink ref="E3679" r:id="rId2693" xr:uid="{41112C81-5B6B-4629-9F52-64EFCE839C85}"/>
    <hyperlink ref="E3680" r:id="rId2694" xr:uid="{5B9A3BD1-B0BD-4807-889F-1110FE427FCC}"/>
    <hyperlink ref="E3681" r:id="rId2695" xr:uid="{A2FE84A4-3676-4A46-9D5B-B38294FB222D}"/>
    <hyperlink ref="E3682" r:id="rId2696" xr:uid="{F9C93DE1-3333-498B-B553-EE619A6B0A15}"/>
    <hyperlink ref="E3684" r:id="rId2697" xr:uid="{C414AB48-D1F5-4103-8197-A00ABE3CD6C3}"/>
    <hyperlink ref="E3686" r:id="rId2698" xr:uid="{DEA76953-EDEA-4C94-8437-F3F862D3DBD6}"/>
    <hyperlink ref="E3687" r:id="rId2699" xr:uid="{653E4702-8B15-4C0C-B65B-3C1C9D905CB0}"/>
    <hyperlink ref="E3688" r:id="rId2700" xr:uid="{FC8EEB48-236B-4CDE-A83A-DA167F6AAB3A}"/>
    <hyperlink ref="E3689" r:id="rId2701" xr:uid="{DD84095B-E412-4EC4-838E-5767C2CF0A46}"/>
    <hyperlink ref="E3690" r:id="rId2702" xr:uid="{E551FE9D-9E25-4087-A0D2-E8308538E252}"/>
    <hyperlink ref="E3691" r:id="rId2703" xr:uid="{D0C8207C-010A-4668-91C6-DDCB8D165466}"/>
    <hyperlink ref="E3692" r:id="rId2704" xr:uid="{897428B7-BF32-4E65-9EBA-5C416A8CFFDF}"/>
    <hyperlink ref="E3693" r:id="rId2705" xr:uid="{04488D1F-5421-48B3-89F0-DBB0624E4CDD}"/>
    <hyperlink ref="E3694" r:id="rId2706" xr:uid="{1F6B288B-9370-4BD9-94B1-12C2A62B9721}"/>
    <hyperlink ref="E3695" r:id="rId2707" xr:uid="{8AE5D979-DAA5-436E-944B-A68F094FFEBB}"/>
    <hyperlink ref="E3696" r:id="rId2708" xr:uid="{9AEE3BF8-476A-4354-9AC1-D4C6D6983FC7}"/>
    <hyperlink ref="E3700" r:id="rId2709" xr:uid="{2296852A-30F6-4F10-8B6C-DC1421D33C58}"/>
    <hyperlink ref="E3702" r:id="rId2710" xr:uid="{F4A81565-054E-43DA-8013-EFADF968A14A}"/>
    <hyperlink ref="E3704" r:id="rId2711" xr:uid="{095620F4-055D-48FF-88E7-893EAC360194}"/>
    <hyperlink ref="E3708" r:id="rId2712" xr:uid="{F98E8F40-CC46-46A5-A1FE-6C7383430F02}"/>
    <hyperlink ref="E3656" r:id="rId2713" xr:uid="{9259F360-599A-42D2-B74D-6BF73F14084C}"/>
    <hyperlink ref="E1425" r:id="rId2714" xr:uid="{E8C101D8-13BC-41BD-A86F-586A41113F8D}"/>
    <hyperlink ref="E1426" r:id="rId2715" xr:uid="{48045DAD-C35C-4B23-A3EB-FE3F64318DA0}"/>
    <hyperlink ref="E1427" r:id="rId2716" xr:uid="{E1F86678-7BD9-4918-A6E3-64FFF110DAED}"/>
    <hyperlink ref="E1428" r:id="rId2717" xr:uid="{A935EF3C-34DE-4CBD-9B56-70E4983F4FE2}"/>
    <hyperlink ref="E1429" r:id="rId2718" xr:uid="{6F8ABB19-4C06-404E-8612-949F5D7FA2E3}"/>
    <hyperlink ref="E1430" r:id="rId2719" xr:uid="{9C99B1FC-F275-422B-AEE8-68DD50FD61DC}"/>
    <hyperlink ref="E1431" r:id="rId2720" xr:uid="{9BFBBD27-04EE-4180-A187-C5CF13E899A1}"/>
    <hyperlink ref="E1432" r:id="rId2721" xr:uid="{B1B80D3C-60D9-4DA4-B11B-D7F9664CEA77}"/>
    <hyperlink ref="E1433" r:id="rId2722" xr:uid="{57C34073-1424-4DFA-AC5F-4FC3E08CCB22}"/>
    <hyperlink ref="E1434" r:id="rId2723" xr:uid="{BD8E23A5-E1BF-4937-97FF-F8FC817E7F0D}"/>
    <hyperlink ref="E1435" r:id="rId2724" xr:uid="{71A52FF3-BFB5-452D-89F9-E8EBC9D7FD71}"/>
    <hyperlink ref="E1436" r:id="rId2725" xr:uid="{2B3AECD1-19EF-4AFB-96EB-BC7F21C6ABAD}"/>
    <hyperlink ref="E1437" r:id="rId2726" xr:uid="{C2C491E0-D105-47AD-8F13-C9A200727C3C}"/>
    <hyperlink ref="E1438" r:id="rId2727" xr:uid="{0C85E32D-9CEA-4BE8-96DB-AB059F470EE8}"/>
    <hyperlink ref="E1439" r:id="rId2728" xr:uid="{CB8D5D87-5552-465A-A7E4-618DC47C95A4}"/>
    <hyperlink ref="E1440" r:id="rId2729" xr:uid="{4C76A900-F5AD-4E71-8860-3DC8DD10D004}"/>
    <hyperlink ref="E1441" r:id="rId2730" xr:uid="{BA8C7795-7A00-4B74-9456-0257C8D3D09A}"/>
    <hyperlink ref="E1442" r:id="rId2731" xr:uid="{F83DEF44-7E9E-4A0E-BE42-30B60A839451}"/>
    <hyperlink ref="E1443" r:id="rId2732" xr:uid="{D008BCA4-A5D2-4980-B8B5-E12C38EB7022}"/>
    <hyperlink ref="E1444" r:id="rId2733" xr:uid="{7AD2531A-D622-4D2E-ABF2-65B498AC53E4}"/>
    <hyperlink ref="E1445" r:id="rId2734" xr:uid="{D18A2325-A1B0-4C7C-9ACB-1530030E372A}"/>
    <hyperlink ref="E1446" r:id="rId2735" xr:uid="{1AF6AB8D-12D1-4B08-975D-8D750360F751}"/>
    <hyperlink ref="E1447" r:id="rId2736" xr:uid="{47C7CDAD-7D7E-4765-B4B4-E00BBDE27710}"/>
    <hyperlink ref="E1448" r:id="rId2737" xr:uid="{EA9CE88F-DE0A-4D97-BE50-D86E24020929}"/>
    <hyperlink ref="E1449" r:id="rId2738" xr:uid="{5D3885D3-D56D-48F6-9D44-E56945BD4F06}"/>
    <hyperlink ref="E1450" r:id="rId2739" xr:uid="{D5B72B77-2CCE-41C3-A065-9D54897A139F}"/>
    <hyperlink ref="E1451" r:id="rId2740" xr:uid="{6A971E41-4F36-4001-98A7-FF4FBBF5924F}"/>
    <hyperlink ref="E1452" r:id="rId2741" xr:uid="{EDCEA424-014D-4F1D-8F1A-8DA93F7E2BE7}"/>
    <hyperlink ref="E1453" r:id="rId2742" xr:uid="{E2C48B58-E672-4AE4-9786-A7DF99402C6D}"/>
    <hyperlink ref="E1454" r:id="rId2743" xr:uid="{614E378B-6C30-49E7-A8A6-2B75F5095EBC}"/>
    <hyperlink ref="E1455" r:id="rId2744" xr:uid="{2C52ACBC-5CC1-4A76-955C-17D587BBC5EB}"/>
    <hyperlink ref="E1456" r:id="rId2745" xr:uid="{252CE77B-9A4F-4CC3-B17D-EF2F402388BA}"/>
    <hyperlink ref="E1457" r:id="rId2746" xr:uid="{D045444C-BD7E-4841-AAF0-453BFA7C0E7F}"/>
    <hyperlink ref="E1458" r:id="rId2747" xr:uid="{05ABFC8F-3ADC-403F-B0D0-7F993E1163DE}"/>
    <hyperlink ref="E1459" r:id="rId2748" xr:uid="{1F11C035-C2C5-4606-8ECC-671B094EDFAD}"/>
    <hyperlink ref="E1460" r:id="rId2749" xr:uid="{4AE6D30E-D8B0-45E2-856C-7D0CE800B394}"/>
    <hyperlink ref="E1461" r:id="rId2750" xr:uid="{F867D247-D0D2-4689-A6AD-0232429ED108}"/>
    <hyperlink ref="E1462" r:id="rId2751" xr:uid="{88A1BC14-AEE9-47E5-B3B4-DBF891001BA5}"/>
    <hyperlink ref="E1463" r:id="rId2752" xr:uid="{05386A2B-EEB6-4002-9FFD-52A21442136D}"/>
    <hyperlink ref="E1464" r:id="rId2753" xr:uid="{9368FC84-C63A-421C-AE16-7A6F048FB2A0}"/>
    <hyperlink ref="E1465" r:id="rId2754" xr:uid="{8F685A8C-DA12-446E-82FD-CA3205DB3BA5}"/>
    <hyperlink ref="E1466" r:id="rId2755" xr:uid="{2FE85BA9-7270-4491-8BA9-7C81C060D41B}"/>
    <hyperlink ref="E1467" r:id="rId2756" xr:uid="{E3DB78FF-6FB3-4E21-99CE-BBCC6176271C}"/>
    <hyperlink ref="E1468" r:id="rId2757" xr:uid="{9CEBCAB2-A297-4869-80AC-F0F86FC0CA56}"/>
    <hyperlink ref="E1469" r:id="rId2758" xr:uid="{CE71058E-55E5-4167-B4C0-5B8E6604A299}"/>
    <hyperlink ref="E1470" r:id="rId2759" xr:uid="{7D2CFB82-098A-47AC-96CF-D1DD56E63DEB}"/>
    <hyperlink ref="E1471" r:id="rId2760" xr:uid="{93D50EC5-52D8-4E0C-8530-96C8D8BDA288}"/>
    <hyperlink ref="E1472" r:id="rId2761" xr:uid="{25C28693-B06F-49BA-B7CE-8FA304AF0683}"/>
    <hyperlink ref="E1473" r:id="rId2762" xr:uid="{90E6322D-FB7F-4004-90F5-C58C3FE69E5F}"/>
    <hyperlink ref="E1474" r:id="rId2763" xr:uid="{B53F2E83-0084-4D97-81BC-A5F8BEF826E8}"/>
    <hyperlink ref="E1475" r:id="rId2764" xr:uid="{C0541A21-6703-430E-ACA6-03063056F785}"/>
    <hyperlink ref="E1476" r:id="rId2765" xr:uid="{580B6713-5969-446C-8BA6-C1D163F8ACC0}"/>
    <hyperlink ref="E1477" r:id="rId2766" xr:uid="{87BB1F5F-F6FD-4741-B0FA-546D8D503D61}"/>
    <hyperlink ref="E1478" r:id="rId2767" xr:uid="{4754B593-F521-4647-8888-4920D233E3B0}"/>
    <hyperlink ref="E1479" r:id="rId2768" xr:uid="{52C9EDCE-F055-4DCB-8D51-40806EAB651B}"/>
    <hyperlink ref="E1480" r:id="rId2769" xr:uid="{3136D417-BF3F-4D94-B5AA-854382EA8A59}"/>
    <hyperlink ref="E1481" r:id="rId2770" xr:uid="{5B0B0EBE-CC2D-411C-9A45-04B57B2D33E2}"/>
    <hyperlink ref="E1482" r:id="rId2771" xr:uid="{0D0BBA22-F55F-4E22-891B-857E691E3F12}"/>
    <hyperlink ref="E1483" r:id="rId2772" xr:uid="{DFD0D3F8-DDF7-4C46-8DF0-A79CC6AB97CC}"/>
    <hyperlink ref="E1484" r:id="rId2773" xr:uid="{E986B8D2-AEDA-4A1A-9EF0-A3E38CD5802C}"/>
    <hyperlink ref="E1485" r:id="rId2774" xr:uid="{5C6B7D20-BDDD-4C2C-AD7A-F2837C854AF7}"/>
    <hyperlink ref="E1486" r:id="rId2775" xr:uid="{EA759250-6530-4FEF-8098-43DBD831E085}"/>
    <hyperlink ref="E1487" r:id="rId2776" xr:uid="{AE45585B-251E-4277-8914-15B5127EC782}"/>
    <hyperlink ref="E1488" r:id="rId2777" xr:uid="{227BD5FA-3FD9-48A0-B47A-065915B93985}"/>
    <hyperlink ref="E1489" r:id="rId2778" xr:uid="{F634E709-C1B4-4877-8E7B-8FFCC9888D29}"/>
    <hyperlink ref="E1490" r:id="rId2779" xr:uid="{095C0DD6-4E31-4B78-8644-08AE05699682}"/>
    <hyperlink ref="E1491" r:id="rId2780" xr:uid="{E0E85100-F835-4AEA-9A45-C989B3F0034A}"/>
    <hyperlink ref="E1492" r:id="rId2781" xr:uid="{D987C32E-37CE-4E22-957F-0917148F1A49}"/>
    <hyperlink ref="E1493" r:id="rId2782" xr:uid="{8A9FD0BC-BF9C-4CB6-BFF7-EEA277D48AD2}"/>
    <hyperlink ref="E1494" r:id="rId2783" xr:uid="{2936C9F8-A727-453E-87C8-9A28EDA13622}"/>
    <hyperlink ref="E1495" r:id="rId2784" xr:uid="{2472E3A5-9B66-40A1-B650-C401C811BA4F}"/>
    <hyperlink ref="E1496" r:id="rId2785" xr:uid="{906C6748-E365-44D4-91B9-FFF8172EA19A}"/>
    <hyperlink ref="E1497" r:id="rId2786" xr:uid="{0F6B6B73-498D-40C6-8DF9-1716407A6943}"/>
    <hyperlink ref="E1498" r:id="rId2787" xr:uid="{9ADFE1D9-13AE-42B0-87BD-307FE2758667}"/>
    <hyperlink ref="E1499" r:id="rId2788" xr:uid="{F3E855D5-AD57-4758-B701-7CFBB7BA50B2}"/>
    <hyperlink ref="E1500" r:id="rId2789" xr:uid="{C454918D-1A6F-4EB1-A7E6-63C8BB656CAC}"/>
    <hyperlink ref="E1501" r:id="rId2790" xr:uid="{21B7CA51-B928-462A-B7C5-647848DC7A08}"/>
    <hyperlink ref="E1502" r:id="rId2791" xr:uid="{7AB3041C-A874-4F8E-ACEC-948D676BAB60}"/>
    <hyperlink ref="E1503" r:id="rId2792" xr:uid="{69585D1A-6D23-41F2-B8DC-F0AE503221B0}"/>
    <hyperlink ref="E1504" r:id="rId2793" xr:uid="{35628E53-6A20-4753-8691-847BA0494C73}"/>
    <hyperlink ref="E1505" r:id="rId2794" xr:uid="{B2AA681F-7978-4EA8-A537-A6322A241C2C}"/>
    <hyperlink ref="E1506" r:id="rId2795" xr:uid="{871F80D3-652B-4631-9736-EE3A2E0D5DB5}"/>
    <hyperlink ref="E1507" r:id="rId2796" xr:uid="{FCFCD4F1-9AF2-4CA1-A2DD-E66F621DB840}"/>
    <hyperlink ref="E1508" r:id="rId2797" xr:uid="{2DE8E6AC-8E58-4342-9DB6-A481F9BD96A5}"/>
    <hyperlink ref="E1509" r:id="rId2798" xr:uid="{E08C0064-1066-4CAB-8DAB-C1661993D650}"/>
    <hyperlink ref="E1510" r:id="rId2799" xr:uid="{DFEAC561-6B8E-4128-B86B-AE1BECA1FB44}"/>
    <hyperlink ref="E1511" r:id="rId2800" xr:uid="{661EEF46-3810-4843-BB80-C2423F3D9CF4}"/>
    <hyperlink ref="E1512" r:id="rId2801" xr:uid="{CB526BAA-0603-46C0-B897-D2B27D51732C}"/>
    <hyperlink ref="E1513" r:id="rId2802" xr:uid="{8EC99413-E908-44A0-8DA5-7AC42FE455F8}"/>
    <hyperlink ref="E1514" r:id="rId2803" xr:uid="{615DDE67-2367-4B11-B24E-F63894C5EA75}"/>
    <hyperlink ref="E1515" r:id="rId2804" xr:uid="{A56D3BB5-7952-4682-B2E3-849F31AC1E5E}"/>
    <hyperlink ref="E1516" r:id="rId2805" xr:uid="{6C5A3FD7-F45F-4A1C-9CF6-EF0B8FDACC03}"/>
    <hyperlink ref="E1517" r:id="rId2806" xr:uid="{347248EE-50FC-46FC-9A04-CA8DE6348D2F}"/>
    <hyperlink ref="E1518" r:id="rId2807" xr:uid="{21ABF909-BF6A-49A2-B7CC-B95462E9C48B}"/>
    <hyperlink ref="E1519" r:id="rId2808" xr:uid="{E79FCB3D-79DB-4A7A-BEF7-FA4791A1683D}"/>
    <hyperlink ref="E1520" r:id="rId2809" xr:uid="{D3CAB6FC-E436-4754-AD71-5B4DF33840B3}"/>
    <hyperlink ref="E1521" r:id="rId2810" xr:uid="{D223D6DE-64AE-4296-86FA-A6CFA3AE6BC5}"/>
    <hyperlink ref="E1522" r:id="rId2811" xr:uid="{AC97878A-67CE-4971-A767-EF99537F8285}"/>
    <hyperlink ref="E1523" r:id="rId2812" xr:uid="{2F1399EB-EDBC-4467-9490-37973D544D34}"/>
    <hyperlink ref="E1524" r:id="rId2813" xr:uid="{8B1D91AE-1280-4F7B-B9DF-BD3D6D382E0C}"/>
    <hyperlink ref="E1525" r:id="rId2814" xr:uid="{663D79B0-38E1-42EA-9EB2-D73983B5F113}"/>
    <hyperlink ref="E1526" r:id="rId2815" xr:uid="{450DF2B1-E1C1-4F77-9A6F-51DAA90E2C78}"/>
    <hyperlink ref="E1527" r:id="rId2816" xr:uid="{F5B53A19-0C81-4E1A-A180-DFCA62FA32E3}"/>
    <hyperlink ref="E1528" r:id="rId2817" xr:uid="{C5E1221A-0D1F-4060-A9ED-EC2089DA6022}"/>
    <hyperlink ref="E1529" r:id="rId2818" xr:uid="{9690A443-8CDD-49E4-832A-7DE80E2CD3C7}"/>
    <hyperlink ref="E1530" r:id="rId2819" xr:uid="{76D792A2-F5B8-4359-8C84-59845F130F8C}"/>
    <hyperlink ref="E1531" r:id="rId2820" xr:uid="{C88CBCA6-EFE4-4149-9DE0-6C935A354322}"/>
    <hyperlink ref="E1532" r:id="rId2821" xr:uid="{3EEDF6C5-5235-458F-AEAB-9869C91B5C3A}"/>
    <hyperlink ref="E1533" r:id="rId2822" xr:uid="{B5E8713D-1C77-40DC-85FB-354089764D56}"/>
    <hyperlink ref="E1534" r:id="rId2823" xr:uid="{8E94C0BF-2E26-4331-BBFF-92B2D5B609D1}"/>
    <hyperlink ref="E1535" r:id="rId2824" xr:uid="{7789735B-7253-4EF6-A22C-554C4D11FB9A}"/>
    <hyperlink ref="E1536" r:id="rId2825" xr:uid="{9ED2215C-0D7C-4EA9-838D-C0E75A567907}"/>
    <hyperlink ref="E1537" r:id="rId2826" xr:uid="{4DF4EE14-8D09-4EC3-A25D-3896D6770D3C}"/>
    <hyperlink ref="E1538" r:id="rId2827" xr:uid="{5A586EDD-3585-41D5-868C-9945FC67CEE8}"/>
    <hyperlink ref="E1539" r:id="rId2828" xr:uid="{B6553298-79E5-4AB5-BF70-FA95FBA4A6D5}"/>
    <hyperlink ref="E1540" r:id="rId2829" xr:uid="{6AA07D84-B392-476A-A15D-3D6971D7579E}"/>
    <hyperlink ref="E1541" r:id="rId2830" xr:uid="{162C1AEC-3251-478F-AAF0-9D94091BA929}"/>
    <hyperlink ref="E1542" r:id="rId2831" xr:uid="{DF57036D-DBCE-44A5-AE0A-124A5C90E169}"/>
    <hyperlink ref="E1543" r:id="rId2832" xr:uid="{DA7E38E7-15CD-4AD0-9EC5-A84EF93F1D81}"/>
    <hyperlink ref="E1544" r:id="rId2833" xr:uid="{4CD218E0-BECD-4901-8832-CD901B6EC7D0}"/>
    <hyperlink ref="E1545" r:id="rId2834" xr:uid="{57A645C8-FB01-430C-9509-E307A404A108}"/>
    <hyperlink ref="E1546" r:id="rId2835" xr:uid="{51A6DBD8-19B3-458A-9B98-F6E1C8F4AF1B}"/>
    <hyperlink ref="E1547" r:id="rId2836" xr:uid="{DF171EAE-3EB0-4C8C-8AB3-3C5CFF19F63C}"/>
    <hyperlink ref="E1548" r:id="rId2837" xr:uid="{FE3F1E33-0B2E-4AB0-AE06-BB85B2034E0A}"/>
    <hyperlink ref="E1549" r:id="rId2838" xr:uid="{7B7527DA-D155-4D5C-A9A3-BCB3DE27B066}"/>
    <hyperlink ref="E1550" r:id="rId2839" xr:uid="{0F118821-7738-47A7-813F-04D5C93C6C84}"/>
    <hyperlink ref="E1551" r:id="rId2840" xr:uid="{DC16E8F7-3C75-4E72-A781-D0B35BA09053}"/>
    <hyperlink ref="E1552" r:id="rId2841" xr:uid="{01BF02D8-50ED-4A39-A4CC-82D7CAACF39A}"/>
    <hyperlink ref="E1553" r:id="rId2842" xr:uid="{F9C0BDE0-44BE-484B-868A-0A26FFA1EFCD}"/>
    <hyperlink ref="E1554" r:id="rId2843" xr:uid="{9090C6BA-E26B-41D6-80D4-EFB575EBCF77}"/>
    <hyperlink ref="E1555" r:id="rId2844" xr:uid="{825C230A-7943-4792-A7AB-20199E53A51C}"/>
    <hyperlink ref="E1556" r:id="rId2845" xr:uid="{D16F34A9-EBC6-4D59-8293-91A021CE6026}"/>
    <hyperlink ref="E1557" r:id="rId2846" xr:uid="{3D15C036-36E9-4360-9FDC-A2FBF1FCD238}"/>
    <hyperlink ref="E1558" r:id="rId2847" xr:uid="{D8829B91-B453-4A23-9598-0D5A4CF25992}"/>
    <hyperlink ref="E1559" r:id="rId2848" xr:uid="{322640A3-E84E-42D0-986D-EFC244488659}"/>
    <hyperlink ref="E1560" r:id="rId2849" xr:uid="{22BF50CD-2E42-4518-8983-69229E49CB40}"/>
    <hyperlink ref="E1561" r:id="rId2850" xr:uid="{750223E4-1427-4EAA-96EF-9750A944926E}"/>
    <hyperlink ref="E1562" r:id="rId2851" xr:uid="{C02238A7-E7B3-44B6-A51B-98B8518C3FA1}"/>
    <hyperlink ref="E1563" r:id="rId2852" xr:uid="{023537FB-2D4C-4C05-A0E3-E3338F90FB12}"/>
    <hyperlink ref="E1564" r:id="rId2853" xr:uid="{AD41EC8B-AE42-4ECC-89DB-D38096CC0E0B}"/>
    <hyperlink ref="E1565" r:id="rId2854" xr:uid="{C1B2C256-54B2-4151-859A-A19066828D64}"/>
    <hyperlink ref="E1566" r:id="rId2855" xr:uid="{4AEE1EA6-AB15-4DE3-8190-0E82A6157CA5}"/>
    <hyperlink ref="E1567" r:id="rId2856" xr:uid="{8401873B-54D6-4DF5-8B5C-84DF89BE5EBE}"/>
    <hyperlink ref="E1568" r:id="rId2857" xr:uid="{40CCE784-F264-4EBC-B50C-94A82A280774}"/>
    <hyperlink ref="E1569" r:id="rId2858" xr:uid="{B41F66B1-02DA-4DF2-8C40-1774BE26F68A}"/>
    <hyperlink ref="E1570" r:id="rId2859" xr:uid="{58DFF0B1-5F36-4655-9D7F-7B4EF1DAAE0E}"/>
    <hyperlink ref="E1571" r:id="rId2860" xr:uid="{0100F3E0-FDC9-4970-8256-B5939BB22A75}"/>
    <hyperlink ref="E1572" r:id="rId2861" xr:uid="{18233523-1706-4A2B-AEEA-C87F8975DD19}"/>
    <hyperlink ref="E1573" r:id="rId2862" xr:uid="{A190D800-936A-4ECC-8A4F-63ED7EB6D523}"/>
    <hyperlink ref="E1574" r:id="rId2863" xr:uid="{1E549013-33B2-4341-BC06-5530568314EF}"/>
    <hyperlink ref="E1575" r:id="rId2864" xr:uid="{CE8E6254-C342-4993-8C57-CB3ECE4FB494}"/>
    <hyperlink ref="E1576" r:id="rId2865" xr:uid="{F24945B9-933A-400F-9219-DBA03E2B763E}"/>
    <hyperlink ref="E1577" r:id="rId2866" xr:uid="{1D9E5286-7939-4E93-8479-20B5816558BC}"/>
    <hyperlink ref="E1578" r:id="rId2867" xr:uid="{AD2639B2-F299-4A75-AAB4-CF4DB5FDB589}"/>
    <hyperlink ref="E1579" r:id="rId2868" xr:uid="{441E77C7-2D65-430C-9864-7AEB699EEEFB}"/>
    <hyperlink ref="E1580" r:id="rId2869" xr:uid="{BE88A407-3C27-4EBE-812A-8D4C9724160B}"/>
    <hyperlink ref="E1581" r:id="rId2870" xr:uid="{74E2B602-E36C-4C2B-A18F-E052AA8A4AF5}"/>
    <hyperlink ref="E1582" r:id="rId2871" xr:uid="{39DA7008-B827-4639-8CCA-B29DE490E47C}"/>
    <hyperlink ref="E1583" r:id="rId2872" xr:uid="{0DB404EB-A216-4193-BE7C-73BB0C1B024B}"/>
    <hyperlink ref="E1584" r:id="rId2873" xr:uid="{5154C795-8108-488E-A9EB-DC593C14B5A8}"/>
    <hyperlink ref="E1585" r:id="rId2874" xr:uid="{F0FFBB7F-B5D2-4221-9B9C-4DD47460B93E}"/>
    <hyperlink ref="E1586" r:id="rId2875" xr:uid="{1A0A0D50-9892-4390-8562-8BAA25E7BB39}"/>
    <hyperlink ref="E1587" r:id="rId2876" xr:uid="{6C5BE47D-6647-44D7-9C38-7DD0EEB49E37}"/>
    <hyperlink ref="E1588" r:id="rId2877" xr:uid="{C638D09F-540C-4099-9713-59B33321BE58}"/>
    <hyperlink ref="E1589" r:id="rId2878" xr:uid="{B5633A4B-90A4-46AB-9BA6-50567DB4C7EF}"/>
    <hyperlink ref="E1590" r:id="rId2879" xr:uid="{CF1BDCA5-38E0-485B-A195-17E64EAB09A1}"/>
    <hyperlink ref="E1591" r:id="rId2880" xr:uid="{20BF71A6-4540-40EE-85F8-687013F7A958}"/>
    <hyperlink ref="E1592" r:id="rId2881" xr:uid="{BAD74ABF-F75D-4F4E-85FF-F6B66A13CDCD}"/>
    <hyperlink ref="E1593" r:id="rId2882" xr:uid="{801A4DF8-B96D-4C91-8479-FCFB92FEC5EF}"/>
    <hyperlink ref="E1594" r:id="rId2883" xr:uid="{F7F42080-4E1D-4F17-8B44-9FD056902425}"/>
    <hyperlink ref="E1595" r:id="rId2884" xr:uid="{C8322DB3-55DD-41F3-BBA8-FC784E8DA051}"/>
    <hyperlink ref="E1596" r:id="rId2885" xr:uid="{EC4CEA54-2F90-4F49-B4F3-BBEF86EA5108}"/>
    <hyperlink ref="E1597" r:id="rId2886" xr:uid="{907A31C0-9328-4E98-9FAF-B683589EFEFF}"/>
    <hyperlink ref="E1598" r:id="rId2887" xr:uid="{F9D67764-F465-4D2B-A78C-C2BDF1669895}"/>
    <hyperlink ref="E1599" r:id="rId2888" xr:uid="{841BEEB8-2729-46EB-AE1A-0430C47F6437}"/>
    <hyperlink ref="E1600" r:id="rId2889" xr:uid="{D389BA07-9F45-489F-B195-24DEA0F0BE85}"/>
    <hyperlink ref="E1601" r:id="rId2890" xr:uid="{973912DE-6119-4986-A325-932E8050D8E6}"/>
    <hyperlink ref="E1602" r:id="rId2891" xr:uid="{8D56F4E0-F0D4-4C61-8B56-0FC1B8DE4620}"/>
    <hyperlink ref="E1603" r:id="rId2892" xr:uid="{330301FD-FD01-4DB2-86CC-F4C717362C67}"/>
    <hyperlink ref="E1604" r:id="rId2893" xr:uid="{D3BDB274-60AD-47E1-814E-C44C9835320D}"/>
    <hyperlink ref="E1605" r:id="rId2894" xr:uid="{9CE7F884-B87D-4D90-A1D7-270390C5A1C2}"/>
    <hyperlink ref="E1606" r:id="rId2895" xr:uid="{0148BEFF-B017-4DFB-8E54-852176362CDF}"/>
    <hyperlink ref="E1607" r:id="rId2896" xr:uid="{846613A9-3716-4D76-B784-C3398E8452C3}"/>
    <hyperlink ref="E1608" r:id="rId2897" xr:uid="{D92F91B0-987D-4D37-85F1-EF866C6DDD1E}"/>
    <hyperlink ref="E1609" r:id="rId2898" xr:uid="{72C74285-1B8C-4B92-8C9E-6925B8EA7E12}"/>
    <hyperlink ref="E1610" r:id="rId2899" xr:uid="{90D9EF84-5D74-46E9-978E-B4FE182B076B}"/>
    <hyperlink ref="E1611" r:id="rId2900" xr:uid="{536656CA-4336-4F66-B76C-5503F65FDF75}"/>
    <hyperlink ref="E1612" r:id="rId2901" xr:uid="{C3BD02C1-C03B-47C4-BD9F-0D5AD64C1FD1}"/>
    <hyperlink ref="E1613" r:id="rId2902" xr:uid="{0892AF92-0C46-4073-9B20-D796FCEF0362}"/>
    <hyperlink ref="E1614" r:id="rId2903" xr:uid="{588036F5-E1C1-49BA-91B9-C93948FB1B97}"/>
    <hyperlink ref="E1615" r:id="rId2904" xr:uid="{DDA3E87C-532D-437F-B1DE-931488633EC4}"/>
    <hyperlink ref="E1616" r:id="rId2905" xr:uid="{DF7D9DF0-8039-4405-BDBF-5A66B53AF093}"/>
    <hyperlink ref="E1617" r:id="rId2906" xr:uid="{9B6BCCA0-B8C0-453D-A471-6653DDD90D5B}"/>
    <hyperlink ref="E1618" r:id="rId2907" xr:uid="{AB875E8D-FE22-4370-89F3-6143D07793D7}"/>
    <hyperlink ref="E1619" r:id="rId2908" xr:uid="{8AA9E9C5-5240-4843-AF47-46AB182DE6DC}"/>
    <hyperlink ref="E1620" r:id="rId2909" xr:uid="{AB25E07A-8F83-467A-8FBB-79E7CEEA92FE}"/>
    <hyperlink ref="E1621" r:id="rId2910" xr:uid="{1910D571-8A02-4799-85AA-E66FE544E3AD}"/>
    <hyperlink ref="E1622" r:id="rId2911" xr:uid="{441DA539-3E7E-4259-8FFC-7459058A29CC}"/>
    <hyperlink ref="E1624" r:id="rId2912" xr:uid="{BCE0016D-EE20-40AE-B6D6-07ECA698BCB2}"/>
    <hyperlink ref="E1625" r:id="rId2913" xr:uid="{897B343C-0D18-424F-8384-CE31E456BF04}"/>
    <hyperlink ref="E1626" r:id="rId2914" xr:uid="{ECD3672D-8137-4033-B6E4-2E0F3DBC6DCF}"/>
    <hyperlink ref="E1627" r:id="rId2915" xr:uid="{05353BCE-74C6-4398-BFE5-77E7F05958AC}"/>
    <hyperlink ref="E1628" r:id="rId2916" xr:uid="{B839B270-1050-42C6-BAF4-011B2B1C0460}"/>
    <hyperlink ref="E1629" r:id="rId2917" xr:uid="{8022F99B-DA8F-4959-8D5E-0D5FC24B4794}"/>
    <hyperlink ref="E1630" r:id="rId2918" xr:uid="{F4B615B6-8BDB-4CF8-81F5-95064DE15984}"/>
    <hyperlink ref="E1631" r:id="rId2919" xr:uid="{034C961A-594B-41D2-91DE-0BBA494BDA7A}"/>
    <hyperlink ref="E1632" r:id="rId2920" xr:uid="{C85B5ED0-62AF-489F-830F-2E1D516D3489}"/>
    <hyperlink ref="E1633" r:id="rId2921" xr:uid="{AF67306A-9CEE-4FEE-B070-35330A5396BB}"/>
    <hyperlink ref="E1634" r:id="rId2922" xr:uid="{6FD331C9-CA0D-45FC-8B45-48A2E0894CA2}"/>
    <hyperlink ref="E1635" r:id="rId2923" xr:uid="{EE64451F-6C36-4CA7-821B-DCFB1A017BCB}"/>
    <hyperlink ref="E1636" r:id="rId2924" xr:uid="{357D0539-0419-4E3D-B679-E053D8D93DBA}"/>
    <hyperlink ref="E1637" r:id="rId2925" xr:uid="{9F948817-C55A-4B13-8DB8-EEB6947D1256}"/>
    <hyperlink ref="E1638" r:id="rId2926" xr:uid="{30418E2D-C9CA-42A5-88A8-28F86FA1702C}"/>
    <hyperlink ref="E1639" r:id="rId2927" xr:uid="{91C6F621-B567-4C32-80A2-39A4EB339396}"/>
    <hyperlink ref="E1640" r:id="rId2928" xr:uid="{3C60E19A-2B17-4292-A8FD-5B7E71B14086}"/>
    <hyperlink ref="E1641" r:id="rId2929" xr:uid="{09E8B9CE-BA33-4E27-B3E2-59FCC9DFF82B}"/>
    <hyperlink ref="E1642" r:id="rId2930" xr:uid="{0D77CBCA-74F4-4521-B311-B97BDBF5B9B6}"/>
    <hyperlink ref="E1643" r:id="rId2931" xr:uid="{1A24BFAB-7EEB-43B5-8B28-5D399B3C8C41}"/>
    <hyperlink ref="E1644" r:id="rId2932" xr:uid="{FAEE3629-54DC-4BB4-99F8-6F7179D1AEBF}"/>
    <hyperlink ref="E1645" r:id="rId2933" xr:uid="{7CA4EFBB-C15D-4C28-8187-C5BA3D42E9C2}"/>
    <hyperlink ref="E1646" r:id="rId2934" xr:uid="{45235909-5389-462F-AB62-5103611DE68C}"/>
    <hyperlink ref="E1647" r:id="rId2935" xr:uid="{1433A3E3-841C-4203-A3F1-41F479F39F56}"/>
    <hyperlink ref="E1648" r:id="rId2936" xr:uid="{03680A67-80AB-47FB-96D5-154DD90EFBB9}"/>
    <hyperlink ref="E1649" r:id="rId2937" xr:uid="{3D7A5CE9-311A-4BD0-AB06-E2A1774F3E31}"/>
    <hyperlink ref="E1650" r:id="rId2938" xr:uid="{1D34D383-F79D-4126-B280-1A7B0B25014A}"/>
    <hyperlink ref="E1651" r:id="rId2939" xr:uid="{575B4248-46EC-4B5C-9917-EBF6A5DD93F7}"/>
    <hyperlink ref="E1652" r:id="rId2940" xr:uid="{0210A482-054B-4AE5-B0CD-25F003A8EF3D}"/>
    <hyperlink ref="E1653" r:id="rId2941" xr:uid="{725FBA99-0515-458F-9375-BF7AAABA8BED}"/>
    <hyperlink ref="E1654" r:id="rId2942" xr:uid="{1F31AD98-0E0E-4A75-898A-63F3D984B72D}"/>
    <hyperlink ref="E1655" r:id="rId2943" xr:uid="{4716F6EA-D6B8-467B-9FD0-D2FB81F84612}"/>
    <hyperlink ref="E1656" r:id="rId2944" xr:uid="{15213526-231C-4454-B9E0-D5B391EBD05B}"/>
    <hyperlink ref="E1657" r:id="rId2945" xr:uid="{264012CB-77E8-46DF-BC45-6DF704FE69DA}"/>
    <hyperlink ref="E1658" r:id="rId2946" xr:uid="{37B0B237-14E9-43EE-A01E-DB9123CF4939}"/>
    <hyperlink ref="E1659" r:id="rId2947" xr:uid="{6FB9FCC9-0D41-42D5-8307-D20808D9FD59}"/>
    <hyperlink ref="E1660" r:id="rId2948" xr:uid="{611030F5-5F98-4291-8F48-A29226DD7ED7}"/>
    <hyperlink ref="E1661" r:id="rId2949" xr:uid="{A2460311-C43D-4F35-A8B3-7F6B31EE1488}"/>
    <hyperlink ref="E1662" r:id="rId2950" xr:uid="{7860986C-E976-4E96-A26A-891BD0CD26C0}"/>
    <hyperlink ref="E1663" r:id="rId2951" xr:uid="{A28FC426-47A7-4BEF-8C51-5E207411F940}"/>
    <hyperlink ref="E1664" r:id="rId2952" xr:uid="{0BAAD0FF-276F-491A-B30F-F325F15C9F19}"/>
    <hyperlink ref="E1665" r:id="rId2953" xr:uid="{720D64D2-DF81-4E6F-AB16-5420F7AE2751}"/>
    <hyperlink ref="E1666" r:id="rId2954" xr:uid="{85802451-C851-488C-B6CE-0FCA2EFC0EB4}"/>
    <hyperlink ref="E1667" r:id="rId2955" xr:uid="{6F754C25-5F05-42CB-86C3-219808C8F907}"/>
    <hyperlink ref="E1668" r:id="rId2956" xr:uid="{AA4BDDC3-6637-4DD6-AB32-33EC09506CB2}"/>
    <hyperlink ref="E1669" r:id="rId2957" xr:uid="{05E3885F-AAA2-4343-A58A-2D8D2039E71A}"/>
    <hyperlink ref="E1670" r:id="rId2958" xr:uid="{3C86D4F9-887D-4203-B8E1-32A72F37BF82}"/>
    <hyperlink ref="E1671" r:id="rId2959" xr:uid="{EF2AE89D-EAF6-4969-92B1-DF56614642B3}"/>
    <hyperlink ref="E1672" r:id="rId2960" xr:uid="{A3366B5A-C2E0-4814-A334-717B4FEB47DD}"/>
    <hyperlink ref="E1673" r:id="rId2961" xr:uid="{B98CC91B-4BD9-4C64-BF0B-EBB7E9076B91}"/>
    <hyperlink ref="E1674" r:id="rId2962" xr:uid="{DC4D9D50-3130-4A1E-B2BA-7CA70C61D2E0}"/>
    <hyperlink ref="E1675" r:id="rId2963" xr:uid="{69D3858D-FE1B-4225-BA79-4BCE98F549C2}"/>
    <hyperlink ref="E1676" r:id="rId2964" xr:uid="{1F6EA422-6397-4517-84CC-860D79D462B0}"/>
    <hyperlink ref="E1677" r:id="rId2965" xr:uid="{08DF193D-4086-4978-BB8B-B2932786E437}"/>
    <hyperlink ref="E1678" r:id="rId2966" xr:uid="{1B437CBA-33FF-470B-B3B0-1B822A90625E}"/>
    <hyperlink ref="E1679" r:id="rId2967" xr:uid="{55BC9F5C-8BE5-45F9-ADCA-85FDEF56BEAC}"/>
    <hyperlink ref="E1680" r:id="rId2968" xr:uid="{A705D4EF-C4A3-4564-BDCC-00CFEE6EB278}"/>
    <hyperlink ref="E1681" r:id="rId2969" xr:uid="{F6A9B02E-8489-43C0-8C86-C08D0880DD6D}"/>
    <hyperlink ref="E1682" r:id="rId2970" xr:uid="{D42629D4-E4B1-4E40-8049-E965B0ADF4FE}"/>
    <hyperlink ref="E1683" r:id="rId2971" xr:uid="{3016F2F7-F93C-415A-B66A-5DEC5A3D29E0}"/>
    <hyperlink ref="E1684" r:id="rId2972" xr:uid="{078DA93C-C638-41AE-A0B8-71754B79CFB6}"/>
    <hyperlink ref="E1685" r:id="rId2973" xr:uid="{BFC2BFCD-FB79-4714-B75A-0B2B03E03B38}"/>
    <hyperlink ref="E1686" r:id="rId2974" xr:uid="{F0F3F577-933C-4749-910A-0AD634ADC9DC}"/>
    <hyperlink ref="E1687" r:id="rId2975" xr:uid="{20AEC4F3-A21A-4499-B0AC-4A0B2183E67C}"/>
    <hyperlink ref="E1688" r:id="rId2976" xr:uid="{9AB55E2C-7649-43CC-AE52-35BA25904FAF}"/>
    <hyperlink ref="E1689" r:id="rId2977" xr:uid="{AD0D0A10-6069-48BA-B942-C74925E9F2B7}"/>
    <hyperlink ref="E1690" r:id="rId2978" xr:uid="{BC9EC1AF-9B1C-4C75-A778-A4EAA5B12809}"/>
    <hyperlink ref="E1691" r:id="rId2979" xr:uid="{36F12481-2196-444C-9067-2B6322D80840}"/>
    <hyperlink ref="E1692" r:id="rId2980" xr:uid="{A443ACDA-C66D-4119-822F-C953CA517EE3}"/>
    <hyperlink ref="E1693" r:id="rId2981" xr:uid="{0E17900B-DF6D-4DD8-8FE0-BB9106E8836F}"/>
    <hyperlink ref="E1694" r:id="rId2982" xr:uid="{90785FB5-B1AB-4437-9212-DA4D6AD18004}"/>
    <hyperlink ref="E1695" r:id="rId2983" xr:uid="{41852EFE-961B-485A-BD4B-6E39E7CBBD7E}"/>
    <hyperlink ref="E1696" r:id="rId2984" xr:uid="{4D384F5F-D3C0-4088-AF97-887202351E8B}"/>
    <hyperlink ref="E1697" r:id="rId2985" xr:uid="{3DC7CB0A-5DCF-4216-A454-882958A04314}"/>
    <hyperlink ref="E1698" r:id="rId2986" xr:uid="{2910F7AA-B257-4C5D-824F-7DFFBB17C107}"/>
    <hyperlink ref="E1699" r:id="rId2987" xr:uid="{6581B3B5-7A9E-4939-9872-C6CFB4C844C2}"/>
    <hyperlink ref="E1700" r:id="rId2988" xr:uid="{1AE7EC71-2417-4170-8A6F-8DB7B256B486}"/>
    <hyperlink ref="E1701" r:id="rId2989" xr:uid="{917C5515-2C74-44C9-A1A1-1F4878C05FA3}"/>
    <hyperlink ref="E1702" r:id="rId2990" xr:uid="{F3CAAC0F-CE89-4714-951F-1D06A0E83155}"/>
    <hyperlink ref="E1703" r:id="rId2991" xr:uid="{0C3ACAAB-6A6D-4D08-A49E-D72B5132F79F}"/>
    <hyperlink ref="E1704" r:id="rId2992" xr:uid="{5A478814-4522-4643-8AA4-7DDBB5A5C1E0}"/>
    <hyperlink ref="E1705" r:id="rId2993" xr:uid="{6B56C69F-6A93-493C-8EBC-8E710ADDDE72}"/>
    <hyperlink ref="E1706" r:id="rId2994" xr:uid="{14D471C0-AC30-4E89-BA2C-AFB1BDBEEFF8}"/>
    <hyperlink ref="E1707" r:id="rId2995" xr:uid="{0CAE4906-B000-4471-B0EA-32C9FCF5532F}"/>
    <hyperlink ref="E1708" r:id="rId2996" xr:uid="{DBC76128-C1C2-4FBA-825D-CC98516FBCA2}"/>
    <hyperlink ref="E1709" r:id="rId2997" xr:uid="{E25FDE7F-5200-4EBD-99F9-816A179B581E}"/>
    <hyperlink ref="E1710" r:id="rId2998" xr:uid="{64BCA07E-F14E-4C91-99BA-F51410E6D26D}"/>
    <hyperlink ref="E1711" r:id="rId2999" xr:uid="{53B3C647-C34A-4BB3-AF98-43BCFB17D77A}"/>
    <hyperlink ref="E1712" r:id="rId3000" xr:uid="{404462D7-2D91-415C-8F00-752D0F796034}"/>
    <hyperlink ref="E1713" r:id="rId3001" xr:uid="{3CB0AD49-D27A-46D9-AA21-EB0C938CCB9D}"/>
    <hyperlink ref="E1714" r:id="rId3002" xr:uid="{66AEFE16-CF3C-411A-8775-3FA056A108D4}"/>
    <hyperlink ref="E1715" r:id="rId3003" xr:uid="{DB421619-D873-48F0-AB7E-060205226F13}"/>
    <hyperlink ref="E1716" r:id="rId3004" xr:uid="{821BA789-66AA-44F9-BC58-6E65700354DD}"/>
    <hyperlink ref="E1717" r:id="rId3005" xr:uid="{88D1C96A-2D8A-4CF7-B83E-5B1F83EDB008}"/>
    <hyperlink ref="E1718" r:id="rId3006" xr:uid="{148C304C-78C6-4390-B827-AA614EEA44EF}"/>
    <hyperlink ref="E1719" r:id="rId3007" xr:uid="{4396D91A-AC09-4046-8053-432872582DC6}"/>
    <hyperlink ref="E1720" r:id="rId3008" xr:uid="{55AC7BE2-E6DD-4290-9699-6198181B7C8B}"/>
    <hyperlink ref="E1721" r:id="rId3009" xr:uid="{2C3A7CA0-F02C-430C-8CFF-7F1D3D57F6C5}"/>
    <hyperlink ref="E1722" r:id="rId3010" xr:uid="{72295961-8E44-4508-AD56-10FED375F3DF}"/>
    <hyperlink ref="E1723" r:id="rId3011" xr:uid="{5DA6FC84-86C5-4CEE-ABA2-2D66D56C0744}"/>
    <hyperlink ref="E1724" r:id="rId3012" xr:uid="{613258FD-5811-47F6-B5BD-B04745195927}"/>
    <hyperlink ref="E1725" r:id="rId3013" xr:uid="{A853216D-76DB-4CAE-9CAB-E0A57ABF7295}"/>
    <hyperlink ref="E1726" r:id="rId3014" xr:uid="{3B18F38E-D188-4E53-830B-E017E9B01AFA}"/>
    <hyperlink ref="E1727" r:id="rId3015" xr:uid="{431E867A-6AEB-4408-8716-D813567AFF59}"/>
    <hyperlink ref="E1728" r:id="rId3016" xr:uid="{267E60F3-031E-44FC-992C-11FF22E2419C}"/>
    <hyperlink ref="E1729" r:id="rId3017" xr:uid="{217B21E4-3594-4470-B091-BB3D57886CAD}"/>
    <hyperlink ref="E1730" r:id="rId3018" xr:uid="{AF82E538-48DC-4AF8-8D20-69C0142FFD7D}"/>
    <hyperlink ref="E1731" r:id="rId3019" xr:uid="{BB78FD52-C6CA-46A2-82BE-6D1D15E73A74}"/>
    <hyperlink ref="E1732" r:id="rId3020" xr:uid="{FC09B0C9-6463-44BD-A191-F8051D74028D}"/>
    <hyperlink ref="E1733" r:id="rId3021" xr:uid="{CA829CE6-2147-461A-9051-8A4489478E85}"/>
    <hyperlink ref="E1734" r:id="rId3022" xr:uid="{2190B3C8-2AAA-43A2-88F4-A5AAD136D140}"/>
    <hyperlink ref="E1735" r:id="rId3023" xr:uid="{5CA0A942-1E6A-47EF-9AD0-367BAF742A99}"/>
    <hyperlink ref="E1736" r:id="rId3024" xr:uid="{2B1273BF-1E39-4A0C-9887-BF81D4EDBDB9}"/>
    <hyperlink ref="E1737" r:id="rId3025" xr:uid="{E5965EEB-7C96-4A0B-8F17-0FD94DF82BCA}"/>
    <hyperlink ref="E1738" r:id="rId3026" xr:uid="{FFDBDEDB-CC16-4108-92B3-CB77283819AF}"/>
    <hyperlink ref="E1739" r:id="rId3027" xr:uid="{5043EE11-9459-47E5-B2EF-11570B686BEC}"/>
    <hyperlink ref="E1740" r:id="rId3028" xr:uid="{06A69A0C-12C5-45D9-BED0-9E5E5F05F42D}"/>
    <hyperlink ref="E1741" r:id="rId3029" xr:uid="{32DBD812-07CB-434E-B368-72D418693986}"/>
    <hyperlink ref="E1742" r:id="rId3030" xr:uid="{C8B10C14-3870-46DE-B852-B00927BEE001}"/>
    <hyperlink ref="E1743" r:id="rId3031" xr:uid="{76EA6984-D1AB-429C-B390-BDDA680DD551}"/>
    <hyperlink ref="E1744" r:id="rId3032" xr:uid="{424F96D5-B601-49F2-8CCC-E5C687E7009D}"/>
    <hyperlink ref="E1745" r:id="rId3033" xr:uid="{D9EBF008-C8FC-413C-B2C8-E7AC1CB25582}"/>
    <hyperlink ref="E1746" r:id="rId3034" xr:uid="{6DFD39FF-1227-4120-8650-3BFA49214244}"/>
    <hyperlink ref="E1747" r:id="rId3035" xr:uid="{B4C92789-684F-42E9-AFDB-398D1DBAB614}"/>
    <hyperlink ref="E1748" r:id="rId3036" xr:uid="{E23DF86A-4F9C-4DD5-9B23-9A0FD0E4E92E}"/>
    <hyperlink ref="E1749" r:id="rId3037" xr:uid="{AA1A352F-20E4-4210-8C3D-E516E5497AD5}"/>
    <hyperlink ref="E1750" r:id="rId3038" xr:uid="{4B795D10-C58F-4428-A3EB-430D82B89CC8}"/>
    <hyperlink ref="E1751" r:id="rId3039" xr:uid="{FBEB7670-0AB7-4647-BC71-78043564A2F6}"/>
    <hyperlink ref="E1752" r:id="rId3040" xr:uid="{22728DBA-A854-4546-B1A8-B299BB04C4D8}"/>
    <hyperlink ref="E1753" r:id="rId3041" xr:uid="{6E8EAB6D-EF86-47EF-A278-B754B4A6744A}"/>
    <hyperlink ref="E1754" r:id="rId3042" xr:uid="{8DF358C3-DD73-415F-BB6D-048A95ABB3EF}"/>
    <hyperlink ref="E1755" r:id="rId3043" xr:uid="{A55508E1-69A2-45C7-9C5F-DA1FA2CEF4A2}"/>
    <hyperlink ref="E1756" r:id="rId3044" xr:uid="{C38F8CDB-CF83-4B4D-BB06-A1A3C30DB313}"/>
    <hyperlink ref="E1757" r:id="rId3045" xr:uid="{390E9C5C-C65E-4371-9045-B743E3CC806A}"/>
    <hyperlink ref="E1758" r:id="rId3046" xr:uid="{A2EF5F0C-7E9B-4C4E-A80C-2B1490D9E287}"/>
    <hyperlink ref="E1759" r:id="rId3047" xr:uid="{7D70D820-0364-48DF-ABD6-4C4E687F7D8B}"/>
    <hyperlink ref="E1760" r:id="rId3048" xr:uid="{688A9031-DDBE-4CCD-AEA3-5E7BA60D236C}"/>
    <hyperlink ref="E1761" r:id="rId3049" xr:uid="{E92BA3BD-A266-4005-A061-706EE9CE8E36}"/>
    <hyperlink ref="E1762" r:id="rId3050" xr:uid="{F86C6496-661C-4C70-B3A1-DC55712A0C99}"/>
    <hyperlink ref="E1763" r:id="rId3051" xr:uid="{50DACE68-B3B9-4713-A3C6-FE6E63E8A299}"/>
    <hyperlink ref="E1764" r:id="rId3052" xr:uid="{4B85EF8B-B32F-4AA3-92E1-68DDAD37B4F9}"/>
    <hyperlink ref="E1623" r:id="rId3053" xr:uid="{0F6C2310-8F0B-410B-9A39-EB768F32E0EF}"/>
    <hyperlink ref="E1765" r:id="rId3054" xr:uid="{EBD6B367-14C3-4FE0-8856-7AE9ACDB09F1}"/>
    <hyperlink ref="E467" r:id="rId3055" xr:uid="{54D6DEE6-D1E5-4459-920E-3C80D9607C85}"/>
    <hyperlink ref="E468" r:id="rId3056" xr:uid="{E647344C-7F39-4129-9DBC-21DFC90C12AF}"/>
    <hyperlink ref="E469" r:id="rId3057" xr:uid="{5329275E-87DA-45A1-BA63-A880B47B9DE6}"/>
    <hyperlink ref="E470" r:id="rId3058" xr:uid="{B5314D16-58F9-4DBD-A933-46787301E295}"/>
    <hyperlink ref="E462" r:id="rId3059" xr:uid="{BB6FB43F-485A-43DF-B183-D0B142126E6B}"/>
    <hyperlink ref="E465" r:id="rId3060" xr:uid="{895EDEE4-1D85-4506-86EA-5D3E0CB50E6A}"/>
    <hyperlink ref="E464" r:id="rId3061" xr:uid="{5388B158-54AE-4CB1-B2B2-053A403D8D28}"/>
    <hyperlink ref="E463" r:id="rId3062" xr:uid="{DB909090-A90B-4C78-902E-1AA1F4798D5A}"/>
    <hyperlink ref="E472" r:id="rId3063" xr:uid="{2003E544-7BF7-4D04-87A7-A36FC4B14BC0}"/>
    <hyperlink ref="E473" r:id="rId3064" xr:uid="{DF7A3D14-E268-48B1-990A-CA8BDA3CAD78}"/>
    <hyperlink ref="E474" r:id="rId3065" xr:uid="{9D6D3134-1466-4E1D-9955-34F2F1339333}"/>
    <hyperlink ref="E476" r:id="rId3066" xr:uid="{3CFE4965-7360-4A1A-A74A-54A1C3A88414}"/>
    <hyperlink ref="E477" r:id="rId3067" xr:uid="{7CDFDFCE-2566-4FA4-A53B-5CA2D488F15B}"/>
    <hyperlink ref="E478" r:id="rId3068" xr:uid="{888E8507-CF6D-4F71-A1D6-0AFE6002EC0E}"/>
    <hyperlink ref="E479" r:id="rId3069" xr:uid="{F3FF3105-7187-4B97-BAF3-7A49C3BD9F63}"/>
    <hyperlink ref="E480" r:id="rId3070" xr:uid="{C6AEF45E-A37A-48DF-AFDC-B021B1C90C21}"/>
    <hyperlink ref="E481" r:id="rId3071" xr:uid="{D19BCA63-0A1A-428F-8BBE-F3F863A0AAAE}"/>
    <hyperlink ref="E482" r:id="rId3072" xr:uid="{FAE06F5D-4B4D-499C-A37C-E68D3818B526}"/>
    <hyperlink ref="E483" r:id="rId3073" xr:uid="{8BB5E277-5D16-47F7-A64B-71CB9B50287A}"/>
    <hyperlink ref="E484" r:id="rId3074" xr:uid="{621F6682-EB4E-464B-A9A3-BAFB92169F61}"/>
    <hyperlink ref="E471" r:id="rId3075" xr:uid="{672EEADB-6AB0-4E88-8C74-84475903CCDE}"/>
    <hyperlink ref="E486" r:id="rId3076" xr:uid="{9FD9BA7F-74F9-4C4D-80E4-D4084CD694AA}"/>
    <hyperlink ref="E487" r:id="rId3077" xr:uid="{39D69657-8EC5-4892-A675-109A2B29C1F3}"/>
    <hyperlink ref="E488" r:id="rId3078" xr:uid="{8AB3516B-84E3-45D2-AD6E-95EDE2F7FF26}"/>
    <hyperlink ref="E489" r:id="rId3079" xr:uid="{4D356BA5-6A3D-444C-BEF2-2CCFD6E819FB}"/>
    <hyperlink ref="E490" r:id="rId3080" xr:uid="{6ADC6A9F-222F-4AD5-824E-8E31953B081F}"/>
    <hyperlink ref="E491" r:id="rId3081" xr:uid="{227AD723-7AC8-4F0F-9897-B0D4FB59D048}"/>
    <hyperlink ref="E492" r:id="rId3082" xr:uid="{C3E5AB5C-EB8D-424C-A488-FB82F399C377}"/>
    <hyperlink ref="E493" r:id="rId3083" xr:uid="{71414365-E485-4229-9BCD-34C6651A1BA1}"/>
    <hyperlink ref="E494" r:id="rId3084" xr:uid="{EFB34237-5F2D-4C92-8894-81D48A6062F4}"/>
    <hyperlink ref="E495" r:id="rId3085" xr:uid="{347AC36D-DECB-466B-9A1F-0B72AEF7FD69}"/>
    <hyperlink ref="E496" r:id="rId3086" xr:uid="{99842052-3155-4357-9974-BDE9993E5D6F}"/>
    <hyperlink ref="E497" r:id="rId3087" xr:uid="{D568D97F-A541-4E8C-9CE2-EBCC889D9337}"/>
    <hyperlink ref="E498" r:id="rId3088" xr:uid="{2FBAD60E-C700-4667-8CC3-8C492AA63D2D}"/>
    <hyperlink ref="E499" r:id="rId3089" xr:uid="{E17B784F-BC74-4339-8C36-D1F0E998E6A0}"/>
    <hyperlink ref="E500" r:id="rId3090" xr:uid="{E803C71A-45FF-46A1-84B0-F888E1F8C836}"/>
    <hyperlink ref="E501" r:id="rId3091" xr:uid="{E2A286A9-0FBF-486B-B220-9C92CAC581DC}"/>
    <hyperlink ref="E502" r:id="rId3092" xr:uid="{7203D76C-C398-4D32-99DE-4B03E5E0D7DB}"/>
    <hyperlink ref="E503" r:id="rId3093" xr:uid="{5ED760C4-4FF3-4222-AE54-E66D154901B8}"/>
    <hyperlink ref="E504" r:id="rId3094" xr:uid="{DA056E94-D5FA-4CC2-A788-91FA8FBE33E6}"/>
    <hyperlink ref="E505" r:id="rId3095" xr:uid="{BC60B87D-E6A6-4E8F-A9D8-8BBF306C37B7}"/>
    <hyperlink ref="E506" r:id="rId3096" xr:uid="{546E30CF-C859-4C7F-8A32-BD2A0A10E33D}"/>
    <hyperlink ref="E507" r:id="rId3097" xr:uid="{C058D0A0-3135-49DF-9C76-9CCF86BAC0AD}"/>
    <hyperlink ref="E508" r:id="rId3098" xr:uid="{43B1C2E0-793B-42B4-9289-9E8C202E06AE}"/>
    <hyperlink ref="E509" r:id="rId3099" xr:uid="{266C6943-0E71-4EED-AB20-27FDE75CE16E}"/>
    <hyperlink ref="E510" r:id="rId3100" xr:uid="{72DFFD98-36B4-4533-A4CF-61D3F61DF874}"/>
    <hyperlink ref="E511" r:id="rId3101" xr:uid="{C144602D-1F00-44AA-9DC6-0DE76F8D58ED}"/>
    <hyperlink ref="E512" r:id="rId3102" xr:uid="{CF923878-1A1B-44FE-848C-7312ED5EFD2E}"/>
    <hyperlink ref="E514" r:id="rId3103" xr:uid="{95538D22-99CA-46E4-AC26-A1E0A1BFED6E}"/>
    <hyperlink ref="E515" r:id="rId3104" xr:uid="{32278DD6-EB9C-484F-B4BE-A4656B17A99F}"/>
    <hyperlink ref="E516" r:id="rId3105" xr:uid="{E46E4EA5-5F90-4545-B97A-0A16FFC3EDDA}"/>
    <hyperlink ref="E513" r:id="rId3106" xr:uid="{E07A4291-A659-46B1-84AF-A8D55193DB20}"/>
    <hyperlink ref="E517" r:id="rId3107" xr:uid="{EF01A475-F445-4DCC-AFD3-E22F9A456A7F}"/>
    <hyperlink ref="E518" r:id="rId3108" xr:uid="{A0727F60-D288-4C34-A036-009010ED1524}"/>
    <hyperlink ref="E519" r:id="rId3109" xr:uid="{9A96CA5B-1073-46ED-8A27-6E1CA488A7B8}"/>
    <hyperlink ref="E520" r:id="rId3110" xr:uid="{BC798E27-D901-4E12-97CA-202FD75CC316}"/>
    <hyperlink ref="E521" r:id="rId3111" xr:uid="{639425CF-48A9-433B-8390-CA21B937FA77}"/>
    <hyperlink ref="E522" r:id="rId3112" xr:uid="{1F393C38-8B3F-4A6E-B863-2837B18D2F19}"/>
    <hyperlink ref="E523" r:id="rId3113" xr:uid="{A3C4136E-5D82-4026-8A9C-4DFB169B3A7E}"/>
    <hyperlink ref="E524" r:id="rId3114" xr:uid="{F28021BE-FCEB-4C33-A666-3B2028C87AE5}"/>
    <hyperlink ref="E525" r:id="rId3115" xr:uid="{97F88303-5D93-429B-BAB7-8F17A746FDA9}"/>
    <hyperlink ref="E526" r:id="rId3116" xr:uid="{5C2CD79E-653F-4A43-B418-9848173ACCA2}"/>
    <hyperlink ref="E527" r:id="rId3117" xr:uid="{0484B48E-0B24-4361-8A11-11170D4A540F}"/>
    <hyperlink ref="E528" r:id="rId3118" xr:uid="{36A5BB61-5E3D-4005-8106-8BBA9DD5D6F7}"/>
    <hyperlink ref="E529" r:id="rId3119" xr:uid="{DE7649CC-A6DF-461A-A5F4-4BA7EDACD9A3}"/>
    <hyperlink ref="E530" r:id="rId3120" xr:uid="{471B9082-B957-4FEF-A519-5272C7276D54}"/>
    <hyperlink ref="E531" r:id="rId3121" xr:uid="{6D54BD18-BABA-4FFC-BFAA-E971250E7DF4}"/>
    <hyperlink ref="E533" r:id="rId3122" xr:uid="{2DB87097-B05B-4B07-BF94-1BE2639A05B0}"/>
    <hyperlink ref="E534" r:id="rId3123" xr:uid="{AFEA1CE9-C0D4-4EE8-8C80-B0D11AAA3784}"/>
    <hyperlink ref="E535" r:id="rId3124" xr:uid="{0ADC08D8-9D93-4C45-9D30-309A2B4EB80A}"/>
    <hyperlink ref="E536" r:id="rId3125" xr:uid="{376EDB9A-835E-4457-9564-8966DF73B9D1}"/>
    <hyperlink ref="E756" r:id="rId3126" xr:uid="{9F1DCA64-F91F-4398-A1F9-204AD5DAFB6A}"/>
    <hyperlink ref="E739" r:id="rId3127" xr:uid="{E2A14F9E-6222-40FC-903B-AC1A14A6542C}"/>
    <hyperlink ref="E740" r:id="rId3128" xr:uid="{B212DC9C-1207-4FFA-8ED4-4BA6A3E91F15}"/>
    <hyperlink ref="E741" r:id="rId3129" xr:uid="{F3D38DD7-846D-446D-BF13-3D3171835EDE}"/>
    <hyperlink ref="E742" r:id="rId3130" xr:uid="{1A2C7A91-FD29-4BD4-9325-36A2DADAD557}"/>
    <hyperlink ref="E743" r:id="rId3131" xr:uid="{3D2CED06-0A2F-486D-95A3-8F5F0D2E90D1}"/>
    <hyperlink ref="E744" r:id="rId3132" xr:uid="{47DA5079-C967-472B-8BD4-3B2DFF4A173A}"/>
    <hyperlink ref="E745" r:id="rId3133" xr:uid="{D888B38E-2175-48D7-9AE2-2DBFD0BC0E44}"/>
    <hyperlink ref="E746" r:id="rId3134" xr:uid="{FC8149FA-D9DC-4B91-B210-4B2EF6800C69}"/>
    <hyperlink ref="E747" r:id="rId3135" xr:uid="{AE273CD7-1C98-4344-A7D2-3D25854EDCB4}"/>
    <hyperlink ref="E748" r:id="rId3136" xr:uid="{E2DAD586-E140-4746-B047-E65240255B44}"/>
    <hyperlink ref="E749" r:id="rId3137" xr:uid="{31CF83A4-EC10-40E3-9D25-283E72C55E22}"/>
    <hyperlink ref="E750" r:id="rId3138" xr:uid="{F615F76D-8847-47D3-9EED-78A4126A2752}"/>
    <hyperlink ref="E751" r:id="rId3139" xr:uid="{DA3525F7-2936-4395-B070-3DAD075C3B13}"/>
    <hyperlink ref="E752" r:id="rId3140" xr:uid="{81AE7C08-EA2A-481C-BC6E-C628B4E0579D}"/>
    <hyperlink ref="E753" r:id="rId3141" xr:uid="{762E894F-DBB1-48A5-85C6-456842225C14}"/>
    <hyperlink ref="E754" r:id="rId3142" xr:uid="{4CF1BFBA-C3AC-421A-90C2-516529EC9E26}"/>
    <hyperlink ref="E755" r:id="rId3143" xr:uid="{CA08B3CE-D30C-4BB7-A433-E00828ECC8A2}"/>
    <hyperlink ref="E757" r:id="rId3144" xr:uid="{0887D2B4-7987-4751-B8CD-7F90C53F5AB4}"/>
    <hyperlink ref="E758" r:id="rId3145" xr:uid="{DEF7587A-8DF5-4FA6-BAED-C7667C9BC30C}"/>
    <hyperlink ref="E759" r:id="rId3146" xr:uid="{F5C9AA08-4647-4E08-AEB2-F1FE55EF838A}"/>
    <hyperlink ref="E760" r:id="rId3147" xr:uid="{C203C1E5-5DBC-40D0-80C0-0A439FBC6E9A}"/>
    <hyperlink ref="E761" r:id="rId3148" xr:uid="{DA09B27B-7FC4-41F4-BE4D-F220B558DC99}"/>
    <hyperlink ref="E762" r:id="rId3149" xr:uid="{471DD164-A4E6-423A-8C1F-59885629D33C}"/>
    <hyperlink ref="E763" r:id="rId3150" xr:uid="{4A7216BC-8DBE-4EE4-9AFB-C0B37E90049A}"/>
    <hyperlink ref="E764" r:id="rId3151" xr:uid="{522F6B50-DFB6-4146-828D-5D7BECD264B4}"/>
    <hyperlink ref="E765" r:id="rId3152" xr:uid="{61ABD870-1978-4A3A-B9A0-C4625CD0C04E}"/>
    <hyperlink ref="E766" r:id="rId3153" xr:uid="{9166DDF3-4E66-421C-8BD8-E14F29071381}"/>
    <hyperlink ref="E767" r:id="rId3154" xr:uid="{2EF96041-77D6-4573-BAC8-32D6AD29E7D5}"/>
    <hyperlink ref="E768" r:id="rId3155" xr:uid="{0C014110-A392-44E2-800E-BE4BBB236261}"/>
    <hyperlink ref="E769" r:id="rId3156" xr:uid="{066BF612-8129-4581-8E0C-48D1ECE1133A}"/>
    <hyperlink ref="E770" r:id="rId3157" xr:uid="{AACA169F-51B2-4264-9E3D-9A093C0834DF}"/>
    <hyperlink ref="E771" r:id="rId3158" xr:uid="{C609D872-1639-48A6-9D6A-C1FD44B6ED22}"/>
    <hyperlink ref="E772" r:id="rId3159" xr:uid="{36FD6AD5-737C-4469-82DA-42EF7BE63D9C}"/>
    <hyperlink ref="E773" r:id="rId3160" xr:uid="{4FC06BE9-5E48-4A22-9ADC-3B7A794F8CB6}"/>
    <hyperlink ref="E774" r:id="rId3161" xr:uid="{4A8384AE-2F95-4373-BF18-E182D6ADBA14}"/>
    <hyperlink ref="E775" r:id="rId3162" xr:uid="{D4F7CF50-8936-42F7-AB69-AE397FE0743E}"/>
    <hyperlink ref="E776" r:id="rId3163" xr:uid="{54A97F33-F20B-431E-B181-6B5C653BABED}"/>
    <hyperlink ref="E777" r:id="rId3164" xr:uid="{93B5C25A-BAFA-41E8-83CC-D261DEECA8B2}"/>
    <hyperlink ref="E778" r:id="rId3165" xr:uid="{D8AFF031-1DA5-4020-A683-74AD0C4BC2DC}"/>
    <hyperlink ref="E779" r:id="rId3166" xr:uid="{4916F1B6-1557-4DAB-8822-970F20BF4F49}"/>
    <hyperlink ref="E780" r:id="rId3167" xr:uid="{C1E2FA46-F03D-4704-8E6F-D838284923D6}"/>
    <hyperlink ref="E782" r:id="rId3168" xr:uid="{59E5FDC4-21D4-4A8F-8680-F1BA6A20FBCC}"/>
    <hyperlink ref="E783" r:id="rId3169" xr:uid="{2DE515D6-430A-43D5-A98F-EA5833542706}"/>
    <hyperlink ref="E784" r:id="rId3170" xr:uid="{4401FE07-2FCC-4C87-A50A-E12FB8D592F2}"/>
    <hyperlink ref="E785" r:id="rId3171" xr:uid="{AB8F1333-C680-46D4-BA13-7F61742E0E31}"/>
    <hyperlink ref="E786" r:id="rId3172" xr:uid="{45AD5ACD-B4CC-4A0D-A496-1BE677E15616}"/>
    <hyperlink ref="E787" r:id="rId3173" xr:uid="{60A3B6DA-115D-4503-A31D-4322CEB23F13}"/>
    <hyperlink ref="E788" r:id="rId3174" xr:uid="{0169098F-B135-4515-AEBC-383CA7430927}"/>
    <hyperlink ref="E789" r:id="rId3175" xr:uid="{2BE12681-254A-429D-AC0F-2C2DAC42021D}"/>
    <hyperlink ref="E791" r:id="rId3176" xr:uid="{3E879482-E3E0-45AA-BA8B-7D00A7F5B65C}"/>
    <hyperlink ref="E792" r:id="rId3177" xr:uid="{5DA9986E-31DE-487E-B249-ED78FEFF263D}"/>
    <hyperlink ref="E793" r:id="rId3178" xr:uid="{16760E2C-89B0-4487-BFB6-B49886876216}"/>
    <hyperlink ref="E794" r:id="rId3179" xr:uid="{5B09851B-C961-4602-9C21-4953549407E5}"/>
    <hyperlink ref="E795" r:id="rId3180" xr:uid="{6AB5E191-9C82-4ECF-9B13-C601EC40266C}"/>
    <hyperlink ref="E796" r:id="rId3181" xr:uid="{EC3FC3F4-22BF-4AF0-9A12-096B15483235}"/>
    <hyperlink ref="E797" r:id="rId3182" xr:uid="{AF496B0E-3BF0-4D6F-802C-2C887F56C41E}"/>
    <hyperlink ref="E798" r:id="rId3183" xr:uid="{1AC6D17C-C2D0-47C3-A7D8-055197F582E4}"/>
    <hyperlink ref="E799" r:id="rId3184" xr:uid="{4F33746F-7B39-4F3C-A37F-03B35971AB5F}"/>
    <hyperlink ref="E800" r:id="rId3185" xr:uid="{E1F6103F-1369-4A89-96F5-C3572D42F9E1}"/>
    <hyperlink ref="E801" r:id="rId3186" xr:uid="{7E09BC26-8A9B-45F3-A78F-971BA000E747}"/>
    <hyperlink ref="E802" r:id="rId3187" xr:uid="{2BF7B4B6-0D57-40C6-BAF9-F392B1A16FAA}"/>
    <hyperlink ref="E803" r:id="rId3188" xr:uid="{75291031-D6F7-4204-A496-528DBD789633}"/>
    <hyperlink ref="E804" r:id="rId3189" xr:uid="{6928FDCF-F492-46C8-9117-BF0330149439}"/>
    <hyperlink ref="E805" r:id="rId3190" xr:uid="{CB42C1AA-5ABB-4607-9527-F7F5A2117998}"/>
    <hyperlink ref="E806" r:id="rId3191" xr:uid="{B652E5B7-06F7-4873-9011-1BBE66BEE950}"/>
    <hyperlink ref="E807" r:id="rId3192" xr:uid="{3F3CE951-9390-40C8-8DE0-6A4BFCB1D86E}"/>
    <hyperlink ref="E808" r:id="rId3193" xr:uid="{C9BDB2CD-32DA-4E6D-827A-427F2C879223}"/>
    <hyperlink ref="E809" r:id="rId3194" xr:uid="{04BB14A1-C8C0-4217-B5BD-DABAB1685209}"/>
    <hyperlink ref="E810" r:id="rId3195" xr:uid="{F8AED8E2-43C1-4D69-B799-F5FB3A7DE21F}"/>
    <hyperlink ref="E811" r:id="rId3196" xr:uid="{55A5B2B1-9374-460A-8E6C-5477350E5815}"/>
    <hyperlink ref="E812" r:id="rId3197" xr:uid="{A8109461-1038-4982-93A9-4BB2B1EC0480}"/>
    <hyperlink ref="E813" r:id="rId3198" xr:uid="{3D472926-8F6D-4CD0-82DA-3A5BCC4DEEF4}"/>
    <hyperlink ref="E814" r:id="rId3199" xr:uid="{AA4BD1CA-19C7-4E15-BD60-9D64A1417641}"/>
    <hyperlink ref="E538" r:id="rId3200" xr:uid="{702E1C07-52DF-43C1-A860-9391C6FAC645}"/>
    <hyperlink ref="E539" r:id="rId3201" xr:uid="{5AF78698-09E2-4DB6-BCD4-05AB5424ADDF}"/>
    <hyperlink ref="E540" r:id="rId3202" xr:uid="{644C3A61-B7B0-41BA-A2E2-0FC6B7770016}"/>
    <hyperlink ref="E541" r:id="rId3203" xr:uid="{7DFB7ABF-BD25-42D4-9E33-4E022EED878C}"/>
    <hyperlink ref="E542" r:id="rId3204" xr:uid="{3D32AE88-89F5-4749-B47C-65F07678CB9B}"/>
    <hyperlink ref="E543" r:id="rId3205" xr:uid="{BCC2123D-83BB-4022-98A3-2A3BC82DDFD8}"/>
    <hyperlink ref="E544" r:id="rId3206" xr:uid="{417FE9F7-07D7-4184-9BB8-913D2A9C3697}"/>
    <hyperlink ref="E545" r:id="rId3207" xr:uid="{5F7907A7-58F5-4AF0-8901-90E2213BDDDC}"/>
    <hyperlink ref="E546" r:id="rId3208" xr:uid="{DA38A26F-EBBB-4CB3-9786-245944C1A855}"/>
    <hyperlink ref="E547" r:id="rId3209" xr:uid="{FBA25811-4003-414E-8DD5-4EB2C497D0D7}"/>
    <hyperlink ref="E548" r:id="rId3210" xr:uid="{1D8B611B-1A21-4D17-AF40-F52C4042226A}"/>
    <hyperlink ref="E549" r:id="rId3211" xr:uid="{910766B6-7310-4F08-814C-6B7E84899BEB}"/>
    <hyperlink ref="E550" r:id="rId3212" xr:uid="{7F875F8F-FADA-4790-9B83-B310ECA0D7B4}"/>
    <hyperlink ref="E551" r:id="rId3213" xr:uid="{7EEAAC11-56C4-4522-BB33-12B997331BC2}"/>
    <hyperlink ref="E552" r:id="rId3214" xr:uid="{2F298FA1-9E8B-430A-BFAA-F515F697A0C5}"/>
    <hyperlink ref="E553" r:id="rId3215" xr:uid="{82259079-9D54-4882-BD46-A46ACC4B91B9}"/>
    <hyperlink ref="E554" r:id="rId3216" xr:uid="{11619101-4B33-4978-9CE6-0F87B49F6120}"/>
    <hyperlink ref="E555" r:id="rId3217" xr:uid="{1F5FD3A1-A2D5-4253-A15B-293E532ADA09}"/>
    <hyperlink ref="E556" r:id="rId3218" xr:uid="{8EA6F119-7FC3-4DC9-97D3-E8B6B3200832}"/>
    <hyperlink ref="E557" r:id="rId3219" xr:uid="{030EB9DC-E975-426A-8E94-9F00FB611BD8}"/>
    <hyperlink ref="E558" r:id="rId3220" xr:uid="{A8AEC4B5-548F-41AC-8F2B-9EBD244BFD71}"/>
    <hyperlink ref="E559" r:id="rId3221" xr:uid="{8230E3AE-CFD3-4486-8620-3ED7CA92842E}"/>
    <hyperlink ref="E560" r:id="rId3222" xr:uid="{7FC39655-D85A-4C1A-A531-A22284D767FC}"/>
    <hyperlink ref="E561" r:id="rId3223" xr:uid="{61AF7CD9-DA65-4F5C-A232-3369AB8C1467}"/>
    <hyperlink ref="E562" r:id="rId3224" xr:uid="{2F07E251-12E7-4F72-AB54-74DEBBEF709C}"/>
    <hyperlink ref="E563" r:id="rId3225" xr:uid="{66226B39-6D85-4D35-AD1E-05D1E50A9E75}"/>
    <hyperlink ref="E564" r:id="rId3226" xr:uid="{A130C858-5829-4271-AB40-8C836398E80D}"/>
    <hyperlink ref="E565" r:id="rId3227" xr:uid="{DC96D901-C395-4EC0-A8FB-83B89B3ABB1E}"/>
    <hyperlink ref="E566" r:id="rId3228" xr:uid="{F46E985C-94DB-4742-B056-EF57B7F0DCDC}"/>
    <hyperlink ref="E567" r:id="rId3229" xr:uid="{5937E976-4986-4E6E-AAD1-48E9481140FF}"/>
    <hyperlink ref="E568" r:id="rId3230" xr:uid="{186B7558-5FC5-4643-B3A9-BC9448A9EA54}"/>
    <hyperlink ref="E569" r:id="rId3231" xr:uid="{D2835D8E-C31F-4AD5-9B16-356E3A481B75}"/>
    <hyperlink ref="E570" r:id="rId3232" xr:uid="{D9C70239-B01A-4535-90D9-F6BA1CC284D2}"/>
    <hyperlink ref="E571" r:id="rId3233" xr:uid="{5B0B3DC8-30D5-48FA-A6A8-829CFD3C9C5E}"/>
    <hyperlink ref="E572" r:id="rId3234" xr:uid="{1ED4E3DA-397B-4622-AC20-44DF90E1C433}"/>
    <hyperlink ref="E573" r:id="rId3235" xr:uid="{8960C35D-ACC3-4138-AE5F-27CB9464C1EA}"/>
    <hyperlink ref="E574" r:id="rId3236" xr:uid="{9A5730F0-6793-425F-A8D1-3E5A837B770B}"/>
    <hyperlink ref="E575" r:id="rId3237" xr:uid="{093D2967-6880-4F64-A4A2-B7176F511D03}"/>
    <hyperlink ref="E576" r:id="rId3238" xr:uid="{DD88C014-DF9C-440F-80C3-95619055230B}"/>
    <hyperlink ref="E577" r:id="rId3239" xr:uid="{3D0F6CF0-D2E1-4A03-95F4-ECB514FA11F6}"/>
    <hyperlink ref="E578" r:id="rId3240" xr:uid="{300253C2-C49C-421C-8E69-C20A7743D09E}"/>
    <hyperlink ref="E579" r:id="rId3241" xr:uid="{92B76E05-1A67-4AEA-B4FF-3878B3C56434}"/>
    <hyperlink ref="E580" r:id="rId3242" xr:uid="{F9729B03-E470-4323-9143-97B117B6674C}"/>
    <hyperlink ref="E581" r:id="rId3243" xr:uid="{A03284C8-0901-4D73-BB5D-04678C6E94C2}"/>
    <hyperlink ref="E582" r:id="rId3244" xr:uid="{8187C0E1-79AD-4E70-A907-22B825FE75D4}"/>
    <hyperlink ref="E583" r:id="rId3245" xr:uid="{B8AAC197-810B-4939-8F43-1354A6FA9BFF}"/>
    <hyperlink ref="E584" r:id="rId3246" xr:uid="{019F47B6-B088-4591-A3AC-861BCC265543}"/>
    <hyperlink ref="E585" r:id="rId3247" xr:uid="{4608A168-BCEC-4778-93A7-7C1A2AB0CE62}"/>
    <hyperlink ref="E586" r:id="rId3248" xr:uid="{AE739235-7EE4-4DC6-B579-42BF6716BA6E}"/>
    <hyperlink ref="E587" r:id="rId3249" xr:uid="{A4D0F664-F9F8-4786-8590-5AD15FE10C36}"/>
    <hyperlink ref="E588" r:id="rId3250" xr:uid="{2CA1B3AC-4039-4AEB-8C52-A950D4E4FA9B}"/>
    <hyperlink ref="E589" r:id="rId3251" xr:uid="{C31B73A9-ABFF-4148-92EC-5AF046B8F9AC}"/>
    <hyperlink ref="E590" r:id="rId3252" xr:uid="{F9580F31-8B5B-4957-9EFB-EB53646C26E4}"/>
    <hyperlink ref="E591" r:id="rId3253" xr:uid="{7CAE112D-0AE2-4FA8-9CF6-4EB92440CD90}"/>
    <hyperlink ref="E592" r:id="rId3254" xr:uid="{A11E6122-5DDE-40EC-AF46-58996B4F5CB6}"/>
    <hyperlink ref="E593" r:id="rId3255" xr:uid="{12D64964-7E27-43FC-BA63-3B5FC2E97D42}"/>
    <hyperlink ref="E594" r:id="rId3256" xr:uid="{7C3FCC83-C9C0-4B22-B6D2-E33DBC4CC6B9}"/>
    <hyperlink ref="E595" r:id="rId3257" xr:uid="{AF644F1E-05E8-4CA5-A25B-1583BBCF23FB}"/>
    <hyperlink ref="E596" r:id="rId3258" xr:uid="{A26601BF-EA8D-452C-8C9F-82D8629DE30E}"/>
    <hyperlink ref="E597" r:id="rId3259" xr:uid="{1CBAD2DF-EE08-428A-B64D-DE0E1946F83F}"/>
    <hyperlink ref="E598" r:id="rId3260" xr:uid="{54CDD451-3F09-4E7D-B57E-D0E32A966FFF}"/>
    <hyperlink ref="E599" r:id="rId3261" xr:uid="{5E94CCF4-F09A-4783-AE84-DDE4C7F0BCC5}"/>
    <hyperlink ref="E600" r:id="rId3262" xr:uid="{4C11D612-41AC-4C8C-9EB8-706C63F6D70D}"/>
    <hyperlink ref="E601" r:id="rId3263" xr:uid="{0033F2D3-B364-41E0-B04E-01C5F5485AC6}"/>
    <hyperlink ref="E602" r:id="rId3264" xr:uid="{5E50FA3C-D0CB-426B-AF34-5C7D2C8E0DB6}"/>
    <hyperlink ref="E603" r:id="rId3265" xr:uid="{44D46029-6B5E-4F99-8C8F-2C260611032E}"/>
    <hyperlink ref="E604" r:id="rId3266" xr:uid="{844DBC0A-9869-42E6-AC76-6E3D2A9B3F4D}"/>
    <hyperlink ref="E605" r:id="rId3267" xr:uid="{CD7C7B3C-323C-4AAB-8263-A4AA15C48821}"/>
    <hyperlink ref="E606" r:id="rId3268" xr:uid="{9116BC35-B383-41B2-8163-B5FA834DE4BA}"/>
    <hyperlink ref="E607" r:id="rId3269" xr:uid="{E0EBA45A-E15A-4373-9771-8BB2700E1804}"/>
    <hyperlink ref="E608" r:id="rId3270" xr:uid="{4152ED8B-4E28-40E8-90BA-000E21AFB87E}"/>
    <hyperlink ref="E609" r:id="rId3271" xr:uid="{C412099F-C1D6-439F-8A83-D59A67E5D5F1}"/>
    <hyperlink ref="E611" r:id="rId3272" xr:uid="{BBA706DE-523D-4A5C-8D4A-AA2B5C323769}"/>
    <hyperlink ref="E610" r:id="rId3273" xr:uid="{587CACFF-4E13-4064-A994-B1254FA75214}"/>
    <hyperlink ref="E612" r:id="rId3274" xr:uid="{8CAD1BC2-4D96-4E37-99B1-3161DA3E2B39}"/>
    <hyperlink ref="E613" r:id="rId3275" xr:uid="{EB13E4A9-A788-40D9-BF83-B33E1B8AD080}"/>
    <hyperlink ref="E614" r:id="rId3276" xr:uid="{A851E352-A1E9-4722-A529-79F9BAFB596A}"/>
    <hyperlink ref="E615" r:id="rId3277" xr:uid="{64C66CFD-1791-44D3-9738-EA5B6FF40D24}"/>
    <hyperlink ref="E616" r:id="rId3278" xr:uid="{79E5D90D-0D9F-48AB-96B6-55B67B04CD71}"/>
    <hyperlink ref="E617" r:id="rId3279" xr:uid="{1983BDD2-A399-46C7-9CE4-7B1B2F0F5169}"/>
    <hyperlink ref="E618" r:id="rId3280" xr:uid="{0D22B648-FC9C-4846-AB8D-E4F01BBC57BC}"/>
    <hyperlink ref="E619" r:id="rId3281" xr:uid="{FCB16BB5-97FB-44E5-B1B9-F1AF646D0A2D}"/>
    <hyperlink ref="E620" r:id="rId3282" xr:uid="{4B669811-5547-4F64-A66A-BD8DED469C17}"/>
    <hyperlink ref="E621" r:id="rId3283" xr:uid="{6A14F3E3-29FC-4DE6-B231-AED69559092C}"/>
    <hyperlink ref="E622" r:id="rId3284" xr:uid="{2751A856-04B3-455B-A4DD-562DA1F76B9B}"/>
    <hyperlink ref="E623" r:id="rId3285" xr:uid="{2294ACD6-9220-4805-88E8-73EC6477088E}"/>
    <hyperlink ref="E624" r:id="rId3286" xr:uid="{41642184-5D9B-4A72-A556-DAE4AEB679B7}"/>
    <hyperlink ref="E625" r:id="rId3287" xr:uid="{99177BC6-880F-4974-B4EA-FB33569C94C8}"/>
    <hyperlink ref="E626" r:id="rId3288" xr:uid="{60740E43-5343-4A38-ADDF-16889A8BA579}"/>
    <hyperlink ref="E627" r:id="rId3289" xr:uid="{70F1D0FE-55D3-40A6-8540-02C7536E46D5}"/>
    <hyperlink ref="E628" r:id="rId3290" xr:uid="{A38C7823-4A86-4C3B-A1C5-BC8BB8789242}"/>
    <hyperlink ref="E629" r:id="rId3291" xr:uid="{DD3C5243-CAF6-4605-A796-9344A703D247}"/>
    <hyperlink ref="E630" r:id="rId3292" xr:uid="{D9B17F44-D0DA-434F-B380-7CB22DA1E852}"/>
    <hyperlink ref="E631" r:id="rId3293" xr:uid="{235AB309-2B9E-44E8-A05E-F67429F5093E}"/>
    <hyperlink ref="E632" r:id="rId3294" xr:uid="{CBFC82BB-8FBF-4823-9C97-FEDBFAE20996}"/>
    <hyperlink ref="E633" r:id="rId3295" xr:uid="{6EF7CC4A-F2B7-4B67-B631-18A2986D88D4}"/>
    <hyperlink ref="E634" r:id="rId3296" xr:uid="{7165D2E9-E7C0-46D3-8DFF-F5B26E7CE563}"/>
    <hyperlink ref="E635" r:id="rId3297" xr:uid="{24A7FA21-7FB5-4BB1-883D-B05A89DD9597}"/>
    <hyperlink ref="E636" r:id="rId3298" xr:uid="{C590AA20-BBBD-4968-8C2E-0C239F796D54}"/>
    <hyperlink ref="E637" r:id="rId3299" xr:uid="{CBFE1447-2978-4FD3-948C-C600DC337B64}"/>
    <hyperlink ref="E638" r:id="rId3300" xr:uid="{B5EB6F70-A275-4C77-9814-9E03D5A3EC01}"/>
    <hyperlink ref="E639" r:id="rId3301" xr:uid="{75D6BEC4-8E27-414A-88A7-5D220D2BD1D7}"/>
    <hyperlink ref="E640" r:id="rId3302" xr:uid="{F01C1DE5-4764-4881-89EF-BDB70B60B3DE}"/>
    <hyperlink ref="E641" r:id="rId3303" xr:uid="{C26B4385-CC4B-4093-92E5-8AC9EF402E2F}"/>
    <hyperlink ref="E642" r:id="rId3304" xr:uid="{E3140D25-A098-45DE-B266-0711DF1BA55B}"/>
    <hyperlink ref="E643" r:id="rId3305" xr:uid="{DD60CBFB-8767-4AD1-8FD4-58EF78EFBF2C}"/>
    <hyperlink ref="E644" r:id="rId3306" xr:uid="{B3E26DB3-6727-40A1-952F-10ADBC5C6712}"/>
    <hyperlink ref="E645" r:id="rId3307" xr:uid="{1979B795-034A-444A-94F9-738DCE15FF4E}"/>
    <hyperlink ref="E646" r:id="rId3308" xr:uid="{A2417BFF-83E2-41DE-B3B3-25D9645C6943}"/>
    <hyperlink ref="E647" r:id="rId3309" xr:uid="{D982F522-288A-424D-818B-681929C914B6}"/>
    <hyperlink ref="E648" r:id="rId3310" xr:uid="{42222CD0-E060-4095-B946-2109C2C78334}"/>
    <hyperlink ref="E649" r:id="rId3311" xr:uid="{715820EC-C0B4-484A-B6E5-6CD1E9B2FDDF}"/>
    <hyperlink ref="E650" r:id="rId3312" xr:uid="{4307F2F5-1270-4837-870A-C79AAAB714D0}"/>
    <hyperlink ref="E651" r:id="rId3313" xr:uid="{90D8D97D-E8D2-43EF-88D5-2F7B8DEAF7DC}"/>
    <hyperlink ref="E652" r:id="rId3314" xr:uid="{B5EF9772-C446-4B11-943A-D186CE59256C}"/>
    <hyperlink ref="E653" r:id="rId3315" xr:uid="{9865ED79-245A-48A5-BDCA-21FEC5C39144}"/>
    <hyperlink ref="E654" r:id="rId3316" xr:uid="{9C787238-9112-4839-98E7-BD160D931CA5}"/>
    <hyperlink ref="E655" r:id="rId3317" xr:uid="{B4450C3A-752E-46AC-9E8F-623D67C7A511}"/>
    <hyperlink ref="E656" r:id="rId3318" xr:uid="{3E3DFC85-503B-40FD-A2C2-0532CB07C877}"/>
    <hyperlink ref="E657" r:id="rId3319" xr:uid="{217C24FE-82C0-4682-AF01-E5303A331BAE}"/>
    <hyperlink ref="E658" r:id="rId3320" xr:uid="{75542BA8-11A2-4522-9D32-33D62D51E4CC}"/>
    <hyperlink ref="E659" r:id="rId3321" xr:uid="{DA7BFAF5-0918-431D-93C4-ACE8338CD62E}"/>
    <hyperlink ref="E660" r:id="rId3322" xr:uid="{8FB4A19E-CD26-4ACE-81CF-1A914EE3F9DD}"/>
    <hyperlink ref="E661" r:id="rId3323" xr:uid="{2483C7E0-84A1-4FAC-8B25-8591021E59DE}"/>
    <hyperlink ref="E662" r:id="rId3324" xr:uid="{BAAE2234-32BB-42F7-A95B-13B5B6EA3CFE}"/>
    <hyperlink ref="E663" r:id="rId3325" xr:uid="{AD6D466C-0D0C-40B0-A9C6-356E889385BE}"/>
    <hyperlink ref="E664" r:id="rId3326" xr:uid="{D65823FE-2D98-40F7-B75F-7C72F613B059}"/>
    <hyperlink ref="E665" r:id="rId3327" xr:uid="{D42DD6CF-B3A2-4F39-8660-E6FB3D967BFE}"/>
    <hyperlink ref="E666" r:id="rId3328" xr:uid="{4D4D1A9E-5511-4DF8-8B1B-4F3CB80588E0}"/>
    <hyperlink ref="E667" r:id="rId3329" xr:uid="{BC1F3CA4-AC23-45E7-A46C-7060D0CB462C}"/>
    <hyperlink ref="E668" r:id="rId3330" xr:uid="{E05EC8BE-14E8-4FD3-90FC-A6C9B7E4F8E4}"/>
    <hyperlink ref="E669" r:id="rId3331" xr:uid="{03ACE87B-BF8F-4E01-AE7B-E0A57A75F9E6}"/>
    <hyperlink ref="E670" r:id="rId3332" xr:uid="{957CFF28-B840-475B-BAEC-269CCEE5EB90}"/>
    <hyperlink ref="E671" r:id="rId3333" xr:uid="{022D8D44-F801-4D23-9B34-FA8848A51491}"/>
    <hyperlink ref="E672" r:id="rId3334" xr:uid="{8AB29DB4-9AA1-48AA-BEBA-7CE8114E20C3}"/>
    <hyperlink ref="E673" r:id="rId3335" xr:uid="{0B484CA7-1701-492F-88DB-40B4F63E9536}"/>
    <hyperlink ref="E674" r:id="rId3336" xr:uid="{B2CC1ECD-D562-4198-9DC2-5C6384288DF7}"/>
    <hyperlink ref="E675" r:id="rId3337" xr:uid="{2D136452-FE00-4CFE-8E7E-447611F55F02}"/>
    <hyperlink ref="E676" r:id="rId3338" xr:uid="{35D159F8-39A9-4381-A718-DEA12317EB5F}"/>
    <hyperlink ref="E677" r:id="rId3339" xr:uid="{5E9678C1-A1EB-444C-8AE3-EEDB2AC4CC34}"/>
    <hyperlink ref="E678" r:id="rId3340" xr:uid="{BBBDCD7F-906F-462A-B1CF-09A10BC0599D}"/>
    <hyperlink ref="E679" r:id="rId3341" xr:uid="{A69920F4-100C-413A-AE55-15F34721E2AE}"/>
    <hyperlink ref="E680" r:id="rId3342" xr:uid="{2BBE6F6A-DE29-44AE-93C6-CF78E1254580}"/>
    <hyperlink ref="E681" r:id="rId3343" xr:uid="{07115C50-5B2F-4239-BAAD-0B383BB2976F}"/>
    <hyperlink ref="E682" r:id="rId3344" xr:uid="{20F464CE-13B1-43B0-B598-A9712628B354}"/>
    <hyperlink ref="E683" r:id="rId3345" xr:uid="{0A7C3540-981A-471E-A71E-A1E3F524F653}"/>
    <hyperlink ref="E684" r:id="rId3346" xr:uid="{AD5508A4-A74E-47A4-989F-33BAC8DCFB93}"/>
    <hyperlink ref="E685" r:id="rId3347" xr:uid="{E063CEB7-2C6E-4294-B43E-D60D06B88701}"/>
    <hyperlink ref="E686" r:id="rId3348" xr:uid="{82B35199-91D7-4C2E-BB73-4C567672ECC9}"/>
    <hyperlink ref="E687" r:id="rId3349" xr:uid="{E3A50C7A-8EEC-475F-AC64-F877AF013D86}"/>
    <hyperlink ref="E688" r:id="rId3350" xr:uid="{6F485ECB-B554-4959-9EFA-B9F2B538DD84}"/>
    <hyperlink ref="E689" r:id="rId3351" xr:uid="{A8491117-A14C-41C4-9CDB-D491DDD8EF36}"/>
    <hyperlink ref="E690" r:id="rId3352" xr:uid="{D6652D15-B3FA-4DB9-9C93-B182AE4FD132}"/>
    <hyperlink ref="E691" r:id="rId3353" xr:uid="{6A0EB6ED-9E94-4585-BB0C-BFBD59D2E5E9}"/>
    <hyperlink ref="E692" r:id="rId3354" xr:uid="{F46A8437-4055-4E9A-9AEA-509BC83D2E2A}"/>
    <hyperlink ref="E693" r:id="rId3355" xr:uid="{B2CA74B0-A706-44FD-B55B-4F30552894D0}"/>
    <hyperlink ref="E694" r:id="rId3356" xr:uid="{8C4D5DB4-7F26-42C6-9938-91F63BC6139E}"/>
    <hyperlink ref="E695" r:id="rId3357" xr:uid="{E785C8E3-A588-4EF0-8763-3A7BDB618E53}"/>
    <hyperlink ref="E696" r:id="rId3358" xr:uid="{3DBB41BF-9C05-4B41-9F10-E2A35F419A1B}"/>
    <hyperlink ref="E697" r:id="rId3359" xr:uid="{CB47C935-3B24-4343-AC69-DBFB1A34EE3A}"/>
    <hyperlink ref="E698" r:id="rId3360" xr:uid="{64B61B61-A818-4722-B558-C25635897F8C}"/>
    <hyperlink ref="E699" r:id="rId3361" xr:uid="{4E97942D-4FEE-4A0F-909F-504CECCA7B51}"/>
    <hyperlink ref="E700" r:id="rId3362" xr:uid="{014B7310-6B6D-4480-9EDD-172FEC94611D}"/>
    <hyperlink ref="E701" r:id="rId3363" xr:uid="{93932375-723E-4DD7-96B4-537C6AC6765B}"/>
    <hyperlink ref="E702" r:id="rId3364" xr:uid="{AE62FCBE-64FA-49CC-BB86-BC33DC3A0479}"/>
    <hyperlink ref="E703" r:id="rId3365" xr:uid="{3BCFC885-E28C-465A-B620-E36648E6E1E8}"/>
    <hyperlink ref="E704" r:id="rId3366" xr:uid="{FA7FAD0B-FD46-426A-BCA2-9E62D6950721}"/>
    <hyperlink ref="E705" r:id="rId3367" xr:uid="{2AD14C03-69EE-4F0F-A025-FE546A93D698}"/>
    <hyperlink ref="E706" r:id="rId3368" xr:uid="{93695F1D-0D78-459C-B477-C6BA4E028BAC}"/>
    <hyperlink ref="E707" r:id="rId3369" xr:uid="{38FD8176-5E68-4155-BD09-594349A719D1}"/>
    <hyperlink ref="E708" r:id="rId3370" xr:uid="{D885DBF8-D148-462F-A68F-FB04C76B775B}"/>
    <hyperlink ref="E709" r:id="rId3371" xr:uid="{23E09F72-75F7-4FDD-A09D-ECED85B18463}"/>
    <hyperlink ref="E710" r:id="rId3372" xr:uid="{86F4EBD7-713C-4F6F-A696-F7141B47C7D1}"/>
    <hyperlink ref="E711" r:id="rId3373" xr:uid="{478F3738-E9BA-4BC9-8197-705192F0A08F}"/>
    <hyperlink ref="E712" r:id="rId3374" xr:uid="{B13B983A-FDEB-4879-9C33-950483AAB1DA}"/>
    <hyperlink ref="E713" r:id="rId3375" xr:uid="{8F120E06-E7AB-4F1A-87C2-ACD15861AEC7}"/>
    <hyperlink ref="E714" r:id="rId3376" xr:uid="{6F1B0F5E-D97C-47BF-8B9F-FBBEFCCF6D0F}"/>
    <hyperlink ref="E715" r:id="rId3377" xr:uid="{9F3A132D-BA5F-43C4-867B-97AACAAA30F2}"/>
    <hyperlink ref="E716" r:id="rId3378" xr:uid="{C7182E2B-358A-4AFD-B436-7A744640C0C7}"/>
    <hyperlink ref="E717" r:id="rId3379" xr:uid="{64154788-33A9-41F9-BAA9-3193DB0B2EFE}"/>
    <hyperlink ref="E718" r:id="rId3380" xr:uid="{A7D2FD2C-4919-4781-8680-88BFBE9D8043}"/>
    <hyperlink ref="E719" r:id="rId3381" xr:uid="{C3284AED-34AA-4A14-A5D0-5A1705CDADFC}"/>
    <hyperlink ref="E720" r:id="rId3382" xr:uid="{59A91CB4-F524-4857-894C-FD916276FDE6}"/>
    <hyperlink ref="E721" r:id="rId3383" xr:uid="{2E03CE6E-D93B-4755-A0A8-1CC083A2E96C}"/>
    <hyperlink ref="E722" r:id="rId3384" xr:uid="{BBAD5A4A-674C-45A8-9C39-BD16CE6B69D5}"/>
    <hyperlink ref="E724" r:id="rId3385" xr:uid="{58F2E2F0-7B04-4903-BD97-9DD99AB947DE}"/>
    <hyperlink ref="E725" r:id="rId3386" xr:uid="{3D300084-C014-4622-8292-E06C597FE87A}"/>
    <hyperlink ref="E726" r:id="rId3387" xr:uid="{F8233877-3C44-4271-A609-AACF230A20EC}"/>
    <hyperlink ref="E727" r:id="rId3388" xr:uid="{80FC2DA3-1D86-4829-A391-BDD494F41927}"/>
    <hyperlink ref="E728" r:id="rId3389" xr:uid="{6EBE3471-EAB7-4133-9627-0037982816FF}"/>
    <hyperlink ref="E729" r:id="rId3390" xr:uid="{0898F4C1-6764-45B8-B576-B9C4873021E4}"/>
    <hyperlink ref="E730" r:id="rId3391" xr:uid="{00C13041-2A25-44EE-AA66-444A8ACBA695}"/>
    <hyperlink ref="E731" r:id="rId3392" xr:uid="{9B89F4CF-9C37-4171-8C1F-CB9F7C648F56}"/>
    <hyperlink ref="E732" r:id="rId3393" xr:uid="{B64DF975-358D-4350-827A-4D985C9B1B23}"/>
    <hyperlink ref="E733" r:id="rId3394" xr:uid="{18F87182-4CC9-41B7-A836-60CC222F5F76}"/>
    <hyperlink ref="E734" r:id="rId3395" xr:uid="{AB6019A8-F992-402D-93C9-891B1DFBDFEE}"/>
    <hyperlink ref="E735" r:id="rId3396" xr:uid="{9FE2E4C3-B9B6-495C-AAC0-6AE2C41BE16F}"/>
    <hyperlink ref="E736" r:id="rId3397" xr:uid="{07E479B9-5B6A-45C2-8AB7-15A924E846DD}"/>
    <hyperlink ref="E737" r:id="rId3398" xr:uid="{5D50CA09-9B9A-45A3-987E-952E3A2FE8DA}"/>
    <hyperlink ref="E738" r:id="rId3399" xr:uid="{5951C72F-AC46-4CA3-BD8A-FB572A635C5D}"/>
    <hyperlink ref="E723" r:id="rId3400" xr:uid="{CABA5260-2785-4393-864D-66E6AB6156A9}"/>
    <hyperlink ref="E781" r:id="rId3401" xr:uid="{E744F5EA-251F-4ADD-A002-9A3407666814}"/>
    <hyperlink ref="E790" r:id="rId3402" xr:uid="{092BB185-1B8D-4980-971A-0BCB69C0DBB6}"/>
    <hyperlink ref="E815" r:id="rId3403" xr:uid="{86700741-9C1B-4E9D-9CC9-9BD6DE86514C}"/>
    <hyperlink ref="E816" r:id="rId3404" xr:uid="{0FDCCCF0-1BCF-401B-B9F4-C47A970B84CE}"/>
    <hyperlink ref="E817" r:id="rId3405" xr:uid="{0BC137C9-95BD-4A99-9363-7FA5F7B0BAF1}"/>
    <hyperlink ref="E818" r:id="rId3406" xr:uid="{636F7463-765C-4573-B523-5E037B17CC97}"/>
    <hyperlink ref="E819" r:id="rId3407" xr:uid="{057E2FA4-ED4D-48FD-95FD-7C70C3DBB960}"/>
    <hyperlink ref="E820" r:id="rId3408" xr:uid="{342E745A-7F03-4BAC-AFA1-9ED7B3E9B5CF}"/>
    <hyperlink ref="E821" r:id="rId3409" xr:uid="{A495BDCF-D92D-49AC-A6FC-F3DC20FC985C}"/>
    <hyperlink ref="E822" r:id="rId3410" xr:uid="{37F299F4-AAB3-4FAB-9F9C-8C46FE3AD274}"/>
    <hyperlink ref="E823" r:id="rId3411" xr:uid="{D03E6039-7FC7-4CDF-9541-E22BA8C05172}"/>
    <hyperlink ref="E824" r:id="rId3412" xr:uid="{6A594506-55CB-4CA3-8AA7-726AFF0D4BF6}"/>
    <hyperlink ref="E825" r:id="rId3413" xr:uid="{7FB88979-CBB7-49E6-94B6-59730C871E4B}"/>
    <hyperlink ref="E826" r:id="rId3414" xr:uid="{8E39BEE0-1E04-43DA-83AC-0FA94EA721BD}"/>
    <hyperlink ref="E827" r:id="rId3415" xr:uid="{B062F0AA-77B8-430E-9FBD-553112876869}"/>
    <hyperlink ref="E829" r:id="rId3416" xr:uid="{978FD518-89D3-498B-BB37-3AC38C119E6D}"/>
    <hyperlink ref="E830" r:id="rId3417" xr:uid="{9139816B-6FD5-498B-82E2-749FE5588258}"/>
    <hyperlink ref="E832" r:id="rId3418" xr:uid="{48A11E73-1AB7-4FEF-A00F-325EB6682D63}"/>
    <hyperlink ref="E833" r:id="rId3419" xr:uid="{4F99E852-E701-4BED-A4FF-159E9838AFCC}"/>
    <hyperlink ref="E834" r:id="rId3420" xr:uid="{A63EDD4C-9480-46AE-8968-1D8BD68FFB6C}"/>
    <hyperlink ref="E835" r:id="rId3421" xr:uid="{F68D51FD-416F-4821-95B6-7F6B4C88203E}"/>
    <hyperlink ref="E836" r:id="rId3422" xr:uid="{1FE2691B-9E39-49E6-8BAD-71376A346E29}"/>
    <hyperlink ref="E837" r:id="rId3423" xr:uid="{0F954CB0-4474-4934-A0A5-60849A5060A2}"/>
    <hyperlink ref="E838" r:id="rId3424" xr:uid="{DA1F2882-115B-442C-8E7A-8213CC00AEC6}"/>
    <hyperlink ref="E839" r:id="rId3425" xr:uid="{D9692199-A30C-460E-BBE8-2F628AA3571E}"/>
    <hyperlink ref="E840" r:id="rId3426" xr:uid="{89E7D73C-562A-43A0-96D1-046D60A49C09}"/>
    <hyperlink ref="E841" r:id="rId3427" xr:uid="{4627ABE0-17A7-42D1-B2AE-2CE015D0886D}"/>
    <hyperlink ref="E842" r:id="rId3428" xr:uid="{B7589114-6190-4B87-AA90-BD4436BCC1F8}"/>
    <hyperlink ref="E843" r:id="rId3429" xr:uid="{1FA62C91-E907-46D2-B385-B31ED5E65703}"/>
    <hyperlink ref="E845" r:id="rId3430" xr:uid="{63E0B1CA-8CA4-45B4-BC01-E69FE3299AF7}"/>
    <hyperlink ref="E846" r:id="rId3431" xr:uid="{836020C4-CEF3-4D44-AF30-962A29B5C616}"/>
    <hyperlink ref="E847" r:id="rId3432" xr:uid="{B8F4C803-0094-4C94-B860-817500E21A63}"/>
    <hyperlink ref="E848" r:id="rId3433" xr:uid="{EF642A27-16CB-449D-82D2-651E0F584ECB}"/>
    <hyperlink ref="E849" r:id="rId3434" xr:uid="{9ED8349F-19CF-4018-8D75-CA1A0EFF2026}"/>
    <hyperlink ref="E850" r:id="rId3435" xr:uid="{393CBFF4-DE7F-44A4-8C8C-EF24B06E64A9}"/>
    <hyperlink ref="E853" r:id="rId3436" xr:uid="{B2E7E3C4-D683-4793-8B91-0E558490868D}"/>
    <hyperlink ref="E854" r:id="rId3437" xr:uid="{A08FE84F-5367-4154-854D-1E54FBE82F87}"/>
    <hyperlink ref="E855" r:id="rId3438" xr:uid="{A41BB5F0-5AF8-4D8F-88F8-7AE5486A8B07}"/>
    <hyperlink ref="E856" r:id="rId3439" xr:uid="{B17543E5-CEC6-4810-BA97-6B34033A877F}"/>
    <hyperlink ref="E857" r:id="rId3440" xr:uid="{13E18593-E9CE-459B-9320-E39DCA6ADA1B}"/>
    <hyperlink ref="E858" r:id="rId3441" xr:uid="{50E46557-B98A-40FF-9F49-3FEAC125467E}"/>
    <hyperlink ref="E859" r:id="rId3442" xr:uid="{5BB51461-1787-4D1F-89EE-9759DEFA6BA4}"/>
    <hyperlink ref="E860" r:id="rId3443" xr:uid="{87811065-01A8-489F-B14D-A5A4D4D1D856}"/>
    <hyperlink ref="E861" r:id="rId3444" xr:uid="{FBE37181-A04A-4053-8A42-C83C36556903}"/>
    <hyperlink ref="E862" r:id="rId3445" xr:uid="{6C8A2D20-93C7-4AC9-B705-45A7F2EF5301}"/>
    <hyperlink ref="E863" r:id="rId3446" xr:uid="{01C7FDF5-860B-4EED-86DA-976ABA318D38}"/>
    <hyperlink ref="E864" r:id="rId3447" xr:uid="{DDFEB189-BBCD-4BED-BF03-89FF8863EC64}"/>
    <hyperlink ref="E865" r:id="rId3448" xr:uid="{5F74BE1D-65A7-4D3D-8046-DF54C9198242}"/>
    <hyperlink ref="E866" r:id="rId3449" xr:uid="{F4EB3709-57BD-4F65-8B3B-C05F878CB512}"/>
    <hyperlink ref="E867" r:id="rId3450" xr:uid="{D8E34B2A-0981-4CE6-B147-3345908C0280}"/>
    <hyperlink ref="E868" r:id="rId3451" xr:uid="{7D8C5B12-672D-4011-BE19-587DCE94A0FA}"/>
    <hyperlink ref="E869" r:id="rId3452" xr:uid="{A77F7BB6-D904-46E5-9BFF-0D20B9F6EE75}"/>
    <hyperlink ref="E870" r:id="rId3453" xr:uid="{3EB69134-2E4D-4E82-99E5-F8676EA18D27}"/>
    <hyperlink ref="E871" r:id="rId3454" xr:uid="{ADB41559-534D-4AEA-A662-9FB020965F1A}"/>
    <hyperlink ref="E872" r:id="rId3455" xr:uid="{EDFCA41C-BBCE-49DB-B3FB-83630F50D2F6}"/>
    <hyperlink ref="E873" r:id="rId3456" xr:uid="{375C4909-D404-4368-A38A-58AD7A02D94C}"/>
    <hyperlink ref="E874" r:id="rId3457" xr:uid="{898ACB87-137C-4CC9-9600-A55E738993C3}"/>
    <hyperlink ref="E875" r:id="rId3458" xr:uid="{F2BBB758-5BC1-48D5-B72B-FCB8E1B3F95A}"/>
    <hyperlink ref="E876" r:id="rId3459" xr:uid="{D833C025-8FF3-4AEF-9CC1-29B476D1A5D3}"/>
    <hyperlink ref="E877" r:id="rId3460" xr:uid="{D7E2A1B1-32D2-42D7-B267-1BD0A3B2A270}"/>
    <hyperlink ref="E878" r:id="rId3461" xr:uid="{596A34AA-36BC-4EF9-B71D-60E75A94C7CA}"/>
    <hyperlink ref="E828" r:id="rId3462" xr:uid="{700DE575-6FB3-4C5E-AC4F-F692D9E2F245}"/>
    <hyperlink ref="E831" r:id="rId3463" xr:uid="{C723F434-ED0F-43E3-BA57-C98B8B9833B7}"/>
    <hyperlink ref="E844" r:id="rId3464" xr:uid="{B9D08E63-0180-4092-9172-53BD61B9AFF6}"/>
    <hyperlink ref="E851" r:id="rId3465" xr:uid="{5A6FDEA0-26F2-4D9B-9C10-152F89D06609}"/>
    <hyperlink ref="E852" r:id="rId3466" xr:uid="{9FAF9101-939E-4CE1-AADE-BAD06E451B0F}"/>
    <hyperlink ref="E475" r:id="rId3467" xr:uid="{EABA9F59-757C-49EC-8F24-AF03F1B7FA98}"/>
    <hyperlink ref="E485" r:id="rId3468" xr:uid="{5AECF24E-F1C8-4B4D-93DB-339251D1BC4E}"/>
    <hyperlink ref="E532" r:id="rId3469" xr:uid="{BECCBF5F-D375-4F7C-AA2B-6F3D85BFDE90}"/>
    <hyperlink ref="E537" r:id="rId3470" xr:uid="{D220D51D-4110-43A4-96BD-5EC48EFF2657}"/>
    <hyperlink ref="E3594" r:id="rId3471" xr:uid="{402CB75D-5D49-46F1-BA68-7FFAF5EF896F}"/>
    <hyperlink ref="E3697" r:id="rId3472" xr:uid="{EDF3D272-606B-4873-AE4A-CEB29825D29F}"/>
    <hyperlink ref="E3698" r:id="rId3473" xr:uid="{1DD8F581-A96F-4452-8135-AA186DF50F9D}"/>
    <hyperlink ref="E3701" r:id="rId3474" xr:uid="{8F1B1B75-1C11-466A-AB8B-E87CED191768}"/>
    <hyperlink ref="E3703" r:id="rId3475" xr:uid="{A61763A3-3B19-4DFD-8788-F6070DDF2F30}"/>
    <hyperlink ref="E3705" r:id="rId3476" xr:uid="{7344E792-789F-406B-B77B-A31F985B9BDC}"/>
    <hyperlink ref="E3706" r:id="rId3477" xr:uid="{7BA89FC1-79A9-4B82-8C4A-AECB46DC6D59}"/>
    <hyperlink ref="E3710" r:id="rId3478" xr:uid="{771594C8-1393-4F67-B335-37C9E3665273}"/>
    <hyperlink ref="E3711" r:id="rId3479" xr:uid="{31B38E7D-502B-48A1-995F-EBAC8C57B77B}"/>
    <hyperlink ref="E3712" r:id="rId3480" xr:uid="{E51F563F-4492-4DC6-BE5D-A1052A1C4D27}"/>
    <hyperlink ref="E3713" r:id="rId3481" xr:uid="{867707D8-01B0-41FA-B30F-F04E5605FDBD}"/>
    <hyperlink ref="E3714" r:id="rId3482" xr:uid="{61B5C859-D6C9-4584-8D89-DBDE181987F1}"/>
    <hyperlink ref="E3715" r:id="rId3483" xr:uid="{A484155E-F1F8-4B06-981C-9368727C819C}"/>
    <hyperlink ref="E3716" r:id="rId3484" xr:uid="{E8C03204-9468-47CB-9F47-28D9D800CE2C}"/>
    <hyperlink ref="E3717" r:id="rId3485" xr:uid="{D32A0507-E40C-46DA-8656-AF063C0D8E7B}"/>
    <hyperlink ref="E3718" r:id="rId3486" xr:uid="{AB0EFEB8-1751-4211-9E77-ADEE3C9C83DF}"/>
    <hyperlink ref="E3719" r:id="rId3487" xr:uid="{645B9B60-04CD-4AB9-90DD-A8EC5FE0C268}"/>
    <hyperlink ref="E3720" r:id="rId3488" xr:uid="{56BC5BF1-7F30-49CA-BC72-3A2F90D7279A}"/>
    <hyperlink ref="E3721" r:id="rId3489" xr:uid="{D59DC350-8389-4911-88F6-C5E9E4886DE0}"/>
    <hyperlink ref="E3722" r:id="rId3490" xr:uid="{94F3884F-CBE5-4248-AAFE-74B42093BB56}"/>
    <hyperlink ref="E3723" r:id="rId3491" xr:uid="{67D2AB96-F59D-439A-A64C-F3C43BA7D587}"/>
    <hyperlink ref="E3724" r:id="rId3492" xr:uid="{E6F2433F-28CD-4C04-B79D-FBA2E0A57907}"/>
    <hyperlink ref="E3725" r:id="rId3493" xr:uid="{E7240D86-8E3B-40D7-A1AF-3E035AF1F1C8}"/>
    <hyperlink ref="E3726" r:id="rId3494" xr:uid="{58D5F51C-FA82-491D-B3A1-56A3F564C326}"/>
    <hyperlink ref="E3727" r:id="rId3495" xr:uid="{10D8D5F1-8DC9-49A9-B38B-169BC0892C9B}"/>
    <hyperlink ref="E3728" r:id="rId3496" xr:uid="{699945F7-5E8B-4B66-9078-C9F6984BBBB8}"/>
    <hyperlink ref="E3729" r:id="rId3497" xr:uid="{E52134A1-ACCD-40DD-972D-3A4F5F9EB9E7}"/>
    <hyperlink ref="E3730" r:id="rId3498" xr:uid="{EEC1C7D7-E5C3-47E9-A97B-9B413B58F62D}"/>
    <hyperlink ref="E3731" r:id="rId3499" xr:uid="{7840CDA4-8675-430C-9C8D-0B3415671B40}"/>
    <hyperlink ref="E3732" r:id="rId3500" xr:uid="{E74FAA42-C1EC-466A-BB6D-894623849783}"/>
    <hyperlink ref="E3733" r:id="rId3501" xr:uid="{136E759A-BB1B-4FC6-865B-916B77929799}"/>
    <hyperlink ref="E3734" r:id="rId3502" xr:uid="{89EC99EF-EAB1-4241-8F1F-52AAF050369B}"/>
    <hyperlink ref="E3735" r:id="rId3503" xr:uid="{541841CC-8799-4F84-9C69-044679860D15}"/>
    <hyperlink ref="E3736" r:id="rId3504" xr:uid="{35EC0449-520A-4620-BF48-B29A630439DF}"/>
    <hyperlink ref="E3737" r:id="rId3505" xr:uid="{4DA53C83-1E53-4E64-889D-298B4A87AEC6}"/>
    <hyperlink ref="E3742" r:id="rId3506" xr:uid="{18DDB066-02CC-4B07-ABE5-C8C8014C0EE3}"/>
    <hyperlink ref="E3743" r:id="rId3507" xr:uid="{88F8BEC6-7946-4936-8AF4-49592CE6E319}"/>
    <hyperlink ref="E3744" r:id="rId3508" xr:uid="{45FC5879-5537-4D65-9726-214B424F0D36}"/>
    <hyperlink ref="E3745" r:id="rId3509" xr:uid="{E52D98BF-4F79-479F-ADC8-9338975485D3}"/>
    <hyperlink ref="E3746" r:id="rId3510" xr:uid="{AC614459-03D5-46BB-8162-81D58730A7F2}"/>
    <hyperlink ref="E3747" r:id="rId3511" xr:uid="{F8CDDD1C-BA7A-441D-A18F-FCB10BC0B80F}"/>
    <hyperlink ref="E3748" r:id="rId3512" xr:uid="{507B4B48-3E92-427E-BBE6-2329E5AE6D27}"/>
    <hyperlink ref="E3749" r:id="rId3513" xr:uid="{46F79436-6A2B-4A06-B965-9734988D8444}"/>
    <hyperlink ref="E3750" r:id="rId3514" xr:uid="{795124D0-A3A3-41FD-A491-210E189EFAF5}"/>
    <hyperlink ref="E3751" r:id="rId3515" xr:uid="{2572BBDA-C0ED-4818-AB25-1008973169CC}"/>
    <hyperlink ref="E3752" r:id="rId3516" xr:uid="{224E2086-FB96-48E5-A1A6-682BB00B8B96}"/>
    <hyperlink ref="E3753" r:id="rId3517" xr:uid="{C4B930D1-F9BF-429C-B4CB-D38A15C681FA}"/>
    <hyperlink ref="E3765" r:id="rId3518" xr:uid="{8BBCBBF1-92C8-4953-9C9B-887F15F42C30}"/>
    <hyperlink ref="E3766" r:id="rId3519" xr:uid="{4EE11B5B-D5B7-44EC-AC1B-6A3801BF7EE4}"/>
    <hyperlink ref="E3767" r:id="rId3520" xr:uid="{EF69AA0D-BC69-405A-A184-1E2870D4B86D}"/>
    <hyperlink ref="E3779" r:id="rId3521" xr:uid="{D6C6CD9E-6828-4A2E-ADDC-0BC18838D6DA}"/>
    <hyperlink ref="E3781" r:id="rId3522" xr:uid="{0EFEEBA7-1D47-4702-9023-9B396B66EF74}"/>
    <hyperlink ref="E3780" r:id="rId3523" xr:uid="{D14D6D0B-BBBD-49B2-981F-C60FF642C303}"/>
    <hyperlink ref="E2504" r:id="rId3524" xr:uid="{A146AA23-0470-4F95-94E6-B2E4FCF25B4F}"/>
    <hyperlink ref="E3738" r:id="rId3525" xr:uid="{66BFFAF9-F1BC-4D00-8C47-7579DE2360B2}"/>
    <hyperlink ref="E3754" r:id="rId3526" xr:uid="{6EE36297-22A8-46DA-9E31-012F29AF9BAA}"/>
    <hyperlink ref="E3755" r:id="rId3527" xr:uid="{8A69609E-2EB5-41DE-828E-D4A69520692F}"/>
    <hyperlink ref="E3756" r:id="rId3528" xr:uid="{2E178ED8-53B2-408A-8283-FE29ADB8E81E}"/>
    <hyperlink ref="E3757" r:id="rId3529" xr:uid="{9BE6A00A-D488-4A07-BE59-296206EC5C09}"/>
    <hyperlink ref="E3758" r:id="rId3530" xr:uid="{204EDF6E-DDD3-4A69-82B5-6722C1207257}"/>
    <hyperlink ref="E3759" r:id="rId3531" xr:uid="{AF2C8AF3-0AE2-42D5-A076-3C442D85CCDE}"/>
    <hyperlink ref="E3760" r:id="rId3532" xr:uid="{043241F2-AA19-4291-B91A-670D8DEF4087}"/>
    <hyperlink ref="E3761" r:id="rId3533" xr:uid="{2FEB6DE0-AA93-4BF0-B4DA-88B37EF46D21}"/>
    <hyperlink ref="E3762" r:id="rId3534" xr:uid="{D3C5A09A-3429-4AA2-A100-C698000FC9F2}"/>
    <hyperlink ref="E3764" r:id="rId3535" xr:uid="{B419ACB4-8661-4A68-B1BF-44E7AB21529F}"/>
    <hyperlink ref="E3768" r:id="rId3536" xr:uid="{C8A92B09-187B-4DFC-990E-1A9D53D49493}"/>
    <hyperlink ref="E3769" r:id="rId3537" xr:uid="{8BEFF1E2-5922-4655-8C1C-94379B9B2EC9}"/>
    <hyperlink ref="E3770" r:id="rId3538" xr:uid="{5668EFFA-48D7-47A0-A2ED-75B88CC7046B}"/>
    <hyperlink ref="E3771" r:id="rId3539" xr:uid="{CE314718-0172-4CC5-93C4-FED203D61F59}"/>
    <hyperlink ref="E3772" r:id="rId3540" xr:uid="{CFD9929B-BF0E-49D8-867A-27B9A83EE213}"/>
    <hyperlink ref="E3773" r:id="rId3541" xr:uid="{7F9E0326-5BF1-4DBF-B5E3-279C50F0D5A4}"/>
    <hyperlink ref="E3774" r:id="rId3542" xr:uid="{F4AA82BE-526C-41B8-9275-F76AAF39F200}"/>
    <hyperlink ref="E3775" r:id="rId3543" xr:uid="{BCDD14AA-186D-4DE1-9988-3497DF2AE677}"/>
    <hyperlink ref="E3776" r:id="rId3544" xr:uid="{4168A8CD-B305-4E52-B1B2-6F1D46A0DE5B}"/>
    <hyperlink ref="E3777" r:id="rId3545" xr:uid="{5766E26B-3B83-4B11-B1F4-C3B80748A2B0}"/>
    <hyperlink ref="E3778" r:id="rId3546" xr:uid="{4131801B-4C5D-41C0-98E6-F696C5A61736}"/>
    <hyperlink ref="E3782" r:id="rId3547" xr:uid="{E1645216-9971-4ADF-A2D1-E77407D82016}"/>
    <hyperlink ref="E3783" r:id="rId3548" xr:uid="{C004F05D-47BD-476B-8691-768D80E75EDB}"/>
    <hyperlink ref="E3784" r:id="rId3549" xr:uid="{4C0F90DD-0BB1-4A96-B063-777A84431246}"/>
    <hyperlink ref="E3785" r:id="rId3550" xr:uid="{77F0AE9E-0EB0-4EC4-9BBB-A39B26637D24}"/>
    <hyperlink ref="E3786" r:id="rId3551" xr:uid="{BEF5726F-22CB-4DE1-9A07-290BDC604922}"/>
    <hyperlink ref="E3787" r:id="rId3552" xr:uid="{EE589833-ED49-4115-B41E-1762CE0E9DE1}"/>
    <hyperlink ref="E3788" r:id="rId3553" xr:uid="{1D6BEC8D-5C8F-4E17-8B8C-0A29C76C3C87}"/>
    <hyperlink ref="E3789" r:id="rId3554" xr:uid="{E7A99A53-BB2B-4DDC-8106-2D20B5181DFF}"/>
    <hyperlink ref="E3790" r:id="rId3555" xr:uid="{70EEB6B0-57E7-4D14-9E05-E38B1B4E852E}"/>
    <hyperlink ref="E3791" r:id="rId3556" xr:uid="{85E2E4C0-A26E-4AFB-A785-B8E6AE08124F}"/>
    <hyperlink ref="E3792" r:id="rId3557" xr:uid="{D1C62E10-144D-4559-9C39-FED4A2A23070}"/>
    <hyperlink ref="E3794" r:id="rId3558" xr:uid="{1AA44964-4CE8-4B6E-9593-B78864CA3B99}"/>
    <hyperlink ref="E3798" r:id="rId3559" xr:uid="{47A19961-F8D4-46A7-B24E-03AB12EF9A50}"/>
    <hyperlink ref="E3795" r:id="rId3560" xr:uid="{3E36BBBA-4112-440F-B3D3-004CFFB85BF9}"/>
    <hyperlink ref="E3797" r:id="rId3561" xr:uid="{22DF295D-90C6-42AB-8274-F20416A4DC5D}"/>
    <hyperlink ref="E3796" r:id="rId3562" xr:uid="{F963A35E-DCF9-475E-A2AA-C871DA9E60E0}"/>
    <hyperlink ref="E3793" r:id="rId3563" xr:uid="{D28B61A1-8931-4EA5-A9CD-030998F46DF5}"/>
    <hyperlink ref="E3763" r:id="rId3564" xr:uid="{404A977E-E8CD-40C0-8C91-DE5C42EDDE39}"/>
    <hyperlink ref="E1946" r:id="rId3565" xr:uid="{16917114-06F7-4B19-8A86-9E00CBDC8287}"/>
    <hyperlink ref="E1783" r:id="rId3566" xr:uid="{A6470FE0-D85F-4731-B72C-6ECB9007E42A}"/>
    <hyperlink ref="E3800" r:id="rId3567" xr:uid="{F7E03578-4CA5-45B6-AD63-A98161E267EA}"/>
    <hyperlink ref="E3801" r:id="rId3568" xr:uid="{BC7700E3-8F22-4387-B09A-95A563F12CCB}"/>
    <hyperlink ref="E3802" r:id="rId3569" xr:uid="{63859278-D92F-4D96-AD5E-E93B6E623154}"/>
    <hyperlink ref="E3803" r:id="rId3570" xr:uid="{63AB073C-F8F7-4218-B7F6-2E14CB264EF4}"/>
    <hyperlink ref="E3804" r:id="rId3571" xr:uid="{C1425528-27D8-4B73-9279-FBA3F276A597}"/>
    <hyperlink ref="E3811" r:id="rId3572" xr:uid="{2097D02C-27C2-4494-853A-A1F097CE3E81}"/>
    <hyperlink ref="E3805" r:id="rId3573" xr:uid="{A14E31EA-E4D1-4CCB-8360-FC3947D98881}"/>
    <hyperlink ref="E3806" r:id="rId3574" xr:uid="{9A5B4280-9905-44D9-9220-DD88AEB99A33}"/>
    <hyperlink ref="E3807" r:id="rId3575" xr:uid="{9F16B21A-2AC1-4F70-8297-85768C9319E3}"/>
    <hyperlink ref="E3808" r:id="rId3576" xr:uid="{15CCAF7D-4D4D-42B1-853A-51CF93172BAA}"/>
    <hyperlink ref="E3809" r:id="rId3577" xr:uid="{058EC25D-D00B-416C-93A6-FD6859CC6F24}"/>
    <hyperlink ref="E3810" r:id="rId3578" xr:uid="{BF0722E1-19C2-4DEE-8F0D-BFF0F8FBAD78}"/>
    <hyperlink ref="E3812" r:id="rId3579" xr:uid="{876FA7DF-7204-4125-A3A3-F27E4223D785}"/>
    <hyperlink ref="E3814" r:id="rId3580" xr:uid="{685B48C1-4DAA-4F37-BAE1-8DF04AD48DF0}"/>
    <hyperlink ref="E3815" r:id="rId3581" xr:uid="{E054ADAB-FCCA-49C3-8437-0FA178D5DC6D}"/>
    <hyperlink ref="E3816" r:id="rId3582" xr:uid="{287A18E7-1867-4EE4-BCD3-0D730AB52187}"/>
    <hyperlink ref="E3817" r:id="rId3583" xr:uid="{7774DA64-AE8D-4279-A7B5-8B75ECE3D7AB}"/>
    <hyperlink ref="E3819" r:id="rId3584" xr:uid="{E0B1E6CE-71AA-45BD-88E8-AEF06381500E}"/>
    <hyperlink ref="E3818" r:id="rId3585" xr:uid="{08256B38-A61F-4EB2-B295-5CD43D63C90A}"/>
    <hyperlink ref="E3820" r:id="rId3586" xr:uid="{A9916F6F-642B-4E91-BD2C-260DD6D2172D}"/>
    <hyperlink ref="E3821" r:id="rId3587" xr:uid="{AE54F222-9327-46A9-BE67-65F15ACE36FB}"/>
    <hyperlink ref="E3822" r:id="rId3588" xr:uid="{873958E9-1FC3-438C-A951-7A375CA7A694}"/>
    <hyperlink ref="E3823" r:id="rId3589" xr:uid="{E1956DED-0FB2-418A-8544-B0EED9D2B4D5}"/>
    <hyperlink ref="E3824" r:id="rId3590" xr:uid="{B2C71BBE-39F9-42B1-8793-3C49C043DEB9}"/>
    <hyperlink ref="E3825" r:id="rId3591" xr:uid="{2A1C47F8-5BB4-4854-8FEB-82E268D91F2E}"/>
    <hyperlink ref="E3826" r:id="rId3592" xr:uid="{CD23F5A5-0CAE-43D6-86BC-132F518255DE}"/>
    <hyperlink ref="E3827" r:id="rId3593" xr:uid="{F4FA910C-5A5A-46AB-9A02-39444A76A0F6}"/>
    <hyperlink ref="E3828" r:id="rId3594" xr:uid="{10FF182B-D333-4D76-9427-DB2DD2682C18}"/>
    <hyperlink ref="E3829" r:id="rId3595" xr:uid="{29FB7C7D-FF1B-4F3A-9A9D-BCB77C58A1BF}"/>
    <hyperlink ref="E3830" r:id="rId3596" xr:uid="{B95369E2-4AAA-4684-943C-18F59C9B6B49}"/>
    <hyperlink ref="E3831" r:id="rId3597" xr:uid="{C948A13F-68D1-47B0-A0BE-89C9FF38EC6E}"/>
    <hyperlink ref="E3832" r:id="rId3598" xr:uid="{C6DA535B-5927-450D-A1FE-496C5882890A}"/>
    <hyperlink ref="E3833" r:id="rId3599" xr:uid="{48BA0BF3-B654-41B3-8EAC-28EF4832727A}"/>
    <hyperlink ref="E3834" r:id="rId3600" xr:uid="{A4BF327B-C67F-490F-93A9-07C00DAA2E4B}"/>
    <hyperlink ref="E3836" r:id="rId3601" xr:uid="{AF061D2B-5733-45BC-9CDE-916DA55F56AA}"/>
    <hyperlink ref="E3837" r:id="rId3602" xr:uid="{B0BA7ED5-D00A-448E-A3E0-04CF7DF2EAA8}"/>
    <hyperlink ref="E3838" r:id="rId3603" xr:uid="{FB194A86-0E27-46E6-9AEB-209461EDBE5B}"/>
    <hyperlink ref="E3839" r:id="rId3604" xr:uid="{DA2378F5-9027-4343-9D45-32640094529A}"/>
    <hyperlink ref="E3840" r:id="rId3605" xr:uid="{16D400E4-ABCF-475E-A941-A232C3BFD5EB}"/>
    <hyperlink ref="E3841" r:id="rId3606" xr:uid="{B63B3D6D-14C1-4DB9-A7CE-9578B5F78991}"/>
    <hyperlink ref="E3835" r:id="rId3607" xr:uid="{5E82440C-9D40-42E2-BB65-2018E7479B94}"/>
  </hyperlinks>
  <pageMargins left="0.511811024" right="0.511811024" top="0.78740157499999996" bottom="0.78740157499999996" header="0" footer="0"/>
  <pageSetup orientation="landscape" r:id="rId3608"/>
  <legacyDrawing r:id="rId3609"/>
  <tableParts count="1">
    <tablePart r:id="rId3610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8D2F819-69FB-4585-A427-EC58AE710360}">
          <x14:formula1>
            <xm:f>'RESUMO MENSAL'!$B$8:$B$40</xm:f>
          </x14:formula1>
          <xm:sqref>I2:M3868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J1000"/>
  <sheetViews>
    <sheetView showGridLines="0" workbookViewId="0">
      <selection activeCell="J37" sqref="B34:J37"/>
    </sheetView>
  </sheetViews>
  <sheetFormatPr defaultColWidth="14.453125" defaultRowHeight="15" customHeight="1"/>
  <cols>
    <col min="1" max="1" width="5.1796875" customWidth="1"/>
    <col min="2" max="2" width="23.1796875" customWidth="1"/>
    <col min="3" max="3" width="18.1796875" customWidth="1"/>
    <col min="5" max="5" width="15" customWidth="1"/>
    <col min="6" max="6" width="11.1796875" customWidth="1"/>
    <col min="7" max="7" width="16" customWidth="1"/>
  </cols>
  <sheetData>
    <row r="1" spans="1:7" ht="32.25" customHeight="1">
      <c r="A1" s="84" t="s">
        <v>79</v>
      </c>
      <c r="B1" s="85" t="s">
        <v>80</v>
      </c>
      <c r="C1" s="85" t="s">
        <v>81</v>
      </c>
      <c r="D1" s="85" t="s">
        <v>82</v>
      </c>
      <c r="E1" s="86" t="s">
        <v>3810</v>
      </c>
      <c r="F1" s="87" t="s">
        <v>84</v>
      </c>
      <c r="G1" s="88" t="s">
        <v>86</v>
      </c>
    </row>
    <row r="2" spans="1:7" ht="14.5">
      <c r="A2" s="89">
        <v>18</v>
      </c>
      <c r="B2" s="90" t="s">
        <v>166</v>
      </c>
      <c r="C2" s="91" t="s">
        <v>167</v>
      </c>
      <c r="D2" s="91" t="s">
        <v>3811</v>
      </c>
      <c r="E2" s="92" t="s">
        <v>3812</v>
      </c>
      <c r="F2" s="93">
        <v>44968</v>
      </c>
      <c r="G2" s="94">
        <v>2077030.09</v>
      </c>
    </row>
    <row r="3" spans="1:7" ht="14.5">
      <c r="A3" s="95" t="s">
        <v>75</v>
      </c>
      <c r="B3" s="96" t="s">
        <v>166</v>
      </c>
      <c r="C3" s="97" t="s">
        <v>167</v>
      </c>
      <c r="D3" s="98" t="s">
        <v>327</v>
      </c>
      <c r="E3" s="99"/>
      <c r="F3" s="100">
        <v>45030</v>
      </c>
      <c r="G3" s="101">
        <v>18258.21</v>
      </c>
    </row>
    <row r="4" spans="1:7" ht="14.5">
      <c r="A4" s="95" t="s">
        <v>75</v>
      </c>
      <c r="B4" s="96" t="s">
        <v>166</v>
      </c>
      <c r="C4" s="97" t="s">
        <v>167</v>
      </c>
      <c r="D4" s="98" t="s">
        <v>280</v>
      </c>
      <c r="E4" s="99"/>
      <c r="F4" s="100">
        <v>45013</v>
      </c>
      <c r="G4" s="101">
        <v>84847.02</v>
      </c>
    </row>
    <row r="5" spans="1:7" ht="14.5">
      <c r="A5" s="95" t="s">
        <v>75</v>
      </c>
      <c r="B5" s="96" t="s">
        <v>166</v>
      </c>
      <c r="C5" s="97" t="s">
        <v>167</v>
      </c>
      <c r="D5" s="98" t="s">
        <v>231</v>
      </c>
      <c r="E5" s="99"/>
      <c r="F5" s="100">
        <v>44993</v>
      </c>
      <c r="G5" s="101">
        <v>71672.44</v>
      </c>
    </row>
    <row r="6" spans="1:7" ht="14.5">
      <c r="A6" s="95" t="s">
        <v>75</v>
      </c>
      <c r="B6" s="96" t="s">
        <v>166</v>
      </c>
      <c r="C6" s="97" t="s">
        <v>167</v>
      </c>
      <c r="D6" s="98" t="s">
        <v>216</v>
      </c>
      <c r="E6" s="99"/>
      <c r="F6" s="100">
        <v>44985</v>
      </c>
      <c r="G6" s="101">
        <v>184534.75</v>
      </c>
    </row>
    <row r="7" spans="1:7" ht="14.5">
      <c r="A7" s="95" t="s">
        <v>75</v>
      </c>
      <c r="B7" s="96" t="s">
        <v>166</v>
      </c>
      <c r="C7" s="97" t="s">
        <v>167</v>
      </c>
      <c r="D7" s="98" t="s">
        <v>3813</v>
      </c>
      <c r="E7" s="99"/>
      <c r="F7" s="100">
        <v>44972</v>
      </c>
      <c r="G7" s="101">
        <v>80062.7</v>
      </c>
    </row>
    <row r="8" spans="1:7" ht="14.5">
      <c r="A8" s="95" t="s">
        <v>75</v>
      </c>
      <c r="B8" s="96" t="s">
        <v>166</v>
      </c>
      <c r="C8" s="97" t="s">
        <v>167</v>
      </c>
      <c r="D8" s="98" t="s">
        <v>183</v>
      </c>
      <c r="E8" s="99"/>
      <c r="F8" s="100">
        <v>44972</v>
      </c>
      <c r="G8" s="101">
        <v>252687</v>
      </c>
    </row>
    <row r="9" spans="1:7" ht="14.5">
      <c r="A9" s="95" t="s">
        <v>75</v>
      </c>
      <c r="B9" s="96" t="s">
        <v>166</v>
      </c>
      <c r="C9" s="97" t="s">
        <v>167</v>
      </c>
      <c r="D9" s="98" t="s">
        <v>174</v>
      </c>
      <c r="E9" s="99"/>
      <c r="F9" s="100">
        <v>44971</v>
      </c>
      <c r="G9" s="101">
        <v>229816.83</v>
      </c>
    </row>
    <row r="10" spans="1:7" ht="14.5">
      <c r="A10" s="95" t="s">
        <v>75</v>
      </c>
      <c r="B10" s="96" t="s">
        <v>166</v>
      </c>
      <c r="C10" s="97" t="s">
        <v>167</v>
      </c>
      <c r="D10" s="98" t="s">
        <v>175</v>
      </c>
      <c r="E10" s="99"/>
      <c r="F10" s="100">
        <v>44971</v>
      </c>
      <c r="G10" s="101">
        <v>228305.84</v>
      </c>
    </row>
    <row r="11" spans="1:7" ht="14.5">
      <c r="A11" s="95" t="s">
        <v>75</v>
      </c>
      <c r="B11" s="96" t="s">
        <v>166</v>
      </c>
      <c r="C11" s="97" t="s">
        <v>167</v>
      </c>
      <c r="D11" s="98" t="s">
        <v>176</v>
      </c>
      <c r="E11" s="99"/>
      <c r="F11" s="100">
        <v>44971</v>
      </c>
      <c r="G11" s="101">
        <v>267633.58</v>
      </c>
    </row>
    <row r="12" spans="1:7" ht="14.5">
      <c r="A12" s="95" t="s">
        <v>75</v>
      </c>
      <c r="B12" s="96" t="s">
        <v>166</v>
      </c>
      <c r="C12" s="97" t="s">
        <v>167</v>
      </c>
      <c r="D12" s="98" t="s">
        <v>168</v>
      </c>
      <c r="E12" s="99"/>
      <c r="F12" s="100">
        <v>44970</v>
      </c>
      <c r="G12" s="101">
        <v>368083.65</v>
      </c>
    </row>
    <row r="13" spans="1:7" ht="14.5">
      <c r="A13" s="102" t="s">
        <v>75</v>
      </c>
      <c r="B13" s="103" t="s">
        <v>166</v>
      </c>
      <c r="C13" s="104" t="s">
        <v>167</v>
      </c>
      <c r="D13" s="105" t="s">
        <v>266</v>
      </c>
      <c r="E13" s="99"/>
      <c r="F13" s="100">
        <v>45006</v>
      </c>
      <c r="G13" s="101">
        <v>291128.06</v>
      </c>
    </row>
    <row r="14" spans="1:7" ht="14.5">
      <c r="A14" s="106"/>
      <c r="B14" s="1"/>
      <c r="C14" s="1"/>
      <c r="D14" s="1"/>
      <c r="E14" s="107"/>
      <c r="F14" s="108" t="s">
        <v>3814</v>
      </c>
      <c r="G14" s="109">
        <f>SUM(G3:G13)</f>
        <v>2077030.08</v>
      </c>
    </row>
    <row r="15" spans="1:7" ht="14.5">
      <c r="A15" s="110"/>
      <c r="B15" s="111"/>
      <c r="C15" s="111"/>
      <c r="D15" s="111"/>
      <c r="E15" s="112"/>
      <c r="F15" s="113" t="s">
        <v>3815</v>
      </c>
      <c r="G15" s="114">
        <f>G14-G2</f>
        <v>-1.0000000009313226E-2</v>
      </c>
    </row>
    <row r="16" spans="1:7" ht="14.5">
      <c r="A16" s="115">
        <v>19</v>
      </c>
      <c r="B16" s="116" t="s">
        <v>166</v>
      </c>
      <c r="C16" s="117" t="s">
        <v>167</v>
      </c>
      <c r="D16" s="117" t="s">
        <v>3816</v>
      </c>
      <c r="E16" s="205" t="s">
        <v>3817</v>
      </c>
      <c r="F16" s="118">
        <v>44968</v>
      </c>
      <c r="G16" s="119">
        <v>137030.87</v>
      </c>
    </row>
    <row r="17" spans="1:7" ht="14.5">
      <c r="A17" s="95" t="s">
        <v>75</v>
      </c>
      <c r="B17" s="96" t="s">
        <v>188</v>
      </c>
      <c r="C17" s="97" t="s">
        <v>189</v>
      </c>
      <c r="D17" s="98" t="s">
        <v>264</v>
      </c>
      <c r="E17" s="99"/>
      <c r="F17" s="100">
        <v>45005</v>
      </c>
      <c r="G17" s="120">
        <v>17585.97</v>
      </c>
    </row>
    <row r="18" spans="1:7" ht="14.5">
      <c r="A18" s="95" t="s">
        <v>75</v>
      </c>
      <c r="B18" s="96" t="s">
        <v>188</v>
      </c>
      <c r="C18" s="97" t="s">
        <v>189</v>
      </c>
      <c r="D18" s="98" t="s">
        <v>3818</v>
      </c>
      <c r="E18" s="99"/>
      <c r="F18" s="100">
        <v>44999</v>
      </c>
      <c r="G18" s="120">
        <v>497.47</v>
      </c>
    </row>
    <row r="19" spans="1:7" ht="14.5">
      <c r="A19" s="95" t="s">
        <v>75</v>
      </c>
      <c r="B19" s="96" t="s">
        <v>188</v>
      </c>
      <c r="C19" s="97" t="s">
        <v>189</v>
      </c>
      <c r="D19" s="98" t="s">
        <v>230</v>
      </c>
      <c r="E19" s="99"/>
      <c r="F19" s="100">
        <v>44992</v>
      </c>
      <c r="G19" s="120">
        <v>2027.33</v>
      </c>
    </row>
    <row r="20" spans="1:7" ht="14.5">
      <c r="A20" s="95" t="s">
        <v>75</v>
      </c>
      <c r="B20" s="96" t="s">
        <v>188</v>
      </c>
      <c r="C20" s="97" t="s">
        <v>189</v>
      </c>
      <c r="D20" s="98" t="s">
        <v>212</v>
      </c>
      <c r="E20" s="99"/>
      <c r="F20" s="100">
        <v>44984</v>
      </c>
      <c r="G20" s="120">
        <v>11974.52</v>
      </c>
    </row>
    <row r="21" spans="1:7" ht="15.75" customHeight="1">
      <c r="A21" s="95" t="s">
        <v>75</v>
      </c>
      <c r="B21" s="96" t="s">
        <v>188</v>
      </c>
      <c r="C21" s="97" t="s">
        <v>189</v>
      </c>
      <c r="D21" s="98" t="s">
        <v>191</v>
      </c>
      <c r="E21" s="99"/>
      <c r="F21" s="100">
        <v>44973</v>
      </c>
      <c r="G21" s="120">
        <v>18294.900000000001</v>
      </c>
    </row>
    <row r="22" spans="1:7" ht="15.75" customHeight="1">
      <c r="A22" s="102" t="s">
        <v>75</v>
      </c>
      <c r="B22" s="103" t="s">
        <v>188</v>
      </c>
      <c r="C22" s="104" t="s">
        <v>189</v>
      </c>
      <c r="D22" s="105" t="s">
        <v>190</v>
      </c>
      <c r="E22" s="99"/>
      <c r="F22" s="100">
        <v>44973</v>
      </c>
      <c r="G22" s="120">
        <v>86641.38</v>
      </c>
    </row>
    <row r="23" spans="1:7" ht="15.75" customHeight="1">
      <c r="A23" s="106"/>
      <c r="B23" s="1"/>
      <c r="C23" s="1"/>
      <c r="D23" s="1"/>
      <c r="E23" s="107"/>
      <c r="F23" s="108" t="s">
        <v>3814</v>
      </c>
      <c r="G23" s="109">
        <f>SUM(G17:G22)</f>
        <v>137021.57</v>
      </c>
    </row>
    <row r="24" spans="1:7" ht="15.75" customHeight="1">
      <c r="A24" s="110"/>
      <c r="B24" s="111"/>
      <c r="C24" s="111"/>
      <c r="D24" s="111"/>
      <c r="E24" s="112"/>
      <c r="F24" s="113" t="s">
        <v>3815</v>
      </c>
      <c r="G24" s="114">
        <f>G23-G16</f>
        <v>-9.2999999999883585</v>
      </c>
    </row>
    <row r="25" spans="1:7" ht="15.75" customHeight="1">
      <c r="A25" s="115">
        <v>30</v>
      </c>
      <c r="B25" s="116" t="s">
        <v>166</v>
      </c>
      <c r="C25" s="117" t="s">
        <v>167</v>
      </c>
      <c r="D25" s="117" t="s">
        <v>3819</v>
      </c>
      <c r="E25" s="205" t="s">
        <v>3817</v>
      </c>
      <c r="F25" s="118">
        <v>44985</v>
      </c>
      <c r="G25" s="119">
        <v>2209519.9300000002</v>
      </c>
    </row>
    <row r="26" spans="1:7" ht="15.75" customHeight="1">
      <c r="A26" s="95" t="s">
        <v>75</v>
      </c>
      <c r="B26" s="96" t="s">
        <v>166</v>
      </c>
      <c r="C26" s="97" t="s">
        <v>167</v>
      </c>
      <c r="D26" s="98">
        <v>2648621</v>
      </c>
      <c r="E26" s="99"/>
      <c r="F26" s="100">
        <v>45044</v>
      </c>
      <c r="G26" s="120">
        <v>107420.06</v>
      </c>
    </row>
    <row r="27" spans="1:7" ht="15.75" customHeight="1">
      <c r="A27" s="95" t="s">
        <v>75</v>
      </c>
      <c r="B27" s="96" t="s">
        <v>166</v>
      </c>
      <c r="C27" s="97" t="s">
        <v>167</v>
      </c>
      <c r="D27" s="98" t="s">
        <v>3820</v>
      </c>
      <c r="E27" s="99"/>
      <c r="F27" s="100">
        <v>45043</v>
      </c>
      <c r="G27" s="120">
        <v>123003.61</v>
      </c>
    </row>
    <row r="28" spans="1:7" ht="15.75" customHeight="1">
      <c r="A28" s="95" t="s">
        <v>75</v>
      </c>
      <c r="B28" s="96" t="s">
        <v>166</v>
      </c>
      <c r="C28" s="97" t="s">
        <v>167</v>
      </c>
      <c r="D28" s="98" t="s">
        <v>3821</v>
      </c>
      <c r="E28" s="99"/>
      <c r="F28" s="100">
        <v>45044</v>
      </c>
      <c r="G28" s="120">
        <v>84304.37</v>
      </c>
    </row>
    <row r="29" spans="1:7" ht="15.75" customHeight="1">
      <c r="A29" s="95" t="s">
        <v>75</v>
      </c>
      <c r="B29" s="96" t="s">
        <v>166</v>
      </c>
      <c r="C29" s="97" t="s">
        <v>167</v>
      </c>
      <c r="D29" s="98" t="s">
        <v>3822</v>
      </c>
      <c r="E29" s="99"/>
      <c r="F29" s="100">
        <v>45010</v>
      </c>
      <c r="G29" s="120">
        <v>320057.75</v>
      </c>
    </row>
    <row r="30" spans="1:7" ht="15.75" customHeight="1">
      <c r="A30" s="95" t="s">
        <v>75</v>
      </c>
      <c r="B30" s="96" t="s">
        <v>166</v>
      </c>
      <c r="C30" s="97" t="s">
        <v>167</v>
      </c>
      <c r="D30" s="98" t="s">
        <v>3823</v>
      </c>
      <c r="E30" s="99"/>
      <c r="F30" s="100">
        <v>45009</v>
      </c>
      <c r="G30" s="120">
        <v>254196.23</v>
      </c>
    </row>
    <row r="31" spans="1:7" ht="15.75" customHeight="1">
      <c r="A31" s="95" t="s">
        <v>75</v>
      </c>
      <c r="B31" s="96" t="s">
        <v>166</v>
      </c>
      <c r="C31" s="97" t="s">
        <v>167</v>
      </c>
      <c r="D31" s="98" t="s">
        <v>3824</v>
      </c>
      <c r="E31" s="99"/>
      <c r="F31" s="100">
        <v>45014</v>
      </c>
      <c r="G31" s="120">
        <v>286453.5</v>
      </c>
    </row>
    <row r="32" spans="1:7" ht="15.75" customHeight="1">
      <c r="A32" s="95" t="s">
        <v>75</v>
      </c>
      <c r="B32" s="96" t="s">
        <v>166</v>
      </c>
      <c r="C32" s="97" t="s">
        <v>167</v>
      </c>
      <c r="D32" s="98" t="s">
        <v>265</v>
      </c>
      <c r="E32" s="99"/>
      <c r="F32" s="100">
        <v>45006</v>
      </c>
      <c r="G32" s="120">
        <v>257271.08</v>
      </c>
    </row>
    <row r="33" spans="1:10" ht="15.75" customHeight="1">
      <c r="A33" s="95" t="s">
        <v>75</v>
      </c>
      <c r="B33" s="96" t="s">
        <v>166</v>
      </c>
      <c r="C33" s="97" t="s">
        <v>167</v>
      </c>
      <c r="D33" s="98" t="s">
        <v>251</v>
      </c>
      <c r="E33" s="99"/>
      <c r="F33" s="100">
        <v>45000</v>
      </c>
      <c r="G33" s="120">
        <v>289823.76</v>
      </c>
    </row>
    <row r="34" spans="1:10" ht="15.75" customHeight="1">
      <c r="A34" s="95" t="s">
        <v>75</v>
      </c>
      <c r="B34" s="96" t="s">
        <v>166</v>
      </c>
      <c r="C34" s="97" t="s">
        <v>167</v>
      </c>
      <c r="D34" s="98">
        <v>2615814</v>
      </c>
      <c r="E34" s="99"/>
      <c r="F34" s="100">
        <v>45008</v>
      </c>
      <c r="G34" s="120">
        <v>243981.33</v>
      </c>
      <c r="H34" s="121" t="s">
        <v>3825</v>
      </c>
      <c r="I34" s="122"/>
      <c r="J34" s="123"/>
    </row>
    <row r="35" spans="1:10" ht="15.75" customHeight="1">
      <c r="A35" s="102" t="s">
        <v>75</v>
      </c>
      <c r="B35" s="103" t="s">
        <v>166</v>
      </c>
      <c r="C35" s="104" t="s">
        <v>167</v>
      </c>
      <c r="D35" s="105">
        <v>2606823</v>
      </c>
      <c r="E35" s="99"/>
      <c r="F35" s="100">
        <v>44998</v>
      </c>
      <c r="G35" s="120">
        <v>250090.2</v>
      </c>
      <c r="H35" s="106" t="s">
        <v>3826</v>
      </c>
      <c r="I35" s="1"/>
      <c r="J35" s="124">
        <v>7081.96</v>
      </c>
    </row>
    <row r="36" spans="1:10" ht="15.75" customHeight="1">
      <c r="E36" s="125"/>
      <c r="F36" s="108" t="s">
        <v>3814</v>
      </c>
      <c r="G36" s="109">
        <f>SUM(G26:G35)</f>
        <v>2216601.89</v>
      </c>
      <c r="H36" s="106" t="s">
        <v>3827</v>
      </c>
      <c r="I36" s="1"/>
      <c r="J36" s="126"/>
    </row>
    <row r="37" spans="1:10" ht="15.75" customHeight="1">
      <c r="E37" s="127"/>
      <c r="F37" s="113" t="s">
        <v>3815</v>
      </c>
      <c r="G37" s="114">
        <f>G36-G25</f>
        <v>7081.9599999999627</v>
      </c>
      <c r="H37" s="110"/>
      <c r="I37" s="111"/>
      <c r="J37" s="128"/>
    </row>
    <row r="38" spans="1:10" ht="15.75" customHeight="1">
      <c r="E38" s="1"/>
      <c r="F38" s="83"/>
      <c r="G38" s="1"/>
    </row>
    <row r="39" spans="1:10" ht="15.75" customHeight="1">
      <c r="F39" s="83"/>
    </row>
    <row r="40" spans="1:10" ht="15.75" customHeight="1">
      <c r="F40" s="83"/>
    </row>
    <row r="41" spans="1:10" ht="15.75" customHeight="1">
      <c r="F41" s="83"/>
    </row>
    <row r="42" spans="1:10" ht="15.75" customHeight="1">
      <c r="A42" s="206" t="s">
        <v>79</v>
      </c>
      <c r="B42" s="207" t="s">
        <v>80</v>
      </c>
      <c r="C42" s="207" t="s">
        <v>81</v>
      </c>
      <c r="D42" s="207" t="s">
        <v>82</v>
      </c>
      <c r="E42" s="208" t="s">
        <v>83</v>
      </c>
      <c r="F42" s="209" t="s">
        <v>84</v>
      </c>
      <c r="G42" s="208" t="s">
        <v>86</v>
      </c>
      <c r="H42" s="210" t="s">
        <v>3828</v>
      </c>
    </row>
    <row r="43" spans="1:10" ht="15.75" customHeight="1">
      <c r="A43" s="211">
        <v>190</v>
      </c>
      <c r="B43" s="212" t="s">
        <v>166</v>
      </c>
      <c r="C43" s="213" t="s">
        <v>167</v>
      </c>
      <c r="D43" s="213" t="s">
        <v>521</v>
      </c>
      <c r="E43" s="214" t="s">
        <v>98</v>
      </c>
      <c r="F43" s="82">
        <v>45103</v>
      </c>
      <c r="G43" s="215">
        <v>378982.72</v>
      </c>
      <c r="H43" s="212" t="s">
        <v>39</v>
      </c>
    </row>
    <row r="44" spans="1:10" ht="15.75" customHeight="1">
      <c r="F44" s="83"/>
    </row>
    <row r="45" spans="1:10" ht="15.75" customHeight="1">
      <c r="F45" s="83"/>
    </row>
    <row r="46" spans="1:10" ht="15.75" customHeight="1">
      <c r="F46" s="83"/>
    </row>
    <row r="47" spans="1:10" ht="15.75" customHeight="1">
      <c r="F47" s="83"/>
    </row>
    <row r="48" spans="1:10" ht="15.75" customHeight="1">
      <c r="F48" s="83"/>
    </row>
    <row r="49" spans="6:6" ht="15.75" customHeight="1">
      <c r="F49" s="83"/>
    </row>
    <row r="50" spans="6:6" ht="15.75" customHeight="1">
      <c r="F50" s="83"/>
    </row>
    <row r="51" spans="6:6" ht="15.75" customHeight="1">
      <c r="F51" s="83"/>
    </row>
    <row r="52" spans="6:6" ht="15.75" customHeight="1">
      <c r="F52" s="83"/>
    </row>
    <row r="53" spans="6:6" ht="15.75" customHeight="1">
      <c r="F53" s="83"/>
    </row>
    <row r="54" spans="6:6" ht="15.75" customHeight="1">
      <c r="F54" s="83"/>
    </row>
    <row r="55" spans="6:6" ht="15.75" customHeight="1">
      <c r="F55" s="83"/>
    </row>
    <row r="56" spans="6:6" ht="15.75" customHeight="1">
      <c r="F56" s="83"/>
    </row>
    <row r="57" spans="6:6" ht="15.75" customHeight="1">
      <c r="F57" s="83"/>
    </row>
    <row r="58" spans="6:6" ht="15.75" customHeight="1">
      <c r="F58" s="83"/>
    </row>
    <row r="59" spans="6:6" ht="15.75" customHeight="1">
      <c r="F59" s="83"/>
    </row>
    <row r="60" spans="6:6" ht="15.75" customHeight="1">
      <c r="F60" s="83"/>
    </row>
    <row r="61" spans="6:6" ht="15.75" customHeight="1">
      <c r="F61" s="83"/>
    </row>
    <row r="62" spans="6:6" ht="15.75" customHeight="1">
      <c r="F62" s="83"/>
    </row>
    <row r="63" spans="6:6" ht="15.75" customHeight="1">
      <c r="F63" s="83"/>
    </row>
    <row r="64" spans="6:6" ht="15.75" customHeight="1">
      <c r="F64" s="83"/>
    </row>
    <row r="65" spans="6:6" ht="15.75" customHeight="1">
      <c r="F65" s="83"/>
    </row>
    <row r="66" spans="6:6" ht="15.75" customHeight="1">
      <c r="F66" s="83"/>
    </row>
    <row r="67" spans="6:6" ht="15.75" customHeight="1">
      <c r="F67" s="83"/>
    </row>
    <row r="68" spans="6:6" ht="15.75" customHeight="1">
      <c r="F68" s="83"/>
    </row>
    <row r="69" spans="6:6" ht="15.75" customHeight="1">
      <c r="F69" s="83"/>
    </row>
    <row r="70" spans="6:6" ht="15.75" customHeight="1">
      <c r="F70" s="83"/>
    </row>
    <row r="71" spans="6:6" ht="15.75" customHeight="1">
      <c r="F71" s="83"/>
    </row>
    <row r="72" spans="6:6" ht="15.75" customHeight="1">
      <c r="F72" s="83"/>
    </row>
    <row r="73" spans="6:6" ht="15.75" customHeight="1">
      <c r="F73" s="83"/>
    </row>
    <row r="74" spans="6:6" ht="15.75" customHeight="1">
      <c r="F74" s="83"/>
    </row>
    <row r="75" spans="6:6" ht="15.75" customHeight="1">
      <c r="F75" s="83"/>
    </row>
    <row r="76" spans="6:6" ht="15.75" customHeight="1">
      <c r="F76" s="83"/>
    </row>
    <row r="77" spans="6:6" ht="15.75" customHeight="1">
      <c r="F77" s="83"/>
    </row>
    <row r="78" spans="6:6" ht="15.75" customHeight="1">
      <c r="F78" s="83"/>
    </row>
    <row r="79" spans="6:6" ht="15.75" customHeight="1">
      <c r="F79" s="83"/>
    </row>
    <row r="80" spans="6:6" ht="15.75" customHeight="1">
      <c r="F80" s="83"/>
    </row>
    <row r="81" spans="6:6" ht="15.75" customHeight="1">
      <c r="F81" s="83"/>
    </row>
    <row r="82" spans="6:6" ht="15.75" customHeight="1">
      <c r="F82" s="83"/>
    </row>
    <row r="83" spans="6:6" ht="15.75" customHeight="1">
      <c r="F83" s="83"/>
    </row>
    <row r="84" spans="6:6" ht="15.75" customHeight="1">
      <c r="F84" s="83"/>
    </row>
    <row r="85" spans="6:6" ht="15.75" customHeight="1">
      <c r="F85" s="83"/>
    </row>
    <row r="86" spans="6:6" ht="15.75" customHeight="1">
      <c r="F86" s="83"/>
    </row>
    <row r="87" spans="6:6" ht="15.75" customHeight="1">
      <c r="F87" s="83"/>
    </row>
    <row r="88" spans="6:6" ht="15.75" customHeight="1">
      <c r="F88" s="83"/>
    </row>
    <row r="89" spans="6:6" ht="15.75" customHeight="1">
      <c r="F89" s="83"/>
    </row>
    <row r="90" spans="6:6" ht="15.75" customHeight="1">
      <c r="F90" s="83"/>
    </row>
    <row r="91" spans="6:6" ht="15.75" customHeight="1">
      <c r="F91" s="83"/>
    </row>
    <row r="92" spans="6:6" ht="15.75" customHeight="1">
      <c r="F92" s="83"/>
    </row>
    <row r="93" spans="6:6" ht="15.75" customHeight="1">
      <c r="F93" s="83"/>
    </row>
    <row r="94" spans="6:6" ht="15.75" customHeight="1">
      <c r="F94" s="83"/>
    </row>
    <row r="95" spans="6:6" ht="15.75" customHeight="1">
      <c r="F95" s="83"/>
    </row>
    <row r="96" spans="6:6" ht="15.75" customHeight="1">
      <c r="F96" s="83"/>
    </row>
    <row r="97" spans="6:6" ht="15.75" customHeight="1">
      <c r="F97" s="83"/>
    </row>
    <row r="98" spans="6:6" ht="15.75" customHeight="1">
      <c r="F98" s="83"/>
    </row>
    <row r="99" spans="6:6" ht="15.75" customHeight="1">
      <c r="F99" s="83"/>
    </row>
    <row r="100" spans="6:6" ht="15.75" customHeight="1">
      <c r="F100" s="83"/>
    </row>
    <row r="101" spans="6:6" ht="15.75" customHeight="1">
      <c r="F101" s="83"/>
    </row>
    <row r="102" spans="6:6" ht="15.75" customHeight="1">
      <c r="F102" s="83"/>
    </row>
    <row r="103" spans="6:6" ht="15.75" customHeight="1">
      <c r="F103" s="83"/>
    </row>
    <row r="104" spans="6:6" ht="15.75" customHeight="1">
      <c r="F104" s="83"/>
    </row>
    <row r="105" spans="6:6" ht="15.75" customHeight="1">
      <c r="F105" s="83"/>
    </row>
    <row r="106" spans="6:6" ht="15.75" customHeight="1">
      <c r="F106" s="83"/>
    </row>
    <row r="107" spans="6:6" ht="15.75" customHeight="1">
      <c r="F107" s="83"/>
    </row>
    <row r="108" spans="6:6" ht="15.75" customHeight="1">
      <c r="F108" s="83"/>
    </row>
    <row r="109" spans="6:6" ht="15.75" customHeight="1">
      <c r="F109" s="83"/>
    </row>
    <row r="110" spans="6:6" ht="15.75" customHeight="1">
      <c r="F110" s="83"/>
    </row>
    <row r="111" spans="6:6" ht="15.75" customHeight="1">
      <c r="F111" s="83"/>
    </row>
    <row r="112" spans="6:6" ht="15.75" customHeight="1">
      <c r="F112" s="83"/>
    </row>
    <row r="113" spans="6:6" ht="15.75" customHeight="1">
      <c r="F113" s="83"/>
    </row>
    <row r="114" spans="6:6" ht="15.75" customHeight="1">
      <c r="F114" s="83"/>
    </row>
    <row r="115" spans="6:6" ht="15.75" customHeight="1">
      <c r="F115" s="83"/>
    </row>
    <row r="116" spans="6:6" ht="15.75" customHeight="1">
      <c r="F116" s="83"/>
    </row>
    <row r="117" spans="6:6" ht="15.75" customHeight="1">
      <c r="F117" s="83"/>
    </row>
    <row r="118" spans="6:6" ht="15.75" customHeight="1">
      <c r="F118" s="83"/>
    </row>
    <row r="119" spans="6:6" ht="15.75" customHeight="1">
      <c r="F119" s="83"/>
    </row>
    <row r="120" spans="6:6" ht="15.75" customHeight="1">
      <c r="F120" s="83"/>
    </row>
    <row r="121" spans="6:6" ht="15.75" customHeight="1">
      <c r="F121" s="83"/>
    </row>
    <row r="122" spans="6:6" ht="15.75" customHeight="1">
      <c r="F122" s="83"/>
    </row>
    <row r="123" spans="6:6" ht="15.75" customHeight="1">
      <c r="F123" s="83"/>
    </row>
    <row r="124" spans="6:6" ht="15.75" customHeight="1">
      <c r="F124" s="83"/>
    </row>
    <row r="125" spans="6:6" ht="15.75" customHeight="1">
      <c r="F125" s="83"/>
    </row>
    <row r="126" spans="6:6" ht="15.75" customHeight="1">
      <c r="F126" s="83"/>
    </row>
    <row r="127" spans="6:6" ht="15.75" customHeight="1">
      <c r="F127" s="83"/>
    </row>
    <row r="128" spans="6:6" ht="15.75" customHeight="1">
      <c r="F128" s="83"/>
    </row>
    <row r="129" spans="6:6" ht="15.75" customHeight="1">
      <c r="F129" s="83"/>
    </row>
    <row r="130" spans="6:6" ht="15.75" customHeight="1">
      <c r="F130" s="83"/>
    </row>
    <row r="131" spans="6:6" ht="15.75" customHeight="1">
      <c r="F131" s="83"/>
    </row>
    <row r="132" spans="6:6" ht="15.75" customHeight="1">
      <c r="F132" s="83"/>
    </row>
    <row r="133" spans="6:6" ht="15.75" customHeight="1">
      <c r="F133" s="83"/>
    </row>
    <row r="134" spans="6:6" ht="15.75" customHeight="1">
      <c r="F134" s="83"/>
    </row>
    <row r="135" spans="6:6" ht="15.75" customHeight="1">
      <c r="F135" s="83"/>
    </row>
    <row r="136" spans="6:6" ht="15.75" customHeight="1">
      <c r="F136" s="83"/>
    </row>
    <row r="137" spans="6:6" ht="15.75" customHeight="1">
      <c r="F137" s="83"/>
    </row>
    <row r="138" spans="6:6" ht="15.75" customHeight="1">
      <c r="F138" s="83"/>
    </row>
    <row r="139" spans="6:6" ht="15.75" customHeight="1">
      <c r="F139" s="83"/>
    </row>
    <row r="140" spans="6:6" ht="15.75" customHeight="1">
      <c r="F140" s="83"/>
    </row>
    <row r="141" spans="6:6" ht="15.75" customHeight="1">
      <c r="F141" s="83"/>
    </row>
    <row r="142" spans="6:6" ht="15.75" customHeight="1">
      <c r="F142" s="83"/>
    </row>
    <row r="143" spans="6:6" ht="15.75" customHeight="1">
      <c r="F143" s="83"/>
    </row>
    <row r="144" spans="6:6" ht="15.75" customHeight="1">
      <c r="F144" s="83"/>
    </row>
    <row r="145" spans="6:6" ht="15.75" customHeight="1">
      <c r="F145" s="83"/>
    </row>
    <row r="146" spans="6:6" ht="15.75" customHeight="1">
      <c r="F146" s="83"/>
    </row>
    <row r="147" spans="6:6" ht="15.75" customHeight="1">
      <c r="F147" s="83"/>
    </row>
    <row r="148" spans="6:6" ht="15.75" customHeight="1">
      <c r="F148" s="83"/>
    </row>
    <row r="149" spans="6:6" ht="15.75" customHeight="1">
      <c r="F149" s="83"/>
    </row>
    <row r="150" spans="6:6" ht="15.75" customHeight="1">
      <c r="F150" s="83"/>
    </row>
    <row r="151" spans="6:6" ht="15.75" customHeight="1">
      <c r="F151" s="83"/>
    </row>
    <row r="152" spans="6:6" ht="15.75" customHeight="1">
      <c r="F152" s="83"/>
    </row>
    <row r="153" spans="6:6" ht="15.75" customHeight="1">
      <c r="F153" s="83"/>
    </row>
    <row r="154" spans="6:6" ht="15.75" customHeight="1">
      <c r="F154" s="83"/>
    </row>
    <row r="155" spans="6:6" ht="15.75" customHeight="1">
      <c r="F155" s="83"/>
    </row>
    <row r="156" spans="6:6" ht="15.75" customHeight="1">
      <c r="F156" s="83"/>
    </row>
    <row r="157" spans="6:6" ht="15.75" customHeight="1">
      <c r="F157" s="83"/>
    </row>
    <row r="158" spans="6:6" ht="15.75" customHeight="1">
      <c r="F158" s="83"/>
    </row>
    <row r="159" spans="6:6" ht="15.75" customHeight="1">
      <c r="F159" s="83"/>
    </row>
    <row r="160" spans="6:6" ht="15.75" customHeight="1">
      <c r="F160" s="83"/>
    </row>
    <row r="161" spans="6:6" ht="15.75" customHeight="1">
      <c r="F161" s="83"/>
    </row>
    <row r="162" spans="6:6" ht="15.75" customHeight="1">
      <c r="F162" s="83"/>
    </row>
    <row r="163" spans="6:6" ht="15.75" customHeight="1">
      <c r="F163" s="83"/>
    </row>
    <row r="164" spans="6:6" ht="15.75" customHeight="1">
      <c r="F164" s="83"/>
    </row>
    <row r="165" spans="6:6" ht="15.75" customHeight="1">
      <c r="F165" s="83"/>
    </row>
    <row r="166" spans="6:6" ht="15.75" customHeight="1">
      <c r="F166" s="83"/>
    </row>
    <row r="167" spans="6:6" ht="15.75" customHeight="1">
      <c r="F167" s="83"/>
    </row>
    <row r="168" spans="6:6" ht="15.75" customHeight="1">
      <c r="F168" s="83"/>
    </row>
    <row r="169" spans="6:6" ht="15.75" customHeight="1">
      <c r="F169" s="83"/>
    </row>
    <row r="170" spans="6:6" ht="15.75" customHeight="1">
      <c r="F170" s="83"/>
    </row>
    <row r="171" spans="6:6" ht="15.75" customHeight="1">
      <c r="F171" s="83"/>
    </row>
    <row r="172" spans="6:6" ht="15.75" customHeight="1">
      <c r="F172" s="83"/>
    </row>
    <row r="173" spans="6:6" ht="15.75" customHeight="1">
      <c r="F173" s="83"/>
    </row>
    <row r="174" spans="6:6" ht="15.75" customHeight="1">
      <c r="F174" s="83"/>
    </row>
    <row r="175" spans="6:6" ht="15.75" customHeight="1">
      <c r="F175" s="83"/>
    </row>
    <row r="176" spans="6:6" ht="15.75" customHeight="1">
      <c r="F176" s="83"/>
    </row>
    <row r="177" spans="6:6" ht="15.75" customHeight="1">
      <c r="F177" s="83"/>
    </row>
    <row r="178" spans="6:6" ht="15.75" customHeight="1">
      <c r="F178" s="83"/>
    </row>
    <row r="179" spans="6:6" ht="15.75" customHeight="1">
      <c r="F179" s="83"/>
    </row>
    <row r="180" spans="6:6" ht="15.75" customHeight="1">
      <c r="F180" s="83"/>
    </row>
    <row r="181" spans="6:6" ht="15.75" customHeight="1">
      <c r="F181" s="83"/>
    </row>
    <row r="182" spans="6:6" ht="15.75" customHeight="1">
      <c r="F182" s="83"/>
    </row>
    <row r="183" spans="6:6" ht="15.75" customHeight="1">
      <c r="F183" s="83"/>
    </row>
    <row r="184" spans="6:6" ht="15.75" customHeight="1">
      <c r="F184" s="83"/>
    </row>
    <row r="185" spans="6:6" ht="15.75" customHeight="1">
      <c r="F185" s="83"/>
    </row>
    <row r="186" spans="6:6" ht="15.75" customHeight="1">
      <c r="F186" s="83"/>
    </row>
    <row r="187" spans="6:6" ht="15.75" customHeight="1">
      <c r="F187" s="83"/>
    </row>
    <row r="188" spans="6:6" ht="15.75" customHeight="1">
      <c r="F188" s="83"/>
    </row>
    <row r="189" spans="6:6" ht="15.75" customHeight="1">
      <c r="F189" s="83"/>
    </row>
    <row r="190" spans="6:6" ht="15.75" customHeight="1">
      <c r="F190" s="83"/>
    </row>
    <row r="191" spans="6:6" ht="15.75" customHeight="1">
      <c r="F191" s="83"/>
    </row>
    <row r="192" spans="6:6" ht="15.75" customHeight="1">
      <c r="F192" s="83"/>
    </row>
    <row r="193" spans="6:6" ht="15.75" customHeight="1">
      <c r="F193" s="83"/>
    </row>
    <row r="194" spans="6:6" ht="15.75" customHeight="1">
      <c r="F194" s="83"/>
    </row>
    <row r="195" spans="6:6" ht="15.75" customHeight="1">
      <c r="F195" s="83"/>
    </row>
    <row r="196" spans="6:6" ht="15.75" customHeight="1">
      <c r="F196" s="83"/>
    </row>
    <row r="197" spans="6:6" ht="15.75" customHeight="1">
      <c r="F197" s="83"/>
    </row>
    <row r="198" spans="6:6" ht="15.75" customHeight="1">
      <c r="F198" s="83"/>
    </row>
    <row r="199" spans="6:6" ht="15.75" customHeight="1">
      <c r="F199" s="83"/>
    </row>
    <row r="200" spans="6:6" ht="15.75" customHeight="1">
      <c r="F200" s="83"/>
    </row>
    <row r="201" spans="6:6" ht="15.75" customHeight="1">
      <c r="F201" s="83"/>
    </row>
    <row r="202" spans="6:6" ht="15.75" customHeight="1">
      <c r="F202" s="83"/>
    </row>
    <row r="203" spans="6:6" ht="15.75" customHeight="1">
      <c r="F203" s="83"/>
    </row>
    <row r="204" spans="6:6" ht="15.75" customHeight="1">
      <c r="F204" s="83"/>
    </row>
    <row r="205" spans="6:6" ht="15.75" customHeight="1">
      <c r="F205" s="83"/>
    </row>
    <row r="206" spans="6:6" ht="15.75" customHeight="1">
      <c r="F206" s="83"/>
    </row>
    <row r="207" spans="6:6" ht="15.75" customHeight="1">
      <c r="F207" s="83"/>
    </row>
    <row r="208" spans="6:6" ht="15.75" customHeight="1">
      <c r="F208" s="83"/>
    </row>
    <row r="209" spans="6:6" ht="15.75" customHeight="1">
      <c r="F209" s="83"/>
    </row>
    <row r="210" spans="6:6" ht="15.75" customHeight="1">
      <c r="F210" s="83"/>
    </row>
    <row r="211" spans="6:6" ht="15.75" customHeight="1">
      <c r="F211" s="83"/>
    </row>
    <row r="212" spans="6:6" ht="15.75" customHeight="1">
      <c r="F212" s="83"/>
    </row>
    <row r="213" spans="6:6" ht="15.75" customHeight="1">
      <c r="F213" s="83"/>
    </row>
    <row r="214" spans="6:6" ht="15.75" customHeight="1">
      <c r="F214" s="83"/>
    </row>
    <row r="215" spans="6:6" ht="15.75" customHeight="1">
      <c r="F215" s="83"/>
    </row>
    <row r="216" spans="6:6" ht="15.75" customHeight="1">
      <c r="F216" s="83"/>
    </row>
    <row r="217" spans="6:6" ht="15.75" customHeight="1">
      <c r="F217" s="83"/>
    </row>
    <row r="218" spans="6:6" ht="15.75" customHeight="1">
      <c r="F218" s="83"/>
    </row>
    <row r="219" spans="6:6" ht="15.75" customHeight="1">
      <c r="F219" s="83"/>
    </row>
    <row r="220" spans="6:6" ht="15.75" customHeight="1">
      <c r="F220" s="83"/>
    </row>
    <row r="221" spans="6:6" ht="15.75" customHeight="1">
      <c r="F221" s="83"/>
    </row>
    <row r="222" spans="6:6" ht="15.75" customHeight="1">
      <c r="F222" s="83"/>
    </row>
    <row r="223" spans="6:6" ht="15.75" customHeight="1">
      <c r="F223" s="83"/>
    </row>
    <row r="224" spans="6:6" ht="15.75" customHeight="1">
      <c r="F224" s="83"/>
    </row>
    <row r="225" spans="6:6" ht="15.75" customHeight="1">
      <c r="F225" s="83"/>
    </row>
    <row r="226" spans="6:6" ht="15.75" customHeight="1">
      <c r="F226" s="83"/>
    </row>
    <row r="227" spans="6:6" ht="15.75" customHeight="1">
      <c r="F227" s="83"/>
    </row>
    <row r="228" spans="6:6" ht="15.75" customHeight="1">
      <c r="F228" s="83"/>
    </row>
    <row r="229" spans="6:6" ht="15.75" customHeight="1">
      <c r="F229" s="83"/>
    </row>
    <row r="230" spans="6:6" ht="15.75" customHeight="1">
      <c r="F230" s="83"/>
    </row>
    <row r="231" spans="6:6" ht="15.75" customHeight="1">
      <c r="F231" s="83"/>
    </row>
    <row r="232" spans="6:6" ht="15.75" customHeight="1">
      <c r="F232" s="83"/>
    </row>
    <row r="233" spans="6:6" ht="15.75" customHeight="1">
      <c r="F233" s="83"/>
    </row>
    <row r="234" spans="6:6" ht="15.75" customHeight="1">
      <c r="F234" s="83"/>
    </row>
    <row r="235" spans="6:6" ht="15.75" customHeight="1">
      <c r="F235" s="83"/>
    </row>
    <row r="236" spans="6:6" ht="15.75" customHeight="1">
      <c r="F236" s="83"/>
    </row>
    <row r="237" spans="6:6" ht="15.75" customHeight="1">
      <c r="F237" s="83"/>
    </row>
    <row r="238" spans="6:6" ht="15.75" customHeight="1">
      <c r="F238" s="83"/>
    </row>
    <row r="239" spans="6:6" ht="15.75" customHeight="1">
      <c r="F239" s="83"/>
    </row>
    <row r="240" spans="6:6" ht="15.75" customHeight="1">
      <c r="F240" s="83"/>
    </row>
    <row r="241" spans="6:6" ht="15.75" customHeight="1">
      <c r="F241" s="83"/>
    </row>
    <row r="242" spans="6:6" ht="15.75" customHeight="1">
      <c r="F242" s="83"/>
    </row>
    <row r="243" spans="6:6" ht="15.75" customHeight="1">
      <c r="F243" s="83"/>
    </row>
    <row r="244" spans="6:6" ht="15.75" customHeight="1"/>
    <row r="245" spans="6:6" ht="15.75" customHeight="1"/>
    <row r="246" spans="6:6" ht="15.75" customHeight="1"/>
    <row r="247" spans="6:6" ht="15.75" customHeight="1"/>
    <row r="248" spans="6:6" ht="15.75" customHeight="1"/>
    <row r="249" spans="6:6" ht="15.75" customHeight="1"/>
    <row r="250" spans="6:6" ht="15.75" customHeight="1"/>
    <row r="251" spans="6:6" ht="15.75" customHeight="1"/>
    <row r="252" spans="6:6" ht="15.75" customHeight="1"/>
    <row r="253" spans="6:6" ht="15.75" customHeight="1"/>
    <row r="254" spans="6:6" ht="15.75" customHeight="1"/>
    <row r="255" spans="6:6" ht="15.75" customHeight="1"/>
    <row r="256" spans="6: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ef="E2" r:id="rId1" xr:uid="{00000000-0004-0000-0400-000000000000}"/>
    <hyperlink ref="E16" r:id="rId2" xr:uid="{00000000-0004-0000-0400-000001000000}"/>
    <hyperlink ref="E25" r:id="rId3" xr:uid="{00000000-0004-0000-0400-000002000000}"/>
    <hyperlink ref="E43" r:id="rId4" xr:uid="{00000000-0004-0000-0400-000003000000}"/>
  </hyperlinks>
  <pageMargins left="0.511811024" right="0.511811024" top="0.78740157499999996" bottom="0.78740157499999996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V966"/>
  <sheetViews>
    <sheetView showGridLines="0" view="pageBreakPreview" topLeftCell="A70" zoomScale="85" zoomScaleNormal="55" zoomScaleSheetLayoutView="85" workbookViewId="0">
      <selection activeCell="O13" sqref="O13"/>
    </sheetView>
  </sheetViews>
  <sheetFormatPr defaultColWidth="14.453125" defaultRowHeight="15" customHeight="1"/>
  <cols>
    <col min="1" max="1" width="1.81640625" customWidth="1"/>
    <col min="2" max="2" width="46" customWidth="1"/>
    <col min="3" max="3" width="37.26953125" customWidth="1"/>
    <col min="4" max="4" width="30.54296875" customWidth="1"/>
    <col min="5" max="5" width="12.453125" customWidth="1"/>
    <col min="6" max="6" width="9.81640625" customWidth="1"/>
    <col min="7" max="7" width="24.1796875" customWidth="1"/>
    <col min="8" max="8" width="28.54296875" customWidth="1"/>
    <col min="9" max="9" width="14.453125" customWidth="1"/>
    <col min="10" max="10" width="3.453125" customWidth="1"/>
    <col min="11" max="22" width="8.81640625" customWidth="1"/>
  </cols>
  <sheetData>
    <row r="1" spans="2:22" ht="57.75" customHeight="1" thickTop="1">
      <c r="B1" s="351" t="s">
        <v>3829</v>
      </c>
      <c r="C1" s="352"/>
      <c r="D1" s="352"/>
      <c r="E1" s="352"/>
      <c r="F1" s="352"/>
      <c r="G1" s="352"/>
      <c r="H1" s="352"/>
      <c r="I1" s="129"/>
      <c r="J1" s="130"/>
      <c r="K1" s="5"/>
      <c r="L1" s="6"/>
      <c r="M1" s="6"/>
      <c r="N1" s="6"/>
      <c r="O1" s="4"/>
      <c r="P1" s="4"/>
      <c r="Q1" s="4"/>
      <c r="R1" s="5"/>
      <c r="S1" s="5"/>
      <c r="T1" s="5"/>
      <c r="U1" s="5"/>
      <c r="V1" s="4"/>
    </row>
    <row r="2" spans="2:22" ht="15" customHeight="1">
      <c r="B2" s="143"/>
      <c r="C2" s="1"/>
      <c r="D2" s="1"/>
      <c r="E2" s="1"/>
      <c r="F2" s="1"/>
      <c r="G2" s="1"/>
      <c r="H2" s="1"/>
      <c r="I2" s="1"/>
      <c r="J2" s="131"/>
    </row>
    <row r="3" spans="2:22" ht="15" customHeight="1">
      <c r="B3" s="143"/>
      <c r="C3" s="1"/>
      <c r="D3" s="1"/>
      <c r="E3" s="1"/>
      <c r="F3" s="1"/>
      <c r="G3" s="1"/>
      <c r="H3" s="1"/>
      <c r="I3" s="1"/>
      <c r="J3" s="131"/>
    </row>
    <row r="4" spans="2:22" ht="15" customHeight="1">
      <c r="B4" s="143"/>
      <c r="C4" s="1"/>
      <c r="D4" s="1"/>
      <c r="E4" s="1"/>
      <c r="F4" s="1"/>
      <c r="G4" s="1"/>
      <c r="H4" s="1"/>
      <c r="I4" s="1"/>
      <c r="J4" s="131"/>
    </row>
    <row r="5" spans="2:22" ht="15" customHeight="1">
      <c r="B5" s="143"/>
      <c r="C5" s="1"/>
      <c r="D5" s="1"/>
      <c r="E5" s="1"/>
      <c r="F5" s="1"/>
      <c r="G5" s="1"/>
      <c r="H5" s="1"/>
      <c r="I5" s="1"/>
      <c r="J5" s="131"/>
    </row>
    <row r="6" spans="2:22" ht="15" customHeight="1">
      <c r="B6" s="143"/>
      <c r="C6" s="1"/>
      <c r="D6" s="1"/>
      <c r="E6" s="1"/>
      <c r="F6" s="1"/>
      <c r="G6" s="1"/>
      <c r="H6" s="1"/>
      <c r="I6" s="1"/>
      <c r="J6" s="131"/>
    </row>
    <row r="7" spans="2:22" ht="15" customHeight="1">
      <c r="B7" s="143"/>
      <c r="C7" s="1"/>
      <c r="D7" s="1"/>
      <c r="E7" s="1"/>
      <c r="F7" s="1"/>
      <c r="G7" s="1"/>
      <c r="H7" s="1"/>
      <c r="I7" s="1"/>
      <c r="J7" s="131"/>
    </row>
    <row r="8" spans="2:22" ht="15" customHeight="1">
      <c r="B8" s="143"/>
      <c r="C8" s="1"/>
      <c r="D8" s="1"/>
      <c r="E8" s="1"/>
      <c r="F8" s="1"/>
      <c r="G8" s="1"/>
      <c r="H8" s="1"/>
      <c r="I8" s="1"/>
      <c r="J8" s="131"/>
    </row>
    <row r="9" spans="2:22" ht="15" customHeight="1">
      <c r="B9" s="143"/>
      <c r="C9" s="1"/>
      <c r="D9" s="1"/>
      <c r="E9" s="1"/>
      <c r="F9" s="1"/>
      <c r="G9" s="1"/>
      <c r="H9" s="1"/>
      <c r="I9" s="1"/>
      <c r="J9" s="131"/>
    </row>
    <row r="10" spans="2:22" ht="15" customHeight="1">
      <c r="B10" s="143"/>
      <c r="C10" s="1"/>
      <c r="D10" s="1"/>
      <c r="E10" s="1"/>
      <c r="F10" s="1"/>
      <c r="G10" s="1"/>
      <c r="H10" s="1"/>
      <c r="I10" s="1"/>
      <c r="J10" s="131"/>
    </row>
    <row r="11" spans="2:22" ht="15" customHeight="1">
      <c r="B11" s="143"/>
      <c r="C11" s="1"/>
      <c r="D11" s="1"/>
      <c r="E11" s="1"/>
      <c r="F11" s="1"/>
      <c r="G11" s="1"/>
      <c r="H11" s="1"/>
      <c r="I11" s="1"/>
      <c r="J11" s="131"/>
    </row>
    <row r="12" spans="2:22" ht="15" customHeight="1">
      <c r="B12" s="143"/>
      <c r="C12" s="1"/>
      <c r="D12" s="1"/>
      <c r="E12" s="1"/>
      <c r="F12" s="1"/>
      <c r="G12" s="1"/>
      <c r="H12" s="1"/>
      <c r="I12" s="1"/>
      <c r="J12" s="131"/>
    </row>
    <row r="13" spans="2:22" ht="15" customHeight="1">
      <c r="B13" s="143"/>
      <c r="C13" s="1"/>
      <c r="D13" s="1"/>
      <c r="E13" s="1"/>
      <c r="F13" s="1"/>
      <c r="G13" s="1"/>
      <c r="H13" s="1"/>
      <c r="I13" s="1"/>
      <c r="J13" s="131"/>
    </row>
    <row r="14" spans="2:22" ht="15" customHeight="1">
      <c r="B14" s="143"/>
      <c r="C14" s="1"/>
      <c r="D14" s="1"/>
      <c r="E14" s="1"/>
      <c r="F14" s="1"/>
      <c r="G14" s="1"/>
      <c r="H14" s="1"/>
      <c r="I14" s="1"/>
      <c r="J14" s="131"/>
    </row>
    <row r="15" spans="2:22" ht="15" customHeight="1">
      <c r="B15" s="143"/>
      <c r="C15" s="1"/>
      <c r="D15" s="1"/>
      <c r="E15" s="1"/>
      <c r="F15" s="1"/>
      <c r="G15" s="1"/>
      <c r="H15" s="1"/>
      <c r="I15" s="1"/>
      <c r="J15" s="131"/>
    </row>
    <row r="16" spans="2:22" ht="15" customHeight="1">
      <c r="B16" s="143"/>
      <c r="C16" s="1"/>
      <c r="D16" s="1"/>
      <c r="E16" s="1"/>
      <c r="F16" s="1"/>
      <c r="G16" s="1"/>
      <c r="H16" s="1"/>
      <c r="I16" s="1"/>
      <c r="J16" s="131"/>
    </row>
    <row r="17" spans="2:10" ht="15" customHeight="1">
      <c r="B17" s="143"/>
      <c r="C17" s="1"/>
      <c r="D17" s="1"/>
      <c r="E17" s="1"/>
      <c r="F17" s="1"/>
      <c r="G17" s="1"/>
      <c r="H17" s="1"/>
      <c r="I17" s="1"/>
      <c r="J17" s="131"/>
    </row>
    <row r="18" spans="2:10" ht="15" customHeight="1">
      <c r="B18" s="143"/>
      <c r="C18" s="1"/>
      <c r="D18" s="1"/>
      <c r="E18" s="1"/>
      <c r="F18" s="1"/>
      <c r="G18" s="1"/>
      <c r="H18" s="1"/>
      <c r="I18" s="1"/>
      <c r="J18" s="131"/>
    </row>
    <row r="19" spans="2:10" ht="15" customHeight="1">
      <c r="B19" s="143"/>
      <c r="C19" s="1"/>
      <c r="D19" s="1"/>
      <c r="E19" s="1"/>
      <c r="F19" s="1"/>
      <c r="G19" s="1"/>
      <c r="H19" s="1"/>
      <c r="I19" s="1"/>
      <c r="J19" s="131"/>
    </row>
    <row r="20" spans="2:10" ht="15" customHeight="1">
      <c r="B20" s="143"/>
      <c r="C20" s="1"/>
      <c r="D20" s="1"/>
      <c r="E20" s="1"/>
      <c r="F20" s="1"/>
      <c r="G20" s="1"/>
      <c r="H20" s="1"/>
      <c r="I20" s="1"/>
      <c r="J20" s="131"/>
    </row>
    <row r="21" spans="2:10" ht="15.75" customHeight="1">
      <c r="B21" s="143"/>
      <c r="C21" s="1"/>
      <c r="D21" s="1"/>
      <c r="E21" s="1"/>
      <c r="F21" s="1"/>
      <c r="G21" s="1"/>
      <c r="H21" s="1"/>
      <c r="I21" s="1"/>
      <c r="J21" s="131"/>
    </row>
    <row r="22" spans="2:10" ht="15.75" customHeight="1">
      <c r="B22" s="143"/>
      <c r="C22" s="1"/>
      <c r="D22" s="1"/>
      <c r="E22" s="1"/>
      <c r="F22" s="1"/>
      <c r="G22" s="1"/>
      <c r="H22" s="1"/>
      <c r="I22" s="1"/>
      <c r="J22" s="131"/>
    </row>
    <row r="23" spans="2:10" ht="15.75" customHeight="1">
      <c r="B23" s="143"/>
      <c r="C23" s="1"/>
      <c r="D23" s="1"/>
      <c r="E23" s="1"/>
      <c r="F23" s="1"/>
      <c r="G23" s="1"/>
      <c r="H23" s="1"/>
      <c r="I23" s="1"/>
      <c r="J23" s="131"/>
    </row>
    <row r="24" spans="2:10" ht="15.75" customHeight="1">
      <c r="B24" s="143"/>
      <c r="C24" s="1"/>
      <c r="D24" s="1"/>
      <c r="E24" s="1"/>
      <c r="F24" s="1"/>
      <c r="G24" s="1"/>
      <c r="H24" s="1"/>
      <c r="I24" s="1"/>
      <c r="J24" s="131"/>
    </row>
    <row r="25" spans="2:10" ht="15.75" customHeight="1">
      <c r="B25" s="143"/>
      <c r="C25" s="1"/>
      <c r="D25" s="1"/>
      <c r="E25" s="1"/>
      <c r="F25" s="1"/>
      <c r="G25" s="1"/>
      <c r="H25" s="1"/>
      <c r="I25" s="1"/>
      <c r="J25" s="131"/>
    </row>
    <row r="26" spans="2:10" ht="15.75" customHeight="1">
      <c r="B26" s="143"/>
      <c r="C26" s="1"/>
      <c r="D26" s="1"/>
      <c r="E26" s="1"/>
      <c r="F26" s="1"/>
      <c r="G26" s="1"/>
      <c r="H26" s="1"/>
      <c r="I26" s="1"/>
      <c r="J26" s="131"/>
    </row>
    <row r="27" spans="2:10" ht="15.75" customHeight="1">
      <c r="B27" s="143"/>
      <c r="C27" s="1"/>
      <c r="D27" s="1"/>
      <c r="E27" s="1"/>
      <c r="F27" s="1"/>
      <c r="G27" s="1"/>
      <c r="H27" s="1"/>
      <c r="I27" s="1"/>
      <c r="J27" s="131"/>
    </row>
    <row r="28" spans="2:10" ht="15.75" customHeight="1">
      <c r="B28" s="143"/>
      <c r="C28" s="1"/>
      <c r="D28" s="1"/>
      <c r="E28" s="1"/>
      <c r="F28" s="1"/>
      <c r="G28" s="1"/>
      <c r="H28" s="1"/>
      <c r="I28" s="1"/>
      <c r="J28" s="131"/>
    </row>
    <row r="29" spans="2:10" ht="15.75" customHeight="1">
      <c r="B29" s="143"/>
      <c r="C29" s="1"/>
      <c r="D29" s="1"/>
      <c r="E29" s="1"/>
      <c r="F29" s="1"/>
      <c r="G29" s="1"/>
      <c r="H29" s="1"/>
      <c r="I29" s="1"/>
      <c r="J29" s="131"/>
    </row>
    <row r="30" spans="2:10" ht="15.75" customHeight="1">
      <c r="B30" s="143"/>
      <c r="C30" s="1"/>
      <c r="D30" s="1"/>
      <c r="E30" s="1"/>
      <c r="F30" s="1"/>
      <c r="G30" s="1"/>
      <c r="H30" s="1"/>
      <c r="I30" s="1"/>
      <c r="J30" s="131"/>
    </row>
    <row r="31" spans="2:10" ht="15.75" customHeight="1">
      <c r="B31" s="143"/>
      <c r="C31" s="1"/>
      <c r="D31" s="1"/>
      <c r="E31" s="1"/>
      <c r="F31" s="1"/>
      <c r="G31" s="1"/>
      <c r="H31" s="1"/>
      <c r="I31" s="1"/>
      <c r="J31" s="131"/>
    </row>
    <row r="32" spans="2:10" ht="15.75" customHeight="1">
      <c r="B32" s="143"/>
      <c r="C32" s="1"/>
      <c r="D32" s="1"/>
      <c r="E32" s="1"/>
      <c r="F32" s="1"/>
      <c r="G32" s="1"/>
      <c r="H32" s="1"/>
      <c r="I32" s="1"/>
      <c r="J32" s="131"/>
    </row>
    <row r="33" spans="2:10" ht="15.75" customHeight="1">
      <c r="B33" s="143"/>
      <c r="C33" s="1"/>
      <c r="D33" s="1"/>
      <c r="E33" s="1"/>
      <c r="F33" s="1"/>
      <c r="G33" s="1"/>
      <c r="H33" s="1"/>
      <c r="I33" s="1"/>
      <c r="J33" s="131"/>
    </row>
    <row r="34" spans="2:10" ht="15.75" customHeight="1">
      <c r="B34" s="143"/>
      <c r="C34" s="1"/>
      <c r="D34" s="1"/>
      <c r="E34" s="1"/>
      <c r="F34" s="1"/>
      <c r="G34" s="1"/>
      <c r="H34" s="1"/>
      <c r="I34" s="1"/>
      <c r="J34" s="131"/>
    </row>
    <row r="35" spans="2:10" ht="15.75" customHeight="1">
      <c r="B35" s="143"/>
      <c r="C35" s="1"/>
      <c r="D35" s="1"/>
      <c r="E35" s="1"/>
      <c r="F35" s="1"/>
      <c r="G35" s="1"/>
      <c r="H35" s="1"/>
      <c r="I35" s="1"/>
      <c r="J35" s="131"/>
    </row>
    <row r="36" spans="2:10" ht="15.75" customHeight="1">
      <c r="B36" s="143"/>
      <c r="C36" s="1"/>
      <c r="D36" s="1"/>
      <c r="E36" s="1"/>
      <c r="F36" s="1"/>
      <c r="G36" s="1"/>
      <c r="H36" s="1"/>
      <c r="I36" s="1"/>
      <c r="J36" s="131"/>
    </row>
    <row r="37" spans="2:10" ht="15.75" customHeight="1">
      <c r="B37" s="143"/>
      <c r="C37" s="1"/>
      <c r="D37" s="1"/>
      <c r="E37" s="1"/>
      <c r="F37" s="1"/>
      <c r="G37" s="1"/>
      <c r="H37" s="1"/>
      <c r="I37" s="1"/>
      <c r="J37" s="131"/>
    </row>
    <row r="38" spans="2:10" ht="15.75" customHeight="1">
      <c r="B38" s="143"/>
      <c r="C38" s="1"/>
      <c r="D38" s="1"/>
      <c r="E38" s="1"/>
      <c r="F38" s="1"/>
      <c r="G38" s="1"/>
      <c r="H38" s="1"/>
      <c r="I38" s="1"/>
      <c r="J38" s="131"/>
    </row>
    <row r="39" spans="2:10" ht="15.75" customHeight="1">
      <c r="B39" s="143"/>
      <c r="C39" s="1"/>
      <c r="D39" s="1"/>
      <c r="E39" s="1"/>
      <c r="F39" s="1"/>
      <c r="G39" s="1"/>
      <c r="H39" s="1"/>
      <c r="I39" s="1"/>
      <c r="J39" s="131"/>
    </row>
    <row r="40" spans="2:10" ht="15.75" customHeight="1">
      <c r="B40" s="143"/>
      <c r="C40" s="1"/>
      <c r="D40" s="1"/>
      <c r="E40" s="1"/>
      <c r="F40" s="1"/>
      <c r="G40" s="1"/>
      <c r="H40" s="1"/>
      <c r="I40" s="1"/>
      <c r="J40" s="131"/>
    </row>
    <row r="41" spans="2:10" ht="15.75" customHeight="1">
      <c r="B41" s="143"/>
      <c r="C41" s="1"/>
      <c r="D41" s="1"/>
      <c r="E41" s="1"/>
      <c r="F41" s="1"/>
      <c r="G41" s="1"/>
      <c r="H41" s="1"/>
      <c r="I41" s="1"/>
      <c r="J41" s="131"/>
    </row>
    <row r="42" spans="2:10" ht="15.75" customHeight="1">
      <c r="B42" s="143"/>
      <c r="C42" s="1"/>
      <c r="D42" s="1"/>
      <c r="E42" s="1"/>
      <c r="F42" s="1"/>
      <c r="G42" s="1"/>
      <c r="H42" s="1"/>
      <c r="I42" s="1"/>
      <c r="J42" s="131"/>
    </row>
    <row r="43" spans="2:10" ht="15.75" customHeight="1">
      <c r="B43" s="143"/>
      <c r="C43" s="1"/>
      <c r="D43" s="1"/>
      <c r="E43" s="1"/>
      <c r="F43" s="1"/>
      <c r="G43" s="1"/>
      <c r="H43" s="1"/>
      <c r="I43" s="1"/>
      <c r="J43" s="131"/>
    </row>
    <row r="44" spans="2:10" ht="15.75" customHeight="1">
      <c r="B44" s="143"/>
      <c r="C44" s="1"/>
      <c r="D44" s="1"/>
      <c r="E44" s="1"/>
      <c r="F44" s="1"/>
      <c r="G44" s="1"/>
      <c r="H44" s="1"/>
      <c r="I44" s="1"/>
      <c r="J44" s="131"/>
    </row>
    <row r="45" spans="2:10" ht="15.75" customHeight="1">
      <c r="B45" s="143"/>
      <c r="C45" s="1"/>
      <c r="D45" s="1"/>
      <c r="E45" s="1"/>
      <c r="F45" s="1"/>
      <c r="G45" s="1"/>
      <c r="H45" s="1"/>
      <c r="I45" s="1"/>
      <c r="J45" s="131"/>
    </row>
    <row r="46" spans="2:10" ht="15.75" customHeight="1">
      <c r="B46" s="143"/>
      <c r="C46" s="1"/>
      <c r="D46" s="1"/>
      <c r="E46" s="1"/>
      <c r="F46" s="1"/>
      <c r="G46" s="1"/>
      <c r="H46" s="1"/>
      <c r="I46" s="1"/>
      <c r="J46" s="131"/>
    </row>
    <row r="47" spans="2:10" ht="15.75" customHeight="1">
      <c r="B47" s="143"/>
      <c r="C47" s="1"/>
      <c r="D47" s="1"/>
      <c r="E47" s="1"/>
      <c r="F47" s="1"/>
      <c r="G47" s="1"/>
      <c r="H47" s="1"/>
      <c r="I47" s="1"/>
      <c r="J47" s="131"/>
    </row>
    <row r="48" spans="2:10" ht="15.75" customHeight="1">
      <c r="B48" s="143"/>
      <c r="C48" s="1"/>
      <c r="D48" s="1"/>
      <c r="E48" s="1"/>
      <c r="F48" s="1"/>
      <c r="G48" s="1"/>
      <c r="H48" s="1"/>
      <c r="I48" s="1"/>
      <c r="J48" s="131"/>
    </row>
    <row r="49" spans="2:10" ht="15.75" customHeight="1">
      <c r="B49" s="143"/>
      <c r="C49" s="1"/>
      <c r="D49" s="1"/>
      <c r="E49" s="1"/>
      <c r="F49" s="1"/>
      <c r="G49" s="1"/>
      <c r="H49" s="1"/>
      <c r="I49" s="1"/>
      <c r="J49" s="131"/>
    </row>
    <row r="50" spans="2:10" ht="15.75" customHeight="1">
      <c r="B50" s="143"/>
      <c r="C50" s="1"/>
      <c r="D50" s="1"/>
      <c r="E50" s="1"/>
      <c r="F50" s="1"/>
      <c r="G50" s="1"/>
      <c r="H50" s="1"/>
      <c r="I50" s="1"/>
      <c r="J50" s="131"/>
    </row>
    <row r="51" spans="2:10" ht="15.75" customHeight="1">
      <c r="B51" s="143"/>
      <c r="C51" s="1"/>
      <c r="D51" s="1"/>
      <c r="E51" s="1"/>
      <c r="F51" s="1"/>
      <c r="G51" s="1"/>
      <c r="H51" s="1"/>
      <c r="I51" s="1"/>
      <c r="J51" s="131"/>
    </row>
    <row r="52" spans="2:10" ht="15.75" customHeight="1">
      <c r="B52" s="143"/>
      <c r="C52" s="1"/>
      <c r="D52" s="1"/>
      <c r="E52" s="1"/>
      <c r="F52" s="1"/>
      <c r="G52" s="1"/>
      <c r="H52" s="1"/>
      <c r="I52" s="1"/>
      <c r="J52" s="131"/>
    </row>
    <row r="53" spans="2:10" ht="15.75" customHeight="1">
      <c r="B53" s="143"/>
      <c r="C53" s="1"/>
      <c r="D53" s="1"/>
      <c r="E53" s="1"/>
      <c r="F53" s="1"/>
      <c r="G53" s="1"/>
      <c r="H53" s="1"/>
      <c r="I53" s="1"/>
      <c r="J53" s="131"/>
    </row>
    <row r="54" spans="2:10" ht="15.75" customHeight="1">
      <c r="B54" s="143"/>
      <c r="C54" s="1"/>
      <c r="D54" s="1"/>
      <c r="E54" s="1"/>
      <c r="F54" s="1"/>
      <c r="G54" s="1"/>
      <c r="H54" s="1"/>
      <c r="I54" s="1"/>
      <c r="J54" s="131"/>
    </row>
    <row r="55" spans="2:10" ht="15.75" customHeight="1">
      <c r="B55" s="143"/>
      <c r="C55" s="1"/>
      <c r="D55" s="1"/>
      <c r="E55" s="1"/>
      <c r="F55" s="1"/>
      <c r="G55" s="1"/>
      <c r="H55" s="1"/>
      <c r="I55" s="1"/>
      <c r="J55" s="131"/>
    </row>
    <row r="56" spans="2:10" ht="15.75" customHeight="1">
      <c r="B56" s="143"/>
      <c r="C56" s="1"/>
      <c r="D56" s="1"/>
      <c r="E56" s="1"/>
      <c r="F56" s="1"/>
      <c r="G56" s="1"/>
      <c r="H56" s="1"/>
      <c r="I56" s="1"/>
      <c r="J56" s="131"/>
    </row>
    <row r="57" spans="2:10" ht="15.75" customHeight="1">
      <c r="B57" s="143"/>
      <c r="C57" s="1"/>
      <c r="D57" s="1"/>
      <c r="E57" s="1"/>
      <c r="F57" s="1"/>
      <c r="G57" s="1"/>
      <c r="H57" s="1"/>
      <c r="I57" s="1"/>
      <c r="J57" s="131"/>
    </row>
    <row r="58" spans="2:10" ht="15.75" customHeight="1">
      <c r="B58" s="143"/>
      <c r="C58" s="1"/>
      <c r="D58" s="1"/>
      <c r="E58" s="1"/>
      <c r="F58" s="1"/>
      <c r="G58" s="1"/>
      <c r="H58" s="1"/>
      <c r="I58" s="1"/>
      <c r="J58" s="131"/>
    </row>
    <row r="59" spans="2:10" ht="15.75" customHeight="1">
      <c r="B59" s="143"/>
      <c r="C59" s="1"/>
      <c r="D59" s="1"/>
      <c r="E59" s="1"/>
      <c r="F59" s="1"/>
      <c r="G59" s="1"/>
      <c r="H59" s="1"/>
      <c r="I59" s="1"/>
      <c r="J59" s="131"/>
    </row>
    <row r="60" spans="2:10" ht="15.75" customHeight="1">
      <c r="B60" s="143"/>
      <c r="C60" s="1"/>
      <c r="D60" s="1"/>
      <c r="E60" s="1"/>
      <c r="F60" s="1"/>
      <c r="G60" s="1"/>
      <c r="H60" s="1"/>
      <c r="I60" s="1"/>
      <c r="J60" s="131"/>
    </row>
    <row r="61" spans="2:10" ht="15.75" customHeight="1">
      <c r="B61" s="143"/>
      <c r="C61" s="1"/>
      <c r="D61" s="1"/>
      <c r="E61" s="1"/>
      <c r="F61" s="1"/>
      <c r="G61" s="1"/>
      <c r="H61" s="1"/>
      <c r="I61" s="1"/>
      <c r="J61" s="131"/>
    </row>
    <row r="62" spans="2:10" ht="15.75" customHeight="1">
      <c r="B62" s="143"/>
      <c r="C62" s="1"/>
      <c r="D62" s="1"/>
      <c r="E62" s="1"/>
      <c r="F62" s="1"/>
      <c r="G62" s="1"/>
      <c r="H62" s="1"/>
      <c r="I62" s="1"/>
      <c r="J62" s="131"/>
    </row>
    <row r="63" spans="2:10" ht="15.75" customHeight="1">
      <c r="B63" s="143"/>
      <c r="C63" s="1"/>
      <c r="D63" s="1"/>
      <c r="E63" s="1"/>
      <c r="F63" s="1"/>
      <c r="G63" s="1"/>
      <c r="H63" s="1"/>
      <c r="I63" s="1"/>
      <c r="J63" s="131"/>
    </row>
    <row r="64" spans="2:10" ht="15.75" customHeight="1">
      <c r="B64" s="143"/>
      <c r="C64" s="1"/>
      <c r="D64" s="1"/>
      <c r="E64" s="1"/>
      <c r="F64" s="1"/>
      <c r="G64" s="1"/>
      <c r="H64" s="1"/>
      <c r="I64" s="1"/>
      <c r="J64" s="131"/>
    </row>
    <row r="65" spans="2:10" ht="15.75" customHeight="1">
      <c r="B65" s="143"/>
      <c r="C65" s="1"/>
      <c r="D65" s="1"/>
      <c r="E65" s="1"/>
      <c r="F65" s="1"/>
      <c r="G65" s="1"/>
      <c r="H65" s="1"/>
      <c r="I65" s="1"/>
      <c r="J65" s="131"/>
    </row>
    <row r="66" spans="2:10" ht="15.75" customHeight="1">
      <c r="B66" s="143"/>
      <c r="C66" s="1"/>
      <c r="D66" s="1"/>
      <c r="E66" s="1"/>
      <c r="F66" s="1"/>
      <c r="G66" s="1"/>
      <c r="H66" s="1"/>
      <c r="I66" s="1"/>
      <c r="J66" s="131"/>
    </row>
    <row r="67" spans="2:10" ht="15.75" customHeight="1">
      <c r="B67" s="143"/>
      <c r="C67" s="1"/>
      <c r="D67" s="1"/>
      <c r="E67" s="1"/>
      <c r="F67" s="1"/>
      <c r="G67" s="1"/>
      <c r="H67" s="1"/>
      <c r="I67" s="1"/>
      <c r="J67" s="131"/>
    </row>
    <row r="68" spans="2:10" ht="15.75" customHeight="1">
      <c r="B68" s="143"/>
      <c r="C68" s="1"/>
      <c r="D68" s="1"/>
      <c r="E68" s="1"/>
      <c r="F68" s="1"/>
      <c r="G68" s="1"/>
      <c r="H68" s="1"/>
      <c r="I68" s="1"/>
      <c r="J68" s="131"/>
    </row>
    <row r="69" spans="2:10" ht="15.75" customHeight="1">
      <c r="B69" s="143"/>
      <c r="C69" s="1"/>
      <c r="D69" s="1"/>
      <c r="E69" s="1"/>
      <c r="F69" s="1"/>
      <c r="G69" s="1"/>
      <c r="H69" s="1"/>
      <c r="I69" s="1"/>
      <c r="J69" s="131"/>
    </row>
    <row r="70" spans="2:10" ht="15.75" customHeight="1">
      <c r="B70" s="143"/>
      <c r="C70" s="1"/>
      <c r="D70" s="1"/>
      <c r="E70" s="1"/>
      <c r="F70" s="1"/>
      <c r="G70" s="1"/>
      <c r="H70" s="1"/>
      <c r="I70" s="1"/>
      <c r="J70" s="131"/>
    </row>
    <row r="71" spans="2:10" ht="15.75" customHeight="1">
      <c r="B71" s="143"/>
      <c r="C71" s="1"/>
      <c r="D71" s="1"/>
      <c r="E71" s="1"/>
      <c r="F71" s="1"/>
      <c r="G71" s="1"/>
      <c r="H71" s="1"/>
      <c r="I71" s="1"/>
      <c r="J71" s="131"/>
    </row>
    <row r="72" spans="2:10" ht="15.75" customHeight="1">
      <c r="B72" s="143"/>
      <c r="C72" s="1"/>
      <c r="D72" s="1"/>
      <c r="E72" s="1"/>
      <c r="F72" s="1"/>
      <c r="G72" s="1"/>
      <c r="H72" s="1"/>
      <c r="I72" s="1"/>
      <c r="J72" s="131"/>
    </row>
    <row r="73" spans="2:10" ht="15.75" customHeight="1">
      <c r="B73" s="143"/>
      <c r="C73" s="1"/>
      <c r="D73" s="1"/>
      <c r="E73" s="1"/>
      <c r="F73" s="1"/>
      <c r="G73" s="1"/>
      <c r="H73" s="1"/>
      <c r="I73" s="1"/>
      <c r="J73" s="131"/>
    </row>
    <row r="74" spans="2:10" ht="15.75" customHeight="1">
      <c r="B74" s="143"/>
      <c r="C74" s="1"/>
      <c r="D74" s="1"/>
      <c r="E74" s="1"/>
      <c r="F74" s="1"/>
      <c r="G74" s="1"/>
      <c r="H74" s="1"/>
      <c r="I74" s="1"/>
      <c r="J74" s="131"/>
    </row>
    <row r="75" spans="2:10" ht="15.75" customHeight="1">
      <c r="B75" s="143"/>
      <c r="C75" s="1"/>
      <c r="D75" s="1"/>
      <c r="E75" s="1"/>
      <c r="F75" s="1"/>
      <c r="G75" s="1"/>
      <c r="H75" s="1"/>
      <c r="I75" s="1"/>
      <c r="J75" s="131"/>
    </row>
    <row r="76" spans="2:10" ht="15.75" customHeight="1">
      <c r="B76" s="143"/>
      <c r="C76" s="1"/>
      <c r="D76" s="1"/>
      <c r="E76" s="1"/>
      <c r="F76" s="1"/>
      <c r="G76" s="1"/>
      <c r="H76" s="1"/>
      <c r="I76" s="1"/>
      <c r="J76" s="131"/>
    </row>
    <row r="77" spans="2:10" ht="15.75" customHeight="1">
      <c r="B77" s="143"/>
      <c r="C77" s="1"/>
      <c r="D77" s="1"/>
      <c r="E77" s="1"/>
      <c r="F77" s="1"/>
      <c r="G77" s="1"/>
      <c r="H77" s="1"/>
      <c r="I77" s="1"/>
      <c r="J77" s="131"/>
    </row>
    <row r="78" spans="2:10" ht="15.75" customHeight="1">
      <c r="B78" s="143"/>
      <c r="C78" s="1"/>
      <c r="D78" s="1"/>
      <c r="E78" s="1"/>
      <c r="F78" s="1"/>
      <c r="G78" s="1"/>
      <c r="H78" s="1"/>
      <c r="I78" s="1"/>
      <c r="J78" s="131"/>
    </row>
    <row r="79" spans="2:10" ht="15.75" customHeight="1">
      <c r="B79" s="143"/>
      <c r="C79" s="1"/>
      <c r="D79" s="1"/>
      <c r="E79" s="1"/>
      <c r="F79" s="1"/>
      <c r="G79" s="1"/>
      <c r="H79" s="1"/>
      <c r="I79" s="1"/>
      <c r="J79" s="131"/>
    </row>
    <row r="80" spans="2:10" ht="15.75" customHeight="1">
      <c r="B80" s="143"/>
      <c r="C80" s="1"/>
      <c r="D80" s="1"/>
      <c r="E80" s="1"/>
      <c r="F80" s="1"/>
      <c r="G80" s="1"/>
      <c r="H80" s="1"/>
      <c r="I80" s="1"/>
      <c r="J80" s="131"/>
    </row>
    <row r="81" spans="2:10" ht="15.75" customHeight="1">
      <c r="B81" s="143"/>
      <c r="C81" s="1"/>
      <c r="D81" s="1"/>
      <c r="E81" s="1"/>
      <c r="F81" s="1"/>
      <c r="G81" s="1"/>
      <c r="H81" s="1"/>
      <c r="I81" s="1"/>
      <c r="J81" s="131"/>
    </row>
    <row r="82" spans="2:10" ht="15.75" customHeight="1">
      <c r="B82" s="143"/>
      <c r="C82" s="1"/>
      <c r="D82" s="1"/>
      <c r="E82" s="1"/>
      <c r="F82" s="1"/>
      <c r="G82" s="1"/>
      <c r="H82" s="1"/>
      <c r="I82" s="1"/>
      <c r="J82" s="131"/>
    </row>
    <row r="83" spans="2:10" ht="15.75" customHeight="1">
      <c r="B83" s="143"/>
      <c r="C83" s="1"/>
      <c r="D83" s="1"/>
      <c r="E83" s="1"/>
      <c r="F83" s="1"/>
      <c r="G83" s="1"/>
      <c r="H83" s="1"/>
      <c r="I83" s="1"/>
      <c r="J83" s="131"/>
    </row>
    <row r="84" spans="2:10" ht="15.75" customHeight="1">
      <c r="B84" s="143"/>
      <c r="C84" s="1"/>
      <c r="D84" s="1"/>
      <c r="E84" s="1"/>
      <c r="F84" s="1"/>
      <c r="G84" s="1"/>
      <c r="H84" s="1"/>
      <c r="I84" s="1"/>
      <c r="J84" s="131"/>
    </row>
    <row r="85" spans="2:10" ht="15.75" customHeight="1">
      <c r="B85" s="143"/>
      <c r="C85" s="1"/>
      <c r="D85" s="1"/>
      <c r="E85" s="1"/>
      <c r="F85" s="1"/>
      <c r="G85" s="1"/>
      <c r="H85" s="1"/>
      <c r="I85" s="1"/>
      <c r="J85" s="131"/>
    </row>
    <row r="86" spans="2:10" ht="15.75" customHeight="1">
      <c r="B86" s="143"/>
      <c r="C86" s="1"/>
      <c r="D86" s="1"/>
      <c r="E86" s="1"/>
      <c r="F86" s="1"/>
      <c r="G86" s="1"/>
      <c r="H86" s="1"/>
      <c r="I86" s="1"/>
      <c r="J86" s="131"/>
    </row>
    <row r="87" spans="2:10" ht="15.75" customHeight="1">
      <c r="B87" s="143"/>
      <c r="C87" s="1"/>
      <c r="D87" s="1"/>
      <c r="E87" s="1"/>
      <c r="F87" s="1"/>
      <c r="G87" s="1"/>
      <c r="H87" s="1"/>
      <c r="I87" s="1"/>
      <c r="J87" s="131"/>
    </row>
    <row r="88" spans="2:10" ht="15.75" customHeight="1">
      <c r="B88" s="143"/>
      <c r="C88" s="1"/>
      <c r="D88" s="1"/>
      <c r="E88" s="1"/>
      <c r="F88" s="1"/>
      <c r="G88" s="1"/>
      <c r="H88" s="1"/>
      <c r="I88" s="1"/>
      <c r="J88" s="131"/>
    </row>
    <row r="89" spans="2:10" ht="15.75" customHeight="1">
      <c r="B89" s="143"/>
      <c r="C89" s="1"/>
      <c r="D89" s="1"/>
      <c r="E89" s="1"/>
      <c r="F89" s="1"/>
      <c r="G89" s="1"/>
      <c r="H89" s="1"/>
      <c r="I89" s="1"/>
      <c r="J89" s="131"/>
    </row>
    <row r="90" spans="2:10" ht="15.75" customHeight="1">
      <c r="B90" s="143"/>
      <c r="C90" s="1"/>
      <c r="D90" s="1"/>
      <c r="E90" s="1"/>
      <c r="F90" s="1"/>
      <c r="G90" s="1"/>
      <c r="H90" s="1"/>
      <c r="I90" s="1"/>
      <c r="J90" s="131"/>
    </row>
    <row r="91" spans="2:10" ht="15.75" customHeight="1">
      <c r="B91" s="143"/>
      <c r="C91" s="1"/>
      <c r="D91" s="1"/>
      <c r="E91" s="1"/>
      <c r="F91" s="1"/>
      <c r="G91" s="1"/>
      <c r="H91" s="1"/>
      <c r="I91" s="1"/>
      <c r="J91" s="131"/>
    </row>
    <row r="92" spans="2:10" ht="15.75" customHeight="1">
      <c r="B92" s="143"/>
      <c r="C92" s="353" t="s">
        <v>7</v>
      </c>
      <c r="D92" s="355" t="s">
        <v>8</v>
      </c>
      <c r="E92" s="357" t="s">
        <v>3830</v>
      </c>
      <c r="F92" s="1"/>
      <c r="G92" s="1"/>
      <c r="H92" s="1"/>
      <c r="I92" s="1"/>
      <c r="J92" s="131"/>
    </row>
    <row r="93" spans="2:10" ht="15.75" customHeight="1">
      <c r="B93" s="143"/>
      <c r="C93" s="354"/>
      <c r="D93" s="356"/>
      <c r="E93" s="356"/>
      <c r="F93" s="1"/>
      <c r="G93" s="1"/>
      <c r="H93" s="1"/>
      <c r="I93" s="1"/>
      <c r="J93" s="131"/>
    </row>
    <row r="94" spans="2:10" ht="15.75" customHeight="1">
      <c r="B94" s="143"/>
      <c r="C94" s="132" t="s">
        <v>68</v>
      </c>
      <c r="D94" s="133">
        <v>9408031.0333333313</v>
      </c>
      <c r="E94" s="134">
        <v>7712863.8899999997</v>
      </c>
      <c r="F94" s="1"/>
      <c r="G94" s="1"/>
      <c r="H94" s="1"/>
      <c r="I94" s="1"/>
      <c r="J94" s="131"/>
    </row>
    <row r="95" spans="2:10" ht="15.75" customHeight="1">
      <c r="B95" s="143"/>
      <c r="C95" s="132" t="s">
        <v>39</v>
      </c>
      <c r="D95" s="133">
        <v>22872945.112333346</v>
      </c>
      <c r="E95" s="134">
        <v>21650143.16</v>
      </c>
      <c r="F95" s="1"/>
      <c r="G95" s="1"/>
      <c r="H95" s="1"/>
      <c r="I95" s="1"/>
      <c r="J95" s="131"/>
    </row>
    <row r="96" spans="2:10" ht="15.75" customHeight="1">
      <c r="B96" s="143"/>
      <c r="C96" s="135" t="s">
        <v>34</v>
      </c>
      <c r="D96" s="133">
        <v>1203320.9900000007</v>
      </c>
      <c r="E96" s="134">
        <v>811605.97</v>
      </c>
      <c r="F96" s="1"/>
      <c r="G96" s="1"/>
      <c r="H96" s="1"/>
      <c r="I96" s="1"/>
      <c r="J96" s="131"/>
    </row>
    <row r="97" spans="2:10" ht="15.75" customHeight="1">
      <c r="B97" s="143"/>
      <c r="C97" s="132" t="s">
        <v>38</v>
      </c>
      <c r="D97" s="133">
        <v>3284554.2246666672</v>
      </c>
      <c r="E97" s="134">
        <v>3874585.12</v>
      </c>
      <c r="F97" s="1"/>
      <c r="G97" s="1"/>
      <c r="H97" s="1"/>
      <c r="I97" s="1"/>
      <c r="J97" s="131"/>
    </row>
    <row r="98" spans="2:10" ht="15.75" customHeight="1">
      <c r="B98" s="143"/>
      <c r="C98" s="135" t="s">
        <v>33</v>
      </c>
      <c r="D98" s="133">
        <v>3582112.3549999958</v>
      </c>
      <c r="E98" s="134">
        <v>3008005.05</v>
      </c>
      <c r="F98" s="1"/>
      <c r="G98" s="1"/>
      <c r="H98" s="1"/>
      <c r="I98" s="1"/>
      <c r="J98" s="131"/>
    </row>
    <row r="99" spans="2:10" ht="15.75" customHeight="1">
      <c r="B99" s="143"/>
      <c r="C99" s="132" t="s">
        <v>36</v>
      </c>
      <c r="D99" s="133">
        <v>65561.100000000006</v>
      </c>
      <c r="E99" s="134">
        <v>192589.83</v>
      </c>
      <c r="F99" s="1"/>
      <c r="G99" s="1"/>
      <c r="H99" s="1"/>
      <c r="I99" s="1"/>
      <c r="J99" s="131"/>
    </row>
    <row r="100" spans="2:10" ht="15.75" customHeight="1">
      <c r="B100" s="143"/>
      <c r="C100" s="132" t="s">
        <v>37</v>
      </c>
      <c r="D100" s="133">
        <v>1511454.8499999999</v>
      </c>
      <c r="E100" s="134">
        <v>1428589.81</v>
      </c>
      <c r="F100" s="1"/>
      <c r="G100" s="1"/>
      <c r="H100" s="1"/>
      <c r="I100" s="1"/>
      <c r="J100" s="131"/>
    </row>
    <row r="101" spans="2:10" ht="15.75" customHeight="1">
      <c r="B101" s="143"/>
      <c r="C101" s="1"/>
      <c r="D101" s="1"/>
      <c r="E101" s="1"/>
      <c r="F101" s="1"/>
      <c r="G101" s="1"/>
      <c r="H101" s="1"/>
      <c r="I101" s="1"/>
      <c r="J101" s="131"/>
    </row>
    <row r="102" spans="2:10" ht="15.75" customHeight="1">
      <c r="B102" s="143"/>
      <c r="C102" s="1"/>
      <c r="D102" s="1"/>
      <c r="E102" s="1"/>
      <c r="F102" s="1"/>
      <c r="G102" s="1"/>
      <c r="H102" s="1"/>
      <c r="I102" s="1"/>
      <c r="J102" s="131"/>
    </row>
    <row r="103" spans="2:10" ht="15.75" customHeight="1">
      <c r="B103" s="143"/>
      <c r="C103" s="1"/>
      <c r="D103" s="1"/>
      <c r="E103" s="56"/>
      <c r="F103" s="1"/>
      <c r="G103" s="1"/>
      <c r="H103" s="1"/>
      <c r="I103" s="1"/>
      <c r="J103" s="131"/>
    </row>
    <row r="104" spans="2:10" ht="15" customHeight="1">
      <c r="B104" s="143"/>
      <c r="C104" s="1"/>
      <c r="D104" s="1"/>
      <c r="E104" s="56"/>
      <c r="F104" s="1"/>
      <c r="G104" s="1"/>
      <c r="H104" s="1"/>
      <c r="I104" s="1"/>
      <c r="J104" s="131"/>
    </row>
    <row r="105" spans="2:10" ht="15.75" customHeight="1">
      <c r="B105" s="143"/>
      <c r="C105" s="1"/>
      <c r="D105" s="1"/>
      <c r="E105" s="56"/>
      <c r="F105" s="1"/>
      <c r="G105" s="1"/>
      <c r="H105" s="1"/>
      <c r="I105" s="1"/>
      <c r="J105" s="131"/>
    </row>
    <row r="106" spans="2:10" ht="17.25" customHeight="1">
      <c r="B106" s="143"/>
      <c r="C106" s="1"/>
      <c r="D106" s="1"/>
      <c r="E106" s="56"/>
      <c r="F106" s="1"/>
      <c r="G106" s="1"/>
      <c r="H106" s="1"/>
      <c r="I106" s="1"/>
      <c r="J106" s="131"/>
    </row>
    <row r="107" spans="2:10" ht="15.75" customHeight="1">
      <c r="B107" s="143"/>
      <c r="C107" s="1"/>
      <c r="D107" s="1"/>
      <c r="E107" s="56"/>
      <c r="F107" s="1"/>
      <c r="G107" s="1"/>
      <c r="H107" s="1"/>
      <c r="I107" s="1"/>
      <c r="J107" s="131"/>
    </row>
    <row r="108" spans="2:10" ht="17.25" customHeight="1">
      <c r="B108" s="143"/>
      <c r="C108" s="1"/>
      <c r="D108" s="1"/>
      <c r="E108" s="56"/>
      <c r="F108" s="1"/>
      <c r="G108" s="1"/>
      <c r="H108" s="1"/>
      <c r="I108" s="1"/>
      <c r="J108" s="131"/>
    </row>
    <row r="109" spans="2:10" ht="15.75" customHeight="1">
      <c r="B109" s="143"/>
      <c r="C109" s="1"/>
      <c r="D109" s="1"/>
      <c r="E109" s="56"/>
      <c r="F109" s="1"/>
      <c r="G109" s="1"/>
      <c r="H109" s="1"/>
      <c r="I109" s="1"/>
      <c r="J109" s="131"/>
    </row>
    <row r="110" spans="2:10" ht="15.75" customHeight="1">
      <c r="B110" s="143"/>
      <c r="C110" s="1"/>
      <c r="D110" s="1"/>
      <c r="E110" s="56"/>
      <c r="F110" s="1"/>
      <c r="G110" s="1"/>
      <c r="H110" s="1"/>
      <c r="I110" s="1"/>
      <c r="J110" s="131"/>
    </row>
    <row r="111" spans="2:10" ht="15.75" customHeight="1">
      <c r="B111" s="143"/>
      <c r="C111" s="1"/>
      <c r="D111" s="1"/>
      <c r="E111" s="56"/>
      <c r="F111" s="1"/>
      <c r="G111" s="1"/>
      <c r="H111" s="1"/>
      <c r="I111" s="1"/>
      <c r="J111" s="131"/>
    </row>
    <row r="112" spans="2:10" ht="15.75" customHeight="1">
      <c r="B112" s="143"/>
      <c r="C112" s="1"/>
      <c r="D112" s="1"/>
      <c r="E112" s="56"/>
      <c r="F112" s="1"/>
      <c r="G112" s="1"/>
      <c r="H112" s="1"/>
      <c r="I112" s="1"/>
      <c r="J112" s="131"/>
    </row>
    <row r="113" spans="2:10" ht="15.75" customHeight="1">
      <c r="B113" s="143"/>
      <c r="C113" s="1"/>
      <c r="D113" s="1"/>
      <c r="E113" s="56"/>
      <c r="F113" s="1"/>
      <c r="G113" s="1"/>
      <c r="H113" s="1"/>
      <c r="I113" s="1"/>
      <c r="J113" s="131"/>
    </row>
    <row r="114" spans="2:10" ht="15.75" customHeight="1">
      <c r="B114" s="143"/>
      <c r="C114" s="1"/>
      <c r="D114" s="1"/>
      <c r="E114" s="56"/>
      <c r="F114" s="1"/>
      <c r="G114" s="1"/>
      <c r="H114" s="1"/>
      <c r="I114" s="1"/>
      <c r="J114" s="131"/>
    </row>
    <row r="115" spans="2:10" ht="15.75" customHeight="1">
      <c r="B115" s="143"/>
      <c r="C115" s="1"/>
      <c r="D115" s="1"/>
      <c r="E115" s="56"/>
      <c r="F115" s="1"/>
      <c r="G115" s="1"/>
      <c r="H115" s="1"/>
      <c r="I115" s="1"/>
      <c r="J115" s="131"/>
    </row>
    <row r="116" spans="2:10" ht="15.75" customHeight="1">
      <c r="B116" s="143"/>
      <c r="C116" s="1"/>
      <c r="D116" s="1"/>
      <c r="E116" s="56"/>
      <c r="F116" s="1"/>
      <c r="G116" s="1"/>
      <c r="H116" s="1"/>
      <c r="I116" s="1"/>
      <c r="J116" s="131"/>
    </row>
    <row r="117" spans="2:10" ht="15.75" customHeight="1">
      <c r="B117" s="143"/>
      <c r="C117" s="1"/>
      <c r="D117" s="1"/>
      <c r="E117" s="56"/>
      <c r="F117" s="1"/>
      <c r="G117" s="1"/>
      <c r="H117" s="1"/>
      <c r="I117" s="1"/>
      <c r="J117" s="131"/>
    </row>
    <row r="118" spans="2:10" ht="15.75" customHeight="1">
      <c r="B118" s="143"/>
      <c r="C118" s="1"/>
      <c r="D118" s="1"/>
      <c r="E118" s="56"/>
      <c r="F118" s="1"/>
      <c r="G118" s="1"/>
      <c r="H118" s="1"/>
      <c r="I118" s="1"/>
      <c r="J118" s="131"/>
    </row>
    <row r="119" spans="2:10" ht="15.75" customHeight="1">
      <c r="B119" s="143"/>
      <c r="C119" s="1"/>
      <c r="D119" s="1"/>
      <c r="E119" s="56"/>
      <c r="F119" s="1"/>
      <c r="G119" s="1"/>
      <c r="H119" s="1"/>
      <c r="I119" s="1"/>
      <c r="J119" s="131"/>
    </row>
    <row r="120" spans="2:10" ht="15.75" customHeight="1">
      <c r="B120" s="143"/>
      <c r="C120" s="1"/>
      <c r="D120" s="1"/>
      <c r="E120" s="56"/>
      <c r="F120" s="1"/>
      <c r="G120" s="1"/>
      <c r="H120" s="1"/>
      <c r="I120" s="1"/>
      <c r="J120" s="131"/>
    </row>
    <row r="121" spans="2:10" ht="15.75" customHeight="1">
      <c r="B121" s="143"/>
      <c r="C121" s="1"/>
      <c r="D121" s="1"/>
      <c r="E121" s="56"/>
      <c r="F121" s="1"/>
      <c r="G121" s="1"/>
      <c r="H121" s="1"/>
      <c r="I121" s="1"/>
      <c r="J121" s="131"/>
    </row>
    <row r="122" spans="2:10" ht="15.75" customHeight="1">
      <c r="B122" s="143"/>
      <c r="C122" s="1"/>
      <c r="D122" s="1"/>
      <c r="E122" s="56"/>
      <c r="F122" s="1"/>
      <c r="G122" s="1"/>
      <c r="H122" s="1"/>
      <c r="I122" s="1"/>
      <c r="J122" s="131"/>
    </row>
    <row r="123" spans="2:10" ht="15.75" customHeight="1">
      <c r="B123" s="143"/>
      <c r="C123" s="1"/>
      <c r="D123" s="1"/>
      <c r="E123" s="56"/>
      <c r="F123" s="1"/>
      <c r="G123" s="1"/>
      <c r="H123" s="1"/>
      <c r="I123" s="1"/>
      <c r="J123" s="131"/>
    </row>
    <row r="124" spans="2:10" ht="15.75" customHeight="1">
      <c r="B124" s="143"/>
      <c r="C124" s="1"/>
      <c r="D124" s="1"/>
      <c r="E124" s="56"/>
      <c r="F124" s="1"/>
      <c r="G124" s="1"/>
      <c r="H124" s="1"/>
      <c r="I124" s="1"/>
      <c r="J124" s="131"/>
    </row>
    <row r="125" spans="2:10" ht="15.65" customHeight="1">
      <c r="B125" s="143"/>
      <c r="C125" s="1"/>
      <c r="D125" s="1"/>
      <c r="E125" s="1"/>
      <c r="F125" s="1"/>
      <c r="G125" s="1"/>
      <c r="H125" s="1"/>
      <c r="I125" s="1"/>
      <c r="J125" s="131"/>
    </row>
    <row r="126" spans="2:10" ht="15.75" customHeight="1">
      <c r="B126" s="143"/>
      <c r="C126" s="1"/>
      <c r="D126" s="1"/>
      <c r="E126" s="1"/>
      <c r="F126" s="1"/>
      <c r="G126" s="1"/>
      <c r="H126" s="1"/>
      <c r="I126" s="1"/>
      <c r="J126" s="131"/>
    </row>
    <row r="127" spans="2:10" ht="15.75" customHeight="1">
      <c r="B127" s="143"/>
      <c r="C127" s="1"/>
      <c r="D127" s="1"/>
      <c r="E127" s="1"/>
      <c r="F127" s="1"/>
      <c r="G127" s="1"/>
      <c r="H127" s="1"/>
      <c r="I127" s="1"/>
      <c r="J127" s="131"/>
    </row>
    <row r="128" spans="2:10" ht="15.75" customHeight="1">
      <c r="B128" s="143"/>
      <c r="C128" s="1"/>
      <c r="D128" s="1"/>
      <c r="E128" s="1"/>
      <c r="F128" s="1"/>
      <c r="G128" s="1"/>
      <c r="H128" s="1"/>
      <c r="I128" s="1"/>
      <c r="J128" s="131"/>
    </row>
    <row r="129" spans="2:10" ht="15.75" customHeight="1">
      <c r="B129" s="143"/>
      <c r="C129" s="1"/>
      <c r="D129" s="136"/>
      <c r="E129" s="136"/>
      <c r="F129" s="136"/>
      <c r="G129" s="136"/>
      <c r="H129" s="136"/>
      <c r="I129" s="136"/>
      <c r="J129" s="131"/>
    </row>
    <row r="130" spans="2:10" ht="50.25" customHeight="1">
      <c r="B130" s="143"/>
      <c r="C130" s="1"/>
      <c r="G130" s="136"/>
      <c r="H130" s="136"/>
      <c r="I130" s="136"/>
      <c r="J130" s="131"/>
    </row>
    <row r="131" spans="2:10" ht="35">
      <c r="B131" s="143"/>
      <c r="C131" s="137" t="s">
        <v>7</v>
      </c>
      <c r="D131" s="216" t="s">
        <v>8</v>
      </c>
      <c r="E131" s="216" t="s">
        <v>10</v>
      </c>
      <c r="G131" s="136"/>
      <c r="H131" s="136"/>
      <c r="I131" s="136"/>
      <c r="J131" s="131"/>
    </row>
    <row r="132" spans="2:10" ht="35">
      <c r="B132" s="143"/>
      <c r="C132" s="143"/>
      <c r="D132" s="1"/>
      <c r="E132" s="1"/>
      <c r="G132" s="136"/>
      <c r="H132" s="136"/>
      <c r="I132" s="136"/>
      <c r="J132" s="131"/>
    </row>
    <row r="133" spans="2:10" ht="35">
      <c r="B133" s="143"/>
      <c r="C133" s="132" t="s">
        <v>66</v>
      </c>
      <c r="D133" s="184">
        <f>'RESUMO BIMESTRAL'!C36</f>
        <v>21481715.875333339</v>
      </c>
      <c r="E133" s="186">
        <v>29703163.670000002</v>
      </c>
      <c r="G133" s="136"/>
      <c r="H133" s="136"/>
      <c r="I133" s="136"/>
      <c r="J133" s="131"/>
    </row>
    <row r="134" spans="2:10" ht="35">
      <c r="B134" s="143"/>
      <c r="C134" s="132" t="s">
        <v>69</v>
      </c>
      <c r="D134" s="184">
        <f>'RESUMO BIMESTRAL'!C39</f>
        <v>23762403.079999991</v>
      </c>
      <c r="E134" s="186">
        <v>25333700</v>
      </c>
      <c r="G134" s="136"/>
      <c r="H134" s="136"/>
      <c r="I134" s="136"/>
      <c r="J134" s="131"/>
    </row>
    <row r="135" spans="2:10" ht="35">
      <c r="B135" s="143"/>
      <c r="C135" s="132" t="s">
        <v>41</v>
      </c>
      <c r="D135" s="184">
        <f>'RESUMO BIMESTRAL'!C19</f>
        <v>24444373.16</v>
      </c>
      <c r="E135" s="186">
        <v>24994276.579999998</v>
      </c>
      <c r="G135" s="136"/>
      <c r="H135" s="136"/>
      <c r="I135" s="136"/>
      <c r="J135" s="131"/>
    </row>
    <row r="136" spans="2:10" ht="35">
      <c r="B136" s="143"/>
      <c r="C136" s="132" t="s">
        <v>39</v>
      </c>
      <c r="D136" s="184">
        <f>'RESUMO BIMESTRAL'!C17</f>
        <v>22896913.112333346</v>
      </c>
      <c r="E136" s="186">
        <v>21650143.16</v>
      </c>
      <c r="G136" s="136"/>
      <c r="H136" s="136"/>
      <c r="I136" s="136"/>
      <c r="J136" s="131"/>
    </row>
    <row r="137" spans="2:10" ht="35">
      <c r="B137" s="143"/>
      <c r="C137" s="132" t="s">
        <v>70</v>
      </c>
      <c r="D137" s="184">
        <f>'RESUMO BIMESTRAL'!C42</f>
        <v>14742460.220000003</v>
      </c>
      <c r="E137" s="186">
        <v>14181850.93</v>
      </c>
      <c r="G137" s="136"/>
      <c r="H137" s="136"/>
      <c r="I137" s="136"/>
      <c r="J137" s="131"/>
    </row>
    <row r="138" spans="2:10" ht="35">
      <c r="B138" s="143"/>
      <c r="C138" s="132" t="s">
        <v>62</v>
      </c>
      <c r="D138" s="184">
        <f>'RESUMO BIMESTRAL'!C32</f>
        <v>8979196.9663333353</v>
      </c>
      <c r="E138" s="186">
        <v>12437523.460000001</v>
      </c>
      <c r="G138" s="136"/>
      <c r="H138" s="136"/>
      <c r="I138" s="136"/>
      <c r="J138" s="131"/>
    </row>
    <row r="139" spans="2:10" ht="35">
      <c r="B139" s="143"/>
      <c r="C139" s="132" t="s">
        <v>67</v>
      </c>
      <c r="D139" s="184">
        <f>'RESUMO BIMESTRAL'!C37</f>
        <v>8675005.5299999993</v>
      </c>
      <c r="E139" s="186">
        <v>9262399.6400000006</v>
      </c>
      <c r="G139" s="136"/>
      <c r="H139" s="136"/>
      <c r="I139" s="136"/>
      <c r="J139" s="131"/>
    </row>
    <row r="140" spans="2:10" ht="35">
      <c r="B140" s="143"/>
      <c r="C140" s="132" t="s">
        <v>68</v>
      </c>
      <c r="D140" s="184">
        <f>VLOOKUP(C140,'RESUMO BIMESTRAL'!B7:C42,2,FALSE)</f>
        <v>9500460.6133333314</v>
      </c>
      <c r="E140" s="186">
        <v>7712863.8899999997</v>
      </c>
      <c r="G140" s="136"/>
      <c r="H140" s="136"/>
      <c r="I140" s="136"/>
      <c r="J140" s="131"/>
    </row>
    <row r="141" spans="2:10" ht="35">
      <c r="B141" s="143"/>
      <c r="C141" s="132" t="s">
        <v>43</v>
      </c>
      <c r="D141" s="184">
        <f>VLOOKUP(C141,'RESUMO BIMESTRAL'!B8:C43,2,FALSE)</f>
        <v>6282919.4796666671</v>
      </c>
      <c r="E141" s="186">
        <v>7287640.5999999996</v>
      </c>
      <c r="G141" s="136"/>
      <c r="H141" s="136"/>
      <c r="I141" s="136"/>
      <c r="J141" s="131"/>
    </row>
    <row r="142" spans="2:10" ht="35">
      <c r="B142" s="143"/>
      <c r="C142" s="132" t="s">
        <v>40</v>
      </c>
      <c r="D142" s="184">
        <f>VLOOKUP(C142,'RESUMO BIMESTRAL'!B9:C44,2,FALSE)</f>
        <v>7288590.3730000006</v>
      </c>
      <c r="E142" s="186">
        <v>7220234.75</v>
      </c>
      <c r="G142" s="136"/>
      <c r="H142" s="136"/>
      <c r="I142" s="136"/>
      <c r="J142" s="131"/>
    </row>
    <row r="143" spans="2:10" ht="35" hidden="1">
      <c r="B143" s="143"/>
      <c r="C143" s="132" t="s">
        <v>49</v>
      </c>
      <c r="D143" s="184">
        <f>VLOOKUP(C143,'RESUMO BIMESTRAL'!B10:C45,2,FALSE)</f>
        <v>4649842</v>
      </c>
      <c r="E143" s="186">
        <v>4716431.97</v>
      </c>
      <c r="G143" s="136"/>
      <c r="H143" s="136"/>
      <c r="I143" s="136"/>
      <c r="J143" s="131"/>
    </row>
    <row r="144" spans="2:10" ht="35" hidden="1">
      <c r="B144" s="143"/>
      <c r="C144" s="132" t="s">
        <v>38</v>
      </c>
      <c r="D144" s="184">
        <f>VLOOKUP(C144,'RESUMO BIMESTRAL'!B11:C46,2,FALSE)</f>
        <v>3282636.7846666658</v>
      </c>
      <c r="E144" s="186">
        <v>3874585.12</v>
      </c>
      <c r="G144" s="136"/>
      <c r="H144" s="136"/>
      <c r="I144" s="136"/>
      <c r="J144" s="131"/>
    </row>
    <row r="145" spans="2:10" ht="35" hidden="1">
      <c r="B145" s="143"/>
      <c r="C145" s="132" t="s">
        <v>44</v>
      </c>
      <c r="D145" s="184">
        <f>VLOOKUP(C145,'RESUMO BIMESTRAL'!B12:C47,2,FALSE)</f>
        <v>3398600.0649999999</v>
      </c>
      <c r="E145" s="186">
        <v>3699801.99</v>
      </c>
      <c r="G145" s="136"/>
      <c r="H145" s="136"/>
      <c r="I145" s="136"/>
      <c r="J145" s="131"/>
    </row>
    <row r="146" spans="2:10" ht="35" hidden="1">
      <c r="B146" s="143"/>
      <c r="C146" s="132" t="s">
        <v>42</v>
      </c>
      <c r="D146" s="184">
        <f>VLOOKUP(C146,'RESUMO BIMESTRAL'!B13:C48,2,FALSE)</f>
        <v>2532264.5845000008</v>
      </c>
      <c r="E146" s="186">
        <v>3369814.94</v>
      </c>
      <c r="G146" s="136"/>
      <c r="H146" s="136"/>
      <c r="I146" s="136"/>
      <c r="J146" s="131"/>
    </row>
    <row r="147" spans="2:10" ht="35" hidden="1">
      <c r="B147" s="143"/>
      <c r="C147" s="135" t="s">
        <v>33</v>
      </c>
      <c r="D147" s="184">
        <f>'RESUMO BIMESTRAL'!C10</f>
        <v>3862269.8649999956</v>
      </c>
      <c r="E147" s="186">
        <v>3008005.05</v>
      </c>
      <c r="G147" s="136"/>
      <c r="H147" s="136"/>
      <c r="I147" s="136"/>
      <c r="J147" s="131"/>
    </row>
    <row r="148" spans="2:10" ht="35" hidden="1">
      <c r="B148" s="143"/>
      <c r="C148" s="135" t="s">
        <v>32</v>
      </c>
      <c r="D148" s="184">
        <f>'RESUMO BIMESTRAL'!C9</f>
        <v>2860076.3133333335</v>
      </c>
      <c r="E148" s="186">
        <v>2390814.6</v>
      </c>
      <c r="G148" s="136"/>
      <c r="H148" s="136"/>
      <c r="I148" s="136"/>
      <c r="J148" s="131"/>
    </row>
    <row r="149" spans="2:10" ht="35" hidden="1">
      <c r="B149" s="143"/>
      <c r="C149" s="132" t="s">
        <v>47</v>
      </c>
      <c r="D149" s="184">
        <f>VLOOKUP(C149,'RESUMO BIMESTRAL'!B16:C51,2,FALSE)</f>
        <v>1328429.6666666667</v>
      </c>
      <c r="E149" s="186">
        <v>2189111.69</v>
      </c>
      <c r="G149" s="136"/>
      <c r="H149" s="136"/>
      <c r="I149" s="136"/>
      <c r="J149" s="131"/>
    </row>
    <row r="150" spans="2:10" ht="35" hidden="1">
      <c r="B150" s="143"/>
      <c r="C150" s="132" t="s">
        <v>60</v>
      </c>
      <c r="D150" s="184">
        <f>VLOOKUP(C150,'RESUMO BIMESTRAL'!B17:C52,2,FALSE)</f>
        <v>1628958.6850000001</v>
      </c>
      <c r="E150" s="186">
        <v>1875017.96</v>
      </c>
      <c r="G150" s="136"/>
      <c r="H150" s="136"/>
      <c r="I150" s="136"/>
      <c r="J150" s="131"/>
    </row>
    <row r="151" spans="2:10" ht="35" hidden="1">
      <c r="B151" s="143"/>
      <c r="C151" s="132" t="s">
        <v>46</v>
      </c>
      <c r="D151" s="184">
        <f>VLOOKUP(C151,'RESUMO BIMESTRAL'!B18:C53,2,FALSE)</f>
        <v>1363563.2674999998</v>
      </c>
      <c r="E151" s="186">
        <v>1698697.28</v>
      </c>
      <c r="G151" s="136"/>
      <c r="H151" s="136"/>
      <c r="I151" s="136"/>
      <c r="J151" s="131"/>
    </row>
    <row r="152" spans="2:10" ht="35" hidden="1">
      <c r="B152" s="143"/>
      <c r="C152" s="132" t="s">
        <v>37</v>
      </c>
      <c r="D152" s="184">
        <f>'RESUMO BIMESTRAL'!C15</f>
        <v>1515984.8499999999</v>
      </c>
      <c r="E152" s="186">
        <v>1428589.81</v>
      </c>
      <c r="G152" s="136"/>
      <c r="H152" s="136"/>
      <c r="I152" s="136"/>
      <c r="J152" s="131"/>
    </row>
    <row r="153" spans="2:10" ht="35" hidden="1">
      <c r="B153" s="143"/>
      <c r="C153" s="132" t="s">
        <v>54</v>
      </c>
      <c r="D153" s="184">
        <f>VLOOKUP(C153,'RESUMO BIMESTRAL'!B20:C55,2,FALSE)</f>
        <v>1240716.3399999999</v>
      </c>
      <c r="E153" s="186">
        <v>1274200.02</v>
      </c>
      <c r="G153" s="136"/>
      <c r="H153" s="136"/>
      <c r="I153" s="136"/>
      <c r="J153" s="131"/>
    </row>
    <row r="154" spans="2:10" ht="35" hidden="1">
      <c r="B154" s="143"/>
      <c r="C154" s="132" t="s">
        <v>45</v>
      </c>
      <c r="D154" s="184">
        <f>VLOOKUP(C154,'RESUMO BIMESTRAL'!B21:C56,2,FALSE)</f>
        <v>939075.34833333327</v>
      </c>
      <c r="E154" s="186">
        <v>1054222.92</v>
      </c>
      <c r="G154" s="136"/>
      <c r="H154" s="136"/>
      <c r="I154" s="136"/>
      <c r="J154" s="131"/>
    </row>
    <row r="155" spans="2:10" ht="35" hidden="1">
      <c r="B155" s="143"/>
      <c r="C155" s="132" t="s">
        <v>64</v>
      </c>
      <c r="D155" s="184">
        <f>VLOOKUP(C155,'RESUMO BIMESTRAL'!B22:C57,2,FALSE)</f>
        <v>994669.70000000007</v>
      </c>
      <c r="E155" s="186">
        <v>930321.64</v>
      </c>
      <c r="G155" s="136"/>
      <c r="H155" s="136"/>
      <c r="I155" s="136"/>
      <c r="J155" s="131"/>
    </row>
    <row r="156" spans="2:10" ht="35" hidden="1">
      <c r="B156" s="143"/>
      <c r="C156" s="135" t="s">
        <v>34</v>
      </c>
      <c r="D156" s="184">
        <f>'RESUMO BIMESTRAL'!C11</f>
        <v>2325480.6300000004</v>
      </c>
      <c r="E156" s="186">
        <v>811605.97</v>
      </c>
      <c r="G156" s="136"/>
      <c r="H156" s="136"/>
      <c r="I156" s="136"/>
      <c r="J156" s="131"/>
    </row>
    <row r="157" spans="2:10" ht="15.5" hidden="1">
      <c r="B157" s="143"/>
      <c r="C157" s="132" t="s">
        <v>56</v>
      </c>
      <c r="D157" s="184">
        <f>VLOOKUP(C157,'RESUMO BIMESTRAL'!B24:C59,2,FALSE)</f>
        <v>293954.21999999997</v>
      </c>
      <c r="E157" s="186">
        <v>317083.65000000002</v>
      </c>
      <c r="F157" s="1"/>
      <c r="G157" s="1"/>
      <c r="H157" s="1"/>
      <c r="I157" s="1"/>
      <c r="J157" s="131"/>
    </row>
    <row r="158" spans="2:10" ht="15.5" hidden="1">
      <c r="B158" s="143"/>
      <c r="C158" s="132" t="s">
        <v>36</v>
      </c>
      <c r="D158" s="184">
        <f>'RESUMO BIMESTRAL'!C14</f>
        <v>65561.100000000006</v>
      </c>
      <c r="E158" s="186">
        <v>192589.83</v>
      </c>
      <c r="F158" s="1"/>
      <c r="G158" s="1"/>
      <c r="H158" s="1"/>
      <c r="I158" s="1"/>
      <c r="J158" s="131"/>
    </row>
    <row r="159" spans="2:10" ht="15.5" hidden="1">
      <c r="B159" s="143"/>
      <c r="C159" s="132" t="s">
        <v>58</v>
      </c>
      <c r="D159" s="184">
        <f>VLOOKUP(C159,'RESUMO BIMESTRAL'!B26:C61,2,FALSE)</f>
        <v>0</v>
      </c>
      <c r="E159" s="186">
        <v>43469.15</v>
      </c>
      <c r="F159" s="1"/>
      <c r="G159" s="1"/>
      <c r="H159" s="1"/>
      <c r="I159" s="1"/>
      <c r="J159" s="131"/>
    </row>
    <row r="160" spans="2:10" ht="15.75" customHeight="1">
      <c r="B160" s="143"/>
      <c r="C160" s="1"/>
      <c r="D160" s="1"/>
      <c r="E160" s="1"/>
      <c r="F160" s="1"/>
      <c r="G160" s="1"/>
      <c r="H160" s="1"/>
      <c r="I160" s="1"/>
      <c r="J160" s="131"/>
    </row>
    <row r="161" spans="2:10" ht="15.75" customHeight="1">
      <c r="B161" s="143"/>
      <c r="C161" s="1"/>
      <c r="D161" s="1"/>
      <c r="E161" s="1"/>
      <c r="F161" s="1"/>
      <c r="G161" s="1"/>
      <c r="H161" s="1"/>
      <c r="I161" s="1"/>
      <c r="J161" s="131"/>
    </row>
    <row r="162" spans="2:10" ht="15.75" customHeight="1">
      <c r="B162" s="143"/>
      <c r="C162" s="1"/>
      <c r="D162" s="1"/>
      <c r="E162" s="1"/>
      <c r="F162" s="1"/>
      <c r="G162" s="1"/>
      <c r="H162" s="1"/>
      <c r="I162" s="1"/>
      <c r="J162" s="131"/>
    </row>
    <row r="163" spans="2:10" ht="15.75" customHeight="1">
      <c r="B163" s="143"/>
      <c r="C163" s="1"/>
      <c r="D163" s="1"/>
      <c r="E163" s="1"/>
      <c r="F163" s="1"/>
      <c r="G163" s="1"/>
      <c r="H163" s="1"/>
      <c r="I163" s="1"/>
      <c r="J163" s="131"/>
    </row>
    <row r="164" spans="2:10" ht="15.75" customHeight="1">
      <c r="B164" s="143"/>
      <c r="C164" s="1"/>
      <c r="D164" s="1"/>
      <c r="E164" s="1"/>
      <c r="F164" s="1"/>
      <c r="G164" s="1"/>
      <c r="H164" s="1"/>
      <c r="I164" s="1"/>
      <c r="J164" s="131"/>
    </row>
    <row r="165" spans="2:10" ht="28.5" customHeight="1">
      <c r="B165" s="143"/>
      <c r="C165" s="138" t="s">
        <v>31</v>
      </c>
      <c r="D165" s="142"/>
      <c r="E165" s="142"/>
      <c r="F165" s="142"/>
      <c r="G165" s="1"/>
      <c r="H165" s="1"/>
      <c r="I165" s="1"/>
      <c r="J165" s="131"/>
    </row>
    <row r="166" spans="2:10" ht="15.75" customHeight="1">
      <c r="B166" s="143"/>
      <c r="E166" s="1"/>
      <c r="F166" s="1"/>
      <c r="G166" s="1"/>
      <c r="H166" s="1"/>
      <c r="I166" s="1"/>
      <c r="J166" s="131"/>
    </row>
    <row r="167" spans="2:10" ht="15.75" customHeight="1">
      <c r="B167" s="143"/>
      <c r="E167" s="1"/>
      <c r="F167" s="1"/>
      <c r="G167" s="1"/>
      <c r="H167" s="1"/>
      <c r="I167" s="1"/>
      <c r="J167" s="131"/>
    </row>
    <row r="168" spans="2:10" ht="15.75" customHeight="1">
      <c r="B168" s="143"/>
      <c r="E168" s="1"/>
      <c r="F168" s="1"/>
      <c r="G168" s="1"/>
      <c r="H168" s="1"/>
      <c r="I168" s="1"/>
      <c r="J168" s="131"/>
    </row>
    <row r="169" spans="2:10" ht="15.75" customHeight="1">
      <c r="B169" s="143"/>
      <c r="E169" s="1"/>
      <c r="F169" s="1"/>
      <c r="G169" s="1"/>
      <c r="H169" s="1"/>
      <c r="I169" s="1"/>
      <c r="J169" s="131"/>
    </row>
    <row r="170" spans="2:10" ht="15.75" customHeight="1">
      <c r="B170" s="143"/>
      <c r="E170" s="1"/>
      <c r="F170" s="1"/>
      <c r="G170" s="1"/>
      <c r="H170" s="1"/>
      <c r="I170" s="1"/>
      <c r="J170" s="131"/>
    </row>
    <row r="171" spans="2:10" ht="15.75" customHeight="1">
      <c r="B171" s="143"/>
      <c r="E171" s="1"/>
      <c r="F171" s="1"/>
      <c r="G171" s="1"/>
      <c r="H171" s="1"/>
      <c r="I171" s="1"/>
      <c r="J171" s="131"/>
    </row>
    <row r="172" spans="2:10" ht="15.75" customHeight="1">
      <c r="B172" s="143"/>
      <c r="E172" s="1"/>
      <c r="F172" s="1"/>
      <c r="G172" s="1"/>
      <c r="H172" s="1"/>
      <c r="I172" s="1"/>
      <c r="J172" s="131"/>
    </row>
    <row r="173" spans="2:10" ht="15.75" customHeight="1">
      <c r="B173" s="143"/>
      <c r="E173" s="1"/>
      <c r="F173" s="1"/>
      <c r="G173" s="1"/>
      <c r="H173" s="1"/>
      <c r="I173" s="1"/>
      <c r="J173" s="131"/>
    </row>
    <row r="174" spans="2:10" ht="15.75" customHeight="1">
      <c r="B174" s="143"/>
      <c r="E174" s="1"/>
      <c r="F174" s="1"/>
      <c r="G174" s="1"/>
      <c r="H174" s="1"/>
      <c r="I174" s="1"/>
      <c r="J174" s="131"/>
    </row>
    <row r="175" spans="2:10" ht="15.75" customHeight="1">
      <c r="B175" s="143"/>
      <c r="E175" s="1"/>
      <c r="F175" s="1"/>
      <c r="G175" s="1"/>
      <c r="H175" s="1"/>
      <c r="I175" s="1"/>
      <c r="J175" s="131"/>
    </row>
    <row r="176" spans="2:10" ht="15.75" customHeight="1">
      <c r="B176" s="143"/>
      <c r="E176" s="1"/>
      <c r="F176" s="1"/>
      <c r="G176" s="1"/>
      <c r="H176" s="1"/>
      <c r="I176" s="1"/>
      <c r="J176" s="131"/>
    </row>
    <row r="177" spans="2:10" ht="15.75" customHeight="1">
      <c r="B177" s="143"/>
      <c r="E177" s="1"/>
      <c r="F177" s="1"/>
      <c r="G177" s="1"/>
      <c r="H177" s="1"/>
      <c r="I177" s="1"/>
      <c r="J177" s="131"/>
    </row>
    <row r="178" spans="2:10" ht="15.75" customHeight="1">
      <c r="B178" s="143"/>
      <c r="E178" s="1"/>
      <c r="F178" s="1"/>
      <c r="G178" s="1"/>
      <c r="H178" s="1"/>
      <c r="I178" s="1"/>
      <c r="J178" s="131"/>
    </row>
    <row r="179" spans="2:10" ht="15.75" customHeight="1">
      <c r="B179" s="143"/>
      <c r="E179" s="1"/>
      <c r="F179" s="1"/>
      <c r="G179" s="1"/>
      <c r="H179" s="1"/>
      <c r="I179" s="1"/>
      <c r="J179" s="131"/>
    </row>
    <row r="180" spans="2:10" ht="15.75" customHeight="1">
      <c r="B180" s="143"/>
      <c r="E180" s="1"/>
      <c r="F180" s="1"/>
      <c r="G180" s="1"/>
      <c r="H180" s="1"/>
      <c r="I180" s="1"/>
      <c r="J180" s="131"/>
    </row>
    <row r="181" spans="2:10" ht="15.75" customHeight="1">
      <c r="B181" s="143"/>
      <c r="E181" s="1"/>
      <c r="F181" s="1"/>
      <c r="G181" s="1"/>
      <c r="H181" s="1"/>
      <c r="I181" s="1"/>
      <c r="J181" s="131"/>
    </row>
    <row r="182" spans="2:10" ht="15.75" customHeight="1">
      <c r="B182" s="143"/>
      <c r="E182" s="1"/>
      <c r="F182" s="1"/>
      <c r="G182" s="1"/>
      <c r="H182" s="1"/>
      <c r="I182" s="1"/>
      <c r="J182" s="131"/>
    </row>
    <row r="183" spans="2:10" ht="15.75" customHeight="1">
      <c r="B183" s="143"/>
      <c r="E183" s="1"/>
      <c r="F183" s="1"/>
      <c r="G183" s="1"/>
      <c r="H183" s="1"/>
      <c r="I183" s="1"/>
      <c r="J183" s="131"/>
    </row>
    <row r="184" spans="2:10" ht="15.75" customHeight="1">
      <c r="B184" s="143"/>
      <c r="D184" s="12"/>
      <c r="E184" s="1"/>
      <c r="F184" s="1"/>
      <c r="G184" s="1"/>
      <c r="H184" s="1"/>
      <c r="I184" s="1"/>
      <c r="J184" s="131"/>
    </row>
    <row r="185" spans="2:10" ht="15.75" customHeight="1">
      <c r="B185" s="143"/>
      <c r="E185" s="1"/>
      <c r="F185" s="1"/>
      <c r="G185" s="1"/>
      <c r="H185" s="1"/>
      <c r="I185" s="1"/>
      <c r="J185" s="131"/>
    </row>
    <row r="186" spans="2:10" ht="15.75" customHeight="1">
      <c r="B186" s="143"/>
      <c r="E186" s="1"/>
      <c r="F186" s="1"/>
      <c r="G186" s="1"/>
      <c r="H186" s="1"/>
      <c r="I186" s="1"/>
      <c r="J186" s="131"/>
    </row>
    <row r="187" spans="2:10" ht="15.75" customHeight="1">
      <c r="B187" s="143"/>
      <c r="E187" s="1"/>
      <c r="F187" s="1"/>
      <c r="G187" s="1"/>
      <c r="H187" s="1"/>
      <c r="I187" s="1"/>
      <c r="J187" s="131"/>
    </row>
    <row r="188" spans="2:10" ht="15.75" customHeight="1">
      <c r="B188" s="143"/>
      <c r="E188" s="1"/>
      <c r="F188" s="1"/>
      <c r="G188" s="1"/>
      <c r="H188" s="1"/>
      <c r="I188" s="1"/>
      <c r="J188" s="131"/>
    </row>
    <row r="189" spans="2:10" ht="28.5">
      <c r="B189" s="143"/>
      <c r="D189" s="138" t="s">
        <v>35</v>
      </c>
      <c r="E189" s="1"/>
      <c r="F189" s="1"/>
      <c r="G189" s="1"/>
      <c r="H189" s="1"/>
      <c r="I189" s="1"/>
      <c r="J189" s="131"/>
    </row>
    <row r="190" spans="2:10" ht="33" customHeight="1">
      <c r="B190" s="143"/>
      <c r="E190" s="1"/>
      <c r="G190" s="1"/>
      <c r="H190" s="1"/>
      <c r="I190" s="1"/>
      <c r="J190" s="131"/>
    </row>
    <row r="191" spans="2:10" ht="15.75" customHeight="1">
      <c r="B191" s="143"/>
      <c r="E191" s="1"/>
      <c r="F191" s="1"/>
      <c r="G191" s="1"/>
      <c r="H191" s="1"/>
      <c r="I191" s="1"/>
      <c r="J191" s="131"/>
    </row>
    <row r="192" spans="2:10" ht="15.75" customHeight="1">
      <c r="B192" s="143"/>
      <c r="E192" s="1"/>
      <c r="F192" s="1"/>
      <c r="G192" s="1"/>
      <c r="H192" s="1"/>
      <c r="I192" s="1"/>
      <c r="J192" s="131"/>
    </row>
    <row r="193" spans="2:10" ht="15.75" customHeight="1">
      <c r="B193" s="143"/>
      <c r="E193" s="1"/>
      <c r="F193" s="1"/>
      <c r="G193" s="1"/>
      <c r="H193" s="1"/>
      <c r="I193" s="1"/>
      <c r="J193" s="131"/>
    </row>
    <row r="194" spans="2:10" ht="15.75" customHeight="1">
      <c r="B194" s="143"/>
      <c r="E194" s="1"/>
      <c r="F194" s="1"/>
      <c r="G194" s="1"/>
      <c r="H194" s="1"/>
      <c r="I194" s="1"/>
      <c r="J194" s="131"/>
    </row>
    <row r="195" spans="2:10" ht="15.75" customHeight="1">
      <c r="B195" s="143"/>
      <c r="E195" s="1"/>
      <c r="F195" s="1"/>
      <c r="G195" s="1"/>
      <c r="H195" s="1"/>
      <c r="I195" s="1"/>
      <c r="J195" s="131"/>
    </row>
    <row r="196" spans="2:10" ht="15.75" customHeight="1">
      <c r="B196" s="143"/>
      <c r="E196" s="1"/>
      <c r="F196" s="1"/>
      <c r="G196" s="1"/>
      <c r="H196" s="1"/>
      <c r="I196" s="1"/>
      <c r="J196" s="131"/>
    </row>
    <row r="197" spans="2:10" ht="15.75" customHeight="1">
      <c r="B197" s="143"/>
      <c r="E197" s="1"/>
      <c r="F197" s="1"/>
      <c r="G197" s="1"/>
      <c r="H197" s="1"/>
      <c r="I197" s="1"/>
      <c r="J197" s="131"/>
    </row>
    <row r="198" spans="2:10" ht="15.75" customHeight="1">
      <c r="B198" s="143"/>
      <c r="E198" s="1"/>
      <c r="F198" s="1"/>
      <c r="G198" s="1"/>
      <c r="H198" s="1"/>
      <c r="I198" s="1"/>
      <c r="J198" s="131"/>
    </row>
    <row r="199" spans="2:10" ht="15.75" customHeight="1">
      <c r="B199" s="143"/>
      <c r="E199" s="1"/>
      <c r="F199" s="1"/>
      <c r="G199" s="1"/>
      <c r="H199" s="1"/>
      <c r="I199" s="1"/>
      <c r="J199" s="131"/>
    </row>
    <row r="200" spans="2:10" ht="15.75" customHeight="1">
      <c r="B200" s="143"/>
      <c r="E200" s="1"/>
      <c r="F200" s="1"/>
      <c r="G200" s="1"/>
      <c r="H200" s="1"/>
      <c r="I200" s="1"/>
      <c r="J200" s="131"/>
    </row>
    <row r="201" spans="2:10" ht="15.75" customHeight="1">
      <c r="B201" s="143"/>
      <c r="E201" s="1"/>
      <c r="F201" s="1"/>
      <c r="G201" s="1"/>
      <c r="H201" s="1"/>
      <c r="I201" s="1"/>
      <c r="J201" s="131"/>
    </row>
    <row r="202" spans="2:10" ht="15.75" customHeight="1">
      <c r="B202" s="143"/>
      <c r="E202" s="1"/>
      <c r="F202" s="1"/>
      <c r="G202" s="1"/>
      <c r="H202" s="1"/>
      <c r="I202" s="1"/>
      <c r="J202" s="131"/>
    </row>
    <row r="203" spans="2:10" ht="15.75" customHeight="1">
      <c r="B203" s="143"/>
      <c r="E203" s="1"/>
      <c r="F203" s="1"/>
      <c r="G203" s="1"/>
      <c r="H203" s="1"/>
      <c r="I203" s="1"/>
      <c r="J203" s="131"/>
    </row>
    <row r="204" spans="2:10" ht="15.75" customHeight="1">
      <c r="B204" s="143"/>
      <c r="E204" s="1"/>
      <c r="F204" s="1"/>
      <c r="G204" s="1"/>
      <c r="H204" s="1"/>
      <c r="I204" s="1"/>
      <c r="J204" s="131"/>
    </row>
    <row r="205" spans="2:10" ht="15.75" customHeight="1">
      <c r="B205" s="143"/>
      <c r="E205" s="1"/>
      <c r="F205" s="1"/>
      <c r="G205" s="1"/>
      <c r="H205" s="1"/>
      <c r="I205" s="1"/>
      <c r="J205" s="131"/>
    </row>
    <row r="206" spans="2:10" ht="15.75" customHeight="1">
      <c r="B206" s="143"/>
      <c r="E206" s="1"/>
      <c r="F206" s="1"/>
      <c r="G206" s="1"/>
      <c r="H206" s="1"/>
      <c r="I206" s="1"/>
      <c r="J206" s="131"/>
    </row>
    <row r="207" spans="2:10" ht="15.75" customHeight="1">
      <c r="B207" s="143"/>
      <c r="E207" s="1"/>
      <c r="F207" s="1"/>
      <c r="G207" s="1"/>
      <c r="H207" s="1"/>
      <c r="I207" s="1"/>
      <c r="J207" s="131"/>
    </row>
    <row r="208" spans="2:10" ht="15.75" customHeight="1">
      <c r="B208" s="143"/>
      <c r="E208" s="1"/>
      <c r="F208" s="1"/>
      <c r="G208" s="1"/>
      <c r="H208" s="1"/>
      <c r="I208" s="1"/>
      <c r="J208" s="131"/>
    </row>
    <row r="209" spans="2:10" ht="18.75" customHeight="1">
      <c r="B209" s="143"/>
      <c r="E209" s="1"/>
      <c r="F209" s="1"/>
      <c r="G209" s="1"/>
      <c r="H209" s="1"/>
      <c r="I209" s="1"/>
      <c r="J209" s="131"/>
    </row>
    <row r="210" spans="2:10" ht="42" customHeight="1">
      <c r="B210" s="348" t="s">
        <v>65</v>
      </c>
      <c r="C210" s="349"/>
      <c r="D210" s="349"/>
      <c r="E210" s="349"/>
      <c r="F210" s="349"/>
      <c r="G210" s="349"/>
      <c r="H210" s="349"/>
      <c r="I210" s="349"/>
      <c r="J210" s="131"/>
    </row>
    <row r="211" spans="2:10" ht="15.75" customHeight="1">
      <c r="B211" s="143"/>
      <c r="E211" s="1"/>
      <c r="F211" s="1"/>
      <c r="G211" s="1"/>
      <c r="H211" s="1"/>
      <c r="I211" s="1"/>
      <c r="J211" s="131"/>
    </row>
    <row r="212" spans="2:10" ht="15.75" customHeight="1">
      <c r="B212" s="143"/>
      <c r="E212" s="1"/>
      <c r="F212" s="1"/>
      <c r="G212" s="1"/>
      <c r="H212" s="1"/>
      <c r="I212" s="1"/>
      <c r="J212" s="131"/>
    </row>
    <row r="213" spans="2:10" ht="15.75" customHeight="1">
      <c r="B213" s="143"/>
      <c r="E213" s="1"/>
      <c r="F213" s="1"/>
      <c r="G213" s="1"/>
      <c r="H213" s="1"/>
      <c r="I213" s="1"/>
      <c r="J213" s="131"/>
    </row>
    <row r="214" spans="2:10" ht="15.75" customHeight="1">
      <c r="B214" s="143"/>
      <c r="E214" s="1"/>
      <c r="F214" s="1"/>
      <c r="G214" s="1"/>
      <c r="H214" s="1"/>
      <c r="I214" s="1"/>
      <c r="J214" s="131"/>
    </row>
    <row r="215" spans="2:10" ht="15.75" customHeight="1">
      <c r="B215" s="143"/>
      <c r="E215" s="1"/>
      <c r="F215" s="1"/>
      <c r="G215" s="1"/>
      <c r="H215" s="1"/>
      <c r="I215" s="1"/>
      <c r="J215" s="131"/>
    </row>
    <row r="216" spans="2:10" ht="15.75" customHeight="1">
      <c r="B216" s="143"/>
      <c r="E216" s="1"/>
      <c r="F216" s="1"/>
      <c r="G216" s="1"/>
      <c r="H216" s="1"/>
      <c r="I216" s="1"/>
      <c r="J216" s="131"/>
    </row>
    <row r="217" spans="2:10" ht="15.75" customHeight="1">
      <c r="B217" s="143"/>
      <c r="E217" s="1"/>
      <c r="F217" s="1"/>
      <c r="G217" s="1"/>
      <c r="H217" s="1"/>
      <c r="I217" s="1"/>
      <c r="J217" s="131"/>
    </row>
    <row r="218" spans="2:10" ht="15.75" customHeight="1">
      <c r="B218" s="143"/>
      <c r="E218" s="1"/>
      <c r="F218" s="1"/>
      <c r="G218" s="1"/>
      <c r="H218" s="1"/>
      <c r="I218" s="1"/>
      <c r="J218" s="131"/>
    </row>
    <row r="219" spans="2:10" ht="15.75" customHeight="1">
      <c r="B219" s="143"/>
      <c r="E219" s="1"/>
      <c r="F219" s="1"/>
      <c r="G219" s="1"/>
      <c r="H219" s="1"/>
      <c r="I219" s="1"/>
      <c r="J219" s="131"/>
    </row>
    <row r="220" spans="2:10" ht="15.75" customHeight="1">
      <c r="B220" s="143"/>
      <c r="E220" s="1"/>
      <c r="F220" s="1"/>
      <c r="G220" s="1"/>
      <c r="H220" s="1"/>
      <c r="I220" s="1"/>
      <c r="J220" s="131"/>
    </row>
    <row r="221" spans="2:10" ht="15.75" customHeight="1">
      <c r="B221" s="143"/>
      <c r="E221" s="1"/>
      <c r="F221" s="1"/>
      <c r="G221" s="1"/>
      <c r="H221" s="1"/>
      <c r="I221" s="1"/>
      <c r="J221" s="131"/>
    </row>
    <row r="222" spans="2:10" ht="15.75" customHeight="1">
      <c r="B222" s="143"/>
      <c r="E222" s="1"/>
      <c r="F222" s="1"/>
      <c r="G222" s="1"/>
      <c r="H222" s="1"/>
      <c r="I222" s="1"/>
      <c r="J222" s="131"/>
    </row>
    <row r="223" spans="2:10" ht="15.75" customHeight="1">
      <c r="B223" s="143"/>
      <c r="E223" s="1"/>
      <c r="F223" s="1"/>
      <c r="G223" s="1"/>
      <c r="H223" s="1"/>
      <c r="I223" s="1"/>
      <c r="J223" s="131"/>
    </row>
    <row r="224" spans="2:10" ht="15.75" customHeight="1">
      <c r="B224" s="143"/>
      <c r="E224" s="1"/>
      <c r="F224" s="1"/>
      <c r="G224" s="1"/>
      <c r="H224" s="1"/>
      <c r="I224" s="1"/>
      <c r="J224" s="131"/>
    </row>
    <row r="225" spans="2:10" ht="15.75" customHeight="1">
      <c r="B225" s="143"/>
      <c r="E225" s="1"/>
      <c r="F225" s="1"/>
      <c r="G225" s="1"/>
      <c r="H225" s="1"/>
      <c r="I225" s="1"/>
      <c r="J225" s="131"/>
    </row>
    <row r="226" spans="2:10" ht="15.75" customHeight="1">
      <c r="B226" s="143"/>
      <c r="E226" s="1"/>
      <c r="F226" s="1"/>
      <c r="G226" s="1"/>
      <c r="H226" s="1"/>
      <c r="I226" s="1"/>
      <c r="J226" s="131"/>
    </row>
    <row r="227" spans="2:10" ht="15.75" customHeight="1">
      <c r="B227" s="143"/>
      <c r="E227" s="1"/>
      <c r="F227" s="1"/>
      <c r="G227" s="1"/>
      <c r="H227" s="1"/>
      <c r="I227" s="1"/>
      <c r="J227" s="131"/>
    </row>
    <row r="228" spans="2:10" ht="15.75" customHeight="1">
      <c r="B228" s="143"/>
      <c r="E228" s="1"/>
      <c r="F228" s="1"/>
      <c r="G228" s="1"/>
      <c r="H228" s="1"/>
      <c r="I228" s="1"/>
      <c r="J228" s="131"/>
    </row>
    <row r="229" spans="2:10" ht="28.5">
      <c r="B229" s="348" t="s">
        <v>70</v>
      </c>
      <c r="C229" s="349"/>
      <c r="D229" s="349"/>
      <c r="E229" s="349"/>
      <c r="F229" s="349"/>
      <c r="G229" s="349"/>
      <c r="H229" s="349"/>
      <c r="I229" s="349"/>
      <c r="J229" s="350"/>
    </row>
    <row r="230" spans="2:10" ht="15.75" customHeight="1">
      <c r="B230" s="143"/>
      <c r="E230" s="1"/>
      <c r="F230" s="1"/>
      <c r="G230" s="1"/>
      <c r="H230" s="1"/>
      <c r="I230" s="1"/>
      <c r="J230" s="131"/>
    </row>
    <row r="231" spans="2:10" ht="15.75" customHeight="1">
      <c r="B231" s="143"/>
      <c r="E231" s="1"/>
      <c r="F231" s="1"/>
      <c r="G231" s="1"/>
      <c r="H231" s="1"/>
      <c r="I231" s="1"/>
      <c r="J231" s="131"/>
    </row>
    <row r="232" spans="2:10" ht="30" customHeight="1">
      <c r="J232" s="131"/>
    </row>
    <row r="233" spans="2:10" ht="37.5" customHeight="1">
      <c r="B233" s="143"/>
      <c r="C233" s="1"/>
      <c r="D233" s="1"/>
      <c r="G233" s="136"/>
      <c r="H233" s="136"/>
      <c r="I233" s="136"/>
      <c r="J233" s="131"/>
    </row>
    <row r="234" spans="2:10" ht="15.75" customHeight="1">
      <c r="B234" s="143"/>
      <c r="C234" s="1"/>
      <c r="D234" s="1"/>
      <c r="E234" s="1"/>
      <c r="F234" s="1"/>
      <c r="G234" s="1"/>
      <c r="H234" s="1"/>
      <c r="I234" s="1"/>
      <c r="J234" s="131"/>
    </row>
    <row r="235" spans="2:10" ht="15.75" customHeight="1">
      <c r="B235" s="143"/>
      <c r="C235" s="1"/>
      <c r="D235" s="1"/>
      <c r="E235" s="1"/>
      <c r="F235" s="1"/>
      <c r="G235" s="1"/>
      <c r="H235" s="1"/>
      <c r="I235" s="1"/>
      <c r="J235" s="131"/>
    </row>
    <row r="236" spans="2:10" ht="15.75" customHeight="1">
      <c r="B236" s="143"/>
      <c r="C236" s="1"/>
      <c r="D236" s="1"/>
      <c r="E236" s="1"/>
      <c r="F236" s="1"/>
      <c r="G236" s="1"/>
      <c r="H236" s="1"/>
      <c r="I236" s="1"/>
      <c r="J236" s="131"/>
    </row>
    <row r="237" spans="2:10" ht="15.75" customHeight="1">
      <c r="B237" s="143"/>
      <c r="C237" s="1"/>
      <c r="D237" s="1"/>
      <c r="E237" s="1"/>
      <c r="F237" s="1"/>
      <c r="G237" s="1"/>
      <c r="H237" s="1"/>
      <c r="I237" s="1"/>
      <c r="J237" s="131"/>
    </row>
    <row r="238" spans="2:10" ht="15.75" customHeight="1">
      <c r="B238" s="143"/>
      <c r="C238" s="1"/>
      <c r="D238" s="1"/>
      <c r="E238" s="1"/>
      <c r="F238" s="1"/>
      <c r="G238" s="1"/>
      <c r="H238" s="1"/>
      <c r="I238" s="1"/>
      <c r="J238" s="131"/>
    </row>
    <row r="239" spans="2:10" ht="15.75" customHeight="1">
      <c r="B239" s="143"/>
      <c r="C239" s="1"/>
      <c r="D239" s="1"/>
      <c r="E239" s="1"/>
      <c r="F239" s="1"/>
      <c r="G239" s="1"/>
      <c r="H239" s="1"/>
      <c r="I239" s="1"/>
      <c r="J239" s="131"/>
    </row>
    <row r="240" spans="2:10" ht="15.75" customHeight="1">
      <c r="B240" s="143"/>
      <c r="C240" s="1"/>
      <c r="D240" s="1"/>
      <c r="E240" s="1"/>
      <c r="F240" s="1"/>
      <c r="G240" s="1"/>
      <c r="H240" s="1"/>
      <c r="I240" s="1"/>
      <c r="J240" s="131"/>
    </row>
    <row r="241" spans="2:10" ht="15.75" customHeight="1">
      <c r="B241" s="143"/>
      <c r="C241" s="1"/>
      <c r="D241" s="1"/>
      <c r="E241" s="1"/>
      <c r="F241" s="1"/>
      <c r="G241" s="1"/>
      <c r="H241" s="1"/>
      <c r="I241" s="1"/>
      <c r="J241" s="131"/>
    </row>
    <row r="242" spans="2:10" ht="15.75" customHeight="1">
      <c r="B242" s="143"/>
      <c r="C242" s="1"/>
      <c r="D242" s="1"/>
      <c r="E242" s="1"/>
      <c r="F242" s="1"/>
      <c r="G242" s="1"/>
      <c r="H242" s="1"/>
      <c r="I242" s="1"/>
      <c r="J242" s="131"/>
    </row>
    <row r="243" spans="2:10" ht="15.75" customHeight="1">
      <c r="B243" s="143"/>
      <c r="C243" s="1"/>
      <c r="D243" s="1"/>
      <c r="E243" s="1"/>
      <c r="F243" s="1"/>
      <c r="G243" s="1"/>
      <c r="H243" s="1"/>
      <c r="I243" s="1"/>
      <c r="J243" s="131"/>
    </row>
    <row r="244" spans="2:10" ht="15.75" customHeight="1">
      <c r="B244" s="143"/>
      <c r="C244" s="1"/>
      <c r="D244" s="1"/>
      <c r="E244" s="1"/>
      <c r="F244" s="1"/>
      <c r="G244" s="1"/>
      <c r="H244" s="1"/>
      <c r="I244" s="1"/>
      <c r="J244" s="131"/>
    </row>
    <row r="245" spans="2:10" ht="15.75" customHeight="1">
      <c r="B245" s="143"/>
      <c r="C245" s="1"/>
      <c r="D245" s="1"/>
      <c r="E245" s="1"/>
      <c r="F245" s="1"/>
      <c r="G245" s="1"/>
      <c r="H245" s="1"/>
      <c r="I245" s="1"/>
      <c r="J245" s="131"/>
    </row>
    <row r="246" spans="2:10" ht="15.75" customHeight="1">
      <c r="B246" s="143"/>
      <c r="C246" s="1"/>
      <c r="D246" s="1"/>
      <c r="E246" s="1"/>
      <c r="F246" s="1"/>
      <c r="G246" s="1"/>
      <c r="H246" s="1"/>
      <c r="I246" s="1"/>
      <c r="J246" s="131"/>
    </row>
    <row r="247" spans="2:10" ht="15.75" customHeight="1">
      <c r="B247" s="143"/>
      <c r="C247" s="1"/>
      <c r="D247" s="1"/>
      <c r="E247" s="1"/>
      <c r="F247" s="1"/>
      <c r="G247" s="1"/>
      <c r="H247" s="1"/>
      <c r="I247" s="1"/>
      <c r="J247" s="131"/>
    </row>
    <row r="248" spans="2:10" ht="15.75" customHeight="1">
      <c r="B248" s="143"/>
      <c r="C248" s="1"/>
      <c r="D248" s="1"/>
      <c r="E248" s="1"/>
      <c r="F248" s="1"/>
      <c r="G248" s="1"/>
      <c r="H248" s="1"/>
      <c r="I248" s="1"/>
      <c r="J248" s="131"/>
    </row>
    <row r="249" spans="2:10" ht="15.75" customHeight="1">
      <c r="B249" s="143"/>
      <c r="C249" s="1"/>
      <c r="D249" s="1"/>
      <c r="E249" s="1"/>
      <c r="F249" s="1"/>
      <c r="G249" s="1"/>
      <c r="H249" s="1"/>
      <c r="I249" s="1"/>
      <c r="J249" s="131"/>
    </row>
    <row r="250" spans="2:10" ht="15.75" customHeight="1">
      <c r="B250" s="143"/>
      <c r="C250" s="1"/>
      <c r="D250" s="1"/>
      <c r="E250" s="1"/>
      <c r="F250" s="1"/>
      <c r="G250" s="1"/>
      <c r="H250" s="1"/>
      <c r="I250" s="1"/>
      <c r="J250" s="131"/>
    </row>
    <row r="251" spans="2:10" ht="15.75" customHeight="1">
      <c r="B251" s="143"/>
      <c r="C251" s="1"/>
      <c r="D251" s="1"/>
      <c r="E251" s="1"/>
      <c r="F251" s="1"/>
      <c r="G251" s="1"/>
      <c r="H251" s="1"/>
      <c r="I251" s="1"/>
      <c r="J251" s="131"/>
    </row>
    <row r="252" spans="2:10" ht="15.75" customHeight="1" thickBot="1">
      <c r="B252" s="139"/>
      <c r="C252" s="140"/>
      <c r="D252" s="140"/>
      <c r="E252" s="140"/>
      <c r="F252" s="140"/>
      <c r="G252" s="140"/>
      <c r="H252" s="140"/>
      <c r="I252" s="140"/>
      <c r="J252" s="141"/>
    </row>
    <row r="253" spans="2:10" ht="15.75" customHeight="1" thickTop="1"/>
    <row r="254" spans="2:10" ht="15.75" customHeight="1"/>
    <row r="255" spans="2:10" ht="15.75" customHeight="1"/>
    <row r="256" spans="2:10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</sheetData>
  <autoFilter ref="C131:E132" xr:uid="{00000000-0009-0000-0000-000005000000}">
    <sortState xmlns:xlrd2="http://schemas.microsoft.com/office/spreadsheetml/2017/richdata2" ref="C131:E132">
      <sortCondition descending="1" ref="E131:E132"/>
    </sortState>
  </autoFilter>
  <mergeCells count="6">
    <mergeCell ref="B229:J229"/>
    <mergeCell ref="B210:I210"/>
    <mergeCell ref="B1:H1"/>
    <mergeCell ref="C92:C93"/>
    <mergeCell ref="D92:D93"/>
    <mergeCell ref="E92:E93"/>
  </mergeCells>
  <pageMargins left="0.511811024" right="0.511811024" top="0.78740157499999996" bottom="0.78740157499999996" header="0" footer="0"/>
  <pageSetup scale="45" fitToHeight="0" orientation="portrait" r:id="rId1"/>
  <rowBreaks count="2" manualBreakCount="2">
    <brk id="87" max="16383" man="1"/>
    <brk id="164" max="16383" man="1"/>
  </rowBreaks>
  <colBreaks count="1" manualBreakCount="1">
    <brk id="10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cec2a39-4535-45d3-86e0-09335781cbf1">
      <Terms xmlns="http://schemas.microsoft.com/office/infopath/2007/PartnerControls"/>
    </lcf76f155ced4ddcb4097134ff3c332f>
    <TaxCatchAll xmlns="9b434194-25b1-4b6f-981c-a0f2d3b3ca3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9BBBC7556D8C14C9BA54E53930E1BC6" ma:contentTypeVersion="13" ma:contentTypeDescription="Crie um novo documento." ma:contentTypeScope="" ma:versionID="575654d45878ed30fae1632af87e2918">
  <xsd:schema xmlns:xsd="http://www.w3.org/2001/XMLSchema" xmlns:xs="http://www.w3.org/2001/XMLSchema" xmlns:p="http://schemas.microsoft.com/office/2006/metadata/properties" xmlns:ns2="ccec2a39-4535-45d3-86e0-09335781cbf1" xmlns:ns3="9b434194-25b1-4b6f-981c-a0f2d3b3ca3d" targetNamespace="http://schemas.microsoft.com/office/2006/metadata/properties" ma:root="true" ma:fieldsID="5c1ffdb8e743c8dbc0a213eb15468388" ns2:_="" ns3:_="">
    <xsd:import namespace="ccec2a39-4535-45d3-86e0-09335781cbf1"/>
    <xsd:import namespace="9b434194-25b1-4b6f-981c-a0f2d3b3ca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ec2a39-4535-45d3-86e0-09335781cb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Marcações de imagem" ma:readOnly="false" ma:fieldId="{5cf76f15-5ced-4ddc-b409-7134ff3c332f}" ma:taxonomyMulti="true" ma:sspId="7d27f334-bdd1-4c42-b82f-9ae6264876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434194-25b1-4b6f-981c-a0f2d3b3ca3d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54b7dbb5-7fea-4ea5-81db-2f7b96c44e48}" ma:internalName="TaxCatchAll" ma:showField="CatchAllData" ma:web="9b434194-25b1-4b6f-981c-a0f2d3b3ca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C5FD5E5-C9CF-469E-A495-BE352128C26D}">
  <ds:schemaRefs>
    <ds:schemaRef ds:uri="http://schemas.microsoft.com/office/2006/metadata/properties"/>
    <ds:schemaRef ds:uri="http://schemas.microsoft.com/office/infopath/2007/PartnerControls"/>
    <ds:schemaRef ds:uri="ccec2a39-4535-45d3-86e0-09335781cbf1"/>
    <ds:schemaRef ds:uri="9b434194-25b1-4b6f-981c-a0f2d3b3ca3d"/>
  </ds:schemaRefs>
</ds:datastoreItem>
</file>

<file path=customXml/itemProps2.xml><?xml version="1.0" encoding="utf-8"?>
<ds:datastoreItem xmlns:ds="http://schemas.openxmlformats.org/officeDocument/2006/customXml" ds:itemID="{2542D0E5-BAD5-4BEA-9A0E-0A588EAF890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DFAE27E-FB13-4993-B109-C7BE70CCDA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ec2a39-4535-45d3-86e0-09335781cbf1"/>
    <ds:schemaRef ds:uri="9b434194-25b1-4b6f-981c-a0f2d3b3ca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6</vt:i4>
      </vt:variant>
      <vt:variant>
        <vt:lpstr>Intervalos Nomeados</vt:lpstr>
      </vt:variant>
      <vt:variant>
        <vt:i4>2</vt:i4>
      </vt:variant>
    </vt:vector>
  </HeadingPairs>
  <TitlesOfParts>
    <vt:vector size="8" baseType="lpstr">
      <vt:lpstr>CAPA </vt:lpstr>
      <vt:lpstr>RESUMO BIMESTRAL</vt:lpstr>
      <vt:lpstr>RESUMO MENSAL</vt:lpstr>
      <vt:lpstr>CLASSIFICAÇÃO NF</vt:lpstr>
      <vt:lpstr>OBSERVAÇÕES</vt:lpstr>
      <vt:lpstr>GRÁFICOS</vt:lpstr>
      <vt:lpstr>'CAPA '!Area_de_impressao</vt:lpstr>
      <vt:lpstr>GRÁFICOS!Area_de_impressao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Jonas Naves Vilela</dc:creator>
  <cp:keywords/>
  <dc:description/>
  <cp:lastModifiedBy>Nayane Siriano Andrade</cp:lastModifiedBy>
  <cp:revision/>
  <dcterms:created xsi:type="dcterms:W3CDTF">2025-01-20T17:03:43Z</dcterms:created>
  <dcterms:modified xsi:type="dcterms:W3CDTF">2026-07-31T20:09:15Z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0x01010059BBBC7556D8C14C9BA54E53930E1BC6</vt:lpwstr>
  </property>
  <property fmtid="{D5CDD505-2E9C-101B-9397-08002B2CF9AE}" pid="3" name="MediaServiceImageTags">
    <vt:lpwstr/>
  </property>
</Properties>
</file>