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nicius.fernandes\Arquivos\PROPAG\"/>
    </mc:Choice>
  </mc:AlternateContent>
  <xr:revisionPtr revIDLastSave="0" documentId="13_ncr:1_{C5406A4F-1B8B-496B-95B2-48230D62A6FC}" xr6:coauthVersionLast="47" xr6:coauthVersionMax="47" xr10:uidLastSave="{00000000-0000-0000-0000-000000000000}"/>
  <bookViews>
    <workbookView xWindow="-28920" yWindow="-120" windowWidth="29040" windowHeight="15720" tabRatio="611" activeTab="1" xr2:uid="{5B754664-A451-435A-B4B3-19DBA549C97E}"/>
  </bookViews>
  <sheets>
    <sheet name="CRONOGRAMA-2026" sheetId="1" r:id="rId1"/>
    <sheet name="PRESTACAO DE CONTAS-2026" sheetId="2" r:id="rId2"/>
    <sheet name="PRESTACAO x CRONOGRAMA" sheetId="5" r:id="rId3"/>
    <sheet name="(old) cronograma" sheetId="3" state="hidden" r:id="rId4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5" l="1"/>
  <c r="C15" i="5"/>
  <c r="D15" i="5"/>
  <c r="E15" i="5"/>
  <c r="F15" i="5"/>
  <c r="G15" i="5"/>
  <c r="H15" i="5"/>
  <c r="I15" i="5"/>
  <c r="B15" i="5"/>
  <c r="I31" i="5"/>
  <c r="C31" i="5"/>
  <c r="M27" i="2"/>
  <c r="M28" i="2"/>
  <c r="M25" i="2"/>
  <c r="I28" i="5"/>
  <c r="H31" i="5"/>
  <c r="L28" i="2"/>
  <c r="L27" i="2"/>
  <c r="C4" i="5"/>
  <c r="D4" i="5"/>
  <c r="E4" i="5"/>
  <c r="F4" i="5"/>
  <c r="G4" i="5"/>
  <c r="H4" i="5"/>
  <c r="I4" i="5"/>
  <c r="J4" i="5"/>
  <c r="J5" i="5"/>
  <c r="J6" i="5"/>
  <c r="B7" i="5"/>
  <c r="C7" i="5"/>
  <c r="D7" i="5"/>
  <c r="E7" i="5"/>
  <c r="F7" i="5"/>
  <c r="G7" i="5"/>
  <c r="H7" i="5"/>
  <c r="I7" i="5"/>
  <c r="K7" i="5"/>
  <c r="L7" i="5"/>
  <c r="C28" i="5"/>
  <c r="D28" i="5"/>
  <c r="E29" i="5"/>
  <c r="K15" i="5"/>
  <c r="G30" i="5"/>
  <c r="L15" i="5"/>
  <c r="C20" i="5"/>
  <c r="D20" i="5"/>
  <c r="E20" i="5"/>
  <c r="E28" i="5" s="1"/>
  <c r="F20" i="5"/>
  <c r="F28" i="5" s="1"/>
  <c r="G20" i="5"/>
  <c r="G28" i="5" s="1"/>
  <c r="H20" i="5"/>
  <c r="H28" i="5" s="1"/>
  <c r="I20" i="5"/>
  <c r="J21" i="5"/>
  <c r="L23" i="5"/>
  <c r="J22" i="5"/>
  <c r="B23" i="5"/>
  <c r="C23" i="5"/>
  <c r="D23" i="5"/>
  <c r="E23" i="5"/>
  <c r="F23" i="5"/>
  <c r="G23" i="5"/>
  <c r="H23" i="5"/>
  <c r="I23" i="5"/>
  <c r="J23" i="5"/>
  <c r="K23" i="5"/>
  <c r="B29" i="5"/>
  <c r="C29" i="5"/>
  <c r="D29" i="5"/>
  <c r="F29" i="5"/>
  <c r="G29" i="5"/>
  <c r="H29" i="5"/>
  <c r="I29" i="5"/>
  <c r="L29" i="5"/>
  <c r="L31" i="5" s="1"/>
  <c r="B30" i="5"/>
  <c r="C30" i="5"/>
  <c r="D30" i="5"/>
  <c r="E30" i="5"/>
  <c r="F30" i="5"/>
  <c r="H30" i="5"/>
  <c r="K30" i="5"/>
  <c r="L30" i="5"/>
  <c r="D31" i="5"/>
  <c r="AD14" i="3"/>
  <c r="AD4" i="3"/>
  <c r="AD6" i="3"/>
  <c r="AD7" i="3"/>
  <c r="AD9" i="3"/>
  <c r="AD10" i="3"/>
  <c r="AD12" i="3"/>
  <c r="AD13" i="3"/>
  <c r="AD3" i="3"/>
  <c r="S13" i="3"/>
  <c r="T13" i="3"/>
  <c r="U13" i="3"/>
  <c r="V13" i="3"/>
  <c r="W13" i="3"/>
  <c r="X13" i="3"/>
  <c r="R13" i="3"/>
  <c r="S9" i="3"/>
  <c r="T9" i="3"/>
  <c r="U9" i="3"/>
  <c r="V9" i="3"/>
  <c r="W9" i="3"/>
  <c r="X9" i="3"/>
  <c r="Y9" i="3"/>
  <c r="Z9" i="3"/>
  <c r="AA9" i="3"/>
  <c r="AB9" i="3"/>
  <c r="AC9" i="3"/>
  <c r="R9" i="3"/>
  <c r="S6" i="3"/>
  <c r="T6" i="3"/>
  <c r="U6" i="3"/>
  <c r="V6" i="3"/>
  <c r="W6" i="3"/>
  <c r="X6" i="3"/>
  <c r="Y6" i="3"/>
  <c r="Z6" i="3"/>
  <c r="AA6" i="3"/>
  <c r="AB6" i="3"/>
  <c r="AC6" i="3"/>
  <c r="R6" i="3"/>
  <c r="S3" i="3"/>
  <c r="S12" i="3" s="1"/>
  <c r="S14" i="3" s="1"/>
  <c r="T3" i="3"/>
  <c r="T12" i="3" s="1"/>
  <c r="T14" i="3" s="1"/>
  <c r="U3" i="3"/>
  <c r="U12" i="3" s="1"/>
  <c r="U14" i="3" s="1"/>
  <c r="V3" i="3"/>
  <c r="V12" i="3" s="1"/>
  <c r="V14" i="3" s="1"/>
  <c r="W3" i="3"/>
  <c r="W12" i="3" s="1"/>
  <c r="W14" i="3" s="1"/>
  <c r="X3" i="3"/>
  <c r="X12" i="3" s="1"/>
  <c r="X14" i="3" s="1"/>
  <c r="Y3" i="3"/>
  <c r="Z3" i="3"/>
  <c r="AA3" i="3"/>
  <c r="AB3" i="3"/>
  <c r="AC3" i="3"/>
  <c r="R3" i="3"/>
  <c r="R12" i="3" s="1"/>
  <c r="R14" i="3" s="1"/>
  <c r="M29" i="2"/>
  <c r="N22" i="2"/>
  <c r="L25" i="2"/>
  <c r="M21" i="2"/>
  <c r="N6" i="2" s="1"/>
  <c r="L21" i="2"/>
  <c r="M5" i="2"/>
  <c r="L5" i="2"/>
  <c r="L5" i="1"/>
  <c r="L4" i="1"/>
  <c r="L3" i="1"/>
  <c r="N3" i="2" l="1"/>
  <c r="J29" i="5"/>
  <c r="J30" i="5"/>
  <c r="G31" i="5"/>
  <c r="F31" i="5"/>
  <c r="B31" i="5"/>
  <c r="J28" i="5"/>
  <c r="J31" i="5"/>
  <c r="J20" i="5"/>
  <c r="K29" i="5"/>
  <c r="K31" i="5" s="1"/>
  <c r="E31" i="5"/>
  <c r="J7" i="5"/>
  <c r="I30" i="5"/>
  <c r="L26" i="2"/>
  <c r="M26" i="2"/>
  <c r="L6" i="1"/>
</calcChain>
</file>

<file path=xl/sharedStrings.xml><?xml version="1.0" encoding="utf-8"?>
<sst xmlns="http://schemas.openxmlformats.org/spreadsheetml/2006/main" count="220" uniqueCount="101">
  <si>
    <t>CONTRATO</t>
  </si>
  <si>
    <t>RODOVIA</t>
  </si>
  <si>
    <t>TRECHO</t>
  </si>
  <si>
    <t>TIPO</t>
  </si>
  <si>
    <t>EXTENSÃO (km)</t>
  </si>
  <si>
    <t>RECURSO</t>
  </si>
  <si>
    <t>PROCESSO TÉCNICO DA OBRA</t>
  </si>
  <si>
    <t>EMPRESA CONTRATADA</t>
  </si>
  <si>
    <t>FISCAL</t>
  </si>
  <si>
    <t>008/2026</t>
  </si>
  <si>
    <t>GO-060</t>
  </si>
  <si>
    <t>Goiânia/Trindade</t>
  </si>
  <si>
    <t>Restauração</t>
  </si>
  <si>
    <t>TESOURO</t>
  </si>
  <si>
    <t>CONSTRUTORA CAIAPÓ LTDA</t>
  </si>
  <si>
    <t>Fernando Palma</t>
  </si>
  <si>
    <t>A contratação dos serviços de restauração da rodovia GO-060 proporcionará melhorias significativas na segurança e na funcionalidade da via, eliminando pontos críticos de alagamento identificados no projeto executivo e reduzindo riscos aos usuários, especialmente em períodos chuvosos. Como importante ligação entre Goiânia e o interior do Estado, além de rota estratégica para o tráfego interestadual, a intervenção contribuirá para maior eficiência no transporte de pessoas e mercadorias. A melhoria das condições da rodovia também favorecerá o desenvolvimento econômico e social da região, fortalecerá o turismo religioso associado à Romaria de Trindade e proporcionará melhores condições de mobilidade, promovendo maior qualidade de vida para a população e para os usuários da via.
Segurança Viária e Redução de Acidentes: A solução dos problemas críticos e a modernização da via são fundamentais para aumentar a segurança dos usuários, prevendo a redução de acidentes e a melhora da capilaridade no transporte de mercadorias.
Desenvolvimento Econômico e Social: A rodovia é vital para o escoamento eficiente dos bens e para a conexão de comunidades locais, promovendo o crescimento econômico e o acesso aos serviços essenciais.
Promoção do Turismo: Melhorias na infraestrutura proporcionarão um ambiente mais seguro e atrativo para os visitantes, estimulando o turismo religioso e cultural, e fortalecendo as economias locais adjacentes.</t>
  </si>
  <si>
    <t>028/2025</t>
  </si>
  <si>
    <t>GO-320</t>
  </si>
  <si>
    <t>GO-320 - Trech. Entr. BR-153 / Goiatuba</t>
  </si>
  <si>
    <t>Duplicação</t>
  </si>
  <si>
    <t>COPLAN CONSTRUTORA PLANALTO LTDA</t>
  </si>
  <si>
    <t>Paulo Roberto</t>
  </si>
  <si>
    <t xml:space="preserve"> PREVISÃO TOTAL 2026</t>
  </si>
  <si>
    <t xml:space="preserve">A contratação para a duplicação da Rodovia GO-320, no trecho entre a Entr. BR-153 e o município de Goiatuba, proporcionará melhorias significativas na mobilidade e na segurança viária, ampliando a capacidade da rodovia e reduzindo o risco de acidentes. A intervenção contribuirá para maior eficiência no transporte de pessoas e mercadorias, especialmente para o escoamento da produção agrícola e pecuária da região, reconhecida pela expressiva produção de grãos e pela atividade pecuária. Além disso, a duplicação fortalecerá a logística regional, reduzirá custos de transporte, estimulará novos investimentos e favorecerá o desenvolvimento econômico local, ao mesmo tempo em que promoverá maior integração entre os municípios e melhoria na qualidade de vida da população.
Melhoria da mobilidade: A pavimentação da rodovia irá melhorar a mobilidade das pessoas e o transporte de mercadorias, facilitando o acesso a áreas remotas e promovendo o desenvolvimento econômico local;
Segurança viária: Com a pavimentação da rodovia, a segurança viária irá aumentar, acarretando na redução de acidentes e proporcionando melhores condições de tráfego;
 Redução de custos logísticos: Para empresas, uma rodovia bem planejada reduzirá os custos logísticos, melhorando o transporte de mercadorias;
Desenvolvimento agrícola: A agricultura e a agroindústria se beneficiarão da infraestrutura viária, pois o escoamento de produtos será facilitado, aspecto este de grande importância na região;
Redução do tempo de viagem: Após a conclusão das obras, o tempo de viagem entre as regiões, será reduzido, tornando o deslocamento mais eficiente.
</t>
  </si>
  <si>
    <t>INFORMAÇÕES FINANCEIRAS</t>
  </si>
  <si>
    <t>CRONOGRAMA DE GASTOS PARA 2026</t>
  </si>
  <si>
    <t>TOTAL FORMALIZADO EM CONTRATO</t>
  </si>
  <si>
    <t>BENEFÍCIOS ESPERADOS</t>
  </si>
  <si>
    <t xml:space="preserve">006/2026 </t>
  </si>
  <si>
    <t>GO-020</t>
  </si>
  <si>
    <t xml:space="preserve">Goiânia / Posto policial </t>
  </si>
  <si>
    <t>META SERVIÇOS E PROJETOS</t>
  </si>
  <si>
    <t>Eduarda Speckhan</t>
  </si>
  <si>
    <t>A intervenção contribuirá para a redução de defeitos existentes na via, com consequente diminuição dos riscos de acidentes e aumento da fluidez do tráfego, permitindo melhor absorção do volume de veículos, especialmente em corredor estratégico para a integração regional e o escoamento da produção.</t>
  </si>
  <si>
    <t>Adicionalmente, espera-se a redução dos custos operacionais de transporte, a otimização dos investimentos públicos, com menor necessidade de manutenções corretivas futuras, e a melhoria das condições de mobilidade, impactando positivamente o desenvolvimento econômico e a qualidade de vida da população atendida.</t>
  </si>
  <si>
    <t>A contratação dos serviços de restauração da rodovia GO-020 proporcionará melhorias significativas nas condições de segurança e funcionalidade da via, com a correção dos defeitos estruturais identificados, como trincas, deformações e panelas, reduzindo riscos aos usuários e garantindo maior conforto na trafegabilidade. Por se tratar de importante corredor logístico que interliga Goiânia a municípios do interior e se conecta à BR-153, a intervenção contribuirá para maior eficiência no transporte de pessoas e mercadorias. A melhoria das condições da rodovia também favorecerá o desenvolvimento econômico e social da região, promovendo maior integração regional e melhores condições de mobilidade, refletindo diretamente na qualidade de vida da população e dos usuários da via.
Segurança Viária e Redução de Acidentes: A restauração do pavimento e a eliminação de pontos críticos são fundamentais para aumentar a segurança dos usuários, reduzindo a ocorrência de acidentes e proporcionando maior confiabilidade na utilização da via.
Desenvolvimento Econômico e Logístico: A rodovia desempenha papel estratégico no escoamento da produção e na circulação de bens e serviços, contribuindo para o fortalecimento das atividades econômicas e a integração entre os municípios atendidos.
Melhoria da Mobilidade e Eficiência Operacional: A readequação das condições do pavimento permitirá maior fluidez do tráfego, redução de custos operacionais de transporte e melhor desempenho da infraestrutura ao longo de sua vida útil.</t>
  </si>
  <si>
    <t>EMPENHO</t>
  </si>
  <si>
    <t>SALDO DO EMPENHO</t>
  </si>
  <si>
    <t>SALDO LIQUIDADO</t>
  </si>
  <si>
    <t>2026.4361.084.00001</t>
  </si>
  <si>
    <t>2026.4361.084.00003</t>
  </si>
  <si>
    <t>Total</t>
  </si>
  <si>
    <t>2025.4361.048.00066</t>
  </si>
  <si>
    <t>2025.4361.048.00077</t>
  </si>
  <si>
    <t>2025.4361.048.00103</t>
  </si>
  <si>
    <t>2025.4361.050.00033</t>
  </si>
  <si>
    <t>2025.4361.050.00096</t>
  </si>
  <si>
    <t>2025.4361.075.00015</t>
  </si>
  <si>
    <t>2025.4361.075.00064</t>
  </si>
  <si>
    <t>2025.4361.075.00176</t>
  </si>
  <si>
    <t>2025.4361.138.00020</t>
  </si>
  <si>
    <t>2026.4361.062.00014</t>
  </si>
  <si>
    <t>2026.4361.080.00001</t>
  </si>
  <si>
    <t>2026.4361.083.00001</t>
  </si>
  <si>
    <t>2026.4361.083.00002</t>
  </si>
  <si>
    <t>2026.4361.085.00081</t>
  </si>
  <si>
    <t>2026.4361.086.00001</t>
  </si>
  <si>
    <t>2026.4361.066.00006</t>
  </si>
  <si>
    <t>2026.4361.078.00040</t>
  </si>
  <si>
    <t>2026.4361.084.00002</t>
  </si>
  <si>
    <t>Goiânia / Trindade</t>
  </si>
  <si>
    <t>Total Geral</t>
  </si>
  <si>
    <t>Total geral</t>
  </si>
  <si>
    <t>INFORMAÇÕES SOBRE O TRECHO</t>
  </si>
  <si>
    <t>202600036000521</t>
  </si>
  <si>
    <t>202500036002031</t>
  </si>
  <si>
    <t>202600036001098</t>
  </si>
  <si>
    <t>PREVISTO</t>
  </si>
  <si>
    <t>LIQUIDADO</t>
  </si>
  <si>
    <t>DIF.</t>
  </si>
  <si>
    <t>DESCRIÇÃO DO GASTO</t>
  </si>
  <si>
    <t>Acumulado 
janeiro a jullho, 26</t>
  </si>
  <si>
    <t>GASTOS (PREVISTO / LIQUIDADO)</t>
  </si>
  <si>
    <t>Propag</t>
  </si>
  <si>
    <t>15000100</t>
  </si>
  <si>
    <t>Tesouro</t>
  </si>
  <si>
    <t>Cronograma</t>
  </si>
  <si>
    <t>Recursos</t>
  </si>
  <si>
    <t>Contrato 028/2025 - Rodovia GO-320 - Trecho Entr. BR-153 / Goiatuba - Processo nº 202500036002031</t>
  </si>
  <si>
    <t>Contrato 006/2026 - Rodovia GO-020 - Trecho Goiânia / Posto policial - Processo nº 202600036001098</t>
  </si>
  <si>
    <t>Total (Contratos)</t>
  </si>
  <si>
    <t>Contrato 008/2026 - Rodovia GO-060 - Restauração - Trecho Goiânia / Trindade - Processo nº 202600036000521</t>
  </si>
  <si>
    <t>CÓDIGO DA FONTE</t>
  </si>
  <si>
    <t>Liquidado</t>
  </si>
  <si>
    <t>Empenhado</t>
  </si>
  <si>
    <t>Total (2025)</t>
  </si>
  <si>
    <t>Total (2026)</t>
  </si>
  <si>
    <t>Acum. 2026</t>
  </si>
  <si>
    <t>ID GOMAP</t>
  </si>
  <si>
    <t>% EXECUÇÃO</t>
  </si>
  <si>
    <t>6638</t>
  </si>
  <si>
    <t xml:space="preserve"> </t>
  </si>
  <si>
    <t>PROPAG</t>
  </si>
  <si>
    <t>ORIGEM RECURSO</t>
  </si>
  <si>
    <t>EXECUÇÃO FÍSICA DA OBRA</t>
  </si>
  <si>
    <t>EXECUÇÃO FINANCEIRA DA OBRA</t>
  </si>
  <si>
    <t>6505</t>
  </si>
  <si>
    <t xml:space="preserve">  Tesouro</t>
  </si>
  <si>
    <t xml:space="preserve">  Propag</t>
  </si>
  <si>
    <t xml:space="preserve">  Previsão total 2026 (conforme cronograma)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</si>
</sst>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mmmm\,\ yy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sz val="11"/>
      <color rgb="FFFFFFFF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38562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F5F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A88000"/>
        <bgColor indexed="64"/>
      </patternFill>
    </fill>
    <fill>
      <patternFill patternType="solid">
        <fgColor rgb="FF826300"/>
        <bgColor indexed="64"/>
      </patternFill>
    </fill>
    <fill>
      <patternFill patternType="solid">
        <fgColor rgb="FFE8E8E8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E2EEFA"/>
        <bgColor indexed="64"/>
      </patternFill>
    </fill>
    <fill>
      <patternFill patternType="solid">
        <fgColor rgb="FFE2EEFA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104861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135877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44" fontId="3" fillId="5" borderId="1" xfId="0" applyNumberFormat="1" applyFont="1" applyFill="1" applyBorder="1" applyAlignment="1">
      <alignment horizontal="center" vertical="center" wrapText="1"/>
    </xf>
    <xf numFmtId="44" fontId="3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1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vertical="top" wrapText="1"/>
    </xf>
    <xf numFmtId="8" fontId="3" fillId="4" borderId="0" xfId="0" applyNumberFormat="1" applyFont="1" applyFill="1" applyAlignment="1">
      <alignment horizontal="center" vertical="center" wrapText="1"/>
    </xf>
    <xf numFmtId="44" fontId="3" fillId="4" borderId="0" xfId="0" applyNumberFormat="1" applyFont="1" applyFill="1" applyAlignment="1">
      <alignment horizontal="center" vertical="center" wrapText="1"/>
    </xf>
    <xf numFmtId="44" fontId="3" fillId="5" borderId="0" xfId="0" applyNumberFormat="1" applyFont="1" applyFill="1" applyAlignment="1">
      <alignment horizontal="center" vertical="center" wrapText="1"/>
    </xf>
    <xf numFmtId="44" fontId="3" fillId="5" borderId="0" xfId="0" applyNumberFormat="1" applyFont="1" applyFill="1" applyAlignment="1">
      <alignment vertical="center" wrapText="1"/>
    </xf>
    <xf numFmtId="44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  <xf numFmtId="49" fontId="8" fillId="10" borderId="7" xfId="0" applyNumberFormat="1" applyFont="1" applyFill="1" applyBorder="1" applyAlignment="1">
      <alignment horizontal="left" vertical="center"/>
    </xf>
    <xf numFmtId="49" fontId="8" fillId="10" borderId="8" xfId="0" applyNumberFormat="1" applyFont="1" applyFill="1" applyBorder="1" applyAlignment="1">
      <alignment horizontal="left" vertical="center"/>
    </xf>
    <xf numFmtId="44" fontId="3" fillId="4" borderId="7" xfId="0" applyNumberFormat="1" applyFont="1" applyFill="1" applyBorder="1" applyAlignment="1">
      <alignment horizontal="left" vertical="center" wrapText="1"/>
    </xf>
    <xf numFmtId="44" fontId="3" fillId="4" borderId="8" xfId="0" applyNumberFormat="1" applyFont="1" applyFill="1" applyBorder="1" applyAlignment="1">
      <alignment horizontal="left" vertical="center" wrapText="1"/>
    </xf>
    <xf numFmtId="44" fontId="2" fillId="8" borderId="7" xfId="0" applyNumberFormat="1" applyFont="1" applyFill="1" applyBorder="1" applyAlignment="1">
      <alignment horizontal="left" vertical="center" wrapText="1"/>
    </xf>
    <xf numFmtId="44" fontId="7" fillId="11" borderId="7" xfId="0" applyNumberFormat="1" applyFont="1" applyFill="1" applyBorder="1" applyAlignment="1">
      <alignment vertical="center" wrapText="1"/>
    </xf>
    <xf numFmtId="44" fontId="7" fillId="11" borderId="7" xfId="0" applyNumberFormat="1" applyFont="1" applyFill="1" applyBorder="1" applyAlignment="1">
      <alignment horizontal="left" vertical="center" wrapText="1"/>
    </xf>
    <xf numFmtId="44" fontId="2" fillId="8" borderId="12" xfId="0" applyNumberFormat="1" applyFont="1" applyFill="1" applyBorder="1" applyAlignment="1">
      <alignment horizontal="left" vertical="center" wrapText="1"/>
    </xf>
    <xf numFmtId="44" fontId="2" fillId="8" borderId="15" xfId="0" applyNumberFormat="1" applyFont="1" applyFill="1" applyBorder="1" applyAlignment="1">
      <alignment horizontal="left" vertical="center" wrapText="1"/>
    </xf>
    <xf numFmtId="44" fontId="2" fillId="9" borderId="9" xfId="0" applyNumberFormat="1" applyFont="1" applyFill="1" applyBorder="1" applyAlignment="1">
      <alignment horizontal="left" vertical="center" wrapText="1"/>
    </xf>
    <xf numFmtId="44" fontId="3" fillId="5" borderId="1" xfId="0" applyNumberFormat="1" applyFont="1" applyFill="1" applyBorder="1" applyAlignment="1">
      <alignment horizontal="left" vertical="center" wrapText="1"/>
    </xf>
    <xf numFmtId="44" fontId="3" fillId="1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4" fontId="8" fillId="14" borderId="1" xfId="0" applyNumberFormat="1" applyFont="1" applyFill="1" applyBorder="1" applyAlignment="1">
      <alignment horizontal="right"/>
    </xf>
    <xf numFmtId="44" fontId="3" fillId="13" borderId="2" xfId="0" applyNumberFormat="1" applyFont="1" applyFill="1" applyBorder="1" applyAlignment="1">
      <alignment horizontal="left" vertical="center" wrapText="1"/>
    </xf>
    <xf numFmtId="44" fontId="3" fillId="13" borderId="3" xfId="0" applyNumberFormat="1" applyFont="1" applyFill="1" applyBorder="1" applyAlignment="1">
      <alignment horizontal="left" vertical="center" wrapText="1"/>
    </xf>
    <xf numFmtId="44" fontId="3" fillId="15" borderId="2" xfId="0" applyNumberFormat="1" applyFont="1" applyFill="1" applyBorder="1" applyAlignment="1">
      <alignment horizontal="left" vertical="center" wrapText="1"/>
    </xf>
    <xf numFmtId="44" fontId="8" fillId="16" borderId="4" xfId="0" applyNumberFormat="1" applyFont="1" applyFill="1" applyBorder="1" applyAlignment="1">
      <alignment horizontal="right"/>
    </xf>
    <xf numFmtId="44" fontId="3" fillId="15" borderId="4" xfId="0" applyNumberFormat="1" applyFont="1" applyFill="1" applyBorder="1" applyAlignment="1">
      <alignment horizontal="left" vertical="center" wrapText="1"/>
    </xf>
    <xf numFmtId="44" fontId="3" fillId="15" borderId="3" xfId="0" applyNumberFormat="1" applyFont="1" applyFill="1" applyBorder="1" applyAlignment="1">
      <alignment horizontal="left" vertical="center" wrapText="1"/>
    </xf>
    <xf numFmtId="44" fontId="3" fillId="15" borderId="1" xfId="0" applyNumberFormat="1" applyFont="1" applyFill="1" applyBorder="1" applyAlignment="1">
      <alignment horizontal="left" vertical="center" wrapText="1"/>
    </xf>
    <xf numFmtId="44" fontId="3" fillId="5" borderId="3" xfId="0" applyNumberFormat="1" applyFont="1" applyFill="1" applyBorder="1" applyAlignment="1">
      <alignment horizontal="left" vertical="center" wrapText="1"/>
    </xf>
    <xf numFmtId="164" fontId="4" fillId="7" borderId="2" xfId="0" applyNumberFormat="1" applyFont="1" applyFill="1" applyBorder="1" applyAlignment="1">
      <alignment horizontal="center" vertical="center" wrapText="1"/>
    </xf>
    <xf numFmtId="44" fontId="3" fillId="5" borderId="2" xfId="0" applyNumberFormat="1" applyFont="1" applyFill="1" applyBorder="1" applyAlignment="1">
      <alignment horizontal="left" vertical="center" wrapText="1"/>
    </xf>
    <xf numFmtId="44" fontId="7" fillId="5" borderId="1" xfId="0" applyNumberFormat="1" applyFont="1" applyFill="1" applyBorder="1" applyAlignment="1">
      <alignment horizontal="left" vertical="center" wrapText="1"/>
    </xf>
    <xf numFmtId="44" fontId="7" fillId="13" borderId="1" xfId="0" applyNumberFormat="1" applyFont="1" applyFill="1" applyBorder="1" applyAlignment="1">
      <alignment horizontal="left" vertical="center" wrapText="1"/>
    </xf>
    <xf numFmtId="44" fontId="7" fillId="15" borderId="3" xfId="0" applyNumberFormat="1" applyFont="1" applyFill="1" applyBorder="1" applyAlignment="1">
      <alignment horizontal="left" vertical="center" wrapText="1"/>
    </xf>
    <xf numFmtId="44" fontId="7" fillId="15" borderId="1" xfId="0" applyNumberFormat="1" applyFont="1" applyFill="1" applyBorder="1" applyAlignment="1">
      <alignment horizontal="left" vertical="center" wrapText="1"/>
    </xf>
    <xf numFmtId="44" fontId="2" fillId="8" borderId="11" xfId="0" applyNumberFormat="1" applyFont="1" applyFill="1" applyBorder="1" applyAlignment="1">
      <alignment horizontal="left" vertical="center" wrapText="1"/>
    </xf>
    <xf numFmtId="44" fontId="7" fillId="11" borderId="7" xfId="0" applyNumberFormat="1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17" borderId="7" xfId="0" applyFont="1" applyFill="1" applyBorder="1" applyAlignment="1">
      <alignment horizontal="center" vertical="center" wrapText="1"/>
    </xf>
    <xf numFmtId="164" fontId="4" fillId="17" borderId="7" xfId="0" applyNumberFormat="1" applyFont="1" applyFill="1" applyBorder="1" applyAlignment="1">
      <alignment horizontal="center" vertical="center" wrapText="1"/>
    </xf>
    <xf numFmtId="164" fontId="4" fillId="7" borderId="7" xfId="0" applyNumberFormat="1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/>
    </xf>
    <xf numFmtId="164" fontId="4" fillId="18" borderId="7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10" fontId="0" fillId="13" borderId="7" xfId="2" applyNumberFormat="1" applyFont="1" applyFill="1" applyBorder="1" applyAlignment="1">
      <alignment horizontal="center" vertical="center"/>
    </xf>
    <xf numFmtId="10" fontId="0" fillId="13" borderId="8" xfId="2" applyNumberFormat="1" applyFont="1" applyFill="1" applyBorder="1" applyAlignment="1">
      <alignment horizontal="center" vertical="center"/>
    </xf>
    <xf numFmtId="49" fontId="3" fillId="13" borderId="7" xfId="0" applyNumberFormat="1" applyFont="1" applyFill="1" applyBorder="1" applyAlignment="1">
      <alignment horizontal="center" vertical="center" wrapText="1"/>
    </xf>
    <xf numFmtId="49" fontId="3" fillId="13" borderId="8" xfId="0" applyNumberFormat="1" applyFont="1" applyFill="1" applyBorder="1" applyAlignment="1">
      <alignment horizontal="center" vertical="center" wrapText="1"/>
    </xf>
    <xf numFmtId="10" fontId="3" fillId="13" borderId="7" xfId="2" applyNumberFormat="1" applyFont="1" applyFill="1" applyBorder="1" applyAlignment="1">
      <alignment horizontal="center" vertical="center" wrapText="1"/>
    </xf>
    <xf numFmtId="10" fontId="3" fillId="13" borderId="8" xfId="2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4" fontId="2" fillId="9" borderId="5" xfId="0" applyNumberFormat="1" applyFont="1" applyFill="1" applyBorder="1" applyAlignment="1">
      <alignment horizontal="left" vertical="center" wrapText="1"/>
    </xf>
    <xf numFmtId="44" fontId="2" fillId="9" borderId="6" xfId="0" applyNumberFormat="1" applyFont="1" applyFill="1" applyBorder="1" applyAlignment="1">
      <alignment horizontal="left" vertical="center" wrapText="1"/>
    </xf>
    <xf numFmtId="44" fontId="2" fillId="9" borderId="10" xfId="0" applyNumberFormat="1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5" fillId="20" borderId="2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49" fontId="3" fillId="12" borderId="7" xfId="0" applyNumberFormat="1" applyFont="1" applyFill="1" applyBorder="1" applyAlignment="1">
      <alignment horizontal="center" vertical="center" wrapText="1"/>
    </xf>
    <xf numFmtId="49" fontId="3" fillId="12" borderId="8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0" fontId="9" fillId="20" borderId="6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12" borderId="9" xfId="0" applyNumberFormat="1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10" fontId="3" fillId="4" borderId="7" xfId="0" applyNumberFormat="1" applyFont="1" applyFill="1" applyBorder="1" applyAlignment="1">
      <alignment horizontal="center" vertical="center" wrapText="1"/>
    </xf>
    <xf numFmtId="10" fontId="3" fillId="4" borderId="8" xfId="0" applyNumberFormat="1" applyFont="1" applyFill="1" applyBorder="1" applyAlignment="1">
      <alignment horizontal="center" vertical="center" wrapText="1"/>
    </xf>
    <xf numFmtId="10" fontId="3" fillId="4" borderId="9" xfId="0" applyNumberFormat="1" applyFont="1" applyFill="1" applyBorder="1" applyAlignment="1">
      <alignment horizontal="center" vertical="center" wrapText="1"/>
    </xf>
    <xf numFmtId="44" fontId="2" fillId="8" borderId="0" xfId="0" applyNumberFormat="1" applyFont="1" applyFill="1" applyBorder="1" applyAlignment="1">
      <alignment horizontal="left" vertical="center" wrapText="1"/>
    </xf>
    <xf numFmtId="44" fontId="10" fillId="8" borderId="13" xfId="0" applyNumberFormat="1" applyFont="1" applyFill="1" applyBorder="1" applyAlignment="1">
      <alignment horizontal="left" vertical="center" wrapText="1"/>
    </xf>
    <xf numFmtId="44" fontId="10" fillId="8" borderId="14" xfId="0" applyNumberFormat="1" applyFont="1" applyFill="1" applyBorder="1" applyAlignment="1">
      <alignment horizontal="left" vertical="center" wrapText="1"/>
    </xf>
    <xf numFmtId="44" fontId="10" fillId="8" borderId="8" xfId="0" applyNumberFormat="1" applyFont="1" applyFill="1" applyBorder="1" applyAlignment="1">
      <alignment horizontal="left" vertical="center" wrapText="1"/>
    </xf>
    <xf numFmtId="49" fontId="8" fillId="10" borderId="8" xfId="0" applyNumberFormat="1" applyFont="1" applyFill="1" applyBorder="1" applyAlignment="1">
      <alignment horizontal="center" vertical="center"/>
    </xf>
    <xf numFmtId="49" fontId="8" fillId="10" borderId="7" xfId="0" applyNumberFormat="1" applyFont="1" applyFill="1" applyBorder="1" applyAlignment="1">
      <alignment horizontal="center" vertical="center"/>
    </xf>
    <xf numFmtId="0" fontId="7" fillId="21" borderId="12" xfId="0" applyFont="1" applyFill="1" applyBorder="1" applyAlignment="1">
      <alignment horizontal="center" vertical="center" wrapText="1"/>
    </xf>
    <xf numFmtId="0" fontId="7" fillId="21" borderId="11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0" fontId="7" fillId="21" borderId="0" xfId="0" applyFont="1" applyFill="1" applyBorder="1" applyAlignment="1">
      <alignment horizontal="center" vertical="center" wrapText="1"/>
    </xf>
    <xf numFmtId="0" fontId="7" fillId="21" borderId="14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horizontal="center" vertical="center" wrapText="1"/>
    </xf>
    <xf numFmtId="44" fontId="2" fillId="21" borderId="12" xfId="0" applyNumberFormat="1" applyFont="1" applyFill="1" applyBorder="1" applyAlignment="1">
      <alignment horizontal="center" vertical="center" wrapText="1"/>
    </xf>
    <xf numFmtId="44" fontId="2" fillId="21" borderId="11" xfId="0" applyNumberFormat="1" applyFont="1" applyFill="1" applyBorder="1" applyAlignment="1">
      <alignment horizontal="center" vertical="center" wrapText="1"/>
    </xf>
    <xf numFmtId="44" fontId="2" fillId="21" borderId="15" xfId="0" applyNumberFormat="1" applyFont="1" applyFill="1" applyBorder="1" applyAlignment="1">
      <alignment horizontal="center" vertical="center" wrapText="1"/>
    </xf>
    <xf numFmtId="44" fontId="2" fillId="21" borderId="13" xfId="0" applyNumberFormat="1" applyFont="1" applyFill="1" applyBorder="1" applyAlignment="1">
      <alignment horizontal="center" vertical="center" wrapText="1"/>
    </xf>
    <xf numFmtId="44" fontId="2" fillId="21" borderId="0" xfId="0" applyNumberFormat="1" applyFont="1" applyFill="1" applyBorder="1" applyAlignment="1">
      <alignment horizontal="center" vertical="center" wrapText="1"/>
    </xf>
    <xf numFmtId="44" fontId="2" fillId="21" borderId="14" xfId="0" applyNumberFormat="1" applyFont="1" applyFill="1" applyBorder="1" applyAlignment="1">
      <alignment horizontal="center" vertical="center" wrapText="1"/>
    </xf>
    <xf numFmtId="44" fontId="2" fillId="21" borderId="5" xfId="0" applyNumberFormat="1" applyFont="1" applyFill="1" applyBorder="1" applyAlignment="1">
      <alignment horizontal="center" vertical="center" wrapText="1"/>
    </xf>
    <xf numFmtId="44" fontId="2" fillId="21" borderId="6" xfId="0" applyNumberFormat="1" applyFont="1" applyFill="1" applyBorder="1" applyAlignment="1">
      <alignment horizontal="center" vertical="center" wrapText="1"/>
    </xf>
    <xf numFmtId="44" fontId="2" fillId="21" borderId="10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D9D9D9"/>
      <color rgb="FFE8E8E8"/>
      <color rgb="FFF2F2F2"/>
      <color rgb="FFE2EEFA"/>
      <color rgb="FF104861"/>
      <color rgb="FF0B3040"/>
      <color rgb="FF275317"/>
      <color rgb="FF135877"/>
      <color rgb="FFEEF5FC"/>
      <color rgb="FF826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1991-1967-4009-B290-62B25131CC72}">
  <dimension ref="A1:AB12"/>
  <sheetViews>
    <sheetView showGridLines="0" topLeftCell="J1" zoomScale="55" zoomScaleNormal="55" workbookViewId="0">
      <pane ySplit="2" topLeftCell="A3" activePane="bottomLeft" state="frozen"/>
      <selection pane="bottomLeft" activeCell="M3" sqref="M3:U5"/>
    </sheetView>
  </sheetViews>
  <sheetFormatPr defaultColWidth="0" defaultRowHeight="14.4" zeroHeight="1" x14ac:dyDescent="0.3"/>
  <cols>
    <col min="1" max="1" width="14.21875" style="8" customWidth="1"/>
    <col min="2" max="2" width="14.6640625" style="9" customWidth="1"/>
    <col min="3" max="3" width="61.88671875" style="9" customWidth="1"/>
    <col min="4" max="4" width="16.44140625" style="8" customWidth="1"/>
    <col min="5" max="5" width="15" style="8" bestFit="1" customWidth="1"/>
    <col min="6" max="6" width="13.109375" style="8" customWidth="1"/>
    <col min="7" max="7" width="23.109375" style="8" bestFit="1" customWidth="1"/>
    <col min="8" max="8" width="40.5546875" style="8" customWidth="1"/>
    <col min="9" max="9" width="18.44140625" style="8" customWidth="1"/>
    <col min="10" max="10" width="80.5546875" style="9" customWidth="1"/>
    <col min="11" max="11" width="26.88671875" style="8" bestFit="1" customWidth="1"/>
    <col min="12" max="12" width="22.33203125" style="8" bestFit="1" customWidth="1"/>
    <col min="13" max="24" width="19.88671875" style="8" customWidth="1"/>
    <col min="25" max="25" width="9.109375" style="8" customWidth="1"/>
    <col min="26" max="27" width="0" style="8" hidden="1" customWidth="1"/>
    <col min="28" max="16384" width="9.109375" style="8" hidden="1"/>
  </cols>
  <sheetData>
    <row r="1" spans="1:28" ht="33" customHeight="1" x14ac:dyDescent="0.3">
      <c r="A1" s="61" t="s">
        <v>64</v>
      </c>
      <c r="B1" s="62"/>
      <c r="C1" s="62"/>
      <c r="D1" s="62"/>
      <c r="E1" s="62"/>
      <c r="F1" s="62"/>
      <c r="G1" s="62"/>
      <c r="H1" s="62"/>
      <c r="I1" s="62"/>
      <c r="J1" s="63"/>
      <c r="K1" s="65" t="s">
        <v>25</v>
      </c>
      <c r="L1" s="66"/>
      <c r="M1" s="64" t="s">
        <v>26</v>
      </c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</row>
    <row r="2" spans="1:28" s="10" customFormat="1" ht="28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28</v>
      </c>
      <c r="K2" s="11" t="s">
        <v>27</v>
      </c>
      <c r="L2" s="11" t="s">
        <v>23</v>
      </c>
      <c r="M2" s="12">
        <v>46023</v>
      </c>
      <c r="N2" s="12">
        <v>46054</v>
      </c>
      <c r="O2" s="12">
        <v>46082</v>
      </c>
      <c r="P2" s="12">
        <v>46113</v>
      </c>
      <c r="Q2" s="12">
        <v>46143</v>
      </c>
      <c r="R2" s="12">
        <v>46174</v>
      </c>
      <c r="S2" s="12">
        <v>46204</v>
      </c>
      <c r="T2" s="12">
        <v>46235</v>
      </c>
      <c r="U2" s="12">
        <v>46266</v>
      </c>
      <c r="V2" s="12">
        <v>46296</v>
      </c>
      <c r="W2" s="12">
        <v>46327</v>
      </c>
      <c r="X2" s="12">
        <v>46357</v>
      </c>
    </row>
    <row r="3" spans="1:28" ht="138.6" customHeight="1" x14ac:dyDescent="0.3">
      <c r="A3" s="3" t="s">
        <v>9</v>
      </c>
      <c r="B3" s="3" t="s">
        <v>10</v>
      </c>
      <c r="C3" s="4" t="s">
        <v>11</v>
      </c>
      <c r="D3" s="3" t="s">
        <v>12</v>
      </c>
      <c r="E3" s="3">
        <v>32.54</v>
      </c>
      <c r="F3" s="3" t="s">
        <v>13</v>
      </c>
      <c r="G3" s="5">
        <v>202600036000521</v>
      </c>
      <c r="H3" s="3" t="s">
        <v>14</v>
      </c>
      <c r="I3" s="3" t="s">
        <v>15</v>
      </c>
      <c r="J3" s="13" t="s">
        <v>16</v>
      </c>
      <c r="K3" s="2">
        <v>66117077</v>
      </c>
      <c r="L3" s="2">
        <f>SUM(M3:X3)</f>
        <v>66117076.999999993</v>
      </c>
      <c r="M3" s="6"/>
      <c r="N3" s="6"/>
      <c r="O3" s="6"/>
      <c r="P3" s="6">
        <v>20165346.16</v>
      </c>
      <c r="Q3" s="6">
        <v>18653178.359999999</v>
      </c>
      <c r="R3" s="6">
        <v>18653178.359999999</v>
      </c>
      <c r="S3" s="6">
        <v>7314003.7400000002</v>
      </c>
      <c r="T3" s="6">
        <v>1211001.08</v>
      </c>
      <c r="U3" s="6">
        <v>120369.3</v>
      </c>
      <c r="V3" s="7"/>
      <c r="W3" s="7"/>
      <c r="X3" s="7"/>
    </row>
    <row r="4" spans="1:28" ht="153" customHeight="1" x14ac:dyDescent="0.3">
      <c r="A4" s="3" t="s">
        <v>17</v>
      </c>
      <c r="B4" s="3" t="s">
        <v>18</v>
      </c>
      <c r="C4" s="4" t="s">
        <v>19</v>
      </c>
      <c r="D4" s="3" t="s">
        <v>20</v>
      </c>
      <c r="E4" s="3">
        <v>8.6999999999999993</v>
      </c>
      <c r="F4" s="3" t="s">
        <v>13</v>
      </c>
      <c r="G4" s="5">
        <v>202500036002031</v>
      </c>
      <c r="H4" s="3" t="s">
        <v>21</v>
      </c>
      <c r="I4" s="3" t="s">
        <v>22</v>
      </c>
      <c r="J4" s="13" t="s">
        <v>24</v>
      </c>
      <c r="K4" s="2">
        <v>44374236.57</v>
      </c>
      <c r="L4" s="2">
        <f>SUM(M4:X4)</f>
        <v>22748260.060000002</v>
      </c>
      <c r="M4" s="6">
        <v>3453484.83</v>
      </c>
      <c r="N4" s="6">
        <v>4548252.33</v>
      </c>
      <c r="O4" s="6">
        <v>6822378.4900000002</v>
      </c>
      <c r="P4" s="6">
        <v>4548252.33</v>
      </c>
      <c r="Q4" s="6">
        <v>3375892.08</v>
      </c>
      <c r="R4" s="6"/>
      <c r="S4" s="7"/>
      <c r="T4" s="7"/>
      <c r="U4" s="7"/>
      <c r="V4" s="7"/>
      <c r="W4" s="7"/>
      <c r="X4" s="7"/>
    </row>
    <row r="5" spans="1:28" ht="241.8" customHeight="1" x14ac:dyDescent="0.3">
      <c r="A5" s="3" t="s">
        <v>29</v>
      </c>
      <c r="B5" s="3" t="s">
        <v>30</v>
      </c>
      <c r="C5" s="4" t="s">
        <v>31</v>
      </c>
      <c r="D5" s="3" t="s">
        <v>12</v>
      </c>
      <c r="E5" s="3">
        <v>30.72</v>
      </c>
      <c r="F5" s="3" t="s">
        <v>13</v>
      </c>
      <c r="G5" s="5">
        <v>202600036001098</v>
      </c>
      <c r="H5" s="3" t="s">
        <v>32</v>
      </c>
      <c r="I5" s="3" t="s">
        <v>33</v>
      </c>
      <c r="J5" s="13" t="s">
        <v>36</v>
      </c>
      <c r="K5" s="2">
        <v>62550469.710000001</v>
      </c>
      <c r="L5" s="2">
        <f>SUM(M5:X5)</f>
        <v>9083175.290000001</v>
      </c>
      <c r="M5" s="6"/>
      <c r="N5" s="6"/>
      <c r="O5" s="6"/>
      <c r="P5" s="6"/>
      <c r="Q5" s="6">
        <v>1016123.26</v>
      </c>
      <c r="R5" s="6">
        <v>4648830.74</v>
      </c>
      <c r="S5" s="6">
        <v>3418221.2900000005</v>
      </c>
      <c r="T5" s="6"/>
      <c r="U5" s="6"/>
      <c r="V5" s="6"/>
      <c r="W5" s="6"/>
      <c r="X5" s="7"/>
      <c r="Y5" s="7"/>
      <c r="Z5" s="7">
        <v>4726674.59</v>
      </c>
      <c r="AA5" s="7">
        <v>4726674.59</v>
      </c>
      <c r="AB5" s="7">
        <v>4726674.59</v>
      </c>
    </row>
    <row r="6" spans="1:28" x14ac:dyDescent="0.3">
      <c r="A6" s="14"/>
      <c r="B6" s="14"/>
      <c r="C6" s="15"/>
      <c r="D6" s="14"/>
      <c r="E6" s="14"/>
      <c r="F6" s="14"/>
      <c r="G6" s="16"/>
      <c r="H6" s="14"/>
      <c r="I6" s="14"/>
      <c r="J6" s="17"/>
      <c r="K6" s="18"/>
      <c r="L6" s="19">
        <f>SUM(L3:L5)</f>
        <v>97948512.350000009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1"/>
      <c r="Y6" s="21"/>
      <c r="Z6" s="21"/>
      <c r="AA6" s="21"/>
      <c r="AB6" s="21"/>
    </row>
    <row r="7" spans="1:28" x14ac:dyDescent="0.3">
      <c r="A7" s="14"/>
      <c r="B7" s="14"/>
      <c r="C7" s="15"/>
      <c r="D7" s="14"/>
      <c r="E7" s="14"/>
      <c r="F7" s="14"/>
      <c r="G7" s="16"/>
      <c r="H7" s="14"/>
      <c r="I7" s="14"/>
      <c r="J7" s="17"/>
      <c r="K7" s="18"/>
      <c r="L7" s="19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1"/>
      <c r="Y7" s="21"/>
      <c r="Z7" s="21"/>
      <c r="AA7" s="21"/>
      <c r="AB7" s="21"/>
    </row>
    <row r="8" spans="1:28" x14ac:dyDescent="0.3">
      <c r="L8" s="22"/>
      <c r="M8" s="22"/>
      <c r="O8" s="22"/>
      <c r="Q8" s="23"/>
      <c r="R8" s="22"/>
      <c r="T8" s="22"/>
    </row>
    <row r="9" spans="1:28" ht="14.4" hidden="1" customHeight="1" x14ac:dyDescent="0.3"/>
    <row r="10" spans="1:28" ht="14.4" hidden="1" customHeight="1" x14ac:dyDescent="0.3">
      <c r="J10" s="9" t="s">
        <v>34</v>
      </c>
    </row>
    <row r="11" spans="1:28" ht="14.4" hidden="1" customHeight="1" x14ac:dyDescent="0.3"/>
    <row r="12" spans="1:28" ht="14.4" hidden="1" customHeight="1" x14ac:dyDescent="0.3">
      <c r="J12" s="9" t="s">
        <v>35</v>
      </c>
    </row>
  </sheetData>
  <mergeCells count="3">
    <mergeCell ref="A1:J1"/>
    <mergeCell ref="M1:X1"/>
    <mergeCell ref="K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7AFA-874D-4048-8111-3A16797CBD5F}">
  <dimension ref="A1:Q29"/>
  <sheetViews>
    <sheetView tabSelected="1" zoomScale="85" zoomScaleNormal="85" workbookViewId="0">
      <selection sqref="A1:H1"/>
    </sheetView>
  </sheetViews>
  <sheetFormatPr defaultColWidth="8.88671875" defaultRowHeight="14.4" x14ac:dyDescent="0.3"/>
  <cols>
    <col min="1" max="1" width="12" customWidth="1"/>
    <col min="2" max="2" width="9.5546875" bestFit="1" customWidth="1"/>
    <col min="3" max="3" width="13.33203125" customWidth="1"/>
    <col min="4" max="4" width="12.88671875" customWidth="1"/>
    <col min="5" max="5" width="10.21875" bestFit="1" customWidth="1"/>
    <col min="6" max="6" width="9.6640625" bestFit="1" customWidth="1"/>
    <col min="7" max="7" width="17.88671875" customWidth="1"/>
    <col min="8" max="8" width="14.21875" customWidth="1"/>
    <col min="9" max="9" width="20.5546875" bestFit="1" customWidth="1"/>
    <col min="10" max="10" width="9.88671875" bestFit="1" customWidth="1"/>
    <col min="11" max="11" width="9.77734375" bestFit="1" customWidth="1"/>
    <col min="12" max="12" width="19.109375" customWidth="1"/>
    <col min="13" max="13" width="17.88671875" bestFit="1" customWidth="1"/>
    <col min="14" max="14" width="11.6640625" bestFit="1" customWidth="1"/>
    <col min="15" max="15" width="7.6640625" customWidth="1"/>
    <col min="16" max="16" width="10.21875" bestFit="1" customWidth="1"/>
    <col min="17" max="17" width="8.88671875" customWidth="1"/>
  </cols>
  <sheetData>
    <row r="1" spans="1:17" s="8" customFormat="1" ht="33" customHeight="1" x14ac:dyDescent="0.3">
      <c r="A1" s="84" t="s">
        <v>64</v>
      </c>
      <c r="B1" s="85"/>
      <c r="C1" s="85"/>
      <c r="D1" s="85"/>
      <c r="E1" s="85"/>
      <c r="F1" s="85"/>
      <c r="G1" s="85"/>
      <c r="H1" s="85"/>
      <c r="I1" s="86" t="s">
        <v>96</v>
      </c>
      <c r="J1" s="87"/>
      <c r="K1" s="87"/>
      <c r="L1" s="87"/>
      <c r="M1" s="87"/>
      <c r="N1" s="88"/>
      <c r="O1" s="114" t="s">
        <v>95</v>
      </c>
      <c r="P1" s="115"/>
      <c r="Q1" s="8" t="s">
        <v>92</v>
      </c>
    </row>
    <row r="2" spans="1:17" s="10" customFormat="1" ht="29.4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1" t="s">
        <v>37</v>
      </c>
      <c r="J2" s="11" t="s">
        <v>83</v>
      </c>
      <c r="K2" s="11" t="s">
        <v>94</v>
      </c>
      <c r="L2" s="11" t="s">
        <v>38</v>
      </c>
      <c r="M2" s="11" t="s">
        <v>39</v>
      </c>
      <c r="N2" s="11" t="s">
        <v>90</v>
      </c>
      <c r="O2" s="54" t="s">
        <v>89</v>
      </c>
      <c r="P2" s="54" t="s">
        <v>90</v>
      </c>
    </row>
    <row r="3" spans="1:17" s="10" customFormat="1" x14ac:dyDescent="0.3">
      <c r="A3" s="75" t="s">
        <v>9</v>
      </c>
      <c r="B3" s="75" t="s">
        <v>10</v>
      </c>
      <c r="C3" s="75" t="s">
        <v>61</v>
      </c>
      <c r="D3" s="75" t="s">
        <v>12</v>
      </c>
      <c r="E3" s="75">
        <v>32.54</v>
      </c>
      <c r="F3" s="75" t="s">
        <v>13</v>
      </c>
      <c r="G3" s="91" t="s">
        <v>65</v>
      </c>
      <c r="H3" s="75" t="s">
        <v>14</v>
      </c>
      <c r="I3" s="25" t="s">
        <v>40</v>
      </c>
      <c r="J3" s="25">
        <v>25000100</v>
      </c>
      <c r="K3" s="123" t="s">
        <v>74</v>
      </c>
      <c r="L3" s="27">
        <v>63700410.329999998</v>
      </c>
      <c r="M3" s="27">
        <v>25311165.949999999</v>
      </c>
      <c r="N3" s="116">
        <f>M5/L5</f>
        <v>0.38282342623827725</v>
      </c>
      <c r="O3" s="71" t="s">
        <v>97</v>
      </c>
      <c r="P3" s="73">
        <v>0.69940000000000002</v>
      </c>
    </row>
    <row r="4" spans="1:17" s="10" customFormat="1" x14ac:dyDescent="0.3">
      <c r="A4" s="76"/>
      <c r="B4" s="76"/>
      <c r="C4" s="76"/>
      <c r="D4" s="76"/>
      <c r="E4" s="76"/>
      <c r="F4" s="76"/>
      <c r="G4" s="92"/>
      <c r="H4" s="76"/>
      <c r="I4" s="25" t="s">
        <v>41</v>
      </c>
      <c r="J4" s="25">
        <v>25000100</v>
      </c>
      <c r="K4" s="123" t="s">
        <v>74</v>
      </c>
      <c r="L4" s="27">
        <v>2416666.67</v>
      </c>
      <c r="M4" s="27">
        <v>0</v>
      </c>
      <c r="N4" s="117"/>
      <c r="O4" s="72"/>
      <c r="P4" s="74"/>
    </row>
    <row r="5" spans="1:17" x14ac:dyDescent="0.3">
      <c r="A5" s="76"/>
      <c r="B5" s="76"/>
      <c r="C5" s="76"/>
      <c r="D5" s="76"/>
      <c r="E5" s="76"/>
      <c r="F5" s="76"/>
      <c r="G5" s="92"/>
      <c r="H5" s="76"/>
      <c r="I5" s="29" t="s">
        <v>42</v>
      </c>
      <c r="J5" s="29"/>
      <c r="K5" s="53"/>
      <c r="L5" s="30">
        <f>SUM(L3:L4)</f>
        <v>66117077</v>
      </c>
      <c r="M5" s="30">
        <f>SUM(M3:M4)</f>
        <v>25311165.949999999</v>
      </c>
      <c r="N5" s="117"/>
      <c r="O5" s="72"/>
      <c r="P5" s="74"/>
    </row>
    <row r="6" spans="1:17" ht="14.4" customHeight="1" x14ac:dyDescent="0.3">
      <c r="A6" s="75" t="s">
        <v>17</v>
      </c>
      <c r="B6" s="75" t="s">
        <v>18</v>
      </c>
      <c r="C6" s="75" t="s">
        <v>19</v>
      </c>
      <c r="D6" s="75" t="s">
        <v>20</v>
      </c>
      <c r="E6" s="75">
        <v>8.6999999999999993</v>
      </c>
      <c r="F6" s="75" t="s">
        <v>13</v>
      </c>
      <c r="G6" s="89" t="s">
        <v>66</v>
      </c>
      <c r="H6" s="75" t="s">
        <v>21</v>
      </c>
      <c r="I6" s="24" t="s">
        <v>43</v>
      </c>
      <c r="J6" s="24" t="s">
        <v>75</v>
      </c>
      <c r="K6" s="124" t="s">
        <v>76</v>
      </c>
      <c r="L6" s="26">
        <v>360134.07</v>
      </c>
      <c r="M6" s="26">
        <v>360134.07</v>
      </c>
      <c r="N6" s="116">
        <f>M21/L21</f>
        <v>0.74791847853146654</v>
      </c>
      <c r="O6" s="67">
        <v>6588</v>
      </c>
      <c r="P6" s="69">
        <v>0.98599999999999999</v>
      </c>
    </row>
    <row r="7" spans="1:17" x14ac:dyDescent="0.3">
      <c r="A7" s="76"/>
      <c r="B7" s="76"/>
      <c r="C7" s="76"/>
      <c r="D7" s="76"/>
      <c r="E7" s="76"/>
      <c r="F7" s="76"/>
      <c r="G7" s="90"/>
      <c r="H7" s="76"/>
      <c r="I7" s="25" t="s">
        <v>44</v>
      </c>
      <c r="J7" s="25">
        <v>15000100</v>
      </c>
      <c r="K7" s="123" t="s">
        <v>76</v>
      </c>
      <c r="L7" s="27">
        <v>3000000</v>
      </c>
      <c r="M7" s="27">
        <v>3000000</v>
      </c>
      <c r="N7" s="117"/>
      <c r="O7" s="68"/>
      <c r="P7" s="70"/>
    </row>
    <row r="8" spans="1:17" x14ac:dyDescent="0.3">
      <c r="A8" s="76"/>
      <c r="B8" s="76"/>
      <c r="C8" s="76"/>
      <c r="D8" s="76"/>
      <c r="E8" s="76"/>
      <c r="F8" s="76"/>
      <c r="G8" s="90"/>
      <c r="H8" s="76"/>
      <c r="I8" s="25" t="s">
        <v>45</v>
      </c>
      <c r="J8" s="25">
        <v>15000100</v>
      </c>
      <c r="K8" s="123" t="s">
        <v>76</v>
      </c>
      <c r="L8" s="27">
        <v>2282385.02</v>
      </c>
      <c r="M8" s="27">
        <v>2282385.02</v>
      </c>
      <c r="N8" s="117"/>
      <c r="O8" s="68"/>
      <c r="P8" s="70"/>
    </row>
    <row r="9" spans="1:17" x14ac:dyDescent="0.3">
      <c r="A9" s="76"/>
      <c r="B9" s="76"/>
      <c r="C9" s="76"/>
      <c r="D9" s="76"/>
      <c r="E9" s="76"/>
      <c r="F9" s="76"/>
      <c r="G9" s="90"/>
      <c r="H9" s="76"/>
      <c r="I9" s="25" t="s">
        <v>46</v>
      </c>
      <c r="J9" s="25">
        <v>17520125</v>
      </c>
      <c r="K9" s="123" t="s">
        <v>76</v>
      </c>
      <c r="L9" s="27">
        <v>139865.93</v>
      </c>
      <c r="M9" s="27">
        <v>139865.93</v>
      </c>
      <c r="N9" s="117"/>
      <c r="O9" s="68"/>
      <c r="P9" s="70"/>
    </row>
    <row r="10" spans="1:17" x14ac:dyDescent="0.3">
      <c r="A10" s="76"/>
      <c r="B10" s="76"/>
      <c r="C10" s="76"/>
      <c r="D10" s="76"/>
      <c r="E10" s="76"/>
      <c r="F10" s="76"/>
      <c r="G10" s="90"/>
      <c r="H10" s="76"/>
      <c r="I10" s="25" t="s">
        <v>47</v>
      </c>
      <c r="J10" s="25">
        <v>17520125</v>
      </c>
      <c r="K10" s="123" t="s">
        <v>76</v>
      </c>
      <c r="L10" s="27">
        <v>4000000</v>
      </c>
      <c r="M10" s="27">
        <v>4000000</v>
      </c>
      <c r="N10" s="117"/>
      <c r="O10" s="68"/>
      <c r="P10" s="70"/>
    </row>
    <row r="11" spans="1:17" x14ac:dyDescent="0.3">
      <c r="A11" s="76"/>
      <c r="B11" s="76"/>
      <c r="C11" s="76"/>
      <c r="D11" s="76"/>
      <c r="E11" s="76"/>
      <c r="F11" s="76"/>
      <c r="G11" s="90"/>
      <c r="H11" s="76"/>
      <c r="I11" s="25" t="s">
        <v>48</v>
      </c>
      <c r="J11" s="25">
        <v>25000100</v>
      </c>
      <c r="K11" s="123" t="s">
        <v>76</v>
      </c>
      <c r="L11" s="27">
        <v>200000</v>
      </c>
      <c r="M11" s="27">
        <v>200000</v>
      </c>
      <c r="N11" s="117"/>
      <c r="O11" s="68"/>
      <c r="P11" s="70"/>
    </row>
    <row r="12" spans="1:17" x14ac:dyDescent="0.3">
      <c r="A12" s="76"/>
      <c r="B12" s="76"/>
      <c r="C12" s="76"/>
      <c r="D12" s="76"/>
      <c r="E12" s="76"/>
      <c r="F12" s="76"/>
      <c r="G12" s="90"/>
      <c r="H12" s="76"/>
      <c r="I12" s="25" t="s">
        <v>49</v>
      </c>
      <c r="J12" s="25">
        <v>25000100</v>
      </c>
      <c r="K12" s="123" t="s">
        <v>76</v>
      </c>
      <c r="L12" s="27">
        <v>7550000</v>
      </c>
      <c r="M12" s="27">
        <v>7550000</v>
      </c>
      <c r="N12" s="117"/>
      <c r="O12" s="68"/>
      <c r="P12" s="70"/>
    </row>
    <row r="13" spans="1:17" x14ac:dyDescent="0.3">
      <c r="A13" s="76"/>
      <c r="B13" s="76"/>
      <c r="C13" s="76"/>
      <c r="D13" s="76"/>
      <c r="E13" s="76"/>
      <c r="F13" s="76"/>
      <c r="G13" s="90"/>
      <c r="H13" s="76"/>
      <c r="I13" s="25" t="s">
        <v>50</v>
      </c>
      <c r="J13" s="25">
        <v>25000100</v>
      </c>
      <c r="K13" s="123" t="s">
        <v>76</v>
      </c>
      <c r="L13" s="27">
        <v>10000</v>
      </c>
      <c r="M13" s="27">
        <v>10000</v>
      </c>
      <c r="N13" s="117"/>
      <c r="O13" s="68"/>
      <c r="P13" s="70"/>
    </row>
    <row r="14" spans="1:17" x14ac:dyDescent="0.3">
      <c r="A14" s="76"/>
      <c r="B14" s="76"/>
      <c r="C14" s="76"/>
      <c r="D14" s="76"/>
      <c r="E14" s="76"/>
      <c r="F14" s="76"/>
      <c r="G14" s="90"/>
      <c r="H14" s="76"/>
      <c r="I14" s="25" t="s">
        <v>51</v>
      </c>
      <c r="J14" s="25">
        <v>15010100</v>
      </c>
      <c r="K14" s="123" t="s">
        <v>76</v>
      </c>
      <c r="L14" s="27">
        <v>600000</v>
      </c>
      <c r="M14" s="27">
        <v>600000</v>
      </c>
      <c r="N14" s="117"/>
      <c r="O14" s="68"/>
      <c r="P14" s="70"/>
    </row>
    <row r="15" spans="1:17" x14ac:dyDescent="0.3">
      <c r="A15" s="76"/>
      <c r="B15" s="76"/>
      <c r="C15" s="76"/>
      <c r="D15" s="76"/>
      <c r="E15" s="76"/>
      <c r="F15" s="76"/>
      <c r="G15" s="90"/>
      <c r="H15" s="76"/>
      <c r="I15" s="25" t="s">
        <v>52</v>
      </c>
      <c r="J15" s="25">
        <v>15010100</v>
      </c>
      <c r="K15" s="123" t="s">
        <v>76</v>
      </c>
      <c r="L15" s="27">
        <v>3237930.67</v>
      </c>
      <c r="M15" s="27">
        <v>3237930.67</v>
      </c>
      <c r="N15" s="117"/>
      <c r="O15" s="68"/>
      <c r="P15" s="70"/>
    </row>
    <row r="16" spans="1:17" x14ac:dyDescent="0.3">
      <c r="A16" s="76"/>
      <c r="B16" s="76"/>
      <c r="C16" s="76"/>
      <c r="D16" s="76"/>
      <c r="E16" s="76"/>
      <c r="F16" s="76"/>
      <c r="G16" s="90"/>
      <c r="H16" s="76"/>
      <c r="I16" s="25" t="s">
        <v>53</v>
      </c>
      <c r="J16" s="25">
        <v>17220001</v>
      </c>
      <c r="K16" s="123" t="s">
        <v>74</v>
      </c>
      <c r="L16" s="27">
        <v>9473852.8699999992</v>
      </c>
      <c r="M16" s="27">
        <v>6473428.1200000001</v>
      </c>
      <c r="N16" s="117"/>
      <c r="O16" s="68"/>
      <c r="P16" s="70"/>
    </row>
    <row r="17" spans="1:16" x14ac:dyDescent="0.3">
      <c r="A17" s="76"/>
      <c r="B17" s="76"/>
      <c r="C17" s="76"/>
      <c r="D17" s="76"/>
      <c r="E17" s="76"/>
      <c r="F17" s="76"/>
      <c r="G17" s="90"/>
      <c r="H17" s="76"/>
      <c r="I17" s="25" t="s">
        <v>54</v>
      </c>
      <c r="J17" s="25">
        <v>25000100</v>
      </c>
      <c r="K17" s="123" t="s">
        <v>74</v>
      </c>
      <c r="L17" s="27">
        <v>1091003.74</v>
      </c>
      <c r="M17" s="27">
        <v>0</v>
      </c>
      <c r="N17" s="117"/>
      <c r="O17" s="68"/>
      <c r="P17" s="70"/>
    </row>
    <row r="18" spans="1:16" x14ac:dyDescent="0.3">
      <c r="A18" s="76"/>
      <c r="B18" s="76"/>
      <c r="C18" s="76"/>
      <c r="D18" s="76"/>
      <c r="E18" s="76"/>
      <c r="F18" s="76"/>
      <c r="G18" s="90"/>
      <c r="H18" s="76"/>
      <c r="I18" s="25" t="s">
        <v>55</v>
      </c>
      <c r="J18" s="25">
        <v>25000100</v>
      </c>
      <c r="K18" s="123" t="s">
        <v>74</v>
      </c>
      <c r="L18" s="27">
        <v>1599729.21</v>
      </c>
      <c r="M18" s="27">
        <v>0</v>
      </c>
      <c r="N18" s="117"/>
      <c r="O18" s="68"/>
      <c r="P18" s="70"/>
    </row>
    <row r="19" spans="1:16" x14ac:dyDescent="0.3">
      <c r="A19" s="76"/>
      <c r="B19" s="76"/>
      <c r="C19" s="76"/>
      <c r="D19" s="76"/>
      <c r="E19" s="76"/>
      <c r="F19" s="76"/>
      <c r="G19" s="90"/>
      <c r="H19" s="76"/>
      <c r="I19" s="25" t="s">
        <v>56</v>
      </c>
      <c r="J19" s="25">
        <v>25000100</v>
      </c>
      <c r="K19" s="123" t="s">
        <v>76</v>
      </c>
      <c r="L19" s="27">
        <v>5379863.0300000003</v>
      </c>
      <c r="M19" s="27">
        <v>0</v>
      </c>
      <c r="N19" s="117"/>
      <c r="O19" s="68"/>
      <c r="P19" s="70"/>
    </row>
    <row r="20" spans="1:16" x14ac:dyDescent="0.3">
      <c r="A20" s="76"/>
      <c r="B20" s="76"/>
      <c r="C20" s="76"/>
      <c r="D20" s="76"/>
      <c r="E20" s="76"/>
      <c r="F20" s="76"/>
      <c r="G20" s="90"/>
      <c r="H20" s="76"/>
      <c r="I20" s="25" t="s">
        <v>57</v>
      </c>
      <c r="J20" s="25">
        <v>27220001</v>
      </c>
      <c r="K20" s="123" t="s">
        <v>74</v>
      </c>
      <c r="L20" s="27">
        <v>4993649.8899999997</v>
      </c>
      <c r="M20" s="27">
        <v>4993649.8899999997</v>
      </c>
      <c r="N20" s="117"/>
      <c r="O20" s="68"/>
      <c r="P20" s="70"/>
    </row>
    <row r="21" spans="1:16" x14ac:dyDescent="0.3">
      <c r="A21" s="76"/>
      <c r="B21" s="76"/>
      <c r="C21" s="76"/>
      <c r="D21" s="76"/>
      <c r="E21" s="76"/>
      <c r="F21" s="76"/>
      <c r="G21" s="90"/>
      <c r="H21" s="76"/>
      <c r="I21" s="29" t="s">
        <v>42</v>
      </c>
      <c r="J21" s="29"/>
      <c r="K21" s="53"/>
      <c r="L21" s="30">
        <f>SUM(L6:L20)</f>
        <v>43918414.429999992</v>
      </c>
      <c r="M21" s="30">
        <f>SUM(M6:M20)</f>
        <v>32847393.699999999</v>
      </c>
      <c r="N21" s="118"/>
      <c r="O21" s="68"/>
      <c r="P21" s="70"/>
    </row>
    <row r="22" spans="1:16" ht="14.4" customHeight="1" x14ac:dyDescent="0.3">
      <c r="A22" s="80" t="s">
        <v>29</v>
      </c>
      <c r="B22" s="80" t="s">
        <v>30</v>
      </c>
      <c r="C22" s="80" t="s">
        <v>31</v>
      </c>
      <c r="D22" s="80" t="s">
        <v>12</v>
      </c>
      <c r="E22" s="80">
        <v>30.72</v>
      </c>
      <c r="F22" s="80" t="s">
        <v>13</v>
      </c>
      <c r="G22" s="82" t="s">
        <v>67</v>
      </c>
      <c r="H22" s="80" t="s">
        <v>32</v>
      </c>
      <c r="I22" s="24" t="s">
        <v>58</v>
      </c>
      <c r="J22" s="24">
        <v>17520125</v>
      </c>
      <c r="K22" s="124" t="s">
        <v>76</v>
      </c>
      <c r="L22" s="26">
        <v>1100000</v>
      </c>
      <c r="M22" s="26">
        <v>0</v>
      </c>
      <c r="N22" s="116">
        <f>M25/L25</f>
        <v>0</v>
      </c>
      <c r="O22" s="71" t="s">
        <v>91</v>
      </c>
      <c r="P22" s="73">
        <v>0</v>
      </c>
    </row>
    <row r="23" spans="1:16" x14ac:dyDescent="0.3">
      <c r="A23" s="81"/>
      <c r="B23" s="81"/>
      <c r="C23" s="81"/>
      <c r="D23" s="81"/>
      <c r="E23" s="81"/>
      <c r="F23" s="81"/>
      <c r="G23" s="83"/>
      <c r="H23" s="81"/>
      <c r="I23" s="25" t="s">
        <v>59</v>
      </c>
      <c r="J23" s="25">
        <v>25010100</v>
      </c>
      <c r="K23" s="123" t="s">
        <v>76</v>
      </c>
      <c r="L23" s="27">
        <v>34683412.899999999</v>
      </c>
      <c r="M23" s="27">
        <v>0</v>
      </c>
      <c r="N23" s="117"/>
      <c r="O23" s="72"/>
      <c r="P23" s="74"/>
    </row>
    <row r="24" spans="1:16" x14ac:dyDescent="0.3">
      <c r="A24" s="81"/>
      <c r="B24" s="81"/>
      <c r="C24" s="81"/>
      <c r="D24" s="81"/>
      <c r="E24" s="81"/>
      <c r="F24" s="81"/>
      <c r="G24" s="83"/>
      <c r="H24" s="81"/>
      <c r="I24" s="25" t="s">
        <v>60</v>
      </c>
      <c r="J24" s="25">
        <v>25000100</v>
      </c>
      <c r="K24" s="123" t="s">
        <v>74</v>
      </c>
      <c r="L24" s="27">
        <v>9083175.2899999991</v>
      </c>
      <c r="M24" s="27">
        <v>0</v>
      </c>
      <c r="N24" s="117"/>
      <c r="O24" s="72"/>
      <c r="P24" s="74"/>
    </row>
    <row r="25" spans="1:16" x14ac:dyDescent="0.3">
      <c r="A25" s="81"/>
      <c r="B25" s="81"/>
      <c r="C25" s="81"/>
      <c r="D25" s="81"/>
      <c r="E25" s="81"/>
      <c r="F25" s="81"/>
      <c r="G25" s="83"/>
      <c r="H25" s="81"/>
      <c r="I25" s="29" t="s">
        <v>42</v>
      </c>
      <c r="J25" s="29"/>
      <c r="K25" s="53"/>
      <c r="L25" s="30">
        <f>SUM(L22:L24)</f>
        <v>44866588.189999998</v>
      </c>
      <c r="M25" s="30">
        <f>SUM(M22:M24)</f>
        <v>0</v>
      </c>
      <c r="N25" s="118"/>
      <c r="O25" s="72"/>
      <c r="P25" s="74"/>
    </row>
    <row r="26" spans="1:16" x14ac:dyDescent="0.3">
      <c r="A26" s="125" t="s">
        <v>62</v>
      </c>
      <c r="B26" s="126"/>
      <c r="C26" s="126"/>
      <c r="D26" s="126"/>
      <c r="E26" s="126"/>
      <c r="F26" s="126"/>
      <c r="G26" s="126"/>
      <c r="H26" s="127"/>
      <c r="I26" s="31" t="s">
        <v>63</v>
      </c>
      <c r="J26" s="52"/>
      <c r="K26" s="52"/>
      <c r="L26" s="32">
        <f>L25+L21+L5</f>
        <v>154902079.62</v>
      </c>
      <c r="M26" s="28">
        <f>M25+M21+M5</f>
        <v>58158559.649999999</v>
      </c>
      <c r="N26" s="134"/>
      <c r="O26" s="135"/>
      <c r="P26" s="136"/>
    </row>
    <row r="27" spans="1:16" x14ac:dyDescent="0.3">
      <c r="A27" s="128"/>
      <c r="B27" s="129"/>
      <c r="C27" s="129"/>
      <c r="D27" s="129"/>
      <c r="E27" s="129"/>
      <c r="F27" s="129"/>
      <c r="G27" s="129"/>
      <c r="H27" s="130"/>
      <c r="I27" s="120" t="s">
        <v>98</v>
      </c>
      <c r="J27" s="119"/>
      <c r="K27" s="119"/>
      <c r="L27" s="121">
        <f>SUMIFS(L3:L24,K3:K24,"Tesouro")</f>
        <v>62543591.619999997</v>
      </c>
      <c r="M27" s="122">
        <f>SUMIFS(M3:M24,K3:K24,"Tesouro")</f>
        <v>21380315.689999998</v>
      </c>
      <c r="N27" s="137"/>
      <c r="O27" s="138"/>
      <c r="P27" s="139"/>
    </row>
    <row r="28" spans="1:16" x14ac:dyDescent="0.3">
      <c r="A28" s="128"/>
      <c r="B28" s="129"/>
      <c r="C28" s="129"/>
      <c r="D28" s="129"/>
      <c r="E28" s="129"/>
      <c r="F28" s="129"/>
      <c r="G28" s="129"/>
      <c r="H28" s="130"/>
      <c r="I28" s="120" t="s">
        <v>99</v>
      </c>
      <c r="J28" s="119"/>
      <c r="K28" s="119"/>
      <c r="L28" s="121">
        <f>SUMIFS(L3:L24,K3:K24,"Propag")</f>
        <v>92358488</v>
      </c>
      <c r="M28" s="122">
        <f>SUMIFS(M3:M24,K3:K24,"Propag")</f>
        <v>36778243.960000001</v>
      </c>
      <c r="N28" s="137"/>
      <c r="O28" s="138"/>
      <c r="P28" s="139"/>
    </row>
    <row r="29" spans="1:16" x14ac:dyDescent="0.3">
      <c r="A29" s="131"/>
      <c r="B29" s="132"/>
      <c r="C29" s="132"/>
      <c r="D29" s="132"/>
      <c r="E29" s="132"/>
      <c r="F29" s="132"/>
      <c r="G29" s="132"/>
      <c r="H29" s="133"/>
      <c r="I29" s="77" t="s">
        <v>100</v>
      </c>
      <c r="J29" s="78"/>
      <c r="K29" s="78"/>
      <c r="L29" s="79"/>
      <c r="M29" s="33">
        <f>'CRONOGRAMA-2026'!L6</f>
        <v>97948512.350000009</v>
      </c>
      <c r="N29" s="140"/>
      <c r="O29" s="141"/>
      <c r="P29" s="142"/>
    </row>
  </sheetData>
  <mergeCells count="39">
    <mergeCell ref="N22:N25"/>
    <mergeCell ref="N26:P29"/>
    <mergeCell ref="N3:N5"/>
    <mergeCell ref="I1:N1"/>
    <mergeCell ref="N6:N21"/>
    <mergeCell ref="A1:H1"/>
    <mergeCell ref="C6:C21"/>
    <mergeCell ref="D6:D21"/>
    <mergeCell ref="E6:E21"/>
    <mergeCell ref="F6:F21"/>
    <mergeCell ref="G6:G21"/>
    <mergeCell ref="C3:C5"/>
    <mergeCell ref="B3:B5"/>
    <mergeCell ref="A3:A5"/>
    <mergeCell ref="H6:H21"/>
    <mergeCell ref="A6:A21"/>
    <mergeCell ref="B6:B21"/>
    <mergeCell ref="H3:H5"/>
    <mergeCell ref="G3:G5"/>
    <mergeCell ref="F3:F5"/>
    <mergeCell ref="E3:E5"/>
    <mergeCell ref="D3:D5"/>
    <mergeCell ref="I29:L29"/>
    <mergeCell ref="A26:H29"/>
    <mergeCell ref="H22:H25"/>
    <mergeCell ref="A22:A25"/>
    <mergeCell ref="B22:B25"/>
    <mergeCell ref="C22:C25"/>
    <mergeCell ref="D22:D25"/>
    <mergeCell ref="E22:E25"/>
    <mergeCell ref="F22:F25"/>
    <mergeCell ref="G22:G25"/>
    <mergeCell ref="O6:O21"/>
    <mergeCell ref="P6:P21"/>
    <mergeCell ref="O22:O25"/>
    <mergeCell ref="P22:P25"/>
    <mergeCell ref="O1:P1"/>
    <mergeCell ref="O3:O5"/>
    <mergeCell ref="P3:P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D9F7-B3F7-4917-BC34-6A67B27F2B74}">
  <dimension ref="A1:L31"/>
  <sheetViews>
    <sheetView zoomScale="80" zoomScaleNormal="80" workbookViewId="0">
      <selection activeCell="H35" sqref="H35"/>
    </sheetView>
  </sheetViews>
  <sheetFormatPr defaultRowHeight="14.4" x14ac:dyDescent="0.3"/>
  <cols>
    <col min="1" max="1" width="12.109375" style="55" bestFit="1" customWidth="1"/>
    <col min="2" max="2" width="17.21875" style="55" bestFit="1" customWidth="1"/>
    <col min="3" max="5" width="16.109375" style="55" bestFit="1" customWidth="1"/>
    <col min="6" max="11" width="17.21875" style="55" bestFit="1" customWidth="1"/>
    <col min="12" max="12" width="18.33203125" style="55" bestFit="1" customWidth="1"/>
    <col min="13" max="13" width="8.88671875" style="55" customWidth="1"/>
    <col min="14" max="16384" width="8.88671875" style="55"/>
  </cols>
  <sheetData>
    <row r="1" spans="1:12" ht="15.6" customHeight="1" x14ac:dyDescent="0.3">
      <c r="A1" s="93" t="s">
        <v>82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15.6" customHeight="1" x14ac:dyDescent="0.3">
      <c r="A2" s="97" t="s">
        <v>78</v>
      </c>
      <c r="B2" s="94" t="s">
        <v>84</v>
      </c>
      <c r="C2" s="95"/>
      <c r="D2" s="95"/>
      <c r="E2" s="95"/>
      <c r="F2" s="95"/>
      <c r="G2" s="95"/>
      <c r="H2" s="95"/>
      <c r="I2" s="95"/>
      <c r="J2" s="96"/>
      <c r="K2" s="99" t="s">
        <v>85</v>
      </c>
      <c r="L2" s="100"/>
    </row>
    <row r="3" spans="1:12" ht="15.6" customHeight="1" x14ac:dyDescent="0.3">
      <c r="A3" s="98"/>
      <c r="B3" s="56">
        <v>2025</v>
      </c>
      <c r="C3" s="57">
        <v>46023</v>
      </c>
      <c r="D3" s="58">
        <v>46054</v>
      </c>
      <c r="E3" s="58">
        <v>46082</v>
      </c>
      <c r="F3" s="58">
        <v>46113</v>
      </c>
      <c r="G3" s="58">
        <v>46143</v>
      </c>
      <c r="H3" s="58">
        <v>46174</v>
      </c>
      <c r="I3" s="58">
        <v>46204</v>
      </c>
      <c r="J3" s="59" t="s">
        <v>88</v>
      </c>
      <c r="K3" s="60" t="s">
        <v>86</v>
      </c>
      <c r="L3" s="60" t="s">
        <v>87</v>
      </c>
    </row>
    <row r="4" spans="1:12" x14ac:dyDescent="0.3">
      <c r="A4" s="49" t="s">
        <v>77</v>
      </c>
      <c r="B4" s="49"/>
      <c r="C4" s="35">
        <f>'CRONOGRAMA-2026'!M3</f>
        <v>0</v>
      </c>
      <c r="D4" s="35">
        <f>'CRONOGRAMA-2026'!N3</f>
        <v>0</v>
      </c>
      <c r="E4" s="35">
        <f>'CRONOGRAMA-2026'!O3</f>
        <v>0</v>
      </c>
      <c r="F4" s="35">
        <f>'CRONOGRAMA-2026'!P3</f>
        <v>20165346.16</v>
      </c>
      <c r="G4" s="35">
        <f>'CRONOGRAMA-2026'!Q3</f>
        <v>18653178.359999999</v>
      </c>
      <c r="H4" s="35">
        <f>'CRONOGRAMA-2026'!R3</f>
        <v>18653178.359999999</v>
      </c>
      <c r="I4" s="35">
        <f>'CRONOGRAMA-2026'!S3</f>
        <v>7314003.7400000002</v>
      </c>
      <c r="J4" s="49">
        <f t="shared" ref="J4:J6" si="0">SUM(C4:I4)</f>
        <v>64785706.619999997</v>
      </c>
      <c r="K4" s="49"/>
      <c r="L4" s="49"/>
    </row>
    <row r="5" spans="1:12" x14ac:dyDescent="0.3">
      <c r="A5" s="34" t="s">
        <v>76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4">
        <v>0</v>
      </c>
      <c r="J5" s="49">
        <f t="shared" si="0"/>
        <v>0</v>
      </c>
      <c r="K5" s="34">
        <v>0</v>
      </c>
      <c r="L5" s="34">
        <v>0</v>
      </c>
    </row>
    <row r="6" spans="1:12" x14ac:dyDescent="0.3">
      <c r="A6" s="34" t="s">
        <v>93</v>
      </c>
      <c r="B6" s="34">
        <v>0</v>
      </c>
      <c r="C6" s="34">
        <v>0</v>
      </c>
      <c r="D6" s="34">
        <v>0</v>
      </c>
      <c r="E6" s="34">
        <v>0</v>
      </c>
      <c r="F6" s="34">
        <v>0</v>
      </c>
      <c r="G6" s="34">
        <v>1141104.22</v>
      </c>
      <c r="H6" s="34">
        <v>9813105.9299999997</v>
      </c>
      <c r="I6" s="34">
        <v>14356955.800000001</v>
      </c>
      <c r="J6" s="34">
        <f t="shared" si="0"/>
        <v>25311165.950000003</v>
      </c>
      <c r="K6" s="34">
        <v>0</v>
      </c>
      <c r="L6" s="34">
        <v>66117077</v>
      </c>
    </row>
    <row r="7" spans="1:12" x14ac:dyDescent="0.3">
      <c r="A7" s="49" t="s">
        <v>42</v>
      </c>
      <c r="B7" s="49">
        <f>SUM(B5:B6)</f>
        <v>0</v>
      </c>
      <c r="C7" s="49">
        <f>SUM(C5:C6)</f>
        <v>0</v>
      </c>
      <c r="D7" s="49">
        <f t="shared" ref="D7:J7" si="1">SUM(D5:D6)</f>
        <v>0</v>
      </c>
      <c r="E7" s="49">
        <f t="shared" si="1"/>
        <v>0</v>
      </c>
      <c r="F7" s="49">
        <f t="shared" si="1"/>
        <v>0</v>
      </c>
      <c r="G7" s="49">
        <f t="shared" si="1"/>
        <v>1141104.22</v>
      </c>
      <c r="H7" s="49">
        <f t="shared" si="1"/>
        <v>9813105.9299999997</v>
      </c>
      <c r="I7" s="49">
        <f t="shared" si="1"/>
        <v>14356955.800000001</v>
      </c>
      <c r="J7" s="49">
        <f t="shared" si="1"/>
        <v>25311165.950000003</v>
      </c>
      <c r="K7" s="49">
        <f>SUM(K5:K6)</f>
        <v>0</v>
      </c>
      <c r="L7" s="49">
        <f>SUM(L5:L6)</f>
        <v>66117077</v>
      </c>
    </row>
    <row r="9" spans="1:12" ht="15.6" customHeight="1" x14ac:dyDescent="0.3">
      <c r="A9" s="93" t="s">
        <v>79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</row>
    <row r="10" spans="1:12" ht="15.6" customHeight="1" x14ac:dyDescent="0.3">
      <c r="A10" s="97" t="s">
        <v>78</v>
      </c>
      <c r="B10" s="94" t="s">
        <v>84</v>
      </c>
      <c r="C10" s="95"/>
      <c r="D10" s="95"/>
      <c r="E10" s="95"/>
      <c r="F10" s="95"/>
      <c r="G10" s="95"/>
      <c r="H10" s="95"/>
      <c r="I10" s="95"/>
      <c r="J10" s="96"/>
      <c r="K10" s="99" t="s">
        <v>85</v>
      </c>
      <c r="L10" s="100"/>
    </row>
    <row r="11" spans="1:12" ht="15.6" customHeight="1" x14ac:dyDescent="0.3">
      <c r="A11" s="98"/>
      <c r="B11" s="56">
        <v>2025</v>
      </c>
      <c r="C11" s="57">
        <v>46023</v>
      </c>
      <c r="D11" s="58">
        <v>46054</v>
      </c>
      <c r="E11" s="58">
        <v>46082</v>
      </c>
      <c r="F11" s="58">
        <v>46113</v>
      </c>
      <c r="G11" s="58">
        <v>46143</v>
      </c>
      <c r="H11" s="58">
        <v>46174</v>
      </c>
      <c r="I11" s="58">
        <v>46204</v>
      </c>
      <c r="J11" s="59" t="s">
        <v>88</v>
      </c>
      <c r="K11" s="60" t="s">
        <v>86</v>
      </c>
      <c r="L11" s="60" t="s">
        <v>87</v>
      </c>
    </row>
    <row r="12" spans="1:12" x14ac:dyDescent="0.3">
      <c r="A12" s="49" t="s">
        <v>77</v>
      </c>
      <c r="B12" s="49"/>
      <c r="C12" s="35">
        <v>3453484.83</v>
      </c>
      <c r="D12" s="35">
        <v>4548252.33</v>
      </c>
      <c r="E12" s="35">
        <v>6822378.4900000002</v>
      </c>
      <c r="F12" s="35">
        <v>4548252.33</v>
      </c>
      <c r="G12" s="35">
        <v>3375892.08</v>
      </c>
      <c r="H12" s="35">
        <v>0</v>
      </c>
      <c r="I12" s="35">
        <v>0</v>
      </c>
      <c r="J12" s="49">
        <v>22748260.060000002</v>
      </c>
      <c r="K12" s="49"/>
      <c r="L12" s="49"/>
    </row>
    <row r="13" spans="1:12" x14ac:dyDescent="0.3">
      <c r="A13" s="34" t="s">
        <v>76</v>
      </c>
      <c r="B13" s="34">
        <v>15834974.689999999</v>
      </c>
      <c r="C13" s="34">
        <v>0</v>
      </c>
      <c r="D13" s="34">
        <v>0</v>
      </c>
      <c r="E13" s="34">
        <v>5545341</v>
      </c>
      <c r="F13" s="34">
        <v>0</v>
      </c>
      <c r="G13" s="34">
        <v>0</v>
      </c>
      <c r="H13" s="34">
        <v>0</v>
      </c>
      <c r="I13" s="34">
        <v>0</v>
      </c>
      <c r="J13" s="34">
        <v>5545341</v>
      </c>
      <c r="K13" s="34">
        <v>4139865.93</v>
      </c>
      <c r="L13" s="34">
        <v>0</v>
      </c>
    </row>
    <row r="14" spans="1:12" x14ac:dyDescent="0.3">
      <c r="A14" s="34" t="s">
        <v>93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3037382.08</v>
      </c>
      <c r="H14" s="34">
        <v>1864187.43</v>
      </c>
      <c r="I14" s="34">
        <v>6565508.5</v>
      </c>
      <c r="J14" s="34">
        <v>11467078.01</v>
      </c>
      <c r="K14" s="34">
        <v>14002519.09</v>
      </c>
      <c r="L14" s="34">
        <v>25776029.41</v>
      </c>
    </row>
    <row r="15" spans="1:12" x14ac:dyDescent="0.3">
      <c r="A15" s="49" t="s">
        <v>42</v>
      </c>
      <c r="B15" s="49">
        <f>SUM(B13:B14)</f>
        <v>15834974.689999999</v>
      </c>
      <c r="C15" s="49">
        <f t="shared" ref="C15:J15" si="2">SUM(C13:C14)</f>
        <v>0</v>
      </c>
      <c r="D15" s="49">
        <f t="shared" si="2"/>
        <v>0</v>
      </c>
      <c r="E15" s="49">
        <f t="shared" si="2"/>
        <v>5545341</v>
      </c>
      <c r="F15" s="49">
        <f t="shared" si="2"/>
        <v>0</v>
      </c>
      <c r="G15" s="49">
        <f t="shared" si="2"/>
        <v>3037382.08</v>
      </c>
      <c r="H15" s="49">
        <f t="shared" si="2"/>
        <v>1864187.43</v>
      </c>
      <c r="I15" s="49">
        <f t="shared" si="2"/>
        <v>6565508.5</v>
      </c>
      <c r="J15" s="49">
        <f t="shared" si="2"/>
        <v>17012419.009999998</v>
      </c>
      <c r="K15" s="49">
        <f>SUM(K13:K14)</f>
        <v>18142385.02</v>
      </c>
      <c r="L15" s="49">
        <f>SUM(L13:L14)</f>
        <v>25776029.41</v>
      </c>
    </row>
    <row r="17" spans="1:12" ht="15.6" customHeight="1" x14ac:dyDescent="0.3">
      <c r="A17" s="93" t="s">
        <v>80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 spans="1:12" ht="15.6" customHeight="1" x14ac:dyDescent="0.3">
      <c r="A18" s="97" t="s">
        <v>78</v>
      </c>
      <c r="B18" s="94" t="s">
        <v>84</v>
      </c>
      <c r="C18" s="95"/>
      <c r="D18" s="95"/>
      <c r="E18" s="95"/>
      <c r="F18" s="95"/>
      <c r="G18" s="95"/>
      <c r="H18" s="95"/>
      <c r="I18" s="95"/>
      <c r="J18" s="96"/>
      <c r="K18" s="99" t="s">
        <v>85</v>
      </c>
      <c r="L18" s="100"/>
    </row>
    <row r="19" spans="1:12" ht="15.6" customHeight="1" x14ac:dyDescent="0.3">
      <c r="A19" s="98"/>
      <c r="B19" s="56">
        <v>2025</v>
      </c>
      <c r="C19" s="57">
        <v>46023</v>
      </c>
      <c r="D19" s="58">
        <v>46054</v>
      </c>
      <c r="E19" s="58">
        <v>46082</v>
      </c>
      <c r="F19" s="58">
        <v>46113</v>
      </c>
      <c r="G19" s="58">
        <v>46143</v>
      </c>
      <c r="H19" s="58">
        <v>46174</v>
      </c>
      <c r="I19" s="58">
        <v>46204</v>
      </c>
      <c r="J19" s="59" t="s">
        <v>88</v>
      </c>
      <c r="K19" s="60" t="s">
        <v>86</v>
      </c>
      <c r="L19" s="60" t="s">
        <v>87</v>
      </c>
    </row>
    <row r="20" spans="1:12" x14ac:dyDescent="0.3">
      <c r="A20" s="49" t="s">
        <v>77</v>
      </c>
      <c r="B20" s="49"/>
      <c r="C20" s="35">
        <f>'CRONOGRAMA-2026'!M5</f>
        <v>0</v>
      </c>
      <c r="D20" s="35">
        <f>'CRONOGRAMA-2026'!N5</f>
        <v>0</v>
      </c>
      <c r="E20" s="35">
        <f>'CRONOGRAMA-2026'!O5</f>
        <v>0</v>
      </c>
      <c r="F20" s="35">
        <f>'CRONOGRAMA-2026'!P5</f>
        <v>0</v>
      </c>
      <c r="G20" s="35">
        <f>'CRONOGRAMA-2026'!Q5</f>
        <v>1016123.26</v>
      </c>
      <c r="H20" s="35">
        <f>'CRONOGRAMA-2026'!R5</f>
        <v>4648830.74</v>
      </c>
      <c r="I20" s="35">
        <f>'CRONOGRAMA-2026'!S5</f>
        <v>3418221.2900000005</v>
      </c>
      <c r="J20" s="49">
        <f t="shared" ref="J20" si="3">SUM(C20:I20)</f>
        <v>9083175.290000001</v>
      </c>
      <c r="K20" s="49"/>
      <c r="L20" s="49"/>
    </row>
    <row r="21" spans="1:12" x14ac:dyDescent="0.3">
      <c r="A21" s="34" t="s">
        <v>76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f>SUM(C21:I21)</f>
        <v>0</v>
      </c>
      <c r="K21" s="34">
        <v>0</v>
      </c>
      <c r="L21" s="34">
        <v>35783412.899999999</v>
      </c>
    </row>
    <row r="22" spans="1:12" x14ac:dyDescent="0.3">
      <c r="A22" s="34" t="s">
        <v>93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f t="shared" ref="J22" si="4">SUM(C22:I22)</f>
        <v>0</v>
      </c>
      <c r="K22" s="34">
        <v>0</v>
      </c>
      <c r="L22" s="34">
        <v>9083175.2899999991</v>
      </c>
    </row>
    <row r="23" spans="1:12" x14ac:dyDescent="0.3">
      <c r="A23" s="49" t="s">
        <v>42</v>
      </c>
      <c r="B23" s="49">
        <f>SUM(B21:B22)</f>
        <v>0</v>
      </c>
      <c r="C23" s="49">
        <f>SUM(C21:C22)</f>
        <v>0</v>
      </c>
      <c r="D23" s="49">
        <f t="shared" ref="D23" si="5">SUM(D21:D22)</f>
        <v>0</v>
      </c>
      <c r="E23" s="49">
        <f t="shared" ref="E23" si="6">SUM(E21:E22)</f>
        <v>0</v>
      </c>
      <c r="F23" s="49">
        <f t="shared" ref="F23" si="7">SUM(F21:F22)</f>
        <v>0</v>
      </c>
      <c r="G23" s="49">
        <f t="shared" ref="G23" si="8">SUM(G21:G22)</f>
        <v>0</v>
      </c>
      <c r="H23" s="49">
        <f t="shared" ref="H23" si="9">SUM(H21:H22)</f>
        <v>0</v>
      </c>
      <c r="I23" s="49">
        <f t="shared" ref="I23:J23" si="10">SUM(I21:I22)</f>
        <v>0</v>
      </c>
      <c r="J23" s="49">
        <f t="shared" si="10"/>
        <v>0</v>
      </c>
      <c r="K23" s="49">
        <f>SUM(K21:K22)</f>
        <v>0</v>
      </c>
      <c r="L23" s="49">
        <f>SUM(L21:L22)</f>
        <v>44866588.189999998</v>
      </c>
    </row>
    <row r="25" spans="1:12" ht="15.6" customHeight="1" x14ac:dyDescent="0.3">
      <c r="A25" s="93" t="s">
        <v>81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</row>
    <row r="26" spans="1:12" ht="15.6" customHeight="1" x14ac:dyDescent="0.3">
      <c r="A26" s="97" t="s">
        <v>78</v>
      </c>
      <c r="B26" s="94" t="s">
        <v>84</v>
      </c>
      <c r="C26" s="95"/>
      <c r="D26" s="95"/>
      <c r="E26" s="95"/>
      <c r="F26" s="95"/>
      <c r="G26" s="95"/>
      <c r="H26" s="95"/>
      <c r="I26" s="95"/>
      <c r="J26" s="96"/>
      <c r="K26" s="99" t="s">
        <v>85</v>
      </c>
      <c r="L26" s="100"/>
    </row>
    <row r="27" spans="1:12" ht="15.6" customHeight="1" x14ac:dyDescent="0.3">
      <c r="A27" s="98"/>
      <c r="B27" s="56">
        <v>2025</v>
      </c>
      <c r="C27" s="57">
        <v>46023</v>
      </c>
      <c r="D27" s="58">
        <v>46054</v>
      </c>
      <c r="E27" s="58">
        <v>46082</v>
      </c>
      <c r="F27" s="58">
        <v>46113</v>
      </c>
      <c r="G27" s="58">
        <v>46143</v>
      </c>
      <c r="H27" s="58">
        <v>46174</v>
      </c>
      <c r="I27" s="58">
        <v>46204</v>
      </c>
      <c r="J27" s="59" t="s">
        <v>88</v>
      </c>
      <c r="K27" s="60" t="s">
        <v>86</v>
      </c>
      <c r="L27" s="60" t="s">
        <v>87</v>
      </c>
    </row>
    <row r="28" spans="1:12" x14ac:dyDescent="0.3">
      <c r="A28" s="49" t="s">
        <v>77</v>
      </c>
      <c r="B28" s="49"/>
      <c r="C28" s="35">
        <f t="shared" ref="C28:I31" si="11">C4+C12+C20</f>
        <v>3453484.83</v>
      </c>
      <c r="D28" s="35">
        <f t="shared" si="11"/>
        <v>4548252.33</v>
      </c>
      <c r="E28" s="35">
        <f t="shared" si="11"/>
        <v>6822378.4900000002</v>
      </c>
      <c r="F28" s="35">
        <f t="shared" si="11"/>
        <v>24713598.490000002</v>
      </c>
      <c r="G28" s="35">
        <f t="shared" si="11"/>
        <v>23045193.699999999</v>
      </c>
      <c r="H28" s="35">
        <f t="shared" si="11"/>
        <v>23302009.100000001</v>
      </c>
      <c r="I28" s="35">
        <f t="shared" si="11"/>
        <v>10732225.030000001</v>
      </c>
      <c r="J28" s="49">
        <f t="shared" ref="J28" si="12">SUM(C28:I28)</f>
        <v>96617141.969999999</v>
      </c>
      <c r="K28" s="49"/>
      <c r="L28" s="49"/>
    </row>
    <row r="29" spans="1:12" x14ac:dyDescent="0.3">
      <c r="A29" s="34" t="s">
        <v>76</v>
      </c>
      <c r="B29" s="34">
        <f>B5+B13+B21</f>
        <v>15834974.689999999</v>
      </c>
      <c r="C29" s="34">
        <f t="shared" si="11"/>
        <v>0</v>
      </c>
      <c r="D29" s="34">
        <f t="shared" si="11"/>
        <v>0</v>
      </c>
      <c r="E29" s="34">
        <f t="shared" si="11"/>
        <v>5545341</v>
      </c>
      <c r="F29" s="34">
        <f t="shared" si="11"/>
        <v>0</v>
      </c>
      <c r="G29" s="34">
        <f t="shared" si="11"/>
        <v>0</v>
      </c>
      <c r="H29" s="34">
        <f t="shared" si="11"/>
        <v>0</v>
      </c>
      <c r="I29" s="34">
        <f t="shared" si="11"/>
        <v>0</v>
      </c>
      <c r="J29" s="34">
        <f t="shared" ref="J29:L30" si="13">J5+J13+J21</f>
        <v>5545341</v>
      </c>
      <c r="K29" s="34">
        <f t="shared" si="13"/>
        <v>4139865.93</v>
      </c>
      <c r="L29" s="34">
        <f t="shared" si="13"/>
        <v>35783412.899999999</v>
      </c>
    </row>
    <row r="30" spans="1:12" x14ac:dyDescent="0.3">
      <c r="A30" s="34" t="s">
        <v>93</v>
      </c>
      <c r="B30" s="34">
        <f t="shared" ref="B30:B31" si="14">B6+B14+B22</f>
        <v>0</v>
      </c>
      <c r="C30" s="34">
        <f t="shared" si="11"/>
        <v>0</v>
      </c>
      <c r="D30" s="34">
        <f t="shared" si="11"/>
        <v>0</v>
      </c>
      <c r="E30" s="34">
        <f t="shared" si="11"/>
        <v>0</v>
      </c>
      <c r="F30" s="34">
        <f t="shared" si="11"/>
        <v>0</v>
      </c>
      <c r="G30" s="34">
        <f t="shared" si="11"/>
        <v>4178486.3</v>
      </c>
      <c r="H30" s="34">
        <f t="shared" si="11"/>
        <v>11677293.359999999</v>
      </c>
      <c r="I30" s="34">
        <f t="shared" si="11"/>
        <v>20922464.300000001</v>
      </c>
      <c r="J30" s="34">
        <f t="shared" si="13"/>
        <v>36778243.960000001</v>
      </c>
      <c r="K30" s="34">
        <f t="shared" si="13"/>
        <v>14002519.09</v>
      </c>
      <c r="L30" s="34">
        <f t="shared" si="13"/>
        <v>100976281.69999999</v>
      </c>
    </row>
    <row r="31" spans="1:12" x14ac:dyDescent="0.3">
      <c r="A31" s="49" t="s">
        <v>42</v>
      </c>
      <c r="B31" s="49">
        <f t="shared" si="14"/>
        <v>15834974.689999999</v>
      </c>
      <c r="C31" s="49">
        <f t="shared" si="11"/>
        <v>0</v>
      </c>
      <c r="D31" s="49">
        <f t="shared" si="11"/>
        <v>0</v>
      </c>
      <c r="E31" s="49">
        <f t="shared" si="11"/>
        <v>5545341</v>
      </c>
      <c r="F31" s="49">
        <f t="shared" si="11"/>
        <v>0</v>
      </c>
      <c r="G31" s="49">
        <f t="shared" si="11"/>
        <v>4178486.3</v>
      </c>
      <c r="H31" s="49">
        <f t="shared" si="11"/>
        <v>11677293.359999999</v>
      </c>
      <c r="I31" s="49">
        <f t="shared" si="11"/>
        <v>20922464.300000001</v>
      </c>
      <c r="J31" s="49">
        <f t="shared" ref="J31" si="15">SUM(J29:J30)</f>
        <v>42323584.960000001</v>
      </c>
      <c r="K31" s="49">
        <f>SUM(K29:K30)</f>
        <v>18142385.02</v>
      </c>
      <c r="L31" s="49">
        <f>SUM(L29:L30)</f>
        <v>136759694.59999999</v>
      </c>
    </row>
  </sheetData>
  <mergeCells count="16">
    <mergeCell ref="A1:L1"/>
    <mergeCell ref="B26:J26"/>
    <mergeCell ref="A10:A11"/>
    <mergeCell ref="K10:L10"/>
    <mergeCell ref="K2:L2"/>
    <mergeCell ref="B2:J2"/>
    <mergeCell ref="B10:J10"/>
    <mergeCell ref="A25:L25"/>
    <mergeCell ref="K26:L26"/>
    <mergeCell ref="A26:A27"/>
    <mergeCell ref="A18:A19"/>
    <mergeCell ref="K18:L18"/>
    <mergeCell ref="B18:J18"/>
    <mergeCell ref="A9:L9"/>
    <mergeCell ref="A17:L17"/>
    <mergeCell ref="A2:A3"/>
  </mergeCells>
  <pageMargins left="0.511811024" right="0.511811024" top="0.78740157499999996" bottom="0.78740157499999996" header="0.31496062000000002" footer="0.31496062000000002"/>
  <ignoredErrors>
    <ignoredError sqref="C7 D7:I7 C15:J1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46BC-9492-487F-9610-8C049AD32BE5}">
  <dimension ref="A1:AD14"/>
  <sheetViews>
    <sheetView topLeftCell="B1" zoomScale="85" zoomScaleNormal="85" workbookViewId="0">
      <selection activeCell="I4" sqref="I4"/>
    </sheetView>
  </sheetViews>
  <sheetFormatPr defaultRowHeight="14.4" x14ac:dyDescent="0.3"/>
  <cols>
    <col min="1" max="1" width="11" bestFit="1" customWidth="1"/>
    <col min="2" max="2" width="9.5546875" bestFit="1" customWidth="1"/>
    <col min="3" max="3" width="14.5546875" customWidth="1"/>
    <col min="4" max="4" width="11.5546875" bestFit="1" customWidth="1"/>
    <col min="5" max="5" width="10.5546875" customWidth="1"/>
    <col min="6" max="6" width="9.6640625" bestFit="1" customWidth="1"/>
    <col min="7" max="7" width="17.88671875" bestFit="1" customWidth="1"/>
    <col min="8" max="8" width="15.109375" style="36" customWidth="1"/>
    <col min="9" max="9" width="11.109375" bestFit="1" customWidth="1"/>
    <col min="10" max="10" width="12.88671875" hidden="1" customWidth="1"/>
    <col min="11" max="11" width="13.5546875" hidden="1" customWidth="1"/>
    <col min="12" max="12" width="8.33203125" hidden="1" customWidth="1"/>
    <col min="13" max="15" width="13.5546875" hidden="1" customWidth="1"/>
    <col min="16" max="17" width="15.109375" hidden="1" customWidth="1"/>
    <col min="18" max="20" width="16.44140625" bestFit="1" customWidth="1"/>
    <col min="21" max="23" width="17.5546875" bestFit="1" customWidth="1"/>
    <col min="24" max="24" width="17.6640625" bestFit="1" customWidth="1"/>
    <col min="25" max="25" width="15.109375" hidden="1" customWidth="1"/>
    <col min="26" max="26" width="13.5546875" hidden="1" customWidth="1"/>
    <col min="27" max="27" width="10.88671875" hidden="1" customWidth="1"/>
    <col min="28" max="28" width="12.88671875" hidden="1" customWidth="1"/>
    <col min="29" max="29" width="12.77734375" hidden="1" customWidth="1"/>
    <col min="30" max="30" width="17.5546875" bestFit="1" customWidth="1"/>
  </cols>
  <sheetData>
    <row r="1" spans="1:30" ht="33.6" customHeight="1" x14ac:dyDescent="0.3">
      <c r="A1" s="61" t="s">
        <v>64</v>
      </c>
      <c r="B1" s="62"/>
      <c r="C1" s="62"/>
      <c r="D1" s="62"/>
      <c r="E1" s="62"/>
      <c r="F1" s="62"/>
      <c r="G1" s="62"/>
      <c r="H1" s="62"/>
      <c r="I1" s="110" t="s">
        <v>73</v>
      </c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</row>
    <row r="2" spans="1:30" ht="29.4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2" t="s">
        <v>71</v>
      </c>
      <c r="J2" s="12">
        <v>45778</v>
      </c>
      <c r="K2" s="12">
        <v>45809</v>
      </c>
      <c r="L2" s="12">
        <v>45839</v>
      </c>
      <c r="M2" s="12">
        <v>45870</v>
      </c>
      <c r="N2" s="12">
        <v>45901</v>
      </c>
      <c r="O2" s="12">
        <v>45931</v>
      </c>
      <c r="P2" s="12">
        <v>45962</v>
      </c>
      <c r="Q2" s="12">
        <v>45992</v>
      </c>
      <c r="R2" s="12">
        <v>46023</v>
      </c>
      <c r="S2" s="12">
        <v>46054</v>
      </c>
      <c r="T2" s="12">
        <v>46082</v>
      </c>
      <c r="U2" s="12">
        <v>46113</v>
      </c>
      <c r="V2" s="12">
        <v>46143</v>
      </c>
      <c r="W2" s="12">
        <v>46174</v>
      </c>
      <c r="X2" s="12">
        <v>46204</v>
      </c>
      <c r="Y2" s="12">
        <v>46235</v>
      </c>
      <c r="Z2" s="12">
        <v>46266</v>
      </c>
      <c r="AA2" s="12">
        <v>46296</v>
      </c>
      <c r="AB2" s="12">
        <v>46327</v>
      </c>
      <c r="AC2" s="46">
        <v>46357</v>
      </c>
      <c r="AD2" s="12" t="s">
        <v>72</v>
      </c>
    </row>
    <row r="3" spans="1:30" ht="14.4" customHeight="1" x14ac:dyDescent="0.3">
      <c r="A3" s="75" t="s">
        <v>9</v>
      </c>
      <c r="B3" s="75" t="s">
        <v>10</v>
      </c>
      <c r="C3" s="75" t="s">
        <v>61</v>
      </c>
      <c r="D3" s="75" t="s">
        <v>12</v>
      </c>
      <c r="E3" s="75">
        <v>32.54</v>
      </c>
      <c r="F3" s="75" t="s">
        <v>13</v>
      </c>
      <c r="G3" s="91" t="s">
        <v>65</v>
      </c>
      <c r="H3" s="75" t="s">
        <v>14</v>
      </c>
      <c r="I3" s="34" t="s">
        <v>68</v>
      </c>
      <c r="J3" s="34"/>
      <c r="K3" s="34"/>
      <c r="L3" s="34"/>
      <c r="M3" s="34"/>
      <c r="N3" s="34"/>
      <c r="O3" s="34"/>
      <c r="P3" s="34"/>
      <c r="Q3" s="34"/>
      <c r="R3" s="34">
        <f>'CRONOGRAMA-2026'!M3</f>
        <v>0</v>
      </c>
      <c r="S3" s="34">
        <f>'CRONOGRAMA-2026'!N3</f>
        <v>0</v>
      </c>
      <c r="T3" s="34">
        <f>'CRONOGRAMA-2026'!O3</f>
        <v>0</v>
      </c>
      <c r="U3" s="34">
        <f>'CRONOGRAMA-2026'!P3</f>
        <v>20165346.16</v>
      </c>
      <c r="V3" s="34">
        <f>'CRONOGRAMA-2026'!Q3</f>
        <v>18653178.359999999</v>
      </c>
      <c r="W3" s="34">
        <f>'CRONOGRAMA-2026'!R3</f>
        <v>18653178.359999999</v>
      </c>
      <c r="X3" s="34">
        <f>'CRONOGRAMA-2026'!S3</f>
        <v>7314003.7400000002</v>
      </c>
      <c r="Y3" s="34">
        <f>'CRONOGRAMA-2026'!T3</f>
        <v>1211001.08</v>
      </c>
      <c r="Z3" s="34">
        <f>'CRONOGRAMA-2026'!U3</f>
        <v>120369.3</v>
      </c>
      <c r="AA3" s="34">
        <f>'CRONOGRAMA-2026'!V3</f>
        <v>0</v>
      </c>
      <c r="AB3" s="34">
        <f>'CRONOGRAMA-2026'!W3</f>
        <v>0</v>
      </c>
      <c r="AC3" s="47">
        <f>'CRONOGRAMA-2026'!X3</f>
        <v>0</v>
      </c>
      <c r="AD3" s="48">
        <f>SUM(R3:X3)</f>
        <v>64785706.619999997</v>
      </c>
    </row>
    <row r="4" spans="1:30" x14ac:dyDescent="0.3">
      <c r="A4" s="76"/>
      <c r="B4" s="76"/>
      <c r="C4" s="76"/>
      <c r="D4" s="76"/>
      <c r="E4" s="76"/>
      <c r="F4" s="76"/>
      <c r="G4" s="92"/>
      <c r="H4" s="76"/>
      <c r="I4" s="35" t="s">
        <v>69</v>
      </c>
      <c r="J4" s="37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1141104.22</v>
      </c>
      <c r="W4" s="35">
        <v>9813105.9299999997</v>
      </c>
      <c r="X4" s="35">
        <v>14356955.800000001</v>
      </c>
      <c r="Y4" s="35"/>
      <c r="Z4" s="35"/>
      <c r="AA4" s="35"/>
      <c r="AB4" s="35"/>
      <c r="AC4" s="38"/>
      <c r="AD4" s="49">
        <f t="shared" ref="AD4:AD13" si="0">SUM(R4:X4)</f>
        <v>25311165.950000003</v>
      </c>
    </row>
    <row r="5" spans="1:30" x14ac:dyDescent="0.3">
      <c r="A5" s="111"/>
      <c r="B5" s="111"/>
      <c r="C5" s="111"/>
      <c r="D5" s="111"/>
      <c r="E5" s="111"/>
      <c r="F5" s="111"/>
      <c r="G5" s="112"/>
      <c r="H5" s="111"/>
      <c r="I5" s="40"/>
      <c r="J5" s="41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  <c r="Z5" s="43"/>
      <c r="AA5" s="43"/>
      <c r="AB5" s="43"/>
      <c r="AC5" s="42"/>
      <c r="AD5" s="50"/>
    </row>
    <row r="6" spans="1:30" ht="14.4" customHeight="1" x14ac:dyDescent="0.3">
      <c r="A6" s="75" t="s">
        <v>17</v>
      </c>
      <c r="B6" s="75" t="s">
        <v>18</v>
      </c>
      <c r="C6" s="75" t="s">
        <v>19</v>
      </c>
      <c r="D6" s="75" t="s">
        <v>20</v>
      </c>
      <c r="E6" s="75">
        <v>8.6999999999999993</v>
      </c>
      <c r="F6" s="75" t="s">
        <v>13</v>
      </c>
      <c r="G6" s="89" t="s">
        <v>66</v>
      </c>
      <c r="H6" s="75" t="s">
        <v>21</v>
      </c>
      <c r="I6" s="34" t="s">
        <v>68</v>
      </c>
      <c r="J6" s="34"/>
      <c r="K6" s="34"/>
      <c r="L6" s="34"/>
      <c r="M6" s="34"/>
      <c r="N6" s="34"/>
      <c r="O6" s="34"/>
      <c r="P6" s="34"/>
      <c r="Q6" s="34"/>
      <c r="R6" s="34">
        <f>'CRONOGRAMA-2026'!M4</f>
        <v>3453484.83</v>
      </c>
      <c r="S6" s="34">
        <f>'CRONOGRAMA-2026'!N4</f>
        <v>4548252.33</v>
      </c>
      <c r="T6" s="34">
        <f>'CRONOGRAMA-2026'!O4</f>
        <v>6822378.4900000002</v>
      </c>
      <c r="U6" s="34">
        <f>'CRONOGRAMA-2026'!P4</f>
        <v>4548252.33</v>
      </c>
      <c r="V6" s="34">
        <f>'CRONOGRAMA-2026'!Q4</f>
        <v>3375892.08</v>
      </c>
      <c r="W6" s="34">
        <f>'CRONOGRAMA-2026'!R4</f>
        <v>0</v>
      </c>
      <c r="X6" s="34">
        <f>'CRONOGRAMA-2026'!S4</f>
        <v>0</v>
      </c>
      <c r="Y6" s="34">
        <f>'CRONOGRAMA-2026'!T4</f>
        <v>0</v>
      </c>
      <c r="Z6" s="34">
        <f>'CRONOGRAMA-2026'!U4</f>
        <v>0</v>
      </c>
      <c r="AA6" s="34">
        <f>'CRONOGRAMA-2026'!V4</f>
        <v>0</v>
      </c>
      <c r="AB6" s="34">
        <f>'CRONOGRAMA-2026'!W4</f>
        <v>0</v>
      </c>
      <c r="AC6" s="47">
        <f>'CRONOGRAMA-2026'!X4</f>
        <v>0</v>
      </c>
      <c r="AD6" s="48">
        <f t="shared" si="0"/>
        <v>22748260.060000002</v>
      </c>
    </row>
    <row r="7" spans="1:30" x14ac:dyDescent="0.3">
      <c r="A7" s="76"/>
      <c r="B7" s="76"/>
      <c r="C7" s="76"/>
      <c r="D7" s="76"/>
      <c r="E7" s="76"/>
      <c r="F7" s="76"/>
      <c r="G7" s="90"/>
      <c r="H7" s="76"/>
      <c r="I7" s="35" t="s">
        <v>69</v>
      </c>
      <c r="J7" s="37">
        <v>28980.67</v>
      </c>
      <c r="K7" s="35">
        <v>188483.37</v>
      </c>
      <c r="L7" s="35">
        <v>0</v>
      </c>
      <c r="M7" s="35">
        <v>333109.65999999997</v>
      </c>
      <c r="N7" s="35">
        <v>741708.96</v>
      </c>
      <c r="O7" s="35">
        <v>821296.46</v>
      </c>
      <c r="P7" s="35">
        <v>6599102.2800000003</v>
      </c>
      <c r="Q7" s="35">
        <v>7122293.29</v>
      </c>
      <c r="R7" s="35">
        <v>0</v>
      </c>
      <c r="S7" s="35">
        <v>0</v>
      </c>
      <c r="T7" s="35">
        <v>5545341</v>
      </c>
      <c r="U7" s="35">
        <v>0</v>
      </c>
      <c r="V7" s="35">
        <v>3037382.08</v>
      </c>
      <c r="W7" s="35">
        <v>1864187.43</v>
      </c>
      <c r="X7" s="35">
        <v>6565508.5</v>
      </c>
      <c r="Y7" s="35"/>
      <c r="Z7" s="35"/>
      <c r="AA7" s="35"/>
      <c r="AB7" s="35"/>
      <c r="AC7" s="38"/>
      <c r="AD7" s="49">
        <f t="shared" si="0"/>
        <v>17012419.009999998</v>
      </c>
    </row>
    <row r="8" spans="1:30" x14ac:dyDescent="0.3">
      <c r="A8" s="111"/>
      <c r="B8" s="111"/>
      <c r="C8" s="111"/>
      <c r="D8" s="111"/>
      <c r="E8" s="111"/>
      <c r="F8" s="111"/>
      <c r="G8" s="113"/>
      <c r="H8" s="111"/>
      <c r="I8" s="40"/>
      <c r="J8" s="41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43"/>
      <c r="AA8" s="43"/>
      <c r="AB8" s="43"/>
      <c r="AC8" s="42"/>
      <c r="AD8" s="50"/>
    </row>
    <row r="9" spans="1:30" ht="14.4" customHeight="1" x14ac:dyDescent="0.3">
      <c r="A9" s="75" t="s">
        <v>29</v>
      </c>
      <c r="B9" s="75" t="s">
        <v>30</v>
      </c>
      <c r="C9" s="75" t="s">
        <v>31</v>
      </c>
      <c r="D9" s="75" t="s">
        <v>12</v>
      </c>
      <c r="E9" s="75">
        <v>30.72</v>
      </c>
      <c r="F9" s="75" t="s">
        <v>13</v>
      </c>
      <c r="G9" s="75" t="s">
        <v>67</v>
      </c>
      <c r="H9" s="75" t="s">
        <v>32</v>
      </c>
      <c r="I9" s="45" t="s">
        <v>68</v>
      </c>
      <c r="J9" s="34"/>
      <c r="K9" s="34"/>
      <c r="L9" s="34"/>
      <c r="M9" s="34"/>
      <c r="N9" s="34"/>
      <c r="O9" s="34"/>
      <c r="P9" s="34"/>
      <c r="Q9" s="34"/>
      <c r="R9" s="34">
        <f>'CRONOGRAMA-2026'!M5</f>
        <v>0</v>
      </c>
      <c r="S9" s="34">
        <f>'CRONOGRAMA-2026'!N5</f>
        <v>0</v>
      </c>
      <c r="T9" s="34">
        <f>'CRONOGRAMA-2026'!O5</f>
        <v>0</v>
      </c>
      <c r="U9" s="34">
        <f>'CRONOGRAMA-2026'!P5</f>
        <v>0</v>
      </c>
      <c r="V9" s="34">
        <f>'CRONOGRAMA-2026'!Q5</f>
        <v>1016123.26</v>
      </c>
      <c r="W9" s="34">
        <f>'CRONOGRAMA-2026'!R5</f>
        <v>4648830.74</v>
      </c>
      <c r="X9" s="34">
        <f>'CRONOGRAMA-2026'!S5</f>
        <v>3418221.2900000005</v>
      </c>
      <c r="Y9" s="34">
        <f>'CRONOGRAMA-2026'!T5</f>
        <v>0</v>
      </c>
      <c r="Z9" s="34">
        <f>'CRONOGRAMA-2026'!U5</f>
        <v>0</v>
      </c>
      <c r="AA9" s="34">
        <f>'CRONOGRAMA-2026'!V5</f>
        <v>0</v>
      </c>
      <c r="AB9" s="34">
        <f>'CRONOGRAMA-2026'!W5</f>
        <v>0</v>
      </c>
      <c r="AC9" s="47">
        <f>'CRONOGRAMA-2026'!X5</f>
        <v>0</v>
      </c>
      <c r="AD9" s="48">
        <f t="shared" si="0"/>
        <v>9083175.290000001</v>
      </c>
    </row>
    <row r="10" spans="1:30" x14ac:dyDescent="0.3">
      <c r="A10" s="76"/>
      <c r="B10" s="76"/>
      <c r="C10" s="76"/>
      <c r="D10" s="76"/>
      <c r="E10" s="76"/>
      <c r="F10" s="76"/>
      <c r="G10" s="76"/>
      <c r="H10" s="76"/>
      <c r="I10" s="39" t="s">
        <v>69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/>
      <c r="Z10" s="35"/>
      <c r="AA10" s="35"/>
      <c r="AB10" s="35"/>
      <c r="AC10" s="38"/>
      <c r="AD10" s="49">
        <f t="shared" si="0"/>
        <v>0</v>
      </c>
    </row>
    <row r="11" spans="1:30" x14ac:dyDescent="0.3">
      <c r="A11" s="111"/>
      <c r="B11" s="111"/>
      <c r="C11" s="111"/>
      <c r="D11" s="111"/>
      <c r="E11" s="111"/>
      <c r="F11" s="111"/>
      <c r="G11" s="111"/>
      <c r="H11" s="111"/>
      <c r="I11" s="40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3"/>
      <c r="Z11" s="43"/>
      <c r="AA11" s="43"/>
      <c r="AB11" s="43"/>
      <c r="AC11" s="42"/>
      <c r="AD11" s="50"/>
    </row>
    <row r="12" spans="1:30" x14ac:dyDescent="0.3">
      <c r="A12" s="101" t="s">
        <v>42</v>
      </c>
      <c r="B12" s="102"/>
      <c r="C12" s="102"/>
      <c r="D12" s="102"/>
      <c r="E12" s="102"/>
      <c r="F12" s="102"/>
      <c r="G12" s="102"/>
      <c r="H12" s="103"/>
      <c r="I12" s="45" t="s">
        <v>68</v>
      </c>
      <c r="J12" s="34"/>
      <c r="K12" s="34"/>
      <c r="L12" s="34"/>
      <c r="M12" s="34"/>
      <c r="N12" s="34"/>
      <c r="O12" s="34"/>
      <c r="P12" s="34"/>
      <c r="Q12" s="34"/>
      <c r="R12" s="34">
        <f>R3+R6+R9</f>
        <v>3453484.83</v>
      </c>
      <c r="S12" s="34">
        <f t="shared" ref="S12:X12" si="1">S3+S6+S9</f>
        <v>4548252.33</v>
      </c>
      <c r="T12" s="34">
        <f t="shared" si="1"/>
        <v>6822378.4900000002</v>
      </c>
      <c r="U12" s="34">
        <f t="shared" si="1"/>
        <v>24713598.490000002</v>
      </c>
      <c r="V12" s="34">
        <f t="shared" si="1"/>
        <v>23045193.699999999</v>
      </c>
      <c r="W12" s="34">
        <f t="shared" si="1"/>
        <v>23302009.100000001</v>
      </c>
      <c r="X12" s="34">
        <f t="shared" si="1"/>
        <v>10732225.030000001</v>
      </c>
      <c r="Y12" s="34"/>
      <c r="Z12" s="34"/>
      <c r="AA12" s="34"/>
      <c r="AB12" s="34"/>
      <c r="AC12" s="47"/>
      <c r="AD12" s="48">
        <f t="shared" si="0"/>
        <v>96617141.969999999</v>
      </c>
    </row>
    <row r="13" spans="1:30" x14ac:dyDescent="0.3">
      <c r="A13" s="104"/>
      <c r="B13" s="105"/>
      <c r="C13" s="105"/>
      <c r="D13" s="105"/>
      <c r="E13" s="105"/>
      <c r="F13" s="105"/>
      <c r="G13" s="105"/>
      <c r="H13" s="106"/>
      <c r="I13" s="39" t="s">
        <v>69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4">
        <f>R4+R7+R10</f>
        <v>0</v>
      </c>
      <c r="S13" s="34">
        <f t="shared" ref="S13:X13" si="2">S4+S7+S10</f>
        <v>0</v>
      </c>
      <c r="T13" s="34">
        <f t="shared" si="2"/>
        <v>5545341</v>
      </c>
      <c r="U13" s="34">
        <f t="shared" si="2"/>
        <v>0</v>
      </c>
      <c r="V13" s="34">
        <f t="shared" si="2"/>
        <v>4178486.3</v>
      </c>
      <c r="W13" s="34">
        <f t="shared" si="2"/>
        <v>11677293.359999999</v>
      </c>
      <c r="X13" s="34">
        <f t="shared" si="2"/>
        <v>20922464.300000001</v>
      </c>
      <c r="Y13" s="34"/>
      <c r="Z13" s="34"/>
      <c r="AA13" s="34"/>
      <c r="AB13" s="34"/>
      <c r="AC13" s="47"/>
      <c r="AD13" s="48">
        <f t="shared" si="0"/>
        <v>42323584.960000001</v>
      </c>
    </row>
    <row r="14" spans="1:30" x14ac:dyDescent="0.3">
      <c r="A14" s="107"/>
      <c r="B14" s="108"/>
      <c r="C14" s="108"/>
      <c r="D14" s="108"/>
      <c r="E14" s="108"/>
      <c r="F14" s="108"/>
      <c r="G14" s="108"/>
      <c r="H14" s="109"/>
      <c r="I14" s="44" t="s">
        <v>70</v>
      </c>
      <c r="J14" s="42"/>
      <c r="K14" s="42"/>
      <c r="L14" s="42"/>
      <c r="M14" s="42"/>
      <c r="N14" s="42"/>
      <c r="O14" s="42"/>
      <c r="P14" s="42"/>
      <c r="Q14" s="42"/>
      <c r="R14" s="44">
        <f>R12-R13</f>
        <v>3453484.83</v>
      </c>
      <c r="S14" s="44">
        <f t="shared" ref="S14:X14" si="3">S12-S13</f>
        <v>4548252.33</v>
      </c>
      <c r="T14" s="44">
        <f t="shared" si="3"/>
        <v>1277037.4900000002</v>
      </c>
      <c r="U14" s="44">
        <f t="shared" si="3"/>
        <v>24713598.490000002</v>
      </c>
      <c r="V14" s="44">
        <f t="shared" si="3"/>
        <v>18866707.399999999</v>
      </c>
      <c r="W14" s="44">
        <f t="shared" si="3"/>
        <v>11624715.740000002</v>
      </c>
      <c r="X14" s="44">
        <f t="shared" si="3"/>
        <v>-10190239.27</v>
      </c>
      <c r="Y14" s="44"/>
      <c r="Z14" s="44"/>
      <c r="AA14" s="44"/>
      <c r="AB14" s="44"/>
      <c r="AC14" s="44"/>
      <c r="AD14" s="51">
        <f t="shared" ref="AD14" si="4">AD12-AD13</f>
        <v>54293557.009999998</v>
      </c>
    </row>
  </sheetData>
  <mergeCells count="27">
    <mergeCell ref="A6:A8"/>
    <mergeCell ref="H6:H8"/>
    <mergeCell ref="G3:G5"/>
    <mergeCell ref="G6:G8"/>
    <mergeCell ref="B6:B8"/>
    <mergeCell ref="D3:D5"/>
    <mergeCell ref="D6:D8"/>
    <mergeCell ref="E3:E5"/>
    <mergeCell ref="E6:E8"/>
    <mergeCell ref="F3:F5"/>
    <mergeCell ref="F6:F8"/>
    <mergeCell ref="A12:H14"/>
    <mergeCell ref="I1:AD1"/>
    <mergeCell ref="A9:A11"/>
    <mergeCell ref="B9:B11"/>
    <mergeCell ref="C9:C11"/>
    <mergeCell ref="D9:D11"/>
    <mergeCell ref="E9:E11"/>
    <mergeCell ref="F9:F11"/>
    <mergeCell ref="G9:G11"/>
    <mergeCell ref="H9:H11"/>
    <mergeCell ref="A1:H1"/>
    <mergeCell ref="H3:H5"/>
    <mergeCell ref="C6:C8"/>
    <mergeCell ref="C3:C5"/>
    <mergeCell ref="B3:B5"/>
    <mergeCell ref="A3:A5"/>
  </mergeCells>
  <pageMargins left="0.511811024" right="0.511811024" top="0.78740157499999996" bottom="0.78740157499999996" header="0.31496062000000002" footer="0.31496062000000002"/>
  <ignoredErrors>
    <ignoredError sqref="AD4 AD7 A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CRONOGRAMA-2026</vt:lpstr>
      <vt:lpstr>PRESTACAO DE CONTAS-2026</vt:lpstr>
      <vt:lpstr>PRESTACAO x CRONOGRAMA</vt:lpstr>
      <vt:lpstr>(old) 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NAVES DE CAMPOS</dc:creator>
  <cp:lastModifiedBy>Vinicius Canto Fernandes</cp:lastModifiedBy>
  <dcterms:created xsi:type="dcterms:W3CDTF">2026-03-05T12:44:51Z</dcterms:created>
  <dcterms:modified xsi:type="dcterms:W3CDTF">2026-07-27T13:40:01Z</dcterms:modified>
</cp:coreProperties>
</file>