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5"/>
  <workbookPr defaultThemeVersion="124226"/>
  <bookViews>
    <workbookView xWindow="480" yWindow="120" windowWidth="27795" windowHeight="12585" activeTab="1"/>
  </bookViews>
  <sheets>
    <sheet name="Plan1" sheetId="1" r:id="rId1"/>
    <sheet name="Plan2" sheetId="2" r:id="rId2"/>
    <sheet name="Plan4" sheetId="4" r:id="rId3"/>
  </sheets>
  <definedNames>
    <definedName name="_xlnm.Print_Area" localSheetId="1">'Plan2'!$A$1:$G$42</definedName>
    <definedName name="_xlnm.Print_Area" localSheetId="2">'Plan4'!$A$1:$H$31</definedName>
  </definedNames>
  <calcPr calcId="124519"/>
</workbook>
</file>

<file path=xl/sharedStrings.xml><?xml version="1.0" encoding="utf-8"?>
<sst xmlns="http://schemas.openxmlformats.org/spreadsheetml/2006/main" count="145" uniqueCount="110">
  <si>
    <t>Fundações</t>
  </si>
  <si>
    <t>COD.</t>
  </si>
  <si>
    <t>SERVIÇO</t>
  </si>
  <si>
    <t>UND.</t>
  </si>
  <si>
    <t>QTDE</t>
  </si>
  <si>
    <t>M.O DE OBRA</t>
  </si>
  <si>
    <t>MATERIAL</t>
  </si>
  <si>
    <t>TOTAL</t>
  </si>
  <si>
    <t>050901</t>
  </si>
  <si>
    <t>Escavação de valas manuais(sapatas/tubulões)</t>
  </si>
  <si>
    <t>m³</t>
  </si>
  <si>
    <t>051032</t>
  </si>
  <si>
    <t>concreto usinado FCK-25 Transp. Manual</t>
  </si>
  <si>
    <t>052004</t>
  </si>
  <si>
    <t>Aço CA 50 - A 8,0 MM 5/16(OBRA CIVIS)</t>
  </si>
  <si>
    <t>KG</t>
  </si>
  <si>
    <t>052002</t>
  </si>
  <si>
    <t>Aço CA 25- 6,3 MM 1/4(OBRA CIVIS)</t>
  </si>
  <si>
    <t xml:space="preserve">Estruturas metalicas </t>
  </si>
  <si>
    <t>Estrut. Met. conv. Em aço do tipo USI-300 c/ fundo anti-corrosivo</t>
  </si>
  <si>
    <t>Coberturas</t>
  </si>
  <si>
    <t xml:space="preserve">Calha de chapa galvanizada </t>
  </si>
  <si>
    <t>m²</t>
  </si>
  <si>
    <t>Cobertura com telha ch galvanizada trapezoidal 0,50 mm c/acessorios</t>
  </si>
  <si>
    <t>160970</t>
  </si>
  <si>
    <t>Fechamento lateral telha trapezoidal 0,43 mm</t>
  </si>
  <si>
    <t xml:space="preserve"> </t>
  </si>
  <si>
    <t>Fluvial</t>
  </si>
  <si>
    <t>081501</t>
  </si>
  <si>
    <t>Adesivo Plastico frasco de 850 gr</t>
  </si>
  <si>
    <t>081504</t>
  </si>
  <si>
    <t xml:space="preserve">Solução limpadora 1000 CM3 </t>
  </si>
  <si>
    <t>Tubos</t>
  </si>
  <si>
    <t>082331</t>
  </si>
  <si>
    <t xml:space="preserve">Tubo leve pvc rigido diamentro de 150 mm </t>
  </si>
  <si>
    <t>ml</t>
  </si>
  <si>
    <t>ORÇAMENTO DETALHADO COBERTURA GNP</t>
  </si>
  <si>
    <t>021602</t>
  </si>
  <si>
    <t>EPI/PPRA/PCMSO/EXAMES (&lt; 20 EMPREGADOS) - ÁREAS EDIFICADAS/COBERTAS/FECHADAS</t>
  </si>
  <si>
    <t>M²</t>
  </si>
  <si>
    <t>SERVIÇOS PRELIMINARES</t>
  </si>
  <si>
    <t>END.: BR 153, KM 5,5, JARDIM GUANABARA, GOIÂNIA - GO</t>
  </si>
  <si>
    <t>UNID.</t>
  </si>
  <si>
    <t>QUANT.</t>
  </si>
  <si>
    <t>MAT.</t>
  </si>
  <si>
    <t>M. O.</t>
  </si>
  <si>
    <t>M</t>
  </si>
  <si>
    <t>UN.</t>
  </si>
  <si>
    <t>DIVERSOS</t>
  </si>
  <si>
    <t>M³</t>
  </si>
  <si>
    <t>LIMPEZA FINAL DE OBRA - (OBRAS CIVIS)</t>
  </si>
  <si>
    <t xml:space="preserve">BDI </t>
  </si>
  <si>
    <t>%</t>
  </si>
  <si>
    <t>TOTAL GERAL</t>
  </si>
  <si>
    <t>TABELA 114 - CUSTOS DE OBRAS CIVIS - SETEMBRO/2015 - DESONERADA</t>
  </si>
  <si>
    <t>PLANILHA ORÇAMENTÁRIA ORIENTATIVA</t>
  </si>
  <si>
    <t>DATA: DEZ/2015</t>
  </si>
  <si>
    <t>20121</t>
  </si>
  <si>
    <t>DEM. MANUAL EM CONCR.SIMPLES C/TR.ATE CB.E CARGA (O.C.)</t>
  </si>
  <si>
    <t>TRANSPORTE DE ENTULHO EM CAÇAMBA ESTACIONÁRIA INCLUSO A CARGA MANUAL</t>
  </si>
  <si>
    <t>165</t>
  </si>
  <si>
    <t>TRANSPORTES</t>
  </si>
  <si>
    <t>030105</t>
  </si>
  <si>
    <t>167</t>
  </si>
  <si>
    <t>FUNDAÇÕES E SONDAGENS</t>
  </si>
  <si>
    <t>ESCAVACAO MANUAL DE VALAS (SAPATAS/BLOCOS)</t>
  </si>
  <si>
    <t>CONCRETO USINADO CONVENCIONAL FCK=25 MPA COM TRANSPORTE MANUAL (O.C.)</t>
  </si>
  <si>
    <t>ACO CA 50-A - 8,0 MM (5/16") - (OBRAS CIVIS)</t>
  </si>
  <si>
    <t>ESTRUTURA METÁLICA CONVENCIONAL EM AÇO DO TIPO USI SAC-300 COM FUNDO ANTICORROSIVO</t>
  </si>
  <si>
    <t>ESTRUTURAS METÁLICAS</t>
  </si>
  <si>
    <t>COBERTURAS</t>
  </si>
  <si>
    <t>COBERTURA C/TELHA CHAPA GALVANIZADA TRAPEZOIDAL 0,5 MM C/ACESSÓRIOS</t>
  </si>
  <si>
    <t>FECHAMENTO LAT.TELHA TRAPEZ.0,43 MM</t>
  </si>
  <si>
    <t>CALHA DE CHAPA GALVANIZADA</t>
  </si>
  <si>
    <t>170</t>
  </si>
  <si>
    <t>INSTALAÇÕES HIDRO-SANITÁRIAS</t>
  </si>
  <si>
    <t>ADESIVO PLASTICO - FRASCO 850 G</t>
  </si>
  <si>
    <t>SOLUCAO LIMPADORA 1000 CM3</t>
  </si>
  <si>
    <t>TUBO LEVE PVC RIGIDO DIAMETRO 150 MM</t>
  </si>
  <si>
    <t>TOTAL S/ BDI</t>
  </si>
  <si>
    <t>052005</t>
  </si>
  <si>
    <t>ACO CA-25 - 10,0 MM (3/8") - (OBRAS CIVIS)</t>
  </si>
  <si>
    <t>OBRA: COBERTURA GALPÃO NÃO PERMANENTE - GNP</t>
  </si>
  <si>
    <t>ADMINISTRAÇÃO - MENSALISTAS</t>
  </si>
  <si>
    <t>H</t>
  </si>
  <si>
    <t>ENCARREGADO - (OBRAS CIVIS)</t>
  </si>
  <si>
    <t>ENGENHEIRO - (OBRAS CIVIS)</t>
  </si>
  <si>
    <t>PINTURA</t>
  </si>
  <si>
    <t>PINTURA ESMALTE ALQUIDICO ESTR.METALICA 2 DEMAOS</t>
  </si>
  <si>
    <t>Jonas José Alves Sobrinho</t>
  </si>
  <si>
    <t>Engº. Civil CREA GO 8661/D</t>
  </si>
  <si>
    <t>CRONOGRAMA</t>
  </si>
  <si>
    <t>Proprietário: Centrais de Abastecimento de Goiás - CEASA GO</t>
  </si>
  <si>
    <t>Fonte Recurso/ Programa: Centrais de Abastecimento de Goiás - CEASA GO</t>
  </si>
  <si>
    <t>Agetop 03/15 DESO.</t>
  </si>
  <si>
    <t>Tipo de Contrato:  A ser definido pela Comissão de Licitação</t>
  </si>
  <si>
    <t>R.T. Orçamento: Engenheiro Civil Jonas José Alves Sobrinho  - CREA: 8.661/D-GO</t>
  </si>
  <si>
    <t>CRONOGRAMA FÍSICO - FINANCEIRO</t>
  </si>
  <si>
    <t>ITEM</t>
  </si>
  <si>
    <t>DISCRIMINAÇÃO</t>
  </si>
  <si>
    <t>MÊS 01</t>
  </si>
  <si>
    <t>MÊS 02</t>
  </si>
  <si>
    <t>Valores</t>
  </si>
  <si>
    <t>Total R$</t>
  </si>
  <si>
    <t>JONAS JOSÉ ALVES SOBRINHO</t>
  </si>
  <si>
    <t>Engº. Civil 8661/D-GO</t>
  </si>
  <si>
    <t>Prazo de Execução da Obra: 02 (três) meses</t>
  </si>
  <si>
    <t>PREÇO:</t>
  </si>
  <si>
    <t>Percentual Acumulado</t>
  </si>
  <si>
    <t>Local da Obra: GNP</t>
  </si>
</sst>
</file>

<file path=xl/styles.xml><?xml version="1.0" encoding="utf-8"?>
<styleSheet xmlns="http://schemas.openxmlformats.org/spreadsheetml/2006/main">
  <numFmts count="5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"/>
    <numFmt numFmtId="165" formatCode="_-* #,##0.00_-;\-* #,##0.00_-;_-* \-??_-;_-@_-"/>
    <numFmt numFmtId="166" formatCode="_(* #,##0.00_);_(* \(#,##0.00\);_(* \-??_);_(@_)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2"/>
      <color indexed="10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165" fontId="1" fillId="0" borderId="0" applyFill="0" applyBorder="0" applyAlignment="0" applyProtection="0"/>
    <xf numFmtId="9" fontId="1" fillId="0" borderId="0" applyFill="0" applyBorder="0" applyAlignment="0" applyProtection="0"/>
  </cellStyleXfs>
  <cellXfs count="82">
    <xf numFmtId="0" fontId="0" fillId="0" borderId="0" xfId="0"/>
    <xf numFmtId="49" fontId="4" fillId="0" borderId="0" xfId="0" applyNumberFormat="1" applyFont="1"/>
    <xf numFmtId="0" fontId="4" fillId="0" borderId="0" xfId="0" applyFont="1"/>
    <xf numFmtId="49" fontId="0" fillId="0" borderId="0" xfId="0" applyNumberFormat="1"/>
    <xf numFmtId="0" fontId="4" fillId="0" borderId="0" xfId="0" applyFont="1" applyAlignment="1">
      <alignment/>
    </xf>
    <xf numFmtId="0" fontId="5" fillId="0" borderId="0" xfId="0" applyFont="1"/>
    <xf numFmtId="0" fontId="6" fillId="0" borderId="1" xfId="0" applyFont="1" applyBorder="1"/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left"/>
    </xf>
    <xf numFmtId="0" fontId="0" fillId="0" borderId="1" xfId="0" applyBorder="1"/>
    <xf numFmtId="2" fontId="0" fillId="0" borderId="2" xfId="0" applyNumberFormat="1" applyBorder="1" applyAlignment="1">
      <alignment horizontal="center"/>
    </xf>
    <xf numFmtId="0" fontId="0" fillId="0" borderId="2" xfId="0" applyBorder="1"/>
    <xf numFmtId="0" fontId="0" fillId="0" borderId="1" xfId="0" applyFont="1" applyBorder="1"/>
    <xf numFmtId="0" fontId="0" fillId="0" borderId="2" xfId="0" applyFont="1" applyBorder="1" applyAlignment="1">
      <alignment horizontal="center"/>
    </xf>
    <xf numFmtId="0" fontId="6" fillId="0" borderId="4" xfId="0" applyFont="1" applyBorder="1"/>
    <xf numFmtId="0" fontId="6" fillId="0" borderId="4" xfId="0" applyFont="1" applyBorder="1" applyAlignment="1">
      <alignment horizontal="left"/>
    </xf>
    <xf numFmtId="0" fontId="0" fillId="0" borderId="4" xfId="0" applyBorder="1" applyAlignment="1">
      <alignment horizontal="left"/>
    </xf>
    <xf numFmtId="49" fontId="0" fillId="0" borderId="4" xfId="0" applyNumberFormat="1" applyBorder="1"/>
    <xf numFmtId="44" fontId="0" fillId="0" borderId="2" xfId="0" applyNumberFormat="1" applyFont="1" applyBorder="1" applyAlignment="1">
      <alignment horizontal="left"/>
    </xf>
    <xf numFmtId="44" fontId="0" fillId="0" borderId="2" xfId="0" applyNumberFormat="1" applyBorder="1" applyAlignment="1">
      <alignment horizontal="left"/>
    </xf>
    <xf numFmtId="44" fontId="6" fillId="0" borderId="3" xfId="0" applyNumberFormat="1" applyFont="1" applyBorder="1" applyAlignment="1">
      <alignment horizontal="left"/>
    </xf>
    <xf numFmtId="44" fontId="0" fillId="0" borderId="3" xfId="0" applyNumberFormat="1" applyBorder="1" applyAlignment="1">
      <alignment horizontal="left"/>
    </xf>
    <xf numFmtId="44" fontId="6" fillId="0" borderId="3" xfId="0" applyNumberFormat="1" applyFont="1" applyBorder="1"/>
    <xf numFmtId="44" fontId="0" fillId="0" borderId="3" xfId="0" applyNumberFormat="1" applyFont="1" applyBorder="1" applyAlignment="1">
      <alignment horizontal="left"/>
    </xf>
    <xf numFmtId="49" fontId="6" fillId="0" borderId="4" xfId="0" applyNumberFormat="1" applyFont="1" applyBorder="1"/>
    <xf numFmtId="49" fontId="0" fillId="0" borderId="4" xfId="0" applyNumberFormat="1" applyBorder="1" quotePrefix="1"/>
    <xf numFmtId="2" fontId="0" fillId="0" borderId="2" xfId="0" applyNumberFormat="1" applyFont="1" applyBorder="1" applyAlignment="1">
      <alignment horizontal="center"/>
    </xf>
    <xf numFmtId="0" fontId="0" fillId="0" borderId="1" xfId="0" applyBorder="1" applyAlignment="1">
      <alignment wrapText="1"/>
    </xf>
    <xf numFmtId="0" fontId="6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4" xfId="0" applyFont="1" applyBorder="1" applyAlignment="1">
      <alignment horizontal="left"/>
    </xf>
    <xf numFmtId="0" fontId="6" fillId="0" borderId="5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4" fontId="9" fillId="0" borderId="0" xfId="20" applyNumberFormat="1" applyFont="1" applyFill="1" applyBorder="1" applyAlignment="1">
      <alignment horizontal="right" vertical="center"/>
    </xf>
    <xf numFmtId="0" fontId="9" fillId="0" borderId="0" xfId="21" applyFont="1" applyFill="1" applyBorder="1" applyAlignment="1">
      <alignment horizontal="left" vertical="top"/>
      <protection/>
    </xf>
    <xf numFmtId="0" fontId="9" fillId="0" borderId="0" xfId="21" applyFont="1" applyFill="1" applyBorder="1" applyAlignment="1">
      <alignment vertical="top"/>
      <protection/>
    </xf>
    <xf numFmtId="0" fontId="1" fillId="0" borderId="0" xfId="21">
      <alignment/>
      <protection/>
    </xf>
    <xf numFmtId="0" fontId="9" fillId="0" borderId="0" xfId="21" applyFont="1" applyFill="1" applyBorder="1" applyAlignment="1">
      <alignment horizontal="right" vertical="top"/>
      <protection/>
    </xf>
    <xf numFmtId="0" fontId="9" fillId="0" borderId="0" xfId="21" applyFont="1" applyFill="1" applyBorder="1" applyAlignment="1">
      <alignment horizontal="right" vertical="center"/>
      <protection/>
    </xf>
    <xf numFmtId="10" fontId="10" fillId="0" borderId="0" xfId="21" applyNumberFormat="1" applyFont="1" applyFill="1" applyBorder="1" applyAlignment="1">
      <alignment horizontal="left" vertical="top"/>
      <protection/>
    </xf>
    <xf numFmtId="0" fontId="10" fillId="0" borderId="0" xfId="21" applyFont="1" applyFill="1" applyBorder="1" applyAlignment="1">
      <alignment horizontal="left" vertical="top"/>
      <protection/>
    </xf>
    <xf numFmtId="10" fontId="9" fillId="0" borderId="0" xfId="21" applyNumberFormat="1" applyFont="1" applyFill="1" applyBorder="1" applyAlignment="1">
      <alignment horizontal="right" vertical="top"/>
      <protection/>
    </xf>
    <xf numFmtId="10" fontId="11" fillId="0" borderId="0" xfId="21" applyNumberFormat="1" applyFont="1" applyFill="1" applyBorder="1" applyAlignment="1">
      <alignment horizontal="left" vertical="top"/>
      <protection/>
    </xf>
    <xf numFmtId="0" fontId="11" fillId="0" borderId="0" xfId="21" applyFont="1" applyFill="1" applyBorder="1" applyAlignment="1">
      <alignment horizontal="left" vertical="top"/>
      <protection/>
    </xf>
    <xf numFmtId="0" fontId="11" fillId="0" borderId="0" xfId="21" applyFont="1" applyFill="1" applyBorder="1" applyAlignment="1">
      <alignment horizontal="center" vertical="center"/>
      <protection/>
    </xf>
    <xf numFmtId="0" fontId="7" fillId="0" borderId="0" xfId="21" applyFont="1" applyFill="1" applyBorder="1" applyAlignment="1">
      <alignment horizontal="center"/>
      <protection/>
    </xf>
    <xf numFmtId="0" fontId="7" fillId="0" borderId="6" xfId="21" applyFont="1" applyFill="1" applyBorder="1" applyAlignment="1">
      <alignment horizontal="center" vertical="center"/>
      <protection/>
    </xf>
    <xf numFmtId="4" fontId="7" fillId="0" borderId="6" xfId="21" applyNumberFormat="1" applyFont="1" applyFill="1" applyBorder="1" applyAlignment="1">
      <alignment horizontal="center" vertical="center"/>
      <protection/>
    </xf>
    <xf numFmtId="0" fontId="9" fillId="0" borderId="6" xfId="21" applyFont="1" applyFill="1" applyBorder="1" applyAlignment="1">
      <alignment horizontal="center" vertical="center"/>
      <protection/>
    </xf>
    <xf numFmtId="0" fontId="9" fillId="0" borderId="6" xfId="21" applyFont="1" applyFill="1" applyBorder="1" applyAlignment="1">
      <alignment horizontal="left" vertical="center"/>
      <protection/>
    </xf>
    <xf numFmtId="10" fontId="9" fillId="0" borderId="6" xfId="21" applyNumberFormat="1" applyFont="1" applyFill="1" applyBorder="1" applyAlignment="1">
      <alignment vertical="center"/>
      <protection/>
    </xf>
    <xf numFmtId="0" fontId="9" fillId="0" borderId="6" xfId="21" applyFont="1" applyFill="1" applyBorder="1">
      <alignment/>
      <protection/>
    </xf>
    <xf numFmtId="166" fontId="9" fillId="0" borderId="6" xfId="23" applyNumberFormat="1" applyFont="1" applyFill="1" applyBorder="1" applyAlignment="1" applyProtection="1">
      <alignment/>
      <protection/>
    </xf>
    <xf numFmtId="10" fontId="9" fillId="0" borderId="6" xfId="24" applyNumberFormat="1" applyFont="1" applyFill="1" applyBorder="1" applyAlignment="1" applyProtection="1">
      <alignment vertical="center"/>
      <protection/>
    </xf>
    <xf numFmtId="0" fontId="9" fillId="0" borderId="6" xfId="21" applyFont="1" applyFill="1" applyBorder="1" applyAlignment="1">
      <alignment vertical="center"/>
      <protection/>
    </xf>
    <xf numFmtId="0" fontId="7" fillId="0" borderId="6" xfId="21" applyFont="1" applyFill="1" applyBorder="1" applyAlignment="1">
      <alignment horizontal="right" vertical="center"/>
      <protection/>
    </xf>
    <xf numFmtId="0" fontId="9" fillId="0" borderId="6" xfId="21" applyFont="1" applyFill="1" applyBorder="1" applyAlignment="1">
      <alignment/>
      <protection/>
    </xf>
    <xf numFmtId="10" fontId="9" fillId="0" borderId="6" xfId="21" applyNumberFormat="1" applyFont="1" applyFill="1" applyBorder="1" applyAlignment="1">
      <alignment/>
      <protection/>
    </xf>
    <xf numFmtId="10" fontId="7" fillId="0" borderId="6" xfId="24" applyNumberFormat="1" applyFont="1" applyFill="1" applyBorder="1" applyAlignment="1" applyProtection="1">
      <alignment vertical="center"/>
      <protection/>
    </xf>
    <xf numFmtId="0" fontId="7" fillId="0" borderId="0" xfId="22" applyFont="1" applyFill="1" applyBorder="1" applyAlignment="1">
      <alignment horizontal="center"/>
      <protection/>
    </xf>
    <xf numFmtId="0" fontId="9" fillId="0" borderId="0" xfId="22" applyFont="1" applyFill="1" applyBorder="1" applyAlignment="1">
      <alignment horizontal="center" vertical="center"/>
      <protection/>
    </xf>
    <xf numFmtId="0" fontId="9" fillId="0" borderId="0" xfId="21" applyFont="1" applyFill="1" applyBorder="1" applyAlignment="1">
      <alignment horizontal="right"/>
      <protection/>
    </xf>
    <xf numFmtId="44" fontId="9" fillId="0" borderId="6" xfId="21" applyNumberFormat="1" applyFont="1" applyFill="1" applyBorder="1" applyAlignment="1">
      <alignment vertical="center"/>
      <protection/>
    </xf>
    <xf numFmtId="44" fontId="7" fillId="0" borderId="6" xfId="23" applyNumberFormat="1" applyFont="1" applyFill="1" applyBorder="1" applyAlignment="1" applyProtection="1">
      <alignment vertical="center"/>
      <protection/>
    </xf>
    <xf numFmtId="0" fontId="7" fillId="0" borderId="6" xfId="21" applyFont="1" applyFill="1" applyBorder="1" applyAlignment="1">
      <alignment horizontal="right"/>
      <protection/>
    </xf>
    <xf numFmtId="44" fontId="9" fillId="0" borderId="6" xfId="21" applyNumberFormat="1" applyFont="1" applyFill="1" applyBorder="1">
      <alignment/>
      <protection/>
    </xf>
    <xf numFmtId="44" fontId="7" fillId="0" borderId="6" xfId="21" applyNumberFormat="1" applyFont="1" applyFill="1" applyBorder="1" applyAlignment="1">
      <alignment vertical="center"/>
      <protection/>
    </xf>
    <xf numFmtId="44" fontId="9" fillId="0" borderId="0" xfId="21" applyNumberFormat="1" applyFont="1" applyFill="1" applyBorder="1" applyAlignment="1">
      <alignment horizontal="right" vertical="top"/>
      <protection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7" fillId="0" borderId="0" xfId="22" applyFont="1" applyFill="1" applyBorder="1" applyAlignment="1">
      <alignment horizontal="center"/>
      <protection/>
    </xf>
    <xf numFmtId="0" fontId="7" fillId="0" borderId="6" xfId="21" applyFont="1" applyFill="1" applyBorder="1" applyAlignment="1">
      <alignment horizontal="center" vertical="center"/>
      <protection/>
    </xf>
    <xf numFmtId="0" fontId="7" fillId="0" borderId="0" xfId="21" applyFont="1" applyFill="1" applyBorder="1" applyAlignment="1">
      <alignment horizontal="center"/>
      <protection/>
    </xf>
    <xf numFmtId="0" fontId="8" fillId="0" borderId="0" xfId="21" applyFont="1" applyFill="1" applyBorder="1" applyAlignment="1">
      <alignment horizontal="left" vertical="top"/>
      <protection/>
    </xf>
    <xf numFmtId="0" fontId="9" fillId="0" borderId="0" xfId="21" applyFont="1" applyFill="1" applyBorder="1" applyAlignment="1">
      <alignment horizontal="left" vertical="top" wrapText="1"/>
      <protection/>
    </xf>
    <xf numFmtId="0" fontId="10" fillId="0" borderId="0" xfId="21" applyFont="1" applyFill="1" applyBorder="1" applyAlignment="1">
      <alignment horizontal="left" wrapText="1"/>
      <protection/>
    </xf>
    <xf numFmtId="0" fontId="7" fillId="0" borderId="7" xfId="21" applyFont="1" applyFill="1" applyBorder="1" applyAlignment="1">
      <alignment horizontal="center"/>
      <protection/>
    </xf>
    <xf numFmtId="0" fontId="7" fillId="0" borderId="8" xfId="21" applyFont="1" applyFill="1" applyBorder="1" applyAlignment="1">
      <alignment horizontal="center"/>
      <protection/>
    </xf>
    <xf numFmtId="0" fontId="7" fillId="0" borderId="9" xfId="21" applyFont="1" applyFill="1" applyBorder="1" applyAlignment="1">
      <alignment horizontal="center"/>
      <protection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eparador de milhares" xfId="20"/>
    <cellStyle name="Normal 2" xfId="21"/>
    <cellStyle name="Normal 4" xfId="22"/>
    <cellStyle name="Vírgula 2" xfId="23"/>
    <cellStyle name="Porcentagem 2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A4">
      <selection activeCell="B12" sqref="B12"/>
    </sheetView>
  </sheetViews>
  <sheetFormatPr defaultColWidth="9.140625" defaultRowHeight="15"/>
  <cols>
    <col min="1" max="1" width="9.140625" style="3" customWidth="1"/>
    <col min="2" max="2" width="63.57421875" style="0" bestFit="1" customWidth="1"/>
    <col min="3" max="3" width="5.57421875" style="0" bestFit="1" customWidth="1"/>
    <col min="4" max="4" width="6.28125" style="0" bestFit="1" customWidth="1"/>
    <col min="5" max="5" width="14.28125" style="0" bestFit="1" customWidth="1"/>
    <col min="6" max="6" width="10.57421875" style="0" bestFit="1" customWidth="1"/>
    <col min="7" max="7" width="7.140625" style="0" bestFit="1" customWidth="1"/>
  </cols>
  <sheetData>
    <row r="1" spans="1:6" ht="23.25">
      <c r="A1" s="71" t="s">
        <v>36</v>
      </c>
      <c r="B1" s="71"/>
      <c r="C1" s="71"/>
      <c r="D1" s="71"/>
      <c r="E1" s="71"/>
      <c r="F1" s="71"/>
    </row>
    <row r="3" spans="1:7" ht="15">
      <c r="A3" s="72" t="s">
        <v>40</v>
      </c>
      <c r="B3" s="72"/>
      <c r="C3" s="72"/>
      <c r="D3" s="72"/>
      <c r="E3" s="72"/>
      <c r="F3" s="72"/>
      <c r="G3" s="72"/>
    </row>
    <row r="4" spans="1:3" ht="15">
      <c r="A4" s="3" t="s">
        <v>37</v>
      </c>
      <c r="B4" t="s">
        <v>38</v>
      </c>
      <c r="C4" t="s">
        <v>39</v>
      </c>
    </row>
    <row r="5" spans="1:7" ht="18.75">
      <c r="A5" s="70" t="s">
        <v>0</v>
      </c>
      <c r="B5" s="70"/>
      <c r="C5" s="70"/>
      <c r="D5" s="70"/>
      <c r="E5" s="70"/>
      <c r="F5" s="70"/>
      <c r="G5" s="70"/>
    </row>
    <row r="6" spans="1:7" s="2" customFormat="1" ht="15.75">
      <c r="A6" s="1" t="s">
        <v>1</v>
      </c>
      <c r="B6" s="2" t="s">
        <v>2</v>
      </c>
      <c r="C6" s="2" t="s">
        <v>3</v>
      </c>
      <c r="D6" s="2" t="s">
        <v>4</v>
      </c>
      <c r="E6" s="2" t="s">
        <v>5</v>
      </c>
      <c r="F6" s="2" t="s">
        <v>6</v>
      </c>
      <c r="G6" s="2" t="s">
        <v>7</v>
      </c>
    </row>
    <row r="7" spans="1:4" ht="15">
      <c r="A7" s="3" t="s">
        <v>8</v>
      </c>
      <c r="B7" t="s">
        <v>9</v>
      </c>
      <c r="C7" t="s">
        <v>10</v>
      </c>
      <c r="D7">
        <v>24</v>
      </c>
    </row>
    <row r="8" spans="1:4" ht="15">
      <c r="A8" s="3" t="s">
        <v>11</v>
      </c>
      <c r="B8" t="s">
        <v>12</v>
      </c>
      <c r="C8" t="s">
        <v>10</v>
      </c>
      <c r="D8">
        <v>24</v>
      </c>
    </row>
    <row r="9" spans="1:3" ht="15">
      <c r="A9" s="3" t="s">
        <v>13</v>
      </c>
      <c r="B9" t="s">
        <v>14</v>
      </c>
      <c r="C9" t="s">
        <v>15</v>
      </c>
    </row>
    <row r="10" spans="1:3" ht="15">
      <c r="A10" s="3" t="s">
        <v>16</v>
      </c>
      <c r="B10" t="s">
        <v>17</v>
      </c>
      <c r="C10" t="s">
        <v>15</v>
      </c>
    </row>
    <row r="11" spans="1:7" s="4" customFormat="1" ht="18.75">
      <c r="A11" s="70" t="s">
        <v>18</v>
      </c>
      <c r="B11" s="70"/>
      <c r="C11" s="70"/>
      <c r="D11" s="70"/>
      <c r="E11" s="70"/>
      <c r="F11" s="70"/>
      <c r="G11" s="70"/>
    </row>
    <row r="12" spans="1:3" ht="15">
      <c r="A12" s="3">
        <v>150103</v>
      </c>
      <c r="B12" t="s">
        <v>19</v>
      </c>
      <c r="C12" t="s">
        <v>15</v>
      </c>
    </row>
    <row r="13" spans="1:7" s="5" customFormat="1" ht="18.75">
      <c r="A13" s="70" t="s">
        <v>20</v>
      </c>
      <c r="B13" s="70"/>
      <c r="C13" s="70"/>
      <c r="D13" s="70"/>
      <c r="E13" s="70"/>
      <c r="F13" s="70"/>
      <c r="G13" s="70"/>
    </row>
    <row r="14" spans="1:4" ht="15">
      <c r="A14" s="3">
        <v>160600</v>
      </c>
      <c r="B14" t="s">
        <v>21</v>
      </c>
      <c r="C14" t="s">
        <v>22</v>
      </c>
      <c r="D14">
        <v>86</v>
      </c>
    </row>
    <row r="15" spans="1:4" ht="15">
      <c r="A15" s="3">
        <v>160967</v>
      </c>
      <c r="B15" t="s">
        <v>23</v>
      </c>
      <c r="C15" t="s">
        <v>22</v>
      </c>
      <c r="D15">
        <v>688</v>
      </c>
    </row>
    <row r="16" spans="1:7" ht="15">
      <c r="A16" s="3" t="s">
        <v>24</v>
      </c>
      <c r="B16" t="s">
        <v>25</v>
      </c>
      <c r="C16" t="s">
        <v>22</v>
      </c>
      <c r="D16">
        <v>306</v>
      </c>
      <c r="G16" t="s">
        <v>26</v>
      </c>
    </row>
    <row r="17" spans="1:7" s="5" customFormat="1" ht="18.75">
      <c r="A17" s="70" t="s">
        <v>27</v>
      </c>
      <c r="B17" s="70"/>
      <c r="C17" s="70"/>
      <c r="D17" s="70"/>
      <c r="E17" s="70"/>
      <c r="F17" s="70"/>
      <c r="G17" s="70"/>
    </row>
    <row r="18" spans="1:4" ht="15">
      <c r="A18" s="3" t="s">
        <v>28</v>
      </c>
      <c r="B18" t="s">
        <v>29</v>
      </c>
      <c r="C18" t="s">
        <v>3</v>
      </c>
      <c r="D18">
        <v>7</v>
      </c>
    </row>
    <row r="19" spans="1:4" ht="15">
      <c r="A19" s="3" t="s">
        <v>30</v>
      </c>
      <c r="B19" t="s">
        <v>31</v>
      </c>
      <c r="C19" t="s">
        <v>3</v>
      </c>
      <c r="D19">
        <v>3</v>
      </c>
    </row>
    <row r="20" spans="1:7" s="5" customFormat="1" ht="18.75">
      <c r="A20" s="70" t="s">
        <v>32</v>
      </c>
      <c r="B20" s="70"/>
      <c r="C20" s="70"/>
      <c r="D20" s="70"/>
      <c r="E20" s="70"/>
      <c r="F20" s="70"/>
      <c r="G20" s="70"/>
    </row>
    <row r="21" spans="1:4" ht="15">
      <c r="A21" s="3" t="s">
        <v>33</v>
      </c>
      <c r="B21" t="s">
        <v>34</v>
      </c>
      <c r="C21" t="s">
        <v>35</v>
      </c>
      <c r="D21">
        <v>96</v>
      </c>
    </row>
  </sheetData>
  <mergeCells count="7">
    <mergeCell ref="A20:G20"/>
    <mergeCell ref="A1:F1"/>
    <mergeCell ref="A5:G5"/>
    <mergeCell ref="A11:G11"/>
    <mergeCell ref="A13:G13"/>
    <mergeCell ref="A17:G17"/>
    <mergeCell ref="A3:G3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1"/>
  <sheetViews>
    <sheetView tabSelected="1" workbookViewId="0" topLeftCell="A1">
      <selection activeCell="H42" sqref="H42"/>
    </sheetView>
  </sheetViews>
  <sheetFormatPr defaultColWidth="9.140625" defaultRowHeight="15"/>
  <cols>
    <col min="2" max="2" width="79.00390625" style="0" bestFit="1" customWidth="1"/>
    <col min="5" max="5" width="10.57421875" style="0" bestFit="1" customWidth="1"/>
    <col min="6" max="6" width="10.7109375" style="0" bestFit="1" customWidth="1"/>
    <col min="7" max="7" width="14.28125" style="0" bestFit="1" customWidth="1"/>
  </cols>
  <sheetData>
    <row r="1" ht="15">
      <c r="A1" t="s">
        <v>55</v>
      </c>
    </row>
    <row r="2" ht="15">
      <c r="A2" t="s">
        <v>54</v>
      </c>
    </row>
    <row r="3" ht="15">
      <c r="A3" t="s">
        <v>82</v>
      </c>
    </row>
    <row r="4" ht="15">
      <c r="A4" t="s">
        <v>56</v>
      </c>
    </row>
    <row r="5" ht="15">
      <c r="A5" t="s">
        <v>41</v>
      </c>
    </row>
    <row r="7" spans="1:7" ht="15">
      <c r="A7" s="16" t="s">
        <v>1</v>
      </c>
      <c r="B7" s="6" t="s">
        <v>2</v>
      </c>
      <c r="C7" s="7" t="s">
        <v>42</v>
      </c>
      <c r="D7" s="7" t="s">
        <v>43</v>
      </c>
      <c r="E7" s="7" t="s">
        <v>44</v>
      </c>
      <c r="F7" s="7" t="s">
        <v>45</v>
      </c>
      <c r="G7" s="8" t="s">
        <v>7</v>
      </c>
    </row>
    <row r="8" spans="1:7" ht="15">
      <c r="A8" s="17">
        <v>164</v>
      </c>
      <c r="B8" s="6" t="s">
        <v>40</v>
      </c>
      <c r="C8" s="7"/>
      <c r="D8" s="7"/>
      <c r="E8" s="7"/>
      <c r="F8" s="7"/>
      <c r="G8" s="22">
        <f>SUM(G9)</f>
        <v>209.0088</v>
      </c>
    </row>
    <row r="9" spans="1:7" ht="15">
      <c r="A9" s="19" t="s">
        <v>57</v>
      </c>
      <c r="B9" s="14" t="s">
        <v>58</v>
      </c>
      <c r="C9" s="15" t="s">
        <v>49</v>
      </c>
      <c r="D9" s="15">
        <v>1.74</v>
      </c>
      <c r="E9" s="20">
        <v>0</v>
      </c>
      <c r="F9" s="20">
        <v>120.12</v>
      </c>
      <c r="G9" s="23">
        <f>D9*(E9+F9)</f>
        <v>209.0088</v>
      </c>
    </row>
    <row r="10" spans="1:7" ht="15">
      <c r="A10" s="26" t="s">
        <v>60</v>
      </c>
      <c r="B10" s="6" t="s">
        <v>61</v>
      </c>
      <c r="C10" s="15"/>
      <c r="D10" s="15"/>
      <c r="E10" s="20"/>
      <c r="F10" s="20"/>
      <c r="G10" s="22">
        <f>SUM(G11)</f>
        <v>82.4934</v>
      </c>
    </row>
    <row r="11" spans="1:7" ht="15">
      <c r="A11" s="27" t="s">
        <v>62</v>
      </c>
      <c r="B11" s="14" t="s">
        <v>59</v>
      </c>
      <c r="C11" s="9" t="s">
        <v>49</v>
      </c>
      <c r="D11" s="15">
        <v>1.74</v>
      </c>
      <c r="E11" s="20">
        <v>40.83</v>
      </c>
      <c r="F11" s="20">
        <v>6.58</v>
      </c>
      <c r="G11" s="23">
        <f>D11*(E11+F11)</f>
        <v>82.4934</v>
      </c>
    </row>
    <row r="12" spans="1:7" ht="15">
      <c r="A12" s="26" t="s">
        <v>63</v>
      </c>
      <c r="B12" s="6" t="s">
        <v>64</v>
      </c>
      <c r="C12" s="15"/>
      <c r="D12" s="15"/>
      <c r="E12" s="20"/>
      <c r="F12" s="20"/>
      <c r="G12" s="22">
        <f>SUM(G13:G16)</f>
        <v>10712.6145</v>
      </c>
    </row>
    <row r="13" spans="1:7" ht="15">
      <c r="A13" s="27" t="s">
        <v>8</v>
      </c>
      <c r="B13" s="14" t="s">
        <v>65</v>
      </c>
      <c r="C13" s="9" t="s">
        <v>49</v>
      </c>
      <c r="D13" s="28">
        <v>24</v>
      </c>
      <c r="E13" s="20">
        <v>0</v>
      </c>
      <c r="F13" s="20">
        <v>32.91</v>
      </c>
      <c r="G13" s="23">
        <f>D13*(E13+F13)</f>
        <v>789.8399999999999</v>
      </c>
    </row>
    <row r="14" spans="1:7" ht="15">
      <c r="A14" s="27" t="s">
        <v>11</v>
      </c>
      <c r="B14" s="14" t="s">
        <v>66</v>
      </c>
      <c r="C14" s="9" t="s">
        <v>49</v>
      </c>
      <c r="D14" s="28">
        <v>24</v>
      </c>
      <c r="E14" s="20">
        <v>280.5</v>
      </c>
      <c r="F14" s="20">
        <v>26.13</v>
      </c>
      <c r="G14" s="23">
        <f>D14*(E14+F14)</f>
        <v>7359.12</v>
      </c>
    </row>
    <row r="15" spans="1:7" ht="15">
      <c r="A15" s="27" t="s">
        <v>13</v>
      </c>
      <c r="B15" s="14" t="s">
        <v>67</v>
      </c>
      <c r="C15" s="9" t="s">
        <v>15</v>
      </c>
      <c r="D15" s="15">
        <f>144*1.1</f>
        <v>158.4</v>
      </c>
      <c r="E15" s="20">
        <v>4.18</v>
      </c>
      <c r="F15" s="20">
        <v>1.95</v>
      </c>
      <c r="G15" s="23">
        <f>D15*(E15+F15)</f>
        <v>970.992</v>
      </c>
    </row>
    <row r="16" spans="1:7" ht="15">
      <c r="A16" s="27" t="s">
        <v>80</v>
      </c>
      <c r="B16" s="11" t="s">
        <v>81</v>
      </c>
      <c r="C16" s="9" t="s">
        <v>15</v>
      </c>
      <c r="D16" s="28">
        <f>243.75*1.1</f>
        <v>268.125</v>
      </c>
      <c r="E16" s="20">
        <v>3.99</v>
      </c>
      <c r="F16" s="20">
        <v>1.95</v>
      </c>
      <c r="G16" s="23">
        <f aca="true" t="shared" si="0" ref="G16:G20">D16*(E16+F16)</f>
        <v>1592.6625000000001</v>
      </c>
    </row>
    <row r="17" spans="1:7" ht="15">
      <c r="A17" s="26" t="s">
        <v>74</v>
      </c>
      <c r="B17" s="6" t="s">
        <v>75</v>
      </c>
      <c r="C17" s="9"/>
      <c r="D17" s="15"/>
      <c r="E17" s="20"/>
      <c r="F17" s="20"/>
      <c r="G17" s="22">
        <f>SUM(G18:G20)</f>
        <v>3920.8340000000007</v>
      </c>
    </row>
    <row r="18" spans="1:7" ht="15">
      <c r="A18" s="27" t="s">
        <v>28</v>
      </c>
      <c r="B18" s="14" t="s">
        <v>76</v>
      </c>
      <c r="C18" s="9" t="s">
        <v>47</v>
      </c>
      <c r="D18" s="28">
        <v>7</v>
      </c>
      <c r="E18" s="20">
        <v>31.4</v>
      </c>
      <c r="F18" s="20">
        <v>0</v>
      </c>
      <c r="G18" s="23">
        <f t="shared" si="0"/>
        <v>219.79999999999998</v>
      </c>
    </row>
    <row r="19" spans="1:7" ht="15">
      <c r="A19" s="27" t="s">
        <v>30</v>
      </c>
      <c r="B19" s="14" t="s">
        <v>77</v>
      </c>
      <c r="C19" s="9" t="s">
        <v>47</v>
      </c>
      <c r="D19" s="28">
        <v>3</v>
      </c>
      <c r="E19" s="20">
        <v>28.43</v>
      </c>
      <c r="F19" s="20">
        <v>0</v>
      </c>
      <c r="G19" s="23">
        <f t="shared" si="0"/>
        <v>85.28999999999999</v>
      </c>
    </row>
    <row r="20" spans="1:7" ht="15">
      <c r="A20" s="27" t="s">
        <v>33</v>
      </c>
      <c r="B20" s="14" t="s">
        <v>78</v>
      </c>
      <c r="C20" s="9" t="s">
        <v>46</v>
      </c>
      <c r="D20" s="28">
        <f>96*1.1</f>
        <v>105.60000000000001</v>
      </c>
      <c r="E20" s="20">
        <v>20.62</v>
      </c>
      <c r="F20" s="20">
        <v>13.62</v>
      </c>
      <c r="G20" s="25">
        <f t="shared" si="0"/>
        <v>3615.7440000000006</v>
      </c>
    </row>
    <row r="21" spans="1:7" ht="15">
      <c r="A21" s="17">
        <v>177</v>
      </c>
      <c r="B21" s="6" t="s">
        <v>69</v>
      </c>
      <c r="C21" s="9"/>
      <c r="D21" s="9"/>
      <c r="E21" s="10"/>
      <c r="F21" s="10"/>
      <c r="G21" s="22">
        <f>SUM(G22)</f>
        <v>251797.92000000004</v>
      </c>
    </row>
    <row r="22" spans="1:7" ht="30">
      <c r="A22" s="18">
        <v>150103</v>
      </c>
      <c r="B22" s="29" t="s">
        <v>68</v>
      </c>
      <c r="C22" s="9" t="s">
        <v>15</v>
      </c>
      <c r="D22" s="12">
        <f>27780*1.1</f>
        <v>30558.000000000004</v>
      </c>
      <c r="E22" s="21">
        <v>8.24</v>
      </c>
      <c r="F22" s="21">
        <v>0</v>
      </c>
      <c r="G22" s="23">
        <f>D22*(E22+F22)</f>
        <v>251797.92000000004</v>
      </c>
    </row>
    <row r="23" spans="1:7" ht="15">
      <c r="A23" s="17">
        <v>178</v>
      </c>
      <c r="B23" s="30" t="s">
        <v>70</v>
      </c>
      <c r="C23" s="9"/>
      <c r="D23" s="12"/>
      <c r="E23" s="21"/>
      <c r="F23" s="21"/>
      <c r="G23" s="22">
        <f>SUM(G24:G26)</f>
        <v>47398.04</v>
      </c>
    </row>
    <row r="24" spans="1:7" ht="15">
      <c r="A24" s="32">
        <v>160600</v>
      </c>
      <c r="B24" s="31" t="s">
        <v>73</v>
      </c>
      <c r="C24" s="9" t="s">
        <v>46</v>
      </c>
      <c r="D24" s="12">
        <f>86*2</f>
        <v>172</v>
      </c>
      <c r="E24" s="21">
        <v>16.7</v>
      </c>
      <c r="F24" s="21">
        <v>40.23</v>
      </c>
      <c r="G24" s="23">
        <f>D24*(E24+F24)</f>
        <v>9791.96</v>
      </c>
    </row>
    <row r="25" spans="1:7" ht="15">
      <c r="A25" s="18">
        <v>160967</v>
      </c>
      <c r="B25" s="11" t="s">
        <v>71</v>
      </c>
      <c r="C25" s="9" t="s">
        <v>39</v>
      </c>
      <c r="D25" s="12">
        <f>688*2</f>
        <v>1376</v>
      </c>
      <c r="E25" s="21">
        <v>18.7</v>
      </c>
      <c r="F25" s="21">
        <v>4.64</v>
      </c>
      <c r="G25" s="23">
        <f>D25*(E25+F25)</f>
        <v>32115.84</v>
      </c>
    </row>
    <row r="26" spans="1:7" ht="15">
      <c r="A26" s="18">
        <v>160970</v>
      </c>
      <c r="B26" s="11" t="s">
        <v>72</v>
      </c>
      <c r="C26" s="9" t="s">
        <v>39</v>
      </c>
      <c r="D26" s="12">
        <v>336</v>
      </c>
      <c r="E26" s="21">
        <v>5.78</v>
      </c>
      <c r="F26" s="21">
        <v>10.56</v>
      </c>
      <c r="G26" s="23">
        <f>D26*(E26+F26)</f>
        <v>5490.24</v>
      </c>
    </row>
    <row r="27" spans="1:7" ht="15">
      <c r="A27" s="17">
        <v>187</v>
      </c>
      <c r="B27" s="6" t="s">
        <v>83</v>
      </c>
      <c r="C27" s="9"/>
      <c r="D27" s="12"/>
      <c r="E27" s="21"/>
      <c r="F27" s="21"/>
      <c r="G27" s="22">
        <f>SUM(G28:G29)</f>
        <v>10480.8</v>
      </c>
    </row>
    <row r="28" spans="1:7" ht="15">
      <c r="A28" s="18">
        <v>250101</v>
      </c>
      <c r="B28" s="11" t="s">
        <v>86</v>
      </c>
      <c r="C28" s="9" t="s">
        <v>84</v>
      </c>
      <c r="D28" s="12">
        <v>88</v>
      </c>
      <c r="E28" s="21">
        <v>0</v>
      </c>
      <c r="F28" s="21">
        <v>87.18</v>
      </c>
      <c r="G28" s="23">
        <f>D28*(E28+F28)</f>
        <v>7671.84</v>
      </c>
    </row>
    <row r="29" spans="1:7" ht="15">
      <c r="A29" s="18">
        <v>250103</v>
      </c>
      <c r="B29" s="11" t="s">
        <v>85</v>
      </c>
      <c r="C29" s="9" t="s">
        <v>84</v>
      </c>
      <c r="D29" s="12">
        <f>D28*2</f>
        <v>176</v>
      </c>
      <c r="E29" s="21">
        <v>0</v>
      </c>
      <c r="F29" s="21">
        <v>15.96</v>
      </c>
      <c r="G29" s="23">
        <f>D29*(E29+F29)</f>
        <v>2808.96</v>
      </c>
    </row>
    <row r="30" spans="1:7" ht="15">
      <c r="A30" s="17">
        <v>188</v>
      </c>
      <c r="B30" s="6" t="s">
        <v>87</v>
      </c>
      <c r="C30" s="9"/>
      <c r="D30" s="12"/>
      <c r="E30" s="21"/>
      <c r="F30" s="21"/>
      <c r="G30" s="22">
        <f>SUM(G31)</f>
        <v>5698.944</v>
      </c>
    </row>
    <row r="31" spans="1:7" ht="15">
      <c r="A31" s="18">
        <v>261609</v>
      </c>
      <c r="B31" s="11" t="s">
        <v>88</v>
      </c>
      <c r="C31" s="9" t="s">
        <v>39</v>
      </c>
      <c r="D31" s="12">
        <f>408.96+D26</f>
        <v>744.96</v>
      </c>
      <c r="E31" s="21">
        <v>5.09</v>
      </c>
      <c r="F31" s="21">
        <v>2.56</v>
      </c>
      <c r="G31" s="23">
        <f>D31*(E31+F31)</f>
        <v>5698.944</v>
      </c>
    </row>
    <row r="32" spans="1:7" ht="15">
      <c r="A32" s="17">
        <v>189</v>
      </c>
      <c r="B32" s="6" t="s">
        <v>48</v>
      </c>
      <c r="C32" s="9"/>
      <c r="D32" s="12"/>
      <c r="E32" s="10"/>
      <c r="F32" s="10"/>
      <c r="G32" s="22">
        <f>SUM(G33:G33)</f>
        <v>1265.92</v>
      </c>
    </row>
    <row r="33" spans="1:7" ht="15">
      <c r="A33" s="32">
        <v>270501</v>
      </c>
      <c r="B33" s="14" t="s">
        <v>50</v>
      </c>
      <c r="C33" s="9" t="s">
        <v>39</v>
      </c>
      <c r="D33" s="12">
        <f>688*2</f>
        <v>1376</v>
      </c>
      <c r="E33" s="21">
        <v>0.04</v>
      </c>
      <c r="F33" s="21">
        <v>0.88</v>
      </c>
      <c r="G33" s="23">
        <f aca="true" t="shared" si="1" ref="G33">D33*(E33+F33)</f>
        <v>1265.92</v>
      </c>
    </row>
    <row r="34" spans="1:7" ht="15">
      <c r="A34" s="18"/>
      <c r="B34" s="6" t="s">
        <v>79</v>
      </c>
      <c r="C34" s="13"/>
      <c r="D34" s="13"/>
      <c r="E34" s="13"/>
      <c r="F34" s="13"/>
      <c r="G34" s="24">
        <f>G8+G10+G12+G17+G21+G23+G27+G30+G32</f>
        <v>331566.5747</v>
      </c>
    </row>
    <row r="35" spans="1:7" ht="15">
      <c r="A35" s="18"/>
      <c r="B35" s="6" t="s">
        <v>51</v>
      </c>
      <c r="C35" s="9" t="s">
        <v>52</v>
      </c>
      <c r="D35" s="12">
        <v>25</v>
      </c>
      <c r="E35" s="13"/>
      <c r="F35" s="13"/>
      <c r="G35" s="22">
        <f>G34*0.25</f>
        <v>82891.643675</v>
      </c>
    </row>
    <row r="36" spans="1:7" ht="15">
      <c r="A36" s="18"/>
      <c r="B36" s="6" t="s">
        <v>53</v>
      </c>
      <c r="C36" s="13"/>
      <c r="D36" s="13"/>
      <c r="E36" s="13"/>
      <c r="F36" s="13"/>
      <c r="G36" s="24">
        <f>G34+G35</f>
        <v>414458.218375</v>
      </c>
    </row>
    <row r="40" ht="15">
      <c r="B40" s="33" t="s">
        <v>89</v>
      </c>
    </row>
    <row r="41" ht="15">
      <c r="B41" s="34" t="s">
        <v>90</v>
      </c>
    </row>
  </sheetData>
  <printOptions/>
  <pageMargins left="0.5118110236220472" right="0.5118110236220472" top="0.7874015748031497" bottom="0.4724409448818898" header="0.1968503937007874" footer="0.1968503937007874"/>
  <pageSetup horizontalDpi="600" verticalDpi="600" orientation="landscape" paperSize="9" scale="80" r:id="rId2"/>
  <headerFooter>
    <oddHeader>&amp;L&amp;G&amp;R&amp;G</oddHeader>
  </headerFooter>
  <ignoredErrors>
    <ignoredError sqref="G9:G10 G12 G17 G21 G23 G32 G27 G30" formula="1"/>
  </ignoredError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">
      <selection activeCell="K30" sqref="K30"/>
    </sheetView>
  </sheetViews>
  <sheetFormatPr defaultColWidth="9.140625" defaultRowHeight="15"/>
  <cols>
    <col min="2" max="2" width="33.140625" style="0" bestFit="1" customWidth="1"/>
    <col min="3" max="3" width="16.8515625" style="0" bestFit="1" customWidth="1"/>
    <col min="4" max="4" width="15.8515625" style="0" bestFit="1" customWidth="1"/>
    <col min="6" max="6" width="15.8515625" style="0" bestFit="1" customWidth="1"/>
    <col min="8" max="8" width="20.140625" style="0" bestFit="1" customWidth="1"/>
  </cols>
  <sheetData>
    <row r="1" spans="1:8" ht="15.75">
      <c r="A1" s="75" t="s">
        <v>91</v>
      </c>
      <c r="B1" s="75"/>
      <c r="C1" s="75"/>
      <c r="D1" s="75"/>
      <c r="E1" s="75"/>
      <c r="F1" s="75"/>
      <c r="G1" s="75"/>
      <c r="H1" s="75"/>
    </row>
    <row r="2" spans="1:8" ht="15.75">
      <c r="A2" s="76" t="str">
        <f>Plan2!A3</f>
        <v>OBRA: COBERTURA GALPÃO NÃO PERMANENTE - GNP</v>
      </c>
      <c r="B2" s="76"/>
      <c r="C2" s="76"/>
      <c r="D2" s="76"/>
      <c r="E2" s="76"/>
      <c r="F2" s="76"/>
      <c r="G2" s="76"/>
      <c r="H2" s="76"/>
    </row>
    <row r="3" spans="1:8" ht="15.75">
      <c r="A3" s="77" t="s">
        <v>109</v>
      </c>
      <c r="B3" s="77"/>
      <c r="C3" s="77"/>
      <c r="D3" s="77"/>
      <c r="E3" s="77"/>
      <c r="F3" s="77"/>
      <c r="G3" s="77"/>
      <c r="H3" s="35">
        <v>42268</v>
      </c>
    </row>
    <row r="4" spans="1:8" ht="15.75">
      <c r="A4" s="36" t="s">
        <v>92</v>
      </c>
      <c r="B4" s="37"/>
      <c r="C4" s="37"/>
      <c r="D4" s="37"/>
      <c r="E4" s="37"/>
      <c r="F4" s="37"/>
      <c r="G4" s="37" t="s">
        <v>107</v>
      </c>
      <c r="H4" s="69">
        <f>Plan2!G36</f>
        <v>414458.218375</v>
      </c>
    </row>
    <row r="5" spans="1:8" ht="15.75">
      <c r="A5" s="78" t="s">
        <v>93</v>
      </c>
      <c r="B5" s="78"/>
      <c r="C5" s="78"/>
      <c r="D5" s="78"/>
      <c r="E5" s="38"/>
      <c r="F5" s="39"/>
      <c r="G5" s="39"/>
      <c r="H5" s="40" t="s">
        <v>94</v>
      </c>
    </row>
    <row r="6" spans="1:8" ht="15.75">
      <c r="A6" s="36" t="s">
        <v>95</v>
      </c>
      <c r="B6" s="41"/>
      <c r="C6" s="41"/>
      <c r="D6" s="42"/>
      <c r="E6" s="42"/>
      <c r="F6" s="42"/>
      <c r="G6" s="42"/>
      <c r="H6" s="43">
        <v>0.25</v>
      </c>
    </row>
    <row r="7" spans="1:8" ht="15.75">
      <c r="A7" s="36" t="s">
        <v>96</v>
      </c>
      <c r="B7" s="41"/>
      <c r="C7" s="41"/>
      <c r="D7" s="42"/>
      <c r="E7" s="42"/>
      <c r="F7" s="42"/>
      <c r="G7" s="42"/>
      <c r="H7" s="62"/>
    </row>
    <row r="8" spans="1:8" ht="15.75">
      <c r="A8" s="36" t="s">
        <v>106</v>
      </c>
      <c r="B8" s="44"/>
      <c r="C8" s="44"/>
      <c r="D8" s="45"/>
      <c r="E8" s="45"/>
      <c r="F8" s="45"/>
      <c r="G8" s="45"/>
      <c r="H8" s="46"/>
    </row>
    <row r="10" spans="1:8" ht="15.75">
      <c r="A10" s="79" t="s">
        <v>97</v>
      </c>
      <c r="B10" s="80"/>
      <c r="C10" s="80"/>
      <c r="D10" s="80"/>
      <c r="E10" s="80"/>
      <c r="F10" s="80"/>
      <c r="G10" s="80"/>
      <c r="H10" s="81"/>
    </row>
    <row r="11" spans="1:8" ht="15.75">
      <c r="A11" s="47"/>
      <c r="B11" s="47"/>
      <c r="C11" s="47"/>
      <c r="D11" s="47"/>
      <c r="E11" s="47"/>
      <c r="F11" s="47"/>
      <c r="G11" s="47"/>
      <c r="H11" s="38"/>
    </row>
    <row r="12" spans="1:8" ht="15.75">
      <c r="A12" s="74" t="s">
        <v>98</v>
      </c>
      <c r="B12" s="74" t="s">
        <v>99</v>
      </c>
      <c r="C12" s="48" t="s">
        <v>7</v>
      </c>
      <c r="D12" s="74" t="s">
        <v>100</v>
      </c>
      <c r="E12" s="74"/>
      <c r="F12" s="74" t="s">
        <v>101</v>
      </c>
      <c r="G12" s="74"/>
      <c r="H12" s="48"/>
    </row>
    <row r="13" spans="1:8" ht="15.75">
      <c r="A13" s="74"/>
      <c r="B13" s="74"/>
      <c r="C13" s="48"/>
      <c r="D13" s="48" t="s">
        <v>102</v>
      </c>
      <c r="E13" s="48" t="s">
        <v>52</v>
      </c>
      <c r="F13" s="48" t="s">
        <v>102</v>
      </c>
      <c r="G13" s="48" t="s">
        <v>52</v>
      </c>
      <c r="H13" s="49" t="s">
        <v>7</v>
      </c>
    </row>
    <row r="14" spans="1:8" ht="15.75">
      <c r="A14" s="50">
        <v>1</v>
      </c>
      <c r="B14" s="51" t="str">
        <f>Plan2!B8</f>
        <v>SERVIÇOS PRELIMINARES</v>
      </c>
      <c r="C14" s="64">
        <f>Plan2!G8</f>
        <v>209.0088</v>
      </c>
      <c r="D14" s="64">
        <f>C14*E14</f>
        <v>209.0088</v>
      </c>
      <c r="E14" s="52">
        <v>1</v>
      </c>
      <c r="F14" s="64">
        <f aca="true" t="shared" si="0" ref="F14:F16">C14*G14</f>
        <v>0</v>
      </c>
      <c r="G14" s="52">
        <v>0</v>
      </c>
      <c r="H14" s="65">
        <f>D14+F14</f>
        <v>209.0088</v>
      </c>
    </row>
    <row r="15" spans="1:8" ht="15.75">
      <c r="A15" s="50">
        <v>2</v>
      </c>
      <c r="B15" s="51" t="str">
        <f>Plan2!B10</f>
        <v>TRANSPORTES</v>
      </c>
      <c r="C15" s="64">
        <f>Plan2!G10</f>
        <v>82.4934</v>
      </c>
      <c r="D15" s="64">
        <f>C15*E15</f>
        <v>82.4934</v>
      </c>
      <c r="E15" s="52">
        <v>1</v>
      </c>
      <c r="F15" s="64">
        <f t="shared" si="0"/>
        <v>0</v>
      </c>
      <c r="G15" s="52">
        <v>0</v>
      </c>
      <c r="H15" s="65">
        <f>D15+F15</f>
        <v>82.4934</v>
      </c>
    </row>
    <row r="16" spans="1:8" ht="15.75">
      <c r="A16" s="50">
        <v>3</v>
      </c>
      <c r="B16" s="51" t="str">
        <f>Plan2!B12</f>
        <v>FUNDAÇÕES E SONDAGENS</v>
      </c>
      <c r="C16" s="64">
        <f>Plan2!G12</f>
        <v>10712.6145</v>
      </c>
      <c r="D16" s="64">
        <f>C16*E16</f>
        <v>10712.6145</v>
      </c>
      <c r="E16" s="52">
        <v>1</v>
      </c>
      <c r="F16" s="64">
        <f t="shared" si="0"/>
        <v>0</v>
      </c>
      <c r="G16" s="52">
        <v>0</v>
      </c>
      <c r="H16" s="65">
        <f aca="true" t="shared" si="1" ref="H16:H23">D16+F16</f>
        <v>10712.6145</v>
      </c>
    </row>
    <row r="17" spans="1:8" ht="15.75">
      <c r="A17" s="50">
        <v>4</v>
      </c>
      <c r="B17" s="53" t="str">
        <f>Plan2!B17</f>
        <v>INSTALAÇÕES HIDRO-SANITÁRIAS</v>
      </c>
      <c r="C17" s="67">
        <f>Plan2!G17</f>
        <v>3920.8340000000007</v>
      </c>
      <c r="D17" s="64">
        <f aca="true" t="shared" si="2" ref="D17:D23">C17*E17</f>
        <v>0</v>
      </c>
      <c r="E17" s="54">
        <v>0</v>
      </c>
      <c r="F17" s="64">
        <f>C17*G17</f>
        <v>3920.8340000000007</v>
      </c>
      <c r="G17" s="52">
        <v>1</v>
      </c>
      <c r="H17" s="65">
        <f t="shared" si="1"/>
        <v>3920.8340000000007</v>
      </c>
    </row>
    <row r="18" spans="1:8" ht="15.75">
      <c r="A18" s="50">
        <v>5</v>
      </c>
      <c r="B18" s="51" t="str">
        <f>Plan2!B21</f>
        <v>ESTRUTURAS METÁLICAS</v>
      </c>
      <c r="C18" s="64">
        <f>Plan2!G21</f>
        <v>251797.92000000004</v>
      </c>
      <c r="D18" s="64">
        <f t="shared" si="2"/>
        <v>176258.54400000002</v>
      </c>
      <c r="E18" s="55">
        <v>0.7</v>
      </c>
      <c r="F18" s="64">
        <f>C18*G18</f>
        <v>75539.376</v>
      </c>
      <c r="G18" s="52">
        <v>0.3</v>
      </c>
      <c r="H18" s="65">
        <f t="shared" si="1"/>
        <v>251797.92000000004</v>
      </c>
    </row>
    <row r="19" spans="1:8" ht="15.75">
      <c r="A19" s="50">
        <v>6</v>
      </c>
      <c r="B19" s="51" t="str">
        <f>Plan2!B23</f>
        <v>COBERTURAS</v>
      </c>
      <c r="C19" s="64">
        <f>Plan2!G23</f>
        <v>47398.04</v>
      </c>
      <c r="D19" s="64">
        <f t="shared" si="2"/>
        <v>0</v>
      </c>
      <c r="E19" s="55">
        <v>0</v>
      </c>
      <c r="F19" s="64">
        <f>C19*G19</f>
        <v>47398.04</v>
      </c>
      <c r="G19" s="52">
        <v>1</v>
      </c>
      <c r="H19" s="65">
        <f t="shared" si="1"/>
        <v>47398.04</v>
      </c>
    </row>
    <row r="20" spans="1:8" ht="15.75">
      <c r="A20" s="50">
        <v>7</v>
      </c>
      <c r="B20" s="51" t="str">
        <f>Plan2!B27</f>
        <v>ADMINISTRAÇÃO - MENSALISTAS</v>
      </c>
      <c r="C20" s="64">
        <f>Plan2!G27</f>
        <v>10480.8</v>
      </c>
      <c r="D20" s="64">
        <f t="shared" si="2"/>
        <v>5240.4</v>
      </c>
      <c r="E20" s="55">
        <v>0.5</v>
      </c>
      <c r="F20" s="64">
        <f aca="true" t="shared" si="3" ref="F20:F23">C20*G20</f>
        <v>5240.4</v>
      </c>
      <c r="G20" s="52">
        <v>0.5</v>
      </c>
      <c r="H20" s="65">
        <f t="shared" si="1"/>
        <v>10480.8</v>
      </c>
    </row>
    <row r="21" spans="1:8" ht="15.75">
      <c r="A21" s="50">
        <v>8</v>
      </c>
      <c r="B21" s="51" t="str">
        <f>Plan2!B30</f>
        <v>PINTURA</v>
      </c>
      <c r="C21" s="64">
        <f>Plan2!G30</f>
        <v>5698.944</v>
      </c>
      <c r="D21" s="64">
        <f t="shared" si="2"/>
        <v>0</v>
      </c>
      <c r="E21" s="55">
        <v>0</v>
      </c>
      <c r="F21" s="64">
        <f t="shared" si="3"/>
        <v>5698.944</v>
      </c>
      <c r="G21" s="52">
        <v>1</v>
      </c>
      <c r="H21" s="65">
        <f t="shared" si="1"/>
        <v>5698.944</v>
      </c>
    </row>
    <row r="22" spans="1:8" ht="15.75">
      <c r="A22" s="50">
        <v>9</v>
      </c>
      <c r="B22" s="51" t="str">
        <f>Plan2!B32</f>
        <v>DIVERSOS</v>
      </c>
      <c r="C22" s="64">
        <f>Plan2!G32</f>
        <v>1265.92</v>
      </c>
      <c r="D22" s="64">
        <f t="shared" si="2"/>
        <v>0</v>
      </c>
      <c r="E22" s="55">
        <v>0</v>
      </c>
      <c r="F22" s="64">
        <f t="shared" si="3"/>
        <v>1265.92</v>
      </c>
      <c r="G22" s="52">
        <v>1</v>
      </c>
      <c r="H22" s="65">
        <f t="shared" si="1"/>
        <v>1265.92</v>
      </c>
    </row>
    <row r="23" spans="1:8" ht="15.75">
      <c r="A23" s="50">
        <v>10</v>
      </c>
      <c r="B23" s="51" t="str">
        <f>Plan2!B35</f>
        <v xml:space="preserve">BDI </v>
      </c>
      <c r="C23" s="64">
        <f>Plan2!G35</f>
        <v>82891.643675</v>
      </c>
      <c r="D23" s="64">
        <f t="shared" si="2"/>
        <v>41445.8218375</v>
      </c>
      <c r="E23" s="55">
        <v>0.5</v>
      </c>
      <c r="F23" s="64">
        <f t="shared" si="3"/>
        <v>41445.8218375</v>
      </c>
      <c r="G23" s="52">
        <v>0.5</v>
      </c>
      <c r="H23" s="65">
        <f t="shared" si="1"/>
        <v>82891.643675</v>
      </c>
    </row>
    <row r="24" spans="1:8" ht="15.75">
      <c r="A24" s="56"/>
      <c r="B24" s="57" t="s">
        <v>103</v>
      </c>
      <c r="C24" s="68">
        <f>SUM(C14:C23)</f>
        <v>414458.218375</v>
      </c>
      <c r="D24" s="64">
        <f>SUM(D14:D23)</f>
        <v>233948.88253750003</v>
      </c>
      <c r="E24" s="52">
        <f>D24/C24</f>
        <v>0.5644691603770398</v>
      </c>
      <c r="F24" s="64">
        <f>SUM(F14:F23)</f>
        <v>180509.3358375</v>
      </c>
      <c r="G24" s="52">
        <f>F24/C24</f>
        <v>0.43553083962296035</v>
      </c>
      <c r="H24" s="65">
        <f>D24+F24</f>
        <v>414458.21837500005</v>
      </c>
    </row>
    <row r="25" spans="1:8" ht="15.75">
      <c r="A25" s="53"/>
      <c r="B25" s="66" t="s">
        <v>108</v>
      </c>
      <c r="C25" s="58"/>
      <c r="D25" s="58"/>
      <c r="E25" s="59">
        <f>E24</f>
        <v>0.5644691603770398</v>
      </c>
      <c r="F25" s="58"/>
      <c r="G25" s="59">
        <f>G24+E25</f>
        <v>1</v>
      </c>
      <c r="H25" s="60">
        <f>E24+G24</f>
        <v>1</v>
      </c>
    </row>
    <row r="27" spans="1:8" ht="15.75">
      <c r="A27" s="38"/>
      <c r="B27" s="38"/>
      <c r="C27" s="38"/>
      <c r="D27" s="38"/>
      <c r="E27" s="38"/>
      <c r="F27" s="38"/>
      <c r="G27" s="38"/>
      <c r="H27" s="63"/>
    </row>
    <row r="28" spans="1:8" ht="15">
      <c r="A28" s="38"/>
      <c r="B28" s="38"/>
      <c r="C28" s="38"/>
      <c r="D28" s="38"/>
      <c r="E28" s="38"/>
      <c r="F28" s="38"/>
      <c r="G28" s="38"/>
      <c r="H28" s="38"/>
    </row>
    <row r="29" spans="1:8" ht="15.75">
      <c r="A29" s="73" t="s">
        <v>104</v>
      </c>
      <c r="B29" s="73"/>
      <c r="C29" s="73"/>
      <c r="D29" s="73"/>
      <c r="E29" s="73"/>
      <c r="F29" s="73"/>
      <c r="G29" s="73"/>
      <c r="H29" s="73"/>
    </row>
    <row r="30" spans="1:8" ht="15.75">
      <c r="A30" s="73" t="s">
        <v>105</v>
      </c>
      <c r="B30" s="73"/>
      <c r="C30" s="73"/>
      <c r="D30" s="73"/>
      <c r="E30" s="73"/>
      <c r="F30" s="73"/>
      <c r="G30" s="73"/>
      <c r="H30" s="73"/>
    </row>
    <row r="31" spans="1:8" ht="15.75">
      <c r="A31" s="61"/>
      <c r="B31" s="61"/>
      <c r="C31" s="61"/>
      <c r="D31" s="61"/>
      <c r="E31" s="61"/>
      <c r="F31" s="61"/>
      <c r="G31" s="61"/>
      <c r="H31" s="61"/>
    </row>
  </sheetData>
  <mergeCells count="11">
    <mergeCell ref="A1:H1"/>
    <mergeCell ref="A2:H2"/>
    <mergeCell ref="A3:G3"/>
    <mergeCell ref="A5:D5"/>
    <mergeCell ref="A10:H10"/>
    <mergeCell ref="A29:H29"/>
    <mergeCell ref="A30:H30"/>
    <mergeCell ref="A12:A13"/>
    <mergeCell ref="B12:B13"/>
    <mergeCell ref="D12:E12"/>
    <mergeCell ref="F12:G12"/>
  </mergeCells>
  <printOptions/>
  <pageMargins left="0.5118110236220472" right="0.5118110236220472" top="1.141732283464567" bottom="0.7874015748031497" header="0.31496062992125984" footer="0.31496062992125984"/>
  <pageSetup horizontalDpi="600" verticalDpi="600" orientation="landscape" paperSize="9" r:id="rId2"/>
  <headerFooter>
    <oddHeader>&amp;L&amp;G&amp;R&amp;G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jonas</cp:lastModifiedBy>
  <cp:lastPrinted>2015-12-16T10:08:05Z</cp:lastPrinted>
  <dcterms:created xsi:type="dcterms:W3CDTF">2015-11-04T10:29:53Z</dcterms:created>
  <dcterms:modified xsi:type="dcterms:W3CDTF">2016-01-11T11:24:30Z</dcterms:modified>
  <cp:category/>
  <cp:version/>
  <cp:contentType/>
  <cp:contentStatus/>
</cp:coreProperties>
</file>